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7f\AC\Temp\"/>
    </mc:Choice>
  </mc:AlternateContent>
  <xr:revisionPtr revIDLastSave="0" documentId="8_{25D1AECE-F5D4-4084-BD64-4EE646CD60F8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CFLint_lamp" sheetId="1" state="hidden" r:id="rId1"/>
    <sheet name="Labor Costs" sheetId="3" state="hidden" r:id="rId2"/>
    <sheet name="Intro" sheetId="9" r:id="rId3"/>
    <sheet name="CostModel Coef" sheetId="5" r:id="rId4"/>
    <sheet name="LF_lamp" sheetId="10" r:id="rId5"/>
    <sheet name="LF_Ballast" sheetId="11" r:id="rId6"/>
    <sheet name="LF_LmpBlst" sheetId="4" r:id="rId7"/>
    <sheet name="MeasureCost" sheetId="6" r:id="rId8"/>
    <sheet name="Measure" sheetId="8" r:id="rId9"/>
  </sheets>
  <externalReferences>
    <externalReference r:id="rId10"/>
  </externalReferences>
  <definedNames>
    <definedName name="_xlnm._FilterDatabase" localSheetId="0" hidden="1">CFLint_lamp!#REF!</definedName>
    <definedName name="_xlnm._FilterDatabase" localSheetId="4" hidden="1">LF_lamp!$P$7:$R$68</definedName>
    <definedName name="_xlnm._FilterDatabase" localSheetId="6" hidden="1">LF_LmpBlst!$A$7:$T$736</definedName>
    <definedName name="_xlnm._FilterDatabase" localSheetId="7" hidden="1">MeasureCost!$B$4:$AH$4</definedName>
    <definedName name="MaxTabs">[1]key!$D$1</definedName>
    <definedName name="NumParamIDrows">'[1]Param macro'!$U$5</definedName>
    <definedName name="t.HIDCodeBaseTable1">'[1]Code Baselines'!$G$31:$AU$47</definedName>
    <definedName name="t.LFCodeBaseTable1">'[1]Code Baselines'!$C$4:$BI$28</definedName>
    <definedName name="t.ShortParamDescriptions">[1]ParamLists!$F$12:$H$272</definedName>
    <definedName name="t_LFCodeBase">[1]LF_LmpBlst!$I$40:$BI$800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36" i="4" l="1"/>
  <c r="AL736" i="4"/>
  <c r="AM735" i="4"/>
  <c r="AL735" i="4"/>
  <c r="AM734" i="4"/>
  <c r="AL734" i="4"/>
  <c r="AM733" i="4"/>
  <c r="AL733" i="4"/>
  <c r="AM732" i="4"/>
  <c r="AL732" i="4"/>
  <c r="AM731" i="4"/>
  <c r="AL731" i="4"/>
  <c r="AM730" i="4"/>
  <c r="AL730" i="4"/>
  <c r="AM729" i="4"/>
  <c r="AL729" i="4"/>
  <c r="AM728" i="4"/>
  <c r="AL728" i="4"/>
  <c r="AM727" i="4"/>
  <c r="AL727" i="4"/>
  <c r="AM726" i="4"/>
  <c r="AL726" i="4"/>
  <c r="AM724" i="4"/>
  <c r="AL724" i="4"/>
  <c r="AM723" i="4"/>
  <c r="AL723" i="4"/>
  <c r="AM722" i="4"/>
  <c r="AL722" i="4"/>
  <c r="AM721" i="4"/>
  <c r="AL721" i="4"/>
  <c r="AM720" i="4"/>
  <c r="AL720" i="4"/>
  <c r="AM719" i="4"/>
  <c r="AL719" i="4"/>
  <c r="AM718" i="4"/>
  <c r="AL718" i="4"/>
  <c r="AM716" i="4"/>
  <c r="AL716" i="4"/>
  <c r="AM715" i="4"/>
  <c r="AL715" i="4"/>
  <c r="AM714" i="4"/>
  <c r="AL714" i="4"/>
  <c r="AM713" i="4"/>
  <c r="AL713" i="4"/>
  <c r="AM712" i="4"/>
  <c r="AL712" i="4"/>
  <c r="AM711" i="4"/>
  <c r="AL711" i="4"/>
  <c r="AM710" i="4"/>
  <c r="AL710" i="4"/>
  <c r="AM709" i="4"/>
  <c r="AL709" i="4"/>
  <c r="AM708" i="4"/>
  <c r="AL708" i="4"/>
  <c r="AM707" i="4"/>
  <c r="AL707" i="4"/>
  <c r="AM706" i="4"/>
  <c r="AL706" i="4"/>
  <c r="AM705" i="4"/>
  <c r="AL705" i="4"/>
  <c r="AM704" i="4"/>
  <c r="AL704" i="4"/>
  <c r="AM703" i="4"/>
  <c r="AL703" i="4"/>
  <c r="AM702" i="4"/>
  <c r="AL702" i="4"/>
  <c r="AM701" i="4"/>
  <c r="AL701" i="4"/>
  <c r="AM700" i="4"/>
  <c r="AL700" i="4"/>
  <c r="AM699" i="4"/>
  <c r="AL699" i="4"/>
  <c r="AM698" i="4"/>
  <c r="AL698" i="4"/>
  <c r="AM697" i="4"/>
  <c r="AL697" i="4"/>
  <c r="AM696" i="4"/>
  <c r="AL696" i="4"/>
  <c r="AM695" i="4"/>
  <c r="AL695" i="4"/>
  <c r="AM694" i="4"/>
  <c r="AL694" i="4"/>
  <c r="AM692" i="4"/>
  <c r="AL692" i="4"/>
  <c r="AM691" i="4"/>
  <c r="AL691" i="4"/>
  <c r="AM690" i="4"/>
  <c r="AL690" i="4"/>
  <c r="AM689" i="4"/>
  <c r="AL689" i="4"/>
  <c r="AM688" i="4"/>
  <c r="AL688" i="4"/>
  <c r="AM687" i="4"/>
  <c r="AL687" i="4"/>
  <c r="AM686" i="4"/>
  <c r="AL686" i="4"/>
  <c r="AM685" i="4"/>
  <c r="AL685" i="4"/>
  <c r="AM684" i="4"/>
  <c r="AL684" i="4"/>
  <c r="AM683" i="4"/>
  <c r="AL683" i="4"/>
  <c r="AM681" i="4"/>
  <c r="AL681" i="4"/>
  <c r="AM680" i="4"/>
  <c r="AL680" i="4"/>
  <c r="AM679" i="4"/>
  <c r="AL679" i="4"/>
  <c r="AM677" i="4"/>
  <c r="AL677" i="4"/>
  <c r="AM676" i="4"/>
  <c r="AL676" i="4"/>
  <c r="AM675" i="4"/>
  <c r="AL675" i="4"/>
  <c r="AM674" i="4"/>
  <c r="AL674" i="4"/>
  <c r="AM673" i="4"/>
  <c r="AL673" i="4"/>
  <c r="AM672" i="4"/>
  <c r="AL672" i="4"/>
  <c r="AM671" i="4"/>
  <c r="AL671" i="4"/>
  <c r="AM670" i="4"/>
  <c r="AL670" i="4"/>
  <c r="AM669" i="4"/>
  <c r="AL669" i="4"/>
  <c r="AM668" i="4"/>
  <c r="AL668" i="4"/>
  <c r="AM667" i="4"/>
  <c r="AL667" i="4"/>
  <c r="AM665" i="4"/>
  <c r="AL665" i="4"/>
  <c r="AM664" i="4"/>
  <c r="AL664" i="4"/>
  <c r="AM663" i="4"/>
  <c r="AL663" i="4"/>
  <c r="AM661" i="4"/>
  <c r="AL661" i="4"/>
  <c r="AM660" i="4"/>
  <c r="AL660" i="4"/>
  <c r="AM659" i="4"/>
  <c r="AL659" i="4"/>
  <c r="AM658" i="4"/>
  <c r="AL658" i="4"/>
  <c r="AM657" i="4"/>
  <c r="AL657" i="4"/>
  <c r="AM656" i="4"/>
  <c r="AL656" i="4"/>
  <c r="AM655" i="4"/>
  <c r="AL655" i="4"/>
  <c r="AM654" i="4"/>
  <c r="AL654" i="4"/>
  <c r="AM653" i="4"/>
  <c r="AL653" i="4"/>
  <c r="AM652" i="4"/>
  <c r="AL652" i="4"/>
  <c r="AM651" i="4"/>
  <c r="AL651" i="4"/>
  <c r="AM650" i="4"/>
  <c r="AL650" i="4"/>
  <c r="AM649" i="4"/>
  <c r="AL649" i="4"/>
  <c r="AM648" i="4"/>
  <c r="AL648" i="4"/>
  <c r="AM647" i="4"/>
  <c r="AL647" i="4"/>
  <c r="AM646" i="4"/>
  <c r="AL646" i="4"/>
  <c r="AM645" i="4"/>
  <c r="AL645" i="4"/>
  <c r="AM644" i="4"/>
  <c r="AL644" i="4"/>
  <c r="AM643" i="4"/>
  <c r="AL643" i="4"/>
  <c r="AM642" i="4"/>
  <c r="AL642" i="4"/>
  <c r="AM641" i="4"/>
  <c r="AL641" i="4"/>
  <c r="AM639" i="4"/>
  <c r="AL639" i="4"/>
  <c r="AM638" i="4"/>
  <c r="AL638" i="4"/>
  <c r="AM637" i="4"/>
  <c r="AL637" i="4"/>
  <c r="AM636" i="4"/>
  <c r="AL636" i="4"/>
  <c r="AM634" i="4"/>
  <c r="AL634" i="4"/>
  <c r="AM633" i="4"/>
  <c r="AL633" i="4"/>
  <c r="AM632" i="4"/>
  <c r="AL632" i="4"/>
  <c r="AM631" i="4"/>
  <c r="AL631" i="4"/>
  <c r="AM630" i="4"/>
  <c r="AL630" i="4"/>
  <c r="AM629" i="4"/>
  <c r="AL629" i="4"/>
  <c r="AM628" i="4"/>
  <c r="AL628" i="4"/>
  <c r="AM627" i="4"/>
  <c r="AL627" i="4"/>
  <c r="AM626" i="4"/>
  <c r="AL626" i="4"/>
  <c r="AM625" i="4"/>
  <c r="AL625" i="4"/>
  <c r="AM624" i="4"/>
  <c r="AL624" i="4"/>
  <c r="AM623" i="4"/>
  <c r="AL623" i="4"/>
  <c r="AM622" i="4"/>
  <c r="AL622" i="4"/>
  <c r="AM621" i="4"/>
  <c r="AL621" i="4"/>
  <c r="AM620" i="4"/>
  <c r="AL620" i="4"/>
  <c r="AM619" i="4"/>
  <c r="AL619" i="4"/>
  <c r="AM618" i="4"/>
  <c r="AL618" i="4"/>
  <c r="AM617" i="4"/>
  <c r="AL617" i="4"/>
  <c r="AM616" i="4"/>
  <c r="AL616" i="4"/>
  <c r="AM615" i="4"/>
  <c r="AL615" i="4"/>
  <c r="AM613" i="4"/>
  <c r="AL613" i="4"/>
  <c r="AM612" i="4"/>
  <c r="AL612" i="4"/>
  <c r="AM611" i="4"/>
  <c r="AL611" i="4"/>
  <c r="AM610" i="4"/>
  <c r="AL610" i="4"/>
  <c r="AM609" i="4"/>
  <c r="AL609" i="4"/>
  <c r="AM608" i="4"/>
  <c r="AL608" i="4"/>
  <c r="AM607" i="4"/>
  <c r="AL607" i="4"/>
  <c r="AM606" i="4"/>
  <c r="AL606" i="4"/>
  <c r="AM605" i="4"/>
  <c r="AL605" i="4"/>
  <c r="AM604" i="4"/>
  <c r="AL604" i="4"/>
  <c r="AM603" i="4"/>
  <c r="AL603" i="4"/>
  <c r="AM602" i="4"/>
  <c r="AL602" i="4"/>
  <c r="AM601" i="4"/>
  <c r="AL601" i="4"/>
  <c r="AM600" i="4"/>
  <c r="AL600" i="4"/>
  <c r="AM599" i="4"/>
  <c r="AL599" i="4"/>
  <c r="AM597" i="4"/>
  <c r="AL597" i="4"/>
  <c r="AM596" i="4"/>
  <c r="AL596" i="4"/>
  <c r="AM595" i="4"/>
  <c r="AL595" i="4"/>
  <c r="AM594" i="4"/>
  <c r="AL594" i="4"/>
  <c r="AM593" i="4"/>
  <c r="AL593" i="4"/>
  <c r="AM592" i="4"/>
  <c r="AL592" i="4"/>
  <c r="AM591" i="4"/>
  <c r="AL591" i="4"/>
  <c r="AM590" i="4"/>
  <c r="AL590" i="4"/>
  <c r="AM589" i="4"/>
  <c r="AL589" i="4"/>
  <c r="AM588" i="4"/>
  <c r="AL588" i="4"/>
  <c r="AM587" i="4"/>
  <c r="AL587" i="4"/>
  <c r="AM586" i="4"/>
  <c r="AL586" i="4"/>
  <c r="AM585" i="4"/>
  <c r="AL585" i="4"/>
  <c r="AM584" i="4"/>
  <c r="AL584" i="4"/>
  <c r="AM583" i="4"/>
  <c r="AL583" i="4"/>
  <c r="AM582" i="4"/>
  <c r="AL582" i="4"/>
  <c r="AM581" i="4"/>
  <c r="AL581" i="4"/>
  <c r="AM580" i="4"/>
  <c r="AL580" i="4"/>
  <c r="AM579" i="4"/>
  <c r="AL579" i="4"/>
  <c r="AM577" i="4"/>
  <c r="AL577" i="4"/>
  <c r="AM576" i="4"/>
  <c r="AL576" i="4"/>
  <c r="AM575" i="4"/>
  <c r="AL575" i="4"/>
  <c r="AM574" i="4"/>
  <c r="AL574" i="4"/>
  <c r="AM573" i="4"/>
  <c r="AL573" i="4"/>
  <c r="AM572" i="4"/>
  <c r="AL572" i="4"/>
  <c r="AM571" i="4"/>
  <c r="AL571" i="4"/>
  <c r="AM570" i="4"/>
  <c r="AL570" i="4"/>
  <c r="AM569" i="4"/>
  <c r="AL569" i="4"/>
  <c r="AM568" i="4"/>
  <c r="AL568" i="4"/>
  <c r="AM567" i="4"/>
  <c r="AL567" i="4"/>
  <c r="AM566" i="4"/>
  <c r="AL566" i="4"/>
  <c r="AM565" i="4"/>
  <c r="AL565" i="4"/>
  <c r="AM564" i="4"/>
  <c r="AL564" i="4"/>
  <c r="AM563" i="4"/>
  <c r="AL563" i="4"/>
  <c r="AM561" i="4"/>
  <c r="AL561" i="4"/>
  <c r="AM560" i="4"/>
  <c r="AL560" i="4"/>
  <c r="AM559" i="4"/>
  <c r="AL559" i="4"/>
  <c r="AM558" i="4"/>
  <c r="AL558" i="4"/>
  <c r="AM557" i="4"/>
  <c r="AL557" i="4"/>
  <c r="AM556" i="4"/>
  <c r="AL556" i="4"/>
  <c r="AM555" i="4"/>
  <c r="AL555" i="4"/>
  <c r="AM554" i="4"/>
  <c r="AL554" i="4"/>
  <c r="AM552" i="4"/>
  <c r="AL552" i="4"/>
  <c r="AM551" i="4"/>
  <c r="AL551" i="4"/>
  <c r="AM550" i="4"/>
  <c r="AL550" i="4"/>
  <c r="AM549" i="4"/>
  <c r="AL549" i="4"/>
  <c r="AM548" i="4"/>
  <c r="AL548" i="4"/>
  <c r="AM547" i="4"/>
  <c r="AL547" i="4"/>
  <c r="AM546" i="4"/>
  <c r="AL546" i="4"/>
  <c r="AM545" i="4"/>
  <c r="AL545" i="4"/>
  <c r="AM544" i="4"/>
  <c r="AL544" i="4"/>
  <c r="AM543" i="4"/>
  <c r="AL543" i="4"/>
  <c r="AM542" i="4"/>
  <c r="AL542" i="4"/>
  <c r="AM541" i="4"/>
  <c r="AL541" i="4"/>
  <c r="AM540" i="4"/>
  <c r="AL540" i="4"/>
  <c r="AM539" i="4"/>
  <c r="AL539" i="4"/>
  <c r="AM538" i="4"/>
  <c r="AL538" i="4"/>
  <c r="AM537" i="4"/>
  <c r="AL537" i="4"/>
  <c r="AM536" i="4"/>
  <c r="AL536" i="4"/>
  <c r="AM535" i="4"/>
  <c r="AL535" i="4"/>
  <c r="AM534" i="4"/>
  <c r="AL534" i="4"/>
  <c r="AM533" i="4"/>
  <c r="AL533" i="4"/>
  <c r="AM532" i="4"/>
  <c r="AL532" i="4"/>
  <c r="AM531" i="4"/>
  <c r="AL531" i="4"/>
  <c r="AM530" i="4"/>
  <c r="AL530" i="4"/>
  <c r="AM529" i="4"/>
  <c r="AL529" i="4"/>
  <c r="AM528" i="4"/>
  <c r="AL528" i="4"/>
  <c r="AM527" i="4"/>
  <c r="AL527" i="4"/>
  <c r="AM525" i="4"/>
  <c r="AL525" i="4"/>
  <c r="AM524" i="4"/>
  <c r="AL524" i="4"/>
  <c r="AM523" i="4"/>
  <c r="AL523" i="4"/>
  <c r="AM522" i="4"/>
  <c r="AL522" i="4"/>
  <c r="AM521" i="4"/>
  <c r="AL521" i="4"/>
  <c r="AM520" i="4"/>
  <c r="AL520" i="4"/>
  <c r="AM519" i="4"/>
  <c r="AL519" i="4"/>
  <c r="AM518" i="4"/>
  <c r="AL518" i="4"/>
  <c r="AM517" i="4"/>
  <c r="AL517" i="4"/>
  <c r="AM516" i="4"/>
  <c r="AL516" i="4"/>
  <c r="AM515" i="4"/>
  <c r="AL515" i="4"/>
  <c r="AM514" i="4"/>
  <c r="AL514" i="4"/>
  <c r="AM513" i="4"/>
  <c r="AL513" i="4"/>
  <c r="AM512" i="4"/>
  <c r="AL512" i="4"/>
  <c r="AM511" i="4"/>
  <c r="AL511" i="4"/>
  <c r="AM510" i="4"/>
  <c r="AL510" i="4"/>
  <c r="AM509" i="4"/>
  <c r="AL509" i="4"/>
  <c r="AM508" i="4"/>
  <c r="AL508" i="4"/>
  <c r="AM507" i="4"/>
  <c r="AL507" i="4"/>
  <c r="AM506" i="4"/>
  <c r="AL506" i="4"/>
  <c r="AM505" i="4"/>
  <c r="AL505" i="4"/>
  <c r="AM504" i="4"/>
  <c r="AL504" i="4"/>
  <c r="AM503" i="4"/>
  <c r="AL503" i="4"/>
  <c r="AM502" i="4"/>
  <c r="AL502" i="4"/>
  <c r="AM500" i="4"/>
  <c r="AL500" i="4"/>
  <c r="AM499" i="4"/>
  <c r="AL499" i="4"/>
  <c r="AM498" i="4"/>
  <c r="AL498" i="4"/>
  <c r="AM497" i="4"/>
  <c r="AL497" i="4"/>
  <c r="AM496" i="4"/>
  <c r="AL496" i="4"/>
  <c r="AM495" i="4"/>
  <c r="AL495" i="4"/>
  <c r="AM494" i="4"/>
  <c r="AL494" i="4"/>
  <c r="AM493" i="4"/>
  <c r="AL493" i="4"/>
  <c r="AM492" i="4"/>
  <c r="AL492" i="4"/>
  <c r="AM491" i="4"/>
  <c r="AL491" i="4"/>
  <c r="AM490" i="4"/>
  <c r="AL490" i="4"/>
  <c r="AM489" i="4"/>
  <c r="AL489" i="4"/>
  <c r="AM488" i="4"/>
  <c r="AL488" i="4"/>
  <c r="AM487" i="4"/>
  <c r="AL487" i="4"/>
  <c r="AM485" i="4"/>
  <c r="AL485" i="4"/>
  <c r="AM484" i="4"/>
  <c r="AL484" i="4"/>
  <c r="AM483" i="4"/>
  <c r="AL483" i="4"/>
  <c r="AM482" i="4"/>
  <c r="AL482" i="4"/>
  <c r="AM481" i="4"/>
  <c r="AL481" i="4"/>
  <c r="AM480" i="4"/>
  <c r="AL480" i="4"/>
  <c r="AM479" i="4"/>
  <c r="AL479" i="4"/>
  <c r="AM478" i="4"/>
  <c r="AL478" i="4"/>
  <c r="AM476" i="4"/>
  <c r="AL476" i="4"/>
  <c r="AM475" i="4"/>
  <c r="AL475" i="4"/>
  <c r="AM474" i="4"/>
  <c r="AL474" i="4"/>
  <c r="AM473" i="4"/>
  <c r="AL473" i="4"/>
  <c r="AM472" i="4"/>
  <c r="AL472" i="4"/>
  <c r="AM471" i="4"/>
  <c r="AL471" i="4"/>
  <c r="AM470" i="4"/>
  <c r="AL470" i="4"/>
  <c r="AM469" i="4"/>
  <c r="AL469" i="4"/>
  <c r="AM468" i="4"/>
  <c r="AL468" i="4"/>
  <c r="AM467" i="4"/>
  <c r="AL467" i="4"/>
  <c r="AM466" i="4"/>
  <c r="AL466" i="4"/>
  <c r="AM465" i="4"/>
  <c r="AL465" i="4"/>
  <c r="AM464" i="4"/>
  <c r="AL464" i="4"/>
  <c r="AM463" i="4"/>
  <c r="AL463" i="4"/>
  <c r="AM462" i="4"/>
  <c r="AL462" i="4"/>
  <c r="AM461" i="4"/>
  <c r="AL461" i="4"/>
  <c r="AM460" i="4"/>
  <c r="AL460" i="4"/>
  <c r="AM459" i="4"/>
  <c r="AL459" i="4"/>
  <c r="AM458" i="4"/>
  <c r="AL458" i="4"/>
  <c r="AM457" i="4"/>
  <c r="AL457" i="4"/>
  <c r="AM456" i="4"/>
  <c r="AL456" i="4"/>
  <c r="AM455" i="4"/>
  <c r="AL455" i="4"/>
  <c r="AM454" i="4"/>
  <c r="AL454" i="4"/>
  <c r="AM453" i="4"/>
  <c r="AL453" i="4"/>
  <c r="AM452" i="4"/>
  <c r="AL452" i="4"/>
  <c r="AM451" i="4"/>
  <c r="AL451" i="4"/>
  <c r="AM450" i="4"/>
  <c r="AL450" i="4"/>
  <c r="AM449" i="4"/>
  <c r="AL449" i="4"/>
  <c r="AM448" i="4"/>
  <c r="AL448" i="4"/>
  <c r="AM447" i="4"/>
  <c r="AL447" i="4"/>
  <c r="AM446" i="4"/>
  <c r="AL446" i="4"/>
  <c r="AM445" i="4"/>
  <c r="AL445" i="4"/>
  <c r="AM444" i="4"/>
  <c r="AL444" i="4"/>
  <c r="AM443" i="4"/>
  <c r="AL443" i="4"/>
  <c r="AM442" i="4"/>
  <c r="AL442" i="4"/>
  <c r="AM441" i="4"/>
  <c r="AL441" i="4"/>
  <c r="AM440" i="4"/>
  <c r="AL440" i="4"/>
  <c r="AM438" i="4"/>
  <c r="AL438" i="4"/>
  <c r="AM437" i="4"/>
  <c r="AL437" i="4"/>
  <c r="AM436" i="4"/>
  <c r="AL436" i="4"/>
  <c r="AM435" i="4"/>
  <c r="AL435" i="4"/>
  <c r="AM433" i="4"/>
  <c r="AL433" i="4"/>
  <c r="AM432" i="4"/>
  <c r="AL432" i="4"/>
  <c r="AM431" i="4"/>
  <c r="AL431" i="4"/>
  <c r="AM430" i="4"/>
  <c r="AL430" i="4"/>
  <c r="AM429" i="4"/>
  <c r="AL429" i="4"/>
  <c r="AM428" i="4"/>
  <c r="AL428" i="4"/>
  <c r="AM427" i="4"/>
  <c r="AL427" i="4"/>
  <c r="AM426" i="4"/>
  <c r="AL426" i="4"/>
  <c r="AM425" i="4"/>
  <c r="AL425" i="4"/>
  <c r="AM424" i="4"/>
  <c r="AL424" i="4"/>
  <c r="AM423" i="4"/>
  <c r="AL423" i="4"/>
  <c r="AM422" i="4"/>
  <c r="AL422" i="4"/>
  <c r="AM420" i="4"/>
  <c r="AL420" i="4"/>
  <c r="AM419" i="4"/>
  <c r="AL419" i="4"/>
  <c r="AM418" i="4"/>
  <c r="AL418" i="4"/>
  <c r="AM416" i="4"/>
  <c r="AL416" i="4"/>
  <c r="AM415" i="4"/>
  <c r="AL415" i="4"/>
  <c r="AM414" i="4"/>
  <c r="AL414" i="4"/>
  <c r="AM413" i="4"/>
  <c r="AL413" i="4"/>
  <c r="AM412" i="4"/>
  <c r="AL412" i="4"/>
  <c r="AM411" i="4"/>
  <c r="AL411" i="4"/>
  <c r="AM410" i="4"/>
  <c r="AL410" i="4"/>
  <c r="AM409" i="4"/>
  <c r="AL409" i="4"/>
  <c r="AM408" i="4"/>
  <c r="AL408" i="4"/>
  <c r="AM407" i="4"/>
  <c r="AL407" i="4"/>
  <c r="AM406" i="4"/>
  <c r="AL406" i="4"/>
  <c r="AM405" i="4"/>
  <c r="AL405" i="4"/>
  <c r="AM404" i="4"/>
  <c r="AL404" i="4"/>
  <c r="AM403" i="4"/>
  <c r="AL403" i="4"/>
  <c r="AM402" i="4"/>
  <c r="AL402" i="4"/>
  <c r="AM401" i="4"/>
  <c r="AL401" i="4"/>
  <c r="AM400" i="4"/>
  <c r="AL400" i="4"/>
  <c r="AM399" i="4"/>
  <c r="AL399" i="4"/>
  <c r="AM398" i="4"/>
  <c r="AL398" i="4"/>
  <c r="AM397" i="4"/>
  <c r="AL397" i="4"/>
  <c r="AM396" i="4"/>
  <c r="AL396" i="4"/>
  <c r="AM395" i="4"/>
  <c r="AL395" i="4"/>
  <c r="AM394" i="4"/>
  <c r="AL394" i="4"/>
  <c r="AM393" i="4"/>
  <c r="AL393" i="4"/>
  <c r="AM392" i="4"/>
  <c r="AL392" i="4"/>
  <c r="AM390" i="4"/>
  <c r="AL390" i="4"/>
  <c r="AM389" i="4"/>
  <c r="AL389" i="4"/>
  <c r="AM388" i="4"/>
  <c r="AL388" i="4"/>
  <c r="AM387" i="4"/>
  <c r="AL387" i="4"/>
  <c r="AM386" i="4"/>
  <c r="AL386" i="4"/>
  <c r="AM384" i="4"/>
  <c r="AL384" i="4"/>
  <c r="AM383" i="4"/>
  <c r="AL383" i="4"/>
  <c r="AM382" i="4"/>
  <c r="AL382" i="4"/>
  <c r="AM381" i="4"/>
  <c r="AL381" i="4"/>
  <c r="AM379" i="4"/>
  <c r="AL379" i="4"/>
  <c r="AM378" i="4"/>
  <c r="AL378" i="4"/>
  <c r="AM377" i="4"/>
  <c r="AL377" i="4"/>
  <c r="AM376" i="4"/>
  <c r="AL376" i="4"/>
  <c r="AM375" i="4"/>
  <c r="AL375" i="4"/>
  <c r="AM374" i="4"/>
  <c r="AL374" i="4"/>
  <c r="AM373" i="4"/>
  <c r="AL373" i="4"/>
  <c r="AM372" i="4"/>
  <c r="AL372" i="4"/>
  <c r="AM371" i="4"/>
  <c r="AL371" i="4"/>
  <c r="AM370" i="4"/>
  <c r="AL370" i="4"/>
  <c r="AM369" i="4"/>
  <c r="AL369" i="4"/>
  <c r="AM368" i="4"/>
  <c r="AL368" i="4"/>
  <c r="AM367" i="4"/>
  <c r="AL367" i="4"/>
  <c r="AM365" i="4"/>
  <c r="AL365" i="4"/>
  <c r="AM364" i="4"/>
  <c r="AL364" i="4"/>
  <c r="AM363" i="4"/>
  <c r="AL363" i="4"/>
  <c r="AM362" i="4"/>
  <c r="AL362" i="4"/>
  <c r="AM361" i="4"/>
  <c r="AL361" i="4"/>
  <c r="AM360" i="4"/>
  <c r="AL360" i="4"/>
  <c r="AM358" i="4"/>
  <c r="AL358" i="4"/>
  <c r="AM357" i="4"/>
  <c r="AL357" i="4"/>
  <c r="AM356" i="4"/>
  <c r="AL356" i="4"/>
  <c r="AM355" i="4"/>
  <c r="AL355" i="4"/>
  <c r="AM354" i="4"/>
  <c r="AL354" i="4"/>
  <c r="AM353" i="4"/>
  <c r="AL353" i="4"/>
  <c r="AM352" i="4"/>
  <c r="AL352" i="4"/>
  <c r="AM351" i="4"/>
  <c r="AL351" i="4"/>
  <c r="AM350" i="4"/>
  <c r="AL350" i="4"/>
  <c r="AM349" i="4"/>
  <c r="AL349" i="4"/>
  <c r="AM347" i="4"/>
  <c r="AL347" i="4"/>
  <c r="AM346" i="4"/>
  <c r="AL346" i="4"/>
  <c r="AM345" i="4"/>
  <c r="AL345" i="4"/>
  <c r="AM344" i="4"/>
  <c r="AL344" i="4"/>
  <c r="AM343" i="4"/>
  <c r="AL343" i="4"/>
  <c r="AM342" i="4"/>
  <c r="AL342" i="4"/>
  <c r="AM341" i="4"/>
  <c r="AL341" i="4"/>
  <c r="AM340" i="4"/>
  <c r="AL340" i="4"/>
  <c r="AM339" i="4"/>
  <c r="AL339" i="4"/>
  <c r="AM338" i="4"/>
  <c r="AL338" i="4"/>
  <c r="AM337" i="4"/>
  <c r="AL337" i="4"/>
  <c r="AM336" i="4"/>
  <c r="AL336" i="4"/>
  <c r="AM335" i="4"/>
  <c r="AL335" i="4"/>
  <c r="AM334" i="4"/>
  <c r="AL334" i="4"/>
  <c r="AM333" i="4"/>
  <c r="AL333" i="4"/>
  <c r="AM332" i="4"/>
  <c r="AL332" i="4"/>
  <c r="AM331" i="4"/>
  <c r="AL331" i="4"/>
  <c r="AM330" i="4"/>
  <c r="AL330" i="4"/>
  <c r="AM329" i="4"/>
  <c r="AL329" i="4"/>
  <c r="AM328" i="4"/>
  <c r="AL328" i="4"/>
  <c r="AM327" i="4"/>
  <c r="AL327" i="4"/>
  <c r="AM326" i="4"/>
  <c r="AL326" i="4"/>
  <c r="AM325" i="4"/>
  <c r="AL325" i="4"/>
  <c r="AM324" i="4"/>
  <c r="AL324" i="4"/>
  <c r="AM323" i="4"/>
  <c r="AL323" i="4"/>
  <c r="AM322" i="4"/>
  <c r="AL322" i="4"/>
  <c r="AM321" i="4"/>
  <c r="AL321" i="4"/>
  <c r="AM320" i="4"/>
  <c r="AL320" i="4"/>
  <c r="AM319" i="4"/>
  <c r="AL319" i="4"/>
  <c r="AM318" i="4"/>
  <c r="AL318" i="4"/>
  <c r="AM317" i="4"/>
  <c r="AL317" i="4"/>
  <c r="AM316" i="4"/>
  <c r="AL316" i="4"/>
  <c r="AM315" i="4"/>
  <c r="AL315" i="4"/>
  <c r="AM314" i="4"/>
  <c r="AL314" i="4"/>
  <c r="AM313" i="4"/>
  <c r="AL313" i="4"/>
  <c r="AM312" i="4"/>
  <c r="AL312" i="4"/>
  <c r="AM311" i="4"/>
  <c r="AL311" i="4"/>
  <c r="AM310" i="4"/>
  <c r="AL310" i="4"/>
  <c r="AM309" i="4"/>
  <c r="AL309" i="4"/>
  <c r="AM308" i="4"/>
  <c r="AL308" i="4"/>
  <c r="AM307" i="4"/>
  <c r="AL307" i="4"/>
  <c r="AM306" i="4"/>
  <c r="AL306" i="4"/>
  <c r="AM305" i="4"/>
  <c r="AL305" i="4"/>
  <c r="AM304" i="4"/>
  <c r="AL304" i="4"/>
  <c r="AM303" i="4"/>
  <c r="AL303" i="4"/>
  <c r="AM302" i="4"/>
  <c r="AL302" i="4"/>
  <c r="AM301" i="4"/>
  <c r="AL301" i="4"/>
  <c r="AM300" i="4"/>
  <c r="AL300" i="4"/>
  <c r="AM299" i="4"/>
  <c r="AL299" i="4"/>
  <c r="AM298" i="4"/>
  <c r="AL298" i="4"/>
  <c r="AM297" i="4"/>
  <c r="AL297" i="4"/>
  <c r="AM296" i="4"/>
  <c r="AL296" i="4"/>
  <c r="AM295" i="4"/>
  <c r="AL295" i="4"/>
  <c r="AM294" i="4"/>
  <c r="AL294" i="4"/>
  <c r="AM293" i="4"/>
  <c r="AL293" i="4"/>
  <c r="AM292" i="4"/>
  <c r="AL292" i="4"/>
  <c r="AM291" i="4"/>
  <c r="AL291" i="4"/>
  <c r="AM290" i="4"/>
  <c r="AL290" i="4"/>
  <c r="AM289" i="4"/>
  <c r="AL289" i="4"/>
  <c r="AM288" i="4"/>
  <c r="AL288" i="4"/>
  <c r="AM287" i="4"/>
  <c r="AL287" i="4"/>
  <c r="AM286" i="4"/>
  <c r="AL286" i="4"/>
  <c r="AM285" i="4"/>
  <c r="AL285" i="4"/>
  <c r="AM284" i="4"/>
  <c r="AL284" i="4"/>
  <c r="AM283" i="4"/>
  <c r="AL283" i="4"/>
  <c r="AM282" i="4"/>
  <c r="AL282" i="4"/>
  <c r="AM281" i="4"/>
  <c r="AL281" i="4"/>
  <c r="AM280" i="4"/>
  <c r="AL280" i="4"/>
  <c r="AM279" i="4"/>
  <c r="AL279" i="4"/>
  <c r="AM278" i="4"/>
  <c r="AL278" i="4"/>
  <c r="AM277" i="4"/>
  <c r="AL277" i="4"/>
  <c r="AM276" i="4"/>
  <c r="AL276" i="4"/>
  <c r="AM275" i="4"/>
  <c r="AL275" i="4"/>
  <c r="AM274" i="4"/>
  <c r="AL274" i="4"/>
  <c r="AM273" i="4"/>
  <c r="AL273" i="4"/>
  <c r="AM272" i="4"/>
  <c r="AL272" i="4"/>
  <c r="AM271" i="4"/>
  <c r="AL271" i="4"/>
  <c r="AM270" i="4"/>
  <c r="AL270" i="4"/>
  <c r="AM269" i="4"/>
  <c r="AL269" i="4"/>
  <c r="AM268" i="4"/>
  <c r="AL268" i="4"/>
  <c r="AM267" i="4"/>
  <c r="AL267" i="4"/>
  <c r="AM266" i="4"/>
  <c r="AL266" i="4"/>
  <c r="AM265" i="4"/>
  <c r="AL265" i="4"/>
  <c r="AM264" i="4"/>
  <c r="AL264" i="4"/>
  <c r="AM263" i="4"/>
  <c r="AL263" i="4"/>
  <c r="AM262" i="4"/>
  <c r="AL262" i="4"/>
  <c r="AM261" i="4"/>
  <c r="AL261" i="4"/>
  <c r="AM260" i="4"/>
  <c r="AL260" i="4"/>
  <c r="AM259" i="4"/>
  <c r="AL259" i="4"/>
  <c r="AM258" i="4"/>
  <c r="AL258" i="4"/>
  <c r="AM256" i="4"/>
  <c r="AL256" i="4"/>
  <c r="AM255" i="4"/>
  <c r="AL255" i="4"/>
  <c r="AM254" i="4"/>
  <c r="AL254" i="4"/>
  <c r="AM253" i="4"/>
  <c r="AL253" i="4"/>
  <c r="AM252" i="4"/>
  <c r="AL252" i="4"/>
  <c r="AM250" i="4"/>
  <c r="AL250" i="4"/>
  <c r="AM249" i="4"/>
  <c r="AL249" i="4"/>
  <c r="AM248" i="4"/>
  <c r="AL248" i="4"/>
  <c r="AM247" i="4"/>
  <c r="AL247" i="4"/>
  <c r="AM245" i="4"/>
  <c r="AL245" i="4"/>
  <c r="AM244" i="4"/>
  <c r="AL244" i="4"/>
  <c r="AM243" i="4"/>
  <c r="AL243" i="4"/>
  <c r="AM242" i="4"/>
  <c r="AL242" i="4"/>
  <c r="AM241" i="4"/>
  <c r="AL241" i="4"/>
  <c r="AM240" i="4"/>
  <c r="AL240" i="4"/>
  <c r="AM239" i="4"/>
  <c r="AL239" i="4"/>
  <c r="AM238" i="4"/>
  <c r="AL238" i="4"/>
  <c r="AM237" i="4"/>
  <c r="AL237" i="4"/>
  <c r="AM236" i="4"/>
  <c r="AL236" i="4"/>
  <c r="AM235" i="4"/>
  <c r="AL235" i="4"/>
  <c r="AM234" i="4"/>
  <c r="AL234" i="4"/>
  <c r="AM233" i="4"/>
  <c r="AL233" i="4"/>
  <c r="AM232" i="4"/>
  <c r="AL232" i="4"/>
  <c r="AM231" i="4"/>
  <c r="AL231" i="4"/>
  <c r="AM230" i="4"/>
  <c r="AL230" i="4"/>
  <c r="AM229" i="4"/>
  <c r="AL229" i="4"/>
  <c r="AM228" i="4"/>
  <c r="AL228" i="4"/>
  <c r="AM227" i="4"/>
  <c r="AL227" i="4"/>
  <c r="AM226" i="4"/>
  <c r="AL226" i="4"/>
  <c r="AM225" i="4"/>
  <c r="AL225" i="4"/>
  <c r="AM224" i="4"/>
  <c r="AL224" i="4"/>
  <c r="AM223" i="4"/>
  <c r="AL223" i="4"/>
  <c r="AM222" i="4"/>
  <c r="AL222" i="4"/>
  <c r="AM221" i="4"/>
  <c r="AL221" i="4"/>
  <c r="AM220" i="4"/>
  <c r="AL220" i="4"/>
  <c r="AM219" i="4"/>
  <c r="AL219" i="4"/>
  <c r="AM218" i="4"/>
  <c r="AL218" i="4"/>
  <c r="AM217" i="4"/>
  <c r="AL217" i="4"/>
  <c r="AM216" i="4"/>
  <c r="AL216" i="4"/>
  <c r="AM215" i="4"/>
  <c r="AL215" i="4"/>
  <c r="AM214" i="4"/>
  <c r="AL214" i="4"/>
  <c r="AM213" i="4"/>
  <c r="AL213" i="4"/>
  <c r="AM211" i="4"/>
  <c r="AL211" i="4"/>
  <c r="AM210" i="4"/>
  <c r="AL210" i="4"/>
  <c r="AM209" i="4"/>
  <c r="AL209" i="4"/>
  <c r="AM208" i="4"/>
  <c r="AL208" i="4"/>
  <c r="AM207" i="4"/>
  <c r="AL207" i="4"/>
  <c r="AM206" i="4"/>
  <c r="AL206" i="4"/>
  <c r="AM205" i="4"/>
  <c r="AL205" i="4"/>
  <c r="AM204" i="4"/>
  <c r="AL204" i="4"/>
  <c r="AM203" i="4"/>
  <c r="AL203" i="4"/>
  <c r="AM202" i="4"/>
  <c r="AL202" i="4"/>
  <c r="AM201" i="4"/>
  <c r="AL201" i="4"/>
  <c r="AM200" i="4"/>
  <c r="AL200" i="4"/>
  <c r="AM199" i="4"/>
  <c r="AL199" i="4"/>
  <c r="AM197" i="4"/>
  <c r="AL197" i="4"/>
  <c r="AM195" i="4"/>
  <c r="AL195" i="4"/>
  <c r="AM194" i="4"/>
  <c r="AL194" i="4"/>
  <c r="AM193" i="4"/>
  <c r="AL193" i="4"/>
  <c r="AM192" i="4"/>
  <c r="AL192" i="4"/>
  <c r="AM191" i="4"/>
  <c r="AL191" i="4"/>
  <c r="AM189" i="4"/>
  <c r="AL189" i="4"/>
  <c r="AM188" i="4"/>
  <c r="AL188" i="4"/>
  <c r="AM187" i="4"/>
  <c r="AL187" i="4"/>
  <c r="AM186" i="4"/>
  <c r="AL186" i="4"/>
  <c r="AM185" i="4"/>
  <c r="AL185" i="4"/>
  <c r="AM184" i="4"/>
  <c r="AL184" i="4"/>
  <c r="AM183" i="4"/>
  <c r="AL183" i="4"/>
  <c r="AM182" i="4"/>
  <c r="AL182" i="4"/>
  <c r="AM180" i="4"/>
  <c r="AL180" i="4"/>
  <c r="AM179" i="4"/>
  <c r="AL179" i="4"/>
  <c r="AM178" i="4"/>
  <c r="AL178" i="4"/>
  <c r="AM177" i="4"/>
  <c r="AL177" i="4"/>
  <c r="AM176" i="4"/>
  <c r="AL176" i="4"/>
  <c r="AM174" i="4"/>
  <c r="AL174" i="4"/>
  <c r="AM173" i="4"/>
  <c r="AL173" i="4"/>
  <c r="AM172" i="4"/>
  <c r="AL172" i="4"/>
  <c r="AM171" i="4"/>
  <c r="AL171" i="4"/>
  <c r="AM169" i="4"/>
  <c r="AL169" i="4"/>
  <c r="AM168" i="4"/>
  <c r="AL168" i="4"/>
  <c r="AM167" i="4"/>
  <c r="AL167" i="4"/>
  <c r="AM166" i="4"/>
  <c r="AL166" i="4"/>
  <c r="AM165" i="4"/>
  <c r="AL165" i="4"/>
  <c r="AM163" i="4"/>
  <c r="AL163" i="4"/>
  <c r="AM162" i="4"/>
  <c r="AL162" i="4"/>
  <c r="AM161" i="4"/>
  <c r="AL161" i="4"/>
  <c r="AM160" i="4"/>
  <c r="AL160" i="4"/>
  <c r="AM159" i="4"/>
  <c r="AL159" i="4"/>
  <c r="AM158" i="4"/>
  <c r="AL158" i="4"/>
  <c r="AM156" i="4"/>
  <c r="AL156" i="4"/>
  <c r="AM155" i="4"/>
  <c r="AL155" i="4"/>
  <c r="AM154" i="4"/>
  <c r="AL154" i="4"/>
  <c r="AM153" i="4"/>
  <c r="AL153" i="4"/>
  <c r="AM150" i="4"/>
  <c r="AL150" i="4"/>
  <c r="AM148" i="4"/>
  <c r="AL148" i="4"/>
  <c r="AM147" i="4"/>
  <c r="AL147" i="4"/>
  <c r="AM145" i="4"/>
  <c r="AL145" i="4"/>
  <c r="AM144" i="4"/>
  <c r="AL144" i="4"/>
  <c r="AM142" i="4"/>
  <c r="AL142" i="4"/>
  <c r="AM141" i="4"/>
  <c r="AL141" i="4"/>
  <c r="AM140" i="4"/>
  <c r="AL140" i="4"/>
  <c r="AM138" i="4"/>
  <c r="AL138" i="4"/>
  <c r="AM137" i="4"/>
  <c r="AL137" i="4"/>
  <c r="AM136" i="4"/>
  <c r="AL136" i="4"/>
  <c r="AM135" i="4"/>
  <c r="AL135" i="4"/>
  <c r="AM134" i="4"/>
  <c r="AL134" i="4"/>
  <c r="AM133" i="4"/>
  <c r="AL133" i="4"/>
  <c r="AM132" i="4"/>
  <c r="AL132" i="4"/>
  <c r="AM131" i="4"/>
  <c r="AL131" i="4"/>
  <c r="AM129" i="4"/>
  <c r="AL129" i="4"/>
  <c r="AM128" i="4"/>
  <c r="AL128" i="4"/>
  <c r="AM127" i="4"/>
  <c r="AL127" i="4"/>
  <c r="AM126" i="4"/>
  <c r="AL126" i="4"/>
  <c r="AM125" i="4"/>
  <c r="AL125" i="4"/>
  <c r="AM124" i="4"/>
  <c r="AL124" i="4"/>
  <c r="AM122" i="4"/>
  <c r="AL122" i="4"/>
  <c r="AM121" i="4"/>
  <c r="AL121" i="4"/>
  <c r="AM120" i="4"/>
  <c r="AL120" i="4"/>
  <c r="AM119" i="4"/>
  <c r="AL119" i="4"/>
  <c r="AM118" i="4"/>
  <c r="AL118" i="4"/>
  <c r="AM117" i="4"/>
  <c r="AL117" i="4"/>
  <c r="AM116" i="4"/>
  <c r="AL116" i="4"/>
  <c r="AM115" i="4"/>
  <c r="AL115" i="4"/>
  <c r="AM114" i="4"/>
  <c r="AL114" i="4"/>
  <c r="AM113" i="4"/>
  <c r="AL113" i="4"/>
  <c r="AM112" i="4"/>
  <c r="AL112" i="4"/>
  <c r="AM111" i="4"/>
  <c r="AL111" i="4"/>
  <c r="AM110" i="4"/>
  <c r="AL110" i="4"/>
  <c r="AM109" i="4"/>
  <c r="AL109" i="4"/>
  <c r="AM108" i="4"/>
  <c r="AL108" i="4"/>
  <c r="AM107" i="4"/>
  <c r="AL107" i="4"/>
  <c r="AM106" i="4"/>
  <c r="AL106" i="4"/>
  <c r="AM105" i="4"/>
  <c r="AL105" i="4"/>
  <c r="AM104" i="4"/>
  <c r="AL104" i="4"/>
  <c r="AM103" i="4"/>
  <c r="AL103" i="4"/>
  <c r="AM102" i="4"/>
  <c r="AL102" i="4"/>
  <c r="AM101" i="4"/>
  <c r="AL101" i="4"/>
  <c r="AM100" i="4"/>
  <c r="AL100" i="4"/>
  <c r="AM99" i="4"/>
  <c r="AL99" i="4"/>
  <c r="AM98" i="4"/>
  <c r="AL98" i="4"/>
  <c r="AM97" i="4"/>
  <c r="AL97" i="4"/>
  <c r="AM96" i="4"/>
  <c r="AL96" i="4"/>
  <c r="AM95" i="4"/>
  <c r="AL95" i="4"/>
  <c r="AM94" i="4"/>
  <c r="AL94" i="4"/>
  <c r="AM93" i="4"/>
  <c r="AL93" i="4"/>
  <c r="AM92" i="4"/>
  <c r="AL92" i="4"/>
  <c r="AM91" i="4"/>
  <c r="AL91" i="4"/>
  <c r="AM90" i="4"/>
  <c r="AL90" i="4"/>
  <c r="AM89" i="4"/>
  <c r="AL89" i="4"/>
  <c r="AM88" i="4"/>
  <c r="AL88" i="4"/>
  <c r="AM87" i="4"/>
  <c r="AL87" i="4"/>
  <c r="AM86" i="4"/>
  <c r="AL86" i="4"/>
  <c r="AM85" i="4"/>
  <c r="AL85" i="4"/>
  <c r="AM84" i="4"/>
  <c r="AL84" i="4"/>
  <c r="AM83" i="4"/>
  <c r="AL83" i="4"/>
  <c r="AM82" i="4"/>
  <c r="AL82" i="4"/>
  <c r="AM81" i="4"/>
  <c r="AL81" i="4"/>
  <c r="AM80" i="4"/>
  <c r="AL80" i="4"/>
  <c r="AM78" i="4"/>
  <c r="AL78" i="4"/>
  <c r="AM77" i="4"/>
  <c r="AL77" i="4"/>
  <c r="AM76" i="4"/>
  <c r="AL76" i="4"/>
  <c r="AM75" i="4"/>
  <c r="AL75" i="4"/>
  <c r="AM74" i="4"/>
  <c r="AL74" i="4"/>
  <c r="AM73" i="4"/>
  <c r="AL73" i="4"/>
  <c r="AM72" i="4"/>
  <c r="AL72" i="4"/>
  <c r="AM71" i="4"/>
  <c r="AL71" i="4"/>
  <c r="AM70" i="4"/>
  <c r="AL70" i="4"/>
  <c r="AM69" i="4"/>
  <c r="AL69" i="4"/>
  <c r="AM68" i="4"/>
  <c r="AL68" i="4"/>
  <c r="AM67" i="4"/>
  <c r="AL67" i="4"/>
  <c r="AM66" i="4"/>
  <c r="AL66" i="4"/>
  <c r="AM65" i="4"/>
  <c r="AL65" i="4"/>
  <c r="AM64" i="4"/>
  <c r="AL64" i="4"/>
  <c r="AM63" i="4"/>
  <c r="AL63" i="4"/>
  <c r="AM62" i="4"/>
  <c r="AL62" i="4"/>
  <c r="AM61" i="4"/>
  <c r="AL61" i="4"/>
  <c r="AM60" i="4"/>
  <c r="AL60" i="4"/>
  <c r="AM59" i="4"/>
  <c r="AL59" i="4"/>
  <c r="AM58" i="4"/>
  <c r="AL58" i="4"/>
  <c r="AM57" i="4"/>
  <c r="AL57" i="4"/>
  <c r="AM56" i="4"/>
  <c r="AL56" i="4"/>
  <c r="AM55" i="4"/>
  <c r="AL55" i="4"/>
  <c r="AM54" i="4"/>
  <c r="AL54" i="4"/>
  <c r="AM53" i="4"/>
  <c r="AL53" i="4"/>
  <c r="AM52" i="4"/>
  <c r="AL52" i="4"/>
  <c r="AM50" i="4"/>
  <c r="AL50" i="4"/>
  <c r="AM49" i="4"/>
  <c r="AL49" i="4"/>
  <c r="AM47" i="4"/>
  <c r="AL47" i="4"/>
  <c r="AM46" i="4"/>
  <c r="AL46" i="4"/>
  <c r="AM45" i="4"/>
  <c r="AL45" i="4"/>
  <c r="AM44" i="4"/>
  <c r="AL44" i="4"/>
  <c r="AM43" i="4"/>
  <c r="AL43" i="4"/>
  <c r="AM42" i="4"/>
  <c r="AL42" i="4"/>
  <c r="AM41" i="4"/>
  <c r="AL41" i="4"/>
  <c r="AM39" i="4"/>
  <c r="AL39" i="4"/>
  <c r="AM38" i="4"/>
  <c r="AL38" i="4"/>
  <c r="AM37" i="4"/>
  <c r="AL37" i="4"/>
  <c r="AM36" i="4"/>
  <c r="AL36" i="4"/>
  <c r="AM34" i="4"/>
  <c r="AL34" i="4"/>
  <c r="AM33" i="4"/>
  <c r="AL33" i="4"/>
  <c r="AM32" i="4"/>
  <c r="AL32" i="4"/>
  <c r="AM31" i="4"/>
  <c r="AL31" i="4"/>
  <c r="AM30" i="4"/>
  <c r="AL30" i="4"/>
  <c r="AM29" i="4"/>
  <c r="AL29" i="4"/>
  <c r="AM26" i="4"/>
  <c r="AL26" i="4"/>
  <c r="AM25" i="4"/>
  <c r="AL25" i="4"/>
  <c r="AM24" i="4"/>
  <c r="AL24" i="4"/>
  <c r="AM23" i="4"/>
  <c r="AL23" i="4"/>
  <c r="AM22" i="4"/>
  <c r="AL22" i="4"/>
  <c r="AM21" i="4"/>
  <c r="AL21" i="4"/>
  <c r="AM20" i="4"/>
  <c r="AL20" i="4"/>
  <c r="AM19" i="4"/>
  <c r="AL19" i="4"/>
  <c r="AM18" i="4"/>
  <c r="AL18" i="4"/>
  <c r="AM17" i="4"/>
  <c r="AL17" i="4"/>
  <c r="AM16" i="4"/>
  <c r="AL16" i="4"/>
  <c r="AM15" i="4"/>
  <c r="AL15" i="4"/>
  <c r="AM14" i="4"/>
  <c r="AL14" i="4"/>
  <c r="AM13" i="4"/>
  <c r="AL13" i="4"/>
  <c r="AM12" i="4"/>
  <c r="AL12" i="4"/>
  <c r="AM11" i="4"/>
  <c r="AL11" i="4"/>
  <c r="AM10" i="4"/>
  <c r="AL10" i="4"/>
  <c r="AM9" i="4"/>
  <c r="AL9" i="4"/>
  <c r="AM8" i="4"/>
  <c r="AL8" i="4"/>
  <c r="AK736" i="4"/>
  <c r="AK735" i="4"/>
  <c r="AK734" i="4"/>
  <c r="AK733" i="4"/>
  <c r="AK732" i="4"/>
  <c r="AK731" i="4"/>
  <c r="AK730" i="4"/>
  <c r="AK729" i="4"/>
  <c r="AK728" i="4"/>
  <c r="AK727" i="4"/>
  <c r="AK726" i="4"/>
  <c r="AK725" i="4"/>
  <c r="AK724" i="4"/>
  <c r="AK723" i="4"/>
  <c r="AK722" i="4"/>
  <c r="AK721" i="4"/>
  <c r="AK720" i="4"/>
  <c r="AK719" i="4"/>
  <c r="AK718" i="4"/>
  <c r="AK717" i="4"/>
  <c r="AK716" i="4"/>
  <c r="AK715" i="4"/>
  <c r="AK714" i="4"/>
  <c r="AK713" i="4"/>
  <c r="AK712" i="4"/>
  <c r="AK711" i="4"/>
  <c r="AK710" i="4"/>
  <c r="AK709" i="4"/>
  <c r="AK708" i="4"/>
  <c r="AK707" i="4"/>
  <c r="AK706" i="4"/>
  <c r="AK705" i="4"/>
  <c r="AK704" i="4"/>
  <c r="AK703" i="4"/>
  <c r="AK702" i="4"/>
  <c r="AK701" i="4"/>
  <c r="AK700" i="4"/>
  <c r="AK699" i="4"/>
  <c r="AK698" i="4"/>
  <c r="AK697" i="4"/>
  <c r="AK696" i="4"/>
  <c r="AK695" i="4"/>
  <c r="AK694" i="4"/>
  <c r="AK693" i="4"/>
  <c r="AK692" i="4"/>
  <c r="AK691" i="4"/>
  <c r="AK690" i="4"/>
  <c r="AK689" i="4"/>
  <c r="AK688" i="4"/>
  <c r="AK687" i="4"/>
  <c r="AK686" i="4"/>
  <c r="AK685" i="4"/>
  <c r="AK684" i="4"/>
  <c r="AK683" i="4"/>
  <c r="AK682" i="4"/>
  <c r="AK681" i="4"/>
  <c r="AK680" i="4"/>
  <c r="AK679" i="4"/>
  <c r="AK678" i="4"/>
  <c r="AK677" i="4"/>
  <c r="AK676" i="4"/>
  <c r="AK675" i="4"/>
  <c r="AK674" i="4"/>
  <c r="AK673" i="4"/>
  <c r="AK672" i="4"/>
  <c r="AK671" i="4"/>
  <c r="AK670" i="4"/>
  <c r="AK669" i="4"/>
  <c r="AK668" i="4"/>
  <c r="AK667" i="4"/>
  <c r="AK666" i="4"/>
  <c r="AK665" i="4"/>
  <c r="AK664" i="4"/>
  <c r="AK663" i="4"/>
  <c r="AK662" i="4"/>
  <c r="AK661" i="4"/>
  <c r="AK660" i="4"/>
  <c r="AK659" i="4"/>
  <c r="AK658" i="4"/>
  <c r="AK657" i="4"/>
  <c r="AK656" i="4"/>
  <c r="AK655" i="4"/>
  <c r="AK654" i="4"/>
  <c r="AK653" i="4"/>
  <c r="AK652" i="4"/>
  <c r="AK651" i="4"/>
  <c r="AK650" i="4"/>
  <c r="AK649" i="4"/>
  <c r="AK648" i="4"/>
  <c r="AK647" i="4"/>
  <c r="AK646" i="4"/>
  <c r="AK645" i="4"/>
  <c r="AK644" i="4"/>
  <c r="AK643" i="4"/>
  <c r="AK642" i="4"/>
  <c r="AK641" i="4"/>
  <c r="AK640" i="4"/>
  <c r="AK639" i="4"/>
  <c r="AK638" i="4"/>
  <c r="AK637" i="4"/>
  <c r="AK636" i="4"/>
  <c r="AK635" i="4"/>
  <c r="AK634" i="4"/>
  <c r="AK633" i="4"/>
  <c r="AK632" i="4"/>
  <c r="AK631" i="4"/>
  <c r="AK630" i="4"/>
  <c r="AK629" i="4"/>
  <c r="AK628" i="4"/>
  <c r="AK627" i="4"/>
  <c r="AK626" i="4"/>
  <c r="AK625" i="4"/>
  <c r="AK624" i="4"/>
  <c r="AK623" i="4"/>
  <c r="AK622" i="4"/>
  <c r="AK621" i="4"/>
  <c r="AK620" i="4"/>
  <c r="AK619" i="4"/>
  <c r="AK618" i="4"/>
  <c r="AK617" i="4"/>
  <c r="AK616" i="4"/>
  <c r="AK615" i="4"/>
  <c r="AK614" i="4"/>
  <c r="AK613" i="4"/>
  <c r="AK612" i="4"/>
  <c r="AK611" i="4"/>
  <c r="AK610" i="4"/>
  <c r="AK609" i="4"/>
  <c r="AK608" i="4"/>
  <c r="AK607" i="4"/>
  <c r="AK606" i="4"/>
  <c r="AK605" i="4"/>
  <c r="AK604" i="4"/>
  <c r="AK603" i="4"/>
  <c r="AK602" i="4"/>
  <c r="AK601" i="4"/>
  <c r="AK600" i="4"/>
  <c r="AK599" i="4"/>
  <c r="AK598" i="4"/>
  <c r="AK597" i="4"/>
  <c r="AK596" i="4"/>
  <c r="AK595" i="4"/>
  <c r="AK594" i="4"/>
  <c r="AK593" i="4"/>
  <c r="AK592" i="4"/>
  <c r="AK591" i="4"/>
  <c r="AK590" i="4"/>
  <c r="AK589" i="4"/>
  <c r="AK588" i="4"/>
  <c r="AK587" i="4"/>
  <c r="AK586" i="4"/>
  <c r="AK585" i="4"/>
  <c r="AK584" i="4"/>
  <c r="AK583" i="4"/>
  <c r="AK582" i="4"/>
  <c r="AK581" i="4"/>
  <c r="AK580" i="4"/>
  <c r="AK579" i="4"/>
  <c r="AK578" i="4"/>
  <c r="AK577" i="4"/>
  <c r="AK576" i="4"/>
  <c r="AK575" i="4"/>
  <c r="AK574" i="4"/>
  <c r="AK573" i="4"/>
  <c r="AK572" i="4"/>
  <c r="AK571" i="4"/>
  <c r="AK570" i="4"/>
  <c r="AK569" i="4"/>
  <c r="AK568" i="4"/>
  <c r="AK567" i="4"/>
  <c r="AK566" i="4"/>
  <c r="AK565" i="4"/>
  <c r="AK564" i="4"/>
  <c r="AK563" i="4"/>
  <c r="AK562" i="4"/>
  <c r="AK561" i="4"/>
  <c r="AK560" i="4"/>
  <c r="AK559" i="4"/>
  <c r="AK558" i="4"/>
  <c r="AK557" i="4"/>
  <c r="AK556" i="4"/>
  <c r="AK555" i="4"/>
  <c r="AK554" i="4"/>
  <c r="AK553" i="4"/>
  <c r="AK552" i="4"/>
  <c r="AK551" i="4"/>
  <c r="AK550" i="4"/>
  <c r="AK549" i="4"/>
  <c r="AK548" i="4"/>
  <c r="AK547" i="4"/>
  <c r="AK546" i="4"/>
  <c r="AK545" i="4"/>
  <c r="AK544" i="4"/>
  <c r="AK543" i="4"/>
  <c r="AK542" i="4"/>
  <c r="AK541" i="4"/>
  <c r="AK540" i="4"/>
  <c r="AK539" i="4"/>
  <c r="AK538" i="4"/>
  <c r="AK537" i="4"/>
  <c r="AK536" i="4"/>
  <c r="AK535" i="4"/>
  <c r="AK534" i="4"/>
  <c r="AK533" i="4"/>
  <c r="AK532" i="4"/>
  <c r="AK531" i="4"/>
  <c r="AK530" i="4"/>
  <c r="AK529" i="4"/>
  <c r="AK528" i="4"/>
  <c r="AK527" i="4"/>
  <c r="AK526" i="4"/>
  <c r="AK525" i="4"/>
  <c r="AK524" i="4"/>
  <c r="AK523" i="4"/>
  <c r="AK522" i="4"/>
  <c r="AK521" i="4"/>
  <c r="AK520" i="4"/>
  <c r="AK519" i="4"/>
  <c r="AK518" i="4"/>
  <c r="AK517" i="4"/>
  <c r="AK516" i="4"/>
  <c r="AK515" i="4"/>
  <c r="AK514" i="4"/>
  <c r="AK513" i="4"/>
  <c r="AK512" i="4"/>
  <c r="AK511" i="4"/>
  <c r="AK510" i="4"/>
  <c r="AK509" i="4"/>
  <c r="AK508" i="4"/>
  <c r="AK507" i="4"/>
  <c r="AK506" i="4"/>
  <c r="AK505" i="4"/>
  <c r="AK504" i="4"/>
  <c r="AK503" i="4"/>
  <c r="AK502" i="4"/>
  <c r="AK501" i="4"/>
  <c r="AK500" i="4"/>
  <c r="AK499" i="4"/>
  <c r="AK498" i="4"/>
  <c r="AK497" i="4"/>
  <c r="AK496" i="4"/>
  <c r="AK495" i="4"/>
  <c r="AK494" i="4"/>
  <c r="AK493" i="4"/>
  <c r="AK492" i="4"/>
  <c r="AK491" i="4"/>
  <c r="AK490" i="4"/>
  <c r="AK489" i="4"/>
  <c r="AK488" i="4"/>
  <c r="AK487" i="4"/>
  <c r="AK486" i="4"/>
  <c r="AK485" i="4"/>
  <c r="AK484" i="4"/>
  <c r="AK483" i="4"/>
  <c r="AK482" i="4"/>
  <c r="AK481" i="4"/>
  <c r="AK480" i="4"/>
  <c r="AK479" i="4"/>
  <c r="AK478" i="4"/>
  <c r="AK477" i="4"/>
  <c r="AK476" i="4"/>
  <c r="AK475" i="4"/>
  <c r="AK474" i="4"/>
  <c r="AK473" i="4"/>
  <c r="AK472" i="4"/>
  <c r="AK471" i="4"/>
  <c r="AK470" i="4"/>
  <c r="AK469" i="4"/>
  <c r="AK468" i="4"/>
  <c r="AK467" i="4"/>
  <c r="AK466" i="4"/>
  <c r="AK465" i="4"/>
  <c r="AK464" i="4"/>
  <c r="AK463" i="4"/>
  <c r="AK462" i="4"/>
  <c r="AK461" i="4"/>
  <c r="AK460" i="4"/>
  <c r="AK459" i="4"/>
  <c r="AK458" i="4"/>
  <c r="AK457" i="4"/>
  <c r="AK456" i="4"/>
  <c r="AK455" i="4"/>
  <c r="AK454" i="4"/>
  <c r="AK453" i="4"/>
  <c r="AK452" i="4"/>
  <c r="AK451" i="4"/>
  <c r="AK450" i="4"/>
  <c r="AK449" i="4"/>
  <c r="AK448" i="4"/>
  <c r="AK447" i="4"/>
  <c r="AK446" i="4"/>
  <c r="AK445" i="4"/>
  <c r="AK444" i="4"/>
  <c r="AK443" i="4"/>
  <c r="AK442" i="4"/>
  <c r="AK441" i="4"/>
  <c r="AK440" i="4"/>
  <c r="AK439" i="4"/>
  <c r="AK438" i="4"/>
  <c r="AK437" i="4"/>
  <c r="AK436" i="4"/>
  <c r="AK435" i="4"/>
  <c r="AK434" i="4"/>
  <c r="AK433" i="4"/>
  <c r="AK432" i="4"/>
  <c r="AK431" i="4"/>
  <c r="AK430" i="4"/>
  <c r="AK429" i="4"/>
  <c r="AK428" i="4"/>
  <c r="AK427" i="4"/>
  <c r="AK426" i="4"/>
  <c r="AK425" i="4"/>
  <c r="AK424" i="4"/>
  <c r="AK423" i="4"/>
  <c r="AK422" i="4"/>
  <c r="AK421" i="4"/>
  <c r="AK420" i="4"/>
  <c r="AK419" i="4"/>
  <c r="AK418" i="4"/>
  <c r="AK417" i="4"/>
  <c r="AK416" i="4"/>
  <c r="AK415" i="4"/>
  <c r="AK414" i="4"/>
  <c r="AK413" i="4"/>
  <c r="AK412" i="4"/>
  <c r="AK411" i="4"/>
  <c r="AK410" i="4"/>
  <c r="AK409" i="4"/>
  <c r="AK408" i="4"/>
  <c r="AK407" i="4"/>
  <c r="AK406" i="4"/>
  <c r="AK405" i="4"/>
  <c r="AK404" i="4"/>
  <c r="AK403" i="4"/>
  <c r="AK402" i="4"/>
  <c r="AK401" i="4"/>
  <c r="AK400" i="4"/>
  <c r="AK399" i="4"/>
  <c r="AK398" i="4"/>
  <c r="AK397" i="4"/>
  <c r="AK396" i="4"/>
  <c r="AK395" i="4"/>
  <c r="AK394" i="4"/>
  <c r="AK393" i="4"/>
  <c r="AK392" i="4"/>
  <c r="AK391" i="4"/>
  <c r="AK390" i="4"/>
  <c r="AK389" i="4"/>
  <c r="AK388" i="4"/>
  <c r="AK387" i="4"/>
  <c r="AK386" i="4"/>
  <c r="AK385" i="4"/>
  <c r="AK384" i="4"/>
  <c r="AK383" i="4"/>
  <c r="AK382" i="4"/>
  <c r="AK381" i="4"/>
  <c r="AK380" i="4"/>
  <c r="AK379" i="4"/>
  <c r="AK378" i="4"/>
  <c r="AK377" i="4"/>
  <c r="AK376" i="4"/>
  <c r="AK375" i="4"/>
  <c r="AK374" i="4"/>
  <c r="AK373" i="4"/>
  <c r="AK372" i="4"/>
  <c r="AK371" i="4"/>
  <c r="AK370" i="4"/>
  <c r="AK369" i="4"/>
  <c r="AK368" i="4"/>
  <c r="AK367" i="4"/>
  <c r="AK366" i="4"/>
  <c r="AK365" i="4"/>
  <c r="AK364" i="4"/>
  <c r="AK363" i="4"/>
  <c r="AK362" i="4"/>
  <c r="AK361" i="4"/>
  <c r="AK360" i="4"/>
  <c r="AK359" i="4"/>
  <c r="AK358" i="4"/>
  <c r="AK357" i="4"/>
  <c r="AK356" i="4"/>
  <c r="AK355" i="4"/>
  <c r="AK354" i="4"/>
  <c r="AK353" i="4"/>
  <c r="AK352" i="4"/>
  <c r="AK351" i="4"/>
  <c r="AK350" i="4"/>
  <c r="AK349" i="4"/>
  <c r="AK348" i="4"/>
  <c r="AK347" i="4"/>
  <c r="AK346" i="4"/>
  <c r="AK345" i="4"/>
  <c r="AK344" i="4"/>
  <c r="AK343" i="4"/>
  <c r="AK342" i="4"/>
  <c r="AK341" i="4"/>
  <c r="AK340" i="4"/>
  <c r="AK339" i="4"/>
  <c r="AK338" i="4"/>
  <c r="AK337" i="4"/>
  <c r="AK336" i="4"/>
  <c r="AK335" i="4"/>
  <c r="AK334" i="4"/>
  <c r="AK333" i="4"/>
  <c r="AK332" i="4"/>
  <c r="AK331" i="4"/>
  <c r="AK330" i="4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AK305" i="4"/>
  <c r="AK304" i="4"/>
  <c r="AK303" i="4"/>
  <c r="AK302" i="4"/>
  <c r="AK301" i="4"/>
  <c r="AK300" i="4"/>
  <c r="AK299" i="4"/>
  <c r="AK298" i="4"/>
  <c r="AK297" i="4"/>
  <c r="AK296" i="4"/>
  <c r="AK295" i="4"/>
  <c r="AK294" i="4"/>
  <c r="AK293" i="4"/>
  <c r="AK292" i="4"/>
  <c r="AK291" i="4"/>
  <c r="AK290" i="4"/>
  <c r="AK289" i="4"/>
  <c r="AK288" i="4"/>
  <c r="AK287" i="4"/>
  <c r="AK286" i="4"/>
  <c r="AK285" i="4"/>
  <c r="AK284" i="4"/>
  <c r="AK283" i="4"/>
  <c r="AK282" i="4"/>
  <c r="AK281" i="4"/>
  <c r="AK280" i="4"/>
  <c r="AK279" i="4"/>
  <c r="AK278" i="4"/>
  <c r="AK277" i="4"/>
  <c r="AK276" i="4"/>
  <c r="AK275" i="4"/>
  <c r="AK274" i="4"/>
  <c r="AK273" i="4"/>
  <c r="AK272" i="4"/>
  <c r="AK271" i="4"/>
  <c r="AK270" i="4"/>
  <c r="AK269" i="4"/>
  <c r="AK268" i="4"/>
  <c r="AK267" i="4"/>
  <c r="AK266" i="4"/>
  <c r="AK265" i="4"/>
  <c r="AK264" i="4"/>
  <c r="AK263" i="4"/>
  <c r="AK262" i="4"/>
  <c r="AK261" i="4"/>
  <c r="AK260" i="4"/>
  <c r="AK259" i="4"/>
  <c r="AK258" i="4"/>
  <c r="AK257" i="4"/>
  <c r="AK256" i="4"/>
  <c r="AK255" i="4"/>
  <c r="AK254" i="4"/>
  <c r="AK253" i="4"/>
  <c r="AK252" i="4"/>
  <c r="AK251" i="4"/>
  <c r="AK250" i="4"/>
  <c r="AK249" i="4"/>
  <c r="AK248" i="4"/>
  <c r="AK247" i="4"/>
  <c r="AK246" i="4"/>
  <c r="AK245" i="4"/>
  <c r="AK244" i="4"/>
  <c r="AK243" i="4"/>
  <c r="AK242" i="4"/>
  <c r="AK241" i="4"/>
  <c r="AK240" i="4"/>
  <c r="AK239" i="4"/>
  <c r="AK238" i="4"/>
  <c r="AK237" i="4"/>
  <c r="AK236" i="4"/>
  <c r="AK235" i="4"/>
  <c r="AK234" i="4"/>
  <c r="AK233" i="4"/>
  <c r="AK232" i="4"/>
  <c r="AK231" i="4"/>
  <c r="AK230" i="4"/>
  <c r="AK229" i="4"/>
  <c r="AK228" i="4"/>
  <c r="AK227" i="4"/>
  <c r="AK226" i="4"/>
  <c r="AK225" i="4"/>
  <c r="AK224" i="4"/>
  <c r="AK223" i="4"/>
  <c r="AK222" i="4"/>
  <c r="AK221" i="4"/>
  <c r="AK220" i="4"/>
  <c r="AK219" i="4"/>
  <c r="AK218" i="4"/>
  <c r="AK217" i="4"/>
  <c r="AK216" i="4"/>
  <c r="AK215" i="4"/>
  <c r="AK214" i="4"/>
  <c r="AK213" i="4"/>
  <c r="AK212" i="4"/>
  <c r="AK211" i="4"/>
  <c r="AK210" i="4"/>
  <c r="AK209" i="4"/>
  <c r="AK207" i="4"/>
  <c r="AK206" i="4"/>
  <c r="AK205" i="4"/>
  <c r="AK204" i="4"/>
  <c r="AK203" i="4"/>
  <c r="AK202" i="4"/>
  <c r="AK201" i="4"/>
  <c r="AK200" i="4"/>
  <c r="AK199" i="4"/>
  <c r="AK198" i="4"/>
  <c r="AK197" i="4"/>
  <c r="AK196" i="4"/>
  <c r="AK195" i="4"/>
  <c r="AK194" i="4"/>
  <c r="AK193" i="4"/>
  <c r="AK192" i="4"/>
  <c r="AK191" i="4"/>
  <c r="AK190" i="4"/>
  <c r="AK189" i="4"/>
  <c r="AK188" i="4"/>
  <c r="AK187" i="4"/>
  <c r="AK186" i="4"/>
  <c r="AK185" i="4"/>
  <c r="AK184" i="4"/>
  <c r="AK183" i="4"/>
  <c r="AK182" i="4"/>
  <c r="AK181" i="4"/>
  <c r="AK180" i="4"/>
  <c r="AK179" i="4"/>
  <c r="AK178" i="4"/>
  <c r="AK177" i="4"/>
  <c r="AK176" i="4"/>
  <c r="AK175" i="4"/>
  <c r="AK174" i="4"/>
  <c r="AK173" i="4"/>
  <c r="AK172" i="4"/>
  <c r="AK171" i="4"/>
  <c r="AK170" i="4"/>
  <c r="AK169" i="4"/>
  <c r="AK168" i="4"/>
  <c r="AK167" i="4"/>
  <c r="AK166" i="4"/>
  <c r="AK165" i="4"/>
  <c r="AK164" i="4"/>
  <c r="AK163" i="4"/>
  <c r="AK162" i="4"/>
  <c r="AK161" i="4"/>
  <c r="AK160" i="4"/>
  <c r="AK159" i="4"/>
  <c r="AK158" i="4"/>
  <c r="AK157" i="4"/>
  <c r="AK156" i="4"/>
  <c r="AK155" i="4"/>
  <c r="AK154" i="4"/>
  <c r="AK153" i="4"/>
  <c r="AK152" i="4"/>
  <c r="AK151" i="4"/>
  <c r="AK150" i="4"/>
  <c r="AK149" i="4"/>
  <c r="AK148" i="4"/>
  <c r="AK147" i="4"/>
  <c r="AK146" i="4"/>
  <c r="AK145" i="4"/>
  <c r="AK144" i="4"/>
  <c r="AK143" i="4"/>
  <c r="AK142" i="4"/>
  <c r="AK141" i="4"/>
  <c r="AK140" i="4"/>
  <c r="AK139" i="4"/>
  <c r="AK138" i="4"/>
  <c r="AK137" i="4"/>
  <c r="AK136" i="4"/>
  <c r="AK135" i="4"/>
  <c r="AK134" i="4"/>
  <c r="AK133" i="4"/>
  <c r="AK132" i="4"/>
  <c r="AK131" i="4"/>
  <c r="AK130" i="4"/>
  <c r="AK129" i="4"/>
  <c r="AK128" i="4"/>
  <c r="AK127" i="4"/>
  <c r="AK126" i="4"/>
  <c r="AK125" i="4"/>
  <c r="AK124" i="4"/>
  <c r="AK123" i="4"/>
  <c r="AK122" i="4"/>
  <c r="AK121" i="4"/>
  <c r="AK120" i="4"/>
  <c r="AK119" i="4"/>
  <c r="AK118" i="4"/>
  <c r="AK117" i="4"/>
  <c r="AK116" i="4"/>
  <c r="AK115" i="4"/>
  <c r="AK114" i="4"/>
  <c r="AK113" i="4"/>
  <c r="AK112" i="4"/>
  <c r="AK111" i="4"/>
  <c r="AK110" i="4"/>
  <c r="AK109" i="4"/>
  <c r="AK108" i="4"/>
  <c r="AK107" i="4"/>
  <c r="AK106" i="4"/>
  <c r="AK105" i="4"/>
  <c r="AK104" i="4"/>
  <c r="AK103" i="4"/>
  <c r="AK102" i="4"/>
  <c r="AK101" i="4"/>
  <c r="AK100" i="4"/>
  <c r="AK99" i="4"/>
  <c r="AK98" i="4"/>
  <c r="AK97" i="4"/>
  <c r="AK96" i="4"/>
  <c r="AK95" i="4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208" i="4"/>
  <c r="O18" i="5"/>
  <c r="AZ727" i="4"/>
  <c r="AZ733" i="4"/>
  <c r="AZ734" i="4"/>
  <c r="AZ731" i="4"/>
  <c r="AZ730" i="4"/>
  <c r="AZ728" i="4"/>
  <c r="AZ726" i="4"/>
  <c r="AZ723" i="4"/>
  <c r="AZ721" i="4"/>
  <c r="AZ720" i="4"/>
  <c r="AZ719" i="4"/>
  <c r="AZ715" i="4"/>
  <c r="AZ714" i="4"/>
  <c r="AZ713" i="4"/>
  <c r="AZ711" i="4"/>
  <c r="AZ710" i="4"/>
  <c r="AZ707" i="4"/>
  <c r="AZ705" i="4"/>
  <c r="AZ704" i="4"/>
  <c r="AZ703" i="4"/>
  <c r="AZ699" i="4"/>
  <c r="AZ698" i="4"/>
  <c r="AZ697" i="4"/>
  <c r="AZ695" i="4"/>
  <c r="AZ694" i="4"/>
  <c r="AZ691" i="4"/>
  <c r="AZ689" i="4"/>
  <c r="AZ688" i="4"/>
  <c r="AZ687" i="4"/>
  <c r="AZ683" i="4"/>
  <c r="AZ682" i="4"/>
  <c r="AZ681" i="4"/>
  <c r="AZ679" i="4"/>
  <c r="AZ678" i="4"/>
  <c r="AZ675" i="4"/>
  <c r="AZ673" i="4"/>
  <c r="AZ672" i="4"/>
  <c r="AZ671" i="4"/>
  <c r="AZ668" i="4"/>
  <c r="AZ667" i="4"/>
  <c r="AZ666" i="4"/>
  <c r="AZ664" i="4"/>
  <c r="AZ663" i="4"/>
  <c r="AZ662" i="4"/>
  <c r="AZ659" i="4"/>
  <c r="AZ658" i="4"/>
  <c r="AZ657" i="4"/>
  <c r="AZ655" i="4"/>
  <c r="AZ654" i="4"/>
  <c r="AZ652" i="4"/>
  <c r="AZ650" i="4"/>
  <c r="AZ649" i="4"/>
  <c r="AZ648" i="4"/>
  <c r="AZ646" i="4"/>
  <c r="AZ644" i="4"/>
  <c r="AZ643" i="4"/>
  <c r="AZ641" i="4"/>
  <c r="AZ640" i="4"/>
  <c r="AZ639" i="4"/>
  <c r="AZ636" i="4"/>
  <c r="AZ635" i="4"/>
  <c r="AZ634" i="4"/>
  <c r="AZ632" i="4"/>
  <c r="AZ631" i="4"/>
  <c r="AZ630" i="4"/>
  <c r="AZ628" i="4"/>
  <c r="AZ627" i="4"/>
  <c r="AZ626" i="4"/>
  <c r="AZ624" i="4"/>
  <c r="AZ623" i="4"/>
  <c r="AZ622" i="4"/>
  <c r="AZ620" i="4"/>
  <c r="AZ619" i="4"/>
  <c r="AZ618" i="4"/>
  <c r="AZ616" i="4"/>
  <c r="AZ615" i="4"/>
  <c r="AZ614" i="4"/>
  <c r="AZ612" i="4"/>
  <c r="AZ611" i="4"/>
  <c r="AZ610" i="4"/>
  <c r="AZ608" i="4"/>
  <c r="AZ607" i="4"/>
  <c r="AZ606" i="4"/>
  <c r="AZ605" i="4"/>
  <c r="AZ604" i="4"/>
  <c r="AZ603" i="4"/>
  <c r="AZ602" i="4"/>
  <c r="AZ601" i="4"/>
  <c r="AZ600" i="4"/>
  <c r="AZ599" i="4"/>
  <c r="AZ598" i="4"/>
  <c r="AZ597" i="4"/>
  <c r="AZ596" i="4"/>
  <c r="AZ595" i="4"/>
  <c r="AZ594" i="4"/>
  <c r="AZ593" i="4"/>
  <c r="AZ592" i="4"/>
  <c r="AZ591" i="4"/>
  <c r="AZ590" i="4"/>
  <c r="AZ589" i="4"/>
  <c r="AZ588" i="4"/>
  <c r="AZ587" i="4"/>
  <c r="AZ586" i="4"/>
  <c r="AZ585" i="4"/>
  <c r="AZ584" i="4"/>
  <c r="AZ583" i="4"/>
  <c r="AZ582" i="4"/>
  <c r="AZ580" i="4"/>
  <c r="AZ579" i="4"/>
  <c r="AZ578" i="4"/>
  <c r="AZ576" i="4"/>
  <c r="AZ575" i="4"/>
  <c r="AZ574" i="4"/>
  <c r="AZ572" i="4"/>
  <c r="AZ571" i="4"/>
  <c r="AZ570" i="4"/>
  <c r="AZ568" i="4"/>
  <c r="AZ567" i="4"/>
  <c r="AZ566" i="4"/>
  <c r="AZ564" i="4"/>
  <c r="AZ563" i="4"/>
  <c r="AZ562" i="4"/>
  <c r="AZ560" i="4"/>
  <c r="AZ559" i="4"/>
  <c r="AZ558" i="4"/>
  <c r="AZ557" i="4"/>
  <c r="AZ556" i="4"/>
  <c r="AZ555" i="4"/>
  <c r="AZ554" i="4"/>
  <c r="AZ553" i="4"/>
  <c r="AZ552" i="4"/>
  <c r="AZ551" i="4"/>
  <c r="AZ550" i="4"/>
  <c r="AZ549" i="4"/>
  <c r="AZ548" i="4"/>
  <c r="AZ547" i="4"/>
  <c r="AZ546" i="4"/>
  <c r="AZ545" i="4"/>
  <c r="AZ544" i="4"/>
  <c r="AZ543" i="4"/>
  <c r="AZ542" i="4"/>
  <c r="AZ541" i="4"/>
  <c r="AZ540" i="4"/>
  <c r="AZ539" i="4"/>
  <c r="AZ538" i="4"/>
  <c r="AZ537" i="4"/>
  <c r="AZ536" i="4"/>
  <c r="AZ535" i="4"/>
  <c r="AZ534" i="4"/>
  <c r="AZ533" i="4"/>
  <c r="AZ532" i="4"/>
  <c r="AZ531" i="4"/>
  <c r="AZ530" i="4"/>
  <c r="AZ529" i="4"/>
  <c r="AZ528" i="4"/>
  <c r="AZ527" i="4"/>
  <c r="AZ526" i="4"/>
  <c r="AZ525" i="4"/>
  <c r="AZ524" i="4"/>
  <c r="AZ523" i="4"/>
  <c r="AZ522" i="4"/>
  <c r="AZ521" i="4"/>
  <c r="AZ520" i="4"/>
  <c r="AZ519" i="4"/>
  <c r="AZ518" i="4"/>
  <c r="AZ517" i="4"/>
  <c r="AZ516" i="4"/>
  <c r="AZ515" i="4"/>
  <c r="AZ514" i="4"/>
  <c r="AZ513" i="4"/>
  <c r="AZ512" i="4"/>
  <c r="AZ511" i="4"/>
  <c r="AZ510" i="4"/>
  <c r="AZ509" i="4"/>
  <c r="AZ508" i="4"/>
  <c r="AZ507" i="4"/>
  <c r="AZ506" i="4"/>
  <c r="AZ505" i="4"/>
  <c r="AZ504" i="4"/>
  <c r="AZ503" i="4"/>
  <c r="AZ502" i="4"/>
  <c r="AZ501" i="4"/>
  <c r="AZ500" i="4"/>
  <c r="AZ499" i="4"/>
  <c r="AZ498" i="4"/>
  <c r="AZ497" i="4"/>
  <c r="AZ496" i="4"/>
  <c r="AZ495" i="4"/>
  <c r="AZ494" i="4"/>
  <c r="AZ493" i="4"/>
  <c r="AZ492" i="4"/>
  <c r="AZ491" i="4"/>
  <c r="AZ490" i="4"/>
  <c r="AZ489" i="4"/>
  <c r="AZ488" i="4"/>
  <c r="AZ487" i="4"/>
  <c r="AZ486" i="4"/>
  <c r="AZ485" i="4"/>
  <c r="AZ484" i="4"/>
  <c r="AZ483" i="4"/>
  <c r="AZ482" i="4"/>
  <c r="AZ481" i="4"/>
  <c r="AZ480" i="4"/>
  <c r="AZ479" i="4"/>
  <c r="AZ478" i="4"/>
  <c r="AZ477" i="4"/>
  <c r="AZ476" i="4"/>
  <c r="AZ475" i="4"/>
  <c r="AZ474" i="4"/>
  <c r="AZ473" i="4"/>
  <c r="AZ472" i="4"/>
  <c r="AZ471" i="4"/>
  <c r="AZ470" i="4"/>
  <c r="AZ469" i="4"/>
  <c r="AZ468" i="4"/>
  <c r="AZ467" i="4"/>
  <c r="AZ466" i="4"/>
  <c r="AZ465" i="4"/>
  <c r="AZ464" i="4"/>
  <c r="AZ463" i="4"/>
  <c r="AZ462" i="4"/>
  <c r="AZ461" i="4"/>
  <c r="AZ460" i="4"/>
  <c r="AZ459" i="4"/>
  <c r="AZ458" i="4"/>
  <c r="AZ457" i="4"/>
  <c r="AZ456" i="4"/>
  <c r="AZ455" i="4"/>
  <c r="AZ454" i="4"/>
  <c r="AZ453" i="4"/>
  <c r="AZ452" i="4"/>
  <c r="AZ451" i="4"/>
  <c r="AZ450" i="4"/>
  <c r="AZ449" i="4"/>
  <c r="AZ448" i="4"/>
  <c r="AZ447" i="4"/>
  <c r="AZ446" i="4"/>
  <c r="AZ445" i="4"/>
  <c r="AZ444" i="4"/>
  <c r="AZ443" i="4"/>
  <c r="AZ442" i="4"/>
  <c r="AZ441" i="4"/>
  <c r="AZ440" i="4"/>
  <c r="AZ439" i="4"/>
  <c r="AZ438" i="4"/>
  <c r="AZ437" i="4"/>
  <c r="AZ436" i="4"/>
  <c r="AZ435" i="4"/>
  <c r="AZ434" i="4"/>
  <c r="AZ433" i="4"/>
  <c r="AZ432" i="4"/>
  <c r="AZ431" i="4"/>
  <c r="AZ430" i="4"/>
  <c r="AZ429" i="4"/>
  <c r="AZ428" i="4"/>
  <c r="AZ427" i="4"/>
  <c r="AZ426" i="4"/>
  <c r="AZ425" i="4"/>
  <c r="AZ424" i="4"/>
  <c r="AZ423" i="4"/>
  <c r="AZ422" i="4"/>
  <c r="AZ421" i="4"/>
  <c r="AZ420" i="4"/>
  <c r="AZ419" i="4"/>
  <c r="AZ418" i="4"/>
  <c r="AZ417" i="4"/>
  <c r="AZ416" i="4"/>
  <c r="AZ415" i="4"/>
  <c r="AZ414" i="4"/>
  <c r="AZ413" i="4"/>
  <c r="AZ412" i="4"/>
  <c r="AZ411" i="4"/>
  <c r="AZ410" i="4"/>
  <c r="AZ409" i="4"/>
  <c r="AZ408" i="4"/>
  <c r="AZ407" i="4"/>
  <c r="AZ406" i="4"/>
  <c r="AZ405" i="4"/>
  <c r="AZ404" i="4"/>
  <c r="AZ403" i="4"/>
  <c r="AZ402" i="4"/>
  <c r="AZ401" i="4"/>
  <c r="AZ400" i="4"/>
  <c r="AZ399" i="4"/>
  <c r="AZ398" i="4"/>
  <c r="AZ397" i="4"/>
  <c r="AZ396" i="4"/>
  <c r="AZ395" i="4"/>
  <c r="AZ394" i="4"/>
  <c r="AZ393" i="4"/>
  <c r="AZ392" i="4"/>
  <c r="AZ391" i="4"/>
  <c r="AZ390" i="4"/>
  <c r="AZ389" i="4"/>
  <c r="AZ388" i="4"/>
  <c r="AZ387" i="4"/>
  <c r="AZ386" i="4"/>
  <c r="AZ385" i="4"/>
  <c r="AZ384" i="4"/>
  <c r="AZ383" i="4"/>
  <c r="AZ382" i="4"/>
  <c r="AZ381" i="4"/>
  <c r="AZ380" i="4"/>
  <c r="AZ379" i="4"/>
  <c r="AZ378" i="4"/>
  <c r="AZ377" i="4"/>
  <c r="AZ376" i="4"/>
  <c r="AZ375" i="4"/>
  <c r="AZ374" i="4"/>
  <c r="AZ373" i="4"/>
  <c r="AZ372" i="4"/>
  <c r="AZ371" i="4"/>
  <c r="AZ370" i="4"/>
  <c r="AZ369" i="4"/>
  <c r="AZ368" i="4"/>
  <c r="AZ367" i="4"/>
  <c r="AZ366" i="4"/>
  <c r="AZ365" i="4"/>
  <c r="AZ364" i="4"/>
  <c r="AZ363" i="4"/>
  <c r="AZ362" i="4"/>
  <c r="AZ361" i="4"/>
  <c r="AZ360" i="4"/>
  <c r="AZ359" i="4"/>
  <c r="AZ358" i="4"/>
  <c r="AZ357" i="4"/>
  <c r="AZ356" i="4"/>
  <c r="AZ355" i="4"/>
  <c r="AZ354" i="4"/>
  <c r="AZ353" i="4"/>
  <c r="AZ352" i="4"/>
  <c r="AZ351" i="4"/>
  <c r="AZ350" i="4"/>
  <c r="AZ349" i="4"/>
  <c r="AZ348" i="4"/>
  <c r="AZ347" i="4"/>
  <c r="AZ346" i="4"/>
  <c r="AZ345" i="4"/>
  <c r="AZ344" i="4"/>
  <c r="AZ343" i="4"/>
  <c r="AZ342" i="4"/>
  <c r="AZ341" i="4"/>
  <c r="AZ340" i="4"/>
  <c r="AZ339" i="4"/>
  <c r="AZ338" i="4"/>
  <c r="AZ337" i="4"/>
  <c r="AZ336" i="4"/>
  <c r="AZ335" i="4"/>
  <c r="AZ334" i="4"/>
  <c r="AZ333" i="4"/>
  <c r="AZ332" i="4"/>
  <c r="AZ331" i="4"/>
  <c r="AZ330" i="4"/>
  <c r="AZ329" i="4"/>
  <c r="AZ328" i="4"/>
  <c r="AZ327" i="4"/>
  <c r="AZ326" i="4"/>
  <c r="AZ325" i="4"/>
  <c r="AZ324" i="4"/>
  <c r="AZ323" i="4"/>
  <c r="AZ322" i="4"/>
  <c r="AZ321" i="4"/>
  <c r="AZ320" i="4"/>
  <c r="AZ319" i="4"/>
  <c r="AZ318" i="4"/>
  <c r="AZ317" i="4"/>
  <c r="AZ316" i="4"/>
  <c r="AZ315" i="4"/>
  <c r="AZ314" i="4"/>
  <c r="AZ313" i="4"/>
  <c r="AZ312" i="4"/>
  <c r="AZ311" i="4"/>
  <c r="AZ310" i="4"/>
  <c r="AZ309" i="4"/>
  <c r="AZ308" i="4"/>
  <c r="AZ307" i="4"/>
  <c r="AZ306" i="4"/>
  <c r="AZ305" i="4"/>
  <c r="AZ304" i="4"/>
  <c r="AZ303" i="4"/>
  <c r="AZ302" i="4"/>
  <c r="AZ301" i="4"/>
  <c r="AZ300" i="4"/>
  <c r="AZ299" i="4"/>
  <c r="AZ298" i="4"/>
  <c r="AZ297" i="4"/>
  <c r="AZ296" i="4"/>
  <c r="AZ295" i="4"/>
  <c r="AZ294" i="4"/>
  <c r="AZ293" i="4"/>
  <c r="AZ292" i="4"/>
  <c r="AZ291" i="4"/>
  <c r="AZ290" i="4"/>
  <c r="AZ289" i="4"/>
  <c r="AZ288" i="4"/>
  <c r="AZ287" i="4"/>
  <c r="AZ286" i="4"/>
  <c r="AZ285" i="4"/>
  <c r="AZ284" i="4"/>
  <c r="AZ283" i="4"/>
  <c r="AZ282" i="4"/>
  <c r="AZ281" i="4"/>
  <c r="AZ280" i="4"/>
  <c r="AZ279" i="4"/>
  <c r="AZ278" i="4"/>
  <c r="AZ277" i="4"/>
  <c r="AZ276" i="4"/>
  <c r="AZ275" i="4"/>
  <c r="AZ274" i="4"/>
  <c r="AZ273" i="4"/>
  <c r="AZ272" i="4"/>
  <c r="AZ271" i="4"/>
  <c r="AZ270" i="4"/>
  <c r="AZ269" i="4"/>
  <c r="AZ268" i="4"/>
  <c r="AZ267" i="4"/>
  <c r="AZ266" i="4"/>
  <c r="AZ265" i="4"/>
  <c r="AZ264" i="4"/>
  <c r="AZ263" i="4"/>
  <c r="AZ262" i="4"/>
  <c r="AZ261" i="4"/>
  <c r="AZ260" i="4"/>
  <c r="AZ259" i="4"/>
  <c r="AZ258" i="4"/>
  <c r="AZ257" i="4"/>
  <c r="AZ256" i="4"/>
  <c r="AZ255" i="4"/>
  <c r="AZ254" i="4"/>
  <c r="AZ253" i="4"/>
  <c r="AZ252" i="4"/>
  <c r="AZ251" i="4"/>
  <c r="AZ250" i="4"/>
  <c r="AZ249" i="4"/>
  <c r="AZ248" i="4"/>
  <c r="AZ247" i="4"/>
  <c r="AZ246" i="4"/>
  <c r="AZ245" i="4"/>
  <c r="AZ244" i="4"/>
  <c r="AZ243" i="4"/>
  <c r="AZ242" i="4"/>
  <c r="AZ241" i="4"/>
  <c r="AZ240" i="4"/>
  <c r="AZ239" i="4"/>
  <c r="AZ238" i="4"/>
  <c r="AZ237" i="4"/>
  <c r="AZ236" i="4"/>
  <c r="AZ235" i="4"/>
  <c r="AZ234" i="4"/>
  <c r="AZ233" i="4"/>
  <c r="AZ232" i="4"/>
  <c r="AZ231" i="4"/>
  <c r="AZ230" i="4"/>
  <c r="AZ229" i="4"/>
  <c r="AZ228" i="4"/>
  <c r="AZ227" i="4"/>
  <c r="AZ226" i="4"/>
  <c r="AZ225" i="4"/>
  <c r="AZ224" i="4"/>
  <c r="AZ223" i="4"/>
  <c r="AZ222" i="4"/>
  <c r="AZ221" i="4"/>
  <c r="AZ220" i="4"/>
  <c r="AZ219" i="4"/>
  <c r="AZ218" i="4"/>
  <c r="AZ217" i="4"/>
  <c r="AZ216" i="4"/>
  <c r="AZ215" i="4"/>
  <c r="AZ214" i="4"/>
  <c r="AZ213" i="4"/>
  <c r="AZ212" i="4"/>
  <c r="AZ211" i="4"/>
  <c r="AZ210" i="4"/>
  <c r="AZ209" i="4"/>
  <c r="AZ208" i="4"/>
  <c r="AZ207" i="4"/>
  <c r="AZ206" i="4"/>
  <c r="AZ205" i="4"/>
  <c r="AZ204" i="4"/>
  <c r="AZ203" i="4"/>
  <c r="AZ202" i="4"/>
  <c r="AZ201" i="4"/>
  <c r="AZ200" i="4"/>
  <c r="AZ199" i="4"/>
  <c r="AZ198" i="4"/>
  <c r="AZ197" i="4"/>
  <c r="AZ196" i="4"/>
  <c r="AZ195" i="4"/>
  <c r="AZ194" i="4"/>
  <c r="AZ193" i="4"/>
  <c r="AZ192" i="4"/>
  <c r="AZ191" i="4"/>
  <c r="AZ190" i="4"/>
  <c r="AZ189" i="4"/>
  <c r="AZ188" i="4"/>
  <c r="AZ187" i="4"/>
  <c r="AZ186" i="4"/>
  <c r="AZ185" i="4"/>
  <c r="AZ184" i="4"/>
  <c r="AZ183" i="4"/>
  <c r="AZ182" i="4"/>
  <c r="AZ181" i="4"/>
  <c r="AZ180" i="4"/>
  <c r="AZ179" i="4"/>
  <c r="AZ178" i="4"/>
  <c r="AZ177" i="4"/>
  <c r="AZ176" i="4"/>
  <c r="AZ175" i="4"/>
  <c r="AZ174" i="4"/>
  <c r="AZ173" i="4"/>
  <c r="AZ172" i="4"/>
  <c r="AZ171" i="4"/>
  <c r="AZ170" i="4"/>
  <c r="AZ169" i="4"/>
  <c r="AZ168" i="4"/>
  <c r="AZ167" i="4"/>
  <c r="AZ166" i="4"/>
  <c r="AZ165" i="4"/>
  <c r="AZ164" i="4"/>
  <c r="AZ163" i="4"/>
  <c r="AZ162" i="4"/>
  <c r="AZ161" i="4"/>
  <c r="AZ160" i="4"/>
  <c r="AZ159" i="4"/>
  <c r="AZ158" i="4"/>
  <c r="AZ157" i="4"/>
  <c r="AZ156" i="4"/>
  <c r="AZ155" i="4"/>
  <c r="AZ154" i="4"/>
  <c r="AZ153" i="4"/>
  <c r="AZ152" i="4"/>
  <c r="AZ151" i="4"/>
  <c r="AZ150" i="4"/>
  <c r="AZ149" i="4"/>
  <c r="AZ148" i="4"/>
  <c r="AZ147" i="4"/>
  <c r="AZ146" i="4"/>
  <c r="AZ145" i="4"/>
  <c r="AZ144" i="4"/>
  <c r="AZ143" i="4"/>
  <c r="AZ142" i="4"/>
  <c r="AZ141" i="4"/>
  <c r="AZ140" i="4"/>
  <c r="AZ139" i="4"/>
  <c r="AZ138" i="4"/>
  <c r="AZ137" i="4"/>
  <c r="AZ136" i="4"/>
  <c r="AZ135" i="4"/>
  <c r="AZ134" i="4"/>
  <c r="AZ133" i="4"/>
  <c r="AZ132" i="4"/>
  <c r="AZ131" i="4"/>
  <c r="AZ130" i="4"/>
  <c r="AZ129" i="4"/>
  <c r="AZ128" i="4"/>
  <c r="AZ127" i="4"/>
  <c r="AZ126" i="4"/>
  <c r="AZ125" i="4"/>
  <c r="AZ124" i="4"/>
  <c r="AZ123" i="4"/>
  <c r="AZ122" i="4"/>
  <c r="AZ121" i="4"/>
  <c r="AZ120" i="4"/>
  <c r="AZ119" i="4"/>
  <c r="AZ118" i="4"/>
  <c r="AZ117" i="4"/>
  <c r="AZ116" i="4"/>
  <c r="AZ115" i="4"/>
  <c r="AZ114" i="4"/>
  <c r="AZ113" i="4"/>
  <c r="AZ112" i="4"/>
  <c r="AZ111" i="4"/>
  <c r="AZ110" i="4"/>
  <c r="AZ109" i="4"/>
  <c r="AZ108" i="4"/>
  <c r="AZ107" i="4"/>
  <c r="AZ106" i="4"/>
  <c r="AZ105" i="4"/>
  <c r="AZ104" i="4"/>
  <c r="AZ103" i="4"/>
  <c r="AZ102" i="4"/>
  <c r="AZ101" i="4"/>
  <c r="AZ100" i="4"/>
  <c r="AZ99" i="4"/>
  <c r="AZ98" i="4"/>
  <c r="AZ97" i="4"/>
  <c r="AZ96" i="4"/>
  <c r="AZ95" i="4"/>
  <c r="AZ94" i="4"/>
  <c r="AZ93" i="4"/>
  <c r="AZ92" i="4"/>
  <c r="AZ91" i="4"/>
  <c r="AZ90" i="4"/>
  <c r="AZ89" i="4"/>
  <c r="AZ88" i="4"/>
  <c r="AZ87" i="4"/>
  <c r="AZ86" i="4"/>
  <c r="AZ85" i="4"/>
  <c r="AZ84" i="4"/>
  <c r="AZ83" i="4"/>
  <c r="AZ82" i="4"/>
  <c r="AZ81" i="4"/>
  <c r="AZ80" i="4"/>
  <c r="AZ79" i="4"/>
  <c r="AZ78" i="4"/>
  <c r="AZ77" i="4"/>
  <c r="AZ76" i="4"/>
  <c r="AZ75" i="4"/>
  <c r="AZ74" i="4"/>
  <c r="AZ73" i="4"/>
  <c r="AZ72" i="4"/>
  <c r="AZ71" i="4"/>
  <c r="AZ70" i="4"/>
  <c r="AZ69" i="4"/>
  <c r="AZ68" i="4"/>
  <c r="AZ67" i="4"/>
  <c r="AZ66" i="4"/>
  <c r="AZ65" i="4"/>
  <c r="AZ64" i="4"/>
  <c r="AZ63" i="4"/>
  <c r="AZ62" i="4"/>
  <c r="AZ61" i="4"/>
  <c r="AZ60" i="4"/>
  <c r="AZ59" i="4"/>
  <c r="AZ58" i="4"/>
  <c r="AZ57" i="4"/>
  <c r="AZ56" i="4"/>
  <c r="AZ55" i="4"/>
  <c r="AZ54" i="4"/>
  <c r="AZ53" i="4"/>
  <c r="AZ52" i="4"/>
  <c r="AZ51" i="4"/>
  <c r="AZ50" i="4"/>
  <c r="AZ49" i="4"/>
  <c r="AZ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Z32" i="4"/>
  <c r="AZ31" i="4"/>
  <c r="AZ30" i="4"/>
  <c r="AZ29" i="4"/>
  <c r="AZ28" i="4"/>
  <c r="AZ27" i="4"/>
  <c r="AZ26" i="4"/>
  <c r="AZ25" i="4"/>
  <c r="AZ24" i="4"/>
  <c r="AZ23" i="4"/>
  <c r="AZ22" i="4"/>
  <c r="AZ21" i="4"/>
  <c r="AZ20" i="4"/>
  <c r="AZ19" i="4"/>
  <c r="AZ18" i="4"/>
  <c r="AZ17" i="4"/>
  <c r="AZ16" i="4"/>
  <c r="AZ15" i="4"/>
  <c r="AZ14" i="4"/>
  <c r="AZ13" i="4"/>
  <c r="AZ12" i="4"/>
  <c r="AZ11" i="4"/>
  <c r="AZ10" i="4"/>
  <c r="AZ9" i="4"/>
  <c r="AZ8" i="4"/>
  <c r="AS305" i="4"/>
  <c r="BJ389" i="8"/>
  <c r="BI389" i="8"/>
  <c r="BG389" i="8"/>
  <c r="BF389" i="8"/>
  <c r="AO8" i="4"/>
  <c r="AY736" i="4"/>
  <c r="AX736" i="4"/>
  <c r="AW736" i="4"/>
  <c r="AV736" i="4"/>
  <c r="AU736" i="4"/>
  <c r="AT736" i="4"/>
  <c r="AS736" i="4"/>
  <c r="AR736" i="4"/>
  <c r="AQ736" i="4"/>
  <c r="AP736" i="4"/>
  <c r="AO736" i="4"/>
  <c r="AY735" i="4"/>
  <c r="AX735" i="4"/>
  <c r="AW735" i="4"/>
  <c r="AV735" i="4"/>
  <c r="AU735" i="4"/>
  <c r="AT735" i="4"/>
  <c r="AS735" i="4"/>
  <c r="AR735" i="4"/>
  <c r="AQ735" i="4"/>
  <c r="AP735" i="4"/>
  <c r="AO735" i="4"/>
  <c r="AY734" i="4"/>
  <c r="AX734" i="4"/>
  <c r="AW734" i="4"/>
  <c r="AV734" i="4"/>
  <c r="AU734" i="4"/>
  <c r="AT734" i="4"/>
  <c r="AS734" i="4"/>
  <c r="AR734" i="4"/>
  <c r="AQ734" i="4"/>
  <c r="AP734" i="4"/>
  <c r="AO734" i="4"/>
  <c r="AY733" i="4"/>
  <c r="AX733" i="4"/>
  <c r="AW733" i="4"/>
  <c r="AV733" i="4"/>
  <c r="AU733" i="4"/>
  <c r="AT733" i="4"/>
  <c r="AS733" i="4"/>
  <c r="AR733" i="4"/>
  <c r="AQ733" i="4"/>
  <c r="AP733" i="4"/>
  <c r="AO733" i="4"/>
  <c r="AY732" i="4"/>
  <c r="AX732" i="4"/>
  <c r="AW732" i="4"/>
  <c r="AV732" i="4"/>
  <c r="AU732" i="4"/>
  <c r="AT732" i="4"/>
  <c r="AS732" i="4"/>
  <c r="AR732" i="4"/>
  <c r="AQ732" i="4"/>
  <c r="AP732" i="4"/>
  <c r="AO732" i="4"/>
  <c r="AY731" i="4"/>
  <c r="AX731" i="4"/>
  <c r="AW731" i="4"/>
  <c r="AV731" i="4"/>
  <c r="AU731" i="4"/>
  <c r="AT731" i="4"/>
  <c r="AS731" i="4"/>
  <c r="AR731" i="4"/>
  <c r="AQ731" i="4"/>
  <c r="AP731" i="4"/>
  <c r="AO731" i="4"/>
  <c r="AY730" i="4"/>
  <c r="AX730" i="4"/>
  <c r="AW730" i="4"/>
  <c r="AV730" i="4"/>
  <c r="AU730" i="4"/>
  <c r="AT730" i="4"/>
  <c r="AS730" i="4"/>
  <c r="AR730" i="4"/>
  <c r="AQ730" i="4"/>
  <c r="AP730" i="4"/>
  <c r="AO730" i="4"/>
  <c r="AY729" i="4"/>
  <c r="AX729" i="4"/>
  <c r="AW729" i="4"/>
  <c r="AV729" i="4"/>
  <c r="AU729" i="4"/>
  <c r="AT729" i="4"/>
  <c r="AS729" i="4"/>
  <c r="AR729" i="4"/>
  <c r="AQ729" i="4"/>
  <c r="AP729" i="4"/>
  <c r="AO729" i="4"/>
  <c r="AY728" i="4"/>
  <c r="AX728" i="4"/>
  <c r="AW728" i="4"/>
  <c r="AV728" i="4"/>
  <c r="AU728" i="4"/>
  <c r="AT728" i="4"/>
  <c r="AS728" i="4"/>
  <c r="AR728" i="4"/>
  <c r="AQ728" i="4"/>
  <c r="AP728" i="4"/>
  <c r="AO728" i="4"/>
  <c r="AY727" i="4"/>
  <c r="AX727" i="4"/>
  <c r="AW727" i="4"/>
  <c r="AV727" i="4"/>
  <c r="AU727" i="4"/>
  <c r="AT727" i="4"/>
  <c r="AS727" i="4"/>
  <c r="AR727" i="4"/>
  <c r="AQ727" i="4"/>
  <c r="AP727" i="4"/>
  <c r="AO727" i="4"/>
  <c r="AY726" i="4"/>
  <c r="AX726" i="4"/>
  <c r="AW726" i="4"/>
  <c r="AV726" i="4"/>
  <c r="AU726" i="4"/>
  <c r="AT726" i="4"/>
  <c r="AS726" i="4"/>
  <c r="AR726" i="4"/>
  <c r="AQ726" i="4"/>
  <c r="AP726" i="4"/>
  <c r="AO726" i="4"/>
  <c r="AY725" i="4"/>
  <c r="AX725" i="4"/>
  <c r="AW725" i="4"/>
  <c r="AV725" i="4"/>
  <c r="AU725" i="4"/>
  <c r="AT725" i="4"/>
  <c r="AS725" i="4"/>
  <c r="AR725" i="4"/>
  <c r="AQ725" i="4"/>
  <c r="AP725" i="4"/>
  <c r="AO725" i="4"/>
  <c r="AY724" i="4"/>
  <c r="AX724" i="4"/>
  <c r="AW724" i="4"/>
  <c r="AV724" i="4"/>
  <c r="AU724" i="4"/>
  <c r="AT724" i="4"/>
  <c r="AS724" i="4"/>
  <c r="AR724" i="4"/>
  <c r="AQ724" i="4"/>
  <c r="AP724" i="4"/>
  <c r="AO724" i="4"/>
  <c r="AY723" i="4"/>
  <c r="AX723" i="4"/>
  <c r="AW723" i="4"/>
  <c r="AV723" i="4"/>
  <c r="AU723" i="4"/>
  <c r="AT723" i="4"/>
  <c r="AS723" i="4"/>
  <c r="AR723" i="4"/>
  <c r="AQ723" i="4"/>
  <c r="AP723" i="4"/>
  <c r="AO723" i="4"/>
  <c r="AY722" i="4"/>
  <c r="AX722" i="4"/>
  <c r="AW722" i="4"/>
  <c r="AV722" i="4"/>
  <c r="AU722" i="4"/>
  <c r="AT722" i="4"/>
  <c r="AS722" i="4"/>
  <c r="AR722" i="4"/>
  <c r="AQ722" i="4"/>
  <c r="AP722" i="4"/>
  <c r="AO722" i="4"/>
  <c r="AY721" i="4"/>
  <c r="AX721" i="4"/>
  <c r="AW721" i="4"/>
  <c r="AV721" i="4"/>
  <c r="AU721" i="4"/>
  <c r="AT721" i="4"/>
  <c r="AS721" i="4"/>
  <c r="AR721" i="4"/>
  <c r="AQ721" i="4"/>
  <c r="AP721" i="4"/>
  <c r="AO721" i="4"/>
  <c r="AY720" i="4"/>
  <c r="AX720" i="4"/>
  <c r="AW720" i="4"/>
  <c r="AV720" i="4"/>
  <c r="AU720" i="4"/>
  <c r="AT720" i="4"/>
  <c r="AS720" i="4"/>
  <c r="AR720" i="4"/>
  <c r="AQ720" i="4"/>
  <c r="AP720" i="4"/>
  <c r="AO720" i="4"/>
  <c r="AY719" i="4"/>
  <c r="AX719" i="4"/>
  <c r="AW719" i="4"/>
  <c r="AV719" i="4"/>
  <c r="AU719" i="4"/>
  <c r="AT719" i="4"/>
  <c r="AS719" i="4"/>
  <c r="AR719" i="4"/>
  <c r="AQ719" i="4"/>
  <c r="AP719" i="4"/>
  <c r="AO719" i="4"/>
  <c r="AY718" i="4"/>
  <c r="AX718" i="4"/>
  <c r="AW718" i="4"/>
  <c r="AV718" i="4"/>
  <c r="AU718" i="4"/>
  <c r="AT718" i="4"/>
  <c r="AS718" i="4"/>
  <c r="AR718" i="4"/>
  <c r="AQ718" i="4"/>
  <c r="AP718" i="4"/>
  <c r="AO718" i="4"/>
  <c r="AY717" i="4"/>
  <c r="AX717" i="4"/>
  <c r="AW717" i="4"/>
  <c r="AV717" i="4"/>
  <c r="AU717" i="4"/>
  <c r="AT717" i="4"/>
  <c r="AS717" i="4"/>
  <c r="AR717" i="4"/>
  <c r="AQ717" i="4"/>
  <c r="AP717" i="4"/>
  <c r="AO717" i="4"/>
  <c r="AY716" i="4"/>
  <c r="AX716" i="4"/>
  <c r="AW716" i="4"/>
  <c r="AV716" i="4"/>
  <c r="AU716" i="4"/>
  <c r="AT716" i="4"/>
  <c r="AS716" i="4"/>
  <c r="AR716" i="4"/>
  <c r="AQ716" i="4"/>
  <c r="AP716" i="4"/>
  <c r="AO716" i="4"/>
  <c r="AY715" i="4"/>
  <c r="AX715" i="4"/>
  <c r="AW715" i="4"/>
  <c r="AV715" i="4"/>
  <c r="AU715" i="4"/>
  <c r="AT715" i="4"/>
  <c r="AS715" i="4"/>
  <c r="AR715" i="4"/>
  <c r="AQ715" i="4"/>
  <c r="AP715" i="4"/>
  <c r="AO715" i="4"/>
  <c r="AY714" i="4"/>
  <c r="AX714" i="4"/>
  <c r="AW714" i="4"/>
  <c r="AV714" i="4"/>
  <c r="AU714" i="4"/>
  <c r="AT714" i="4"/>
  <c r="AS714" i="4"/>
  <c r="AR714" i="4"/>
  <c r="AQ714" i="4"/>
  <c r="AP714" i="4"/>
  <c r="AO714" i="4"/>
  <c r="AY713" i="4"/>
  <c r="AX713" i="4"/>
  <c r="AW713" i="4"/>
  <c r="AV713" i="4"/>
  <c r="AU713" i="4"/>
  <c r="AT713" i="4"/>
  <c r="AS713" i="4"/>
  <c r="AR713" i="4"/>
  <c r="AQ713" i="4"/>
  <c r="AP713" i="4"/>
  <c r="AO713" i="4"/>
  <c r="AY712" i="4"/>
  <c r="AX712" i="4"/>
  <c r="AW712" i="4"/>
  <c r="AV712" i="4"/>
  <c r="AU712" i="4"/>
  <c r="AT712" i="4"/>
  <c r="AS712" i="4"/>
  <c r="AR712" i="4"/>
  <c r="AQ712" i="4"/>
  <c r="AP712" i="4"/>
  <c r="AO712" i="4"/>
  <c r="AY711" i="4"/>
  <c r="AX711" i="4"/>
  <c r="AW711" i="4"/>
  <c r="AV711" i="4"/>
  <c r="AU711" i="4"/>
  <c r="AT711" i="4"/>
  <c r="AS711" i="4"/>
  <c r="AR711" i="4"/>
  <c r="AQ711" i="4"/>
  <c r="AP711" i="4"/>
  <c r="AO711" i="4"/>
  <c r="AY710" i="4"/>
  <c r="AX710" i="4"/>
  <c r="AW710" i="4"/>
  <c r="AV710" i="4"/>
  <c r="AU710" i="4"/>
  <c r="AT710" i="4"/>
  <c r="AS710" i="4"/>
  <c r="AR710" i="4"/>
  <c r="AQ710" i="4"/>
  <c r="AP710" i="4"/>
  <c r="AO710" i="4"/>
  <c r="AY709" i="4"/>
  <c r="AX709" i="4"/>
  <c r="AW709" i="4"/>
  <c r="AV709" i="4"/>
  <c r="AU709" i="4"/>
  <c r="AT709" i="4"/>
  <c r="AS709" i="4"/>
  <c r="AR709" i="4"/>
  <c r="AQ709" i="4"/>
  <c r="AP709" i="4"/>
  <c r="AO709" i="4"/>
  <c r="AY708" i="4"/>
  <c r="AX708" i="4"/>
  <c r="AW708" i="4"/>
  <c r="AV708" i="4"/>
  <c r="AU708" i="4"/>
  <c r="AT708" i="4"/>
  <c r="AS708" i="4"/>
  <c r="AR708" i="4"/>
  <c r="AQ708" i="4"/>
  <c r="AP708" i="4"/>
  <c r="AO708" i="4"/>
  <c r="AY707" i="4"/>
  <c r="AX707" i="4"/>
  <c r="AW707" i="4"/>
  <c r="AV707" i="4"/>
  <c r="AU707" i="4"/>
  <c r="AT707" i="4"/>
  <c r="AS707" i="4"/>
  <c r="AR707" i="4"/>
  <c r="AQ707" i="4"/>
  <c r="AP707" i="4"/>
  <c r="AO707" i="4"/>
  <c r="AY706" i="4"/>
  <c r="AX706" i="4"/>
  <c r="AW706" i="4"/>
  <c r="AV706" i="4"/>
  <c r="AU706" i="4"/>
  <c r="AT706" i="4"/>
  <c r="AS706" i="4"/>
  <c r="AR706" i="4"/>
  <c r="AQ706" i="4"/>
  <c r="AP706" i="4"/>
  <c r="AO706" i="4"/>
  <c r="AY705" i="4"/>
  <c r="AX705" i="4"/>
  <c r="AW705" i="4"/>
  <c r="AV705" i="4"/>
  <c r="AU705" i="4"/>
  <c r="AT705" i="4"/>
  <c r="AS705" i="4"/>
  <c r="AR705" i="4"/>
  <c r="AQ705" i="4"/>
  <c r="AP705" i="4"/>
  <c r="AO705" i="4"/>
  <c r="AY704" i="4"/>
  <c r="AX704" i="4"/>
  <c r="AW704" i="4"/>
  <c r="AV704" i="4"/>
  <c r="AU704" i="4"/>
  <c r="AT704" i="4"/>
  <c r="AS704" i="4"/>
  <c r="AR704" i="4"/>
  <c r="AQ704" i="4"/>
  <c r="AP704" i="4"/>
  <c r="AO704" i="4"/>
  <c r="AY703" i="4"/>
  <c r="AX703" i="4"/>
  <c r="AW703" i="4"/>
  <c r="AV703" i="4"/>
  <c r="AU703" i="4"/>
  <c r="AT703" i="4"/>
  <c r="AS703" i="4"/>
  <c r="AR703" i="4"/>
  <c r="AQ703" i="4"/>
  <c r="AP703" i="4"/>
  <c r="AO703" i="4"/>
  <c r="AY702" i="4"/>
  <c r="AX702" i="4"/>
  <c r="AW702" i="4"/>
  <c r="AV702" i="4"/>
  <c r="AU702" i="4"/>
  <c r="AT702" i="4"/>
  <c r="AS702" i="4"/>
  <c r="AR702" i="4"/>
  <c r="AQ702" i="4"/>
  <c r="AP702" i="4"/>
  <c r="AO702" i="4"/>
  <c r="AY701" i="4"/>
  <c r="AX701" i="4"/>
  <c r="AW701" i="4"/>
  <c r="AV701" i="4"/>
  <c r="AU701" i="4"/>
  <c r="AT701" i="4"/>
  <c r="AS701" i="4"/>
  <c r="AR701" i="4"/>
  <c r="AQ701" i="4"/>
  <c r="AP701" i="4"/>
  <c r="AO701" i="4"/>
  <c r="AY700" i="4"/>
  <c r="AX700" i="4"/>
  <c r="AW700" i="4"/>
  <c r="AV700" i="4"/>
  <c r="AU700" i="4"/>
  <c r="AT700" i="4"/>
  <c r="AS700" i="4"/>
  <c r="AR700" i="4"/>
  <c r="AQ700" i="4"/>
  <c r="AP700" i="4"/>
  <c r="AO700" i="4"/>
  <c r="AY699" i="4"/>
  <c r="AX699" i="4"/>
  <c r="AW699" i="4"/>
  <c r="AV699" i="4"/>
  <c r="AU699" i="4"/>
  <c r="AT699" i="4"/>
  <c r="AS699" i="4"/>
  <c r="AR699" i="4"/>
  <c r="AQ699" i="4"/>
  <c r="AP699" i="4"/>
  <c r="AO699" i="4"/>
  <c r="AY698" i="4"/>
  <c r="AX698" i="4"/>
  <c r="AW698" i="4"/>
  <c r="AV698" i="4"/>
  <c r="AU698" i="4"/>
  <c r="AT698" i="4"/>
  <c r="AS698" i="4"/>
  <c r="AR698" i="4"/>
  <c r="AQ698" i="4"/>
  <c r="AP698" i="4"/>
  <c r="AO698" i="4"/>
  <c r="AY697" i="4"/>
  <c r="AX697" i="4"/>
  <c r="AW697" i="4"/>
  <c r="AV697" i="4"/>
  <c r="AU697" i="4"/>
  <c r="AT697" i="4"/>
  <c r="AS697" i="4"/>
  <c r="AR697" i="4"/>
  <c r="AQ697" i="4"/>
  <c r="AP697" i="4"/>
  <c r="AO697" i="4"/>
  <c r="AY696" i="4"/>
  <c r="AX696" i="4"/>
  <c r="AW696" i="4"/>
  <c r="AV696" i="4"/>
  <c r="AU696" i="4"/>
  <c r="AT696" i="4"/>
  <c r="AS696" i="4"/>
  <c r="AR696" i="4"/>
  <c r="AQ696" i="4"/>
  <c r="AP696" i="4"/>
  <c r="AO696" i="4"/>
  <c r="AY695" i="4"/>
  <c r="AX695" i="4"/>
  <c r="AW695" i="4"/>
  <c r="AV695" i="4"/>
  <c r="AU695" i="4"/>
  <c r="AT695" i="4"/>
  <c r="AS695" i="4"/>
  <c r="AR695" i="4"/>
  <c r="AQ695" i="4"/>
  <c r="AP695" i="4"/>
  <c r="AO695" i="4"/>
  <c r="AY694" i="4"/>
  <c r="AX694" i="4"/>
  <c r="AW694" i="4"/>
  <c r="AV694" i="4"/>
  <c r="AU694" i="4"/>
  <c r="AT694" i="4"/>
  <c r="AS694" i="4"/>
  <c r="AR694" i="4"/>
  <c r="AQ694" i="4"/>
  <c r="AP694" i="4"/>
  <c r="AO694" i="4"/>
  <c r="AY693" i="4"/>
  <c r="AX693" i="4"/>
  <c r="AW693" i="4"/>
  <c r="AV693" i="4"/>
  <c r="AU693" i="4"/>
  <c r="AT693" i="4"/>
  <c r="AS693" i="4"/>
  <c r="AR693" i="4"/>
  <c r="AQ693" i="4"/>
  <c r="AP693" i="4"/>
  <c r="AO693" i="4"/>
  <c r="AY692" i="4"/>
  <c r="AX692" i="4"/>
  <c r="AW692" i="4"/>
  <c r="AV692" i="4"/>
  <c r="AU692" i="4"/>
  <c r="AT692" i="4"/>
  <c r="AS692" i="4"/>
  <c r="AR692" i="4"/>
  <c r="AQ692" i="4"/>
  <c r="AP692" i="4"/>
  <c r="AO692" i="4"/>
  <c r="AY691" i="4"/>
  <c r="AX691" i="4"/>
  <c r="AW691" i="4"/>
  <c r="AV691" i="4"/>
  <c r="AU691" i="4"/>
  <c r="AT691" i="4"/>
  <c r="AS691" i="4"/>
  <c r="AR691" i="4"/>
  <c r="AQ691" i="4"/>
  <c r="AP691" i="4"/>
  <c r="AO691" i="4"/>
  <c r="AY690" i="4"/>
  <c r="AX690" i="4"/>
  <c r="AW690" i="4"/>
  <c r="AV690" i="4"/>
  <c r="AU690" i="4"/>
  <c r="AT690" i="4"/>
  <c r="AS690" i="4"/>
  <c r="AR690" i="4"/>
  <c r="AQ690" i="4"/>
  <c r="AP690" i="4"/>
  <c r="AO690" i="4"/>
  <c r="AY689" i="4"/>
  <c r="AX689" i="4"/>
  <c r="AW689" i="4"/>
  <c r="AV689" i="4"/>
  <c r="AU689" i="4"/>
  <c r="AT689" i="4"/>
  <c r="AS689" i="4"/>
  <c r="AR689" i="4"/>
  <c r="AQ689" i="4"/>
  <c r="AP689" i="4"/>
  <c r="AO689" i="4"/>
  <c r="AY688" i="4"/>
  <c r="AX688" i="4"/>
  <c r="AW688" i="4"/>
  <c r="AV688" i="4"/>
  <c r="AU688" i="4"/>
  <c r="AT688" i="4"/>
  <c r="AS688" i="4"/>
  <c r="AR688" i="4"/>
  <c r="AQ688" i="4"/>
  <c r="AP688" i="4"/>
  <c r="AO688" i="4"/>
  <c r="AY687" i="4"/>
  <c r="AX687" i="4"/>
  <c r="AW687" i="4"/>
  <c r="AV687" i="4"/>
  <c r="AU687" i="4"/>
  <c r="AT687" i="4"/>
  <c r="AS687" i="4"/>
  <c r="AR687" i="4"/>
  <c r="AQ687" i="4"/>
  <c r="AP687" i="4"/>
  <c r="AO687" i="4"/>
  <c r="AY686" i="4"/>
  <c r="AX686" i="4"/>
  <c r="AW686" i="4"/>
  <c r="AV686" i="4"/>
  <c r="AU686" i="4"/>
  <c r="AT686" i="4"/>
  <c r="AS686" i="4"/>
  <c r="AR686" i="4"/>
  <c r="AQ686" i="4"/>
  <c r="AP686" i="4"/>
  <c r="AO686" i="4"/>
  <c r="AY685" i="4"/>
  <c r="AX685" i="4"/>
  <c r="AW685" i="4"/>
  <c r="AV685" i="4"/>
  <c r="AU685" i="4"/>
  <c r="AT685" i="4"/>
  <c r="AS685" i="4"/>
  <c r="AR685" i="4"/>
  <c r="AQ685" i="4"/>
  <c r="AP685" i="4"/>
  <c r="AO685" i="4"/>
  <c r="AY684" i="4"/>
  <c r="AX684" i="4"/>
  <c r="AW684" i="4"/>
  <c r="AV684" i="4"/>
  <c r="AU684" i="4"/>
  <c r="AT684" i="4"/>
  <c r="AS684" i="4"/>
  <c r="AR684" i="4"/>
  <c r="AQ684" i="4"/>
  <c r="AP684" i="4"/>
  <c r="AO684" i="4"/>
  <c r="AY683" i="4"/>
  <c r="AX683" i="4"/>
  <c r="AW683" i="4"/>
  <c r="AV683" i="4"/>
  <c r="AU683" i="4"/>
  <c r="AT683" i="4"/>
  <c r="AS683" i="4"/>
  <c r="AR683" i="4"/>
  <c r="AQ683" i="4"/>
  <c r="AP683" i="4"/>
  <c r="AO683" i="4"/>
  <c r="AY682" i="4"/>
  <c r="AX682" i="4"/>
  <c r="AW682" i="4"/>
  <c r="AV682" i="4"/>
  <c r="AU682" i="4"/>
  <c r="AT682" i="4"/>
  <c r="AS682" i="4"/>
  <c r="AR682" i="4"/>
  <c r="AQ682" i="4"/>
  <c r="AP682" i="4"/>
  <c r="AO682" i="4"/>
  <c r="AY681" i="4"/>
  <c r="AX681" i="4"/>
  <c r="AW681" i="4"/>
  <c r="AV681" i="4"/>
  <c r="AU681" i="4"/>
  <c r="AT681" i="4"/>
  <c r="AS681" i="4"/>
  <c r="AR681" i="4"/>
  <c r="AQ681" i="4"/>
  <c r="AP681" i="4"/>
  <c r="AO681" i="4"/>
  <c r="AY680" i="4"/>
  <c r="AX680" i="4"/>
  <c r="AW680" i="4"/>
  <c r="AV680" i="4"/>
  <c r="AU680" i="4"/>
  <c r="AT680" i="4"/>
  <c r="AS680" i="4"/>
  <c r="AR680" i="4"/>
  <c r="AQ680" i="4"/>
  <c r="AP680" i="4"/>
  <c r="AO680" i="4"/>
  <c r="AY679" i="4"/>
  <c r="AX679" i="4"/>
  <c r="AW679" i="4"/>
  <c r="AV679" i="4"/>
  <c r="AU679" i="4"/>
  <c r="AT679" i="4"/>
  <c r="AS679" i="4"/>
  <c r="AR679" i="4"/>
  <c r="AQ679" i="4"/>
  <c r="AP679" i="4"/>
  <c r="AO679" i="4"/>
  <c r="AY678" i="4"/>
  <c r="AX678" i="4"/>
  <c r="AW678" i="4"/>
  <c r="AV678" i="4"/>
  <c r="AU678" i="4"/>
  <c r="AT678" i="4"/>
  <c r="AS678" i="4"/>
  <c r="AR678" i="4"/>
  <c r="AQ678" i="4"/>
  <c r="AP678" i="4"/>
  <c r="AO678" i="4"/>
  <c r="AY677" i="4"/>
  <c r="AX677" i="4"/>
  <c r="AW677" i="4"/>
  <c r="AV677" i="4"/>
  <c r="AU677" i="4"/>
  <c r="AT677" i="4"/>
  <c r="AS677" i="4"/>
  <c r="AR677" i="4"/>
  <c r="AQ677" i="4"/>
  <c r="AP677" i="4"/>
  <c r="AO677" i="4"/>
  <c r="AY676" i="4"/>
  <c r="AX676" i="4"/>
  <c r="AW676" i="4"/>
  <c r="AV676" i="4"/>
  <c r="AU676" i="4"/>
  <c r="AT676" i="4"/>
  <c r="AS676" i="4"/>
  <c r="AR676" i="4"/>
  <c r="AQ676" i="4"/>
  <c r="AP676" i="4"/>
  <c r="AO676" i="4"/>
  <c r="AY675" i="4"/>
  <c r="AX675" i="4"/>
  <c r="AW675" i="4"/>
  <c r="AV675" i="4"/>
  <c r="AU675" i="4"/>
  <c r="AT675" i="4"/>
  <c r="AS675" i="4"/>
  <c r="AR675" i="4"/>
  <c r="AQ675" i="4"/>
  <c r="AP675" i="4"/>
  <c r="AO675" i="4"/>
  <c r="AY674" i="4"/>
  <c r="AX674" i="4"/>
  <c r="AW674" i="4"/>
  <c r="AV674" i="4"/>
  <c r="AU674" i="4"/>
  <c r="AT674" i="4"/>
  <c r="AS674" i="4"/>
  <c r="AR674" i="4"/>
  <c r="AQ674" i="4"/>
  <c r="AP674" i="4"/>
  <c r="AO674" i="4"/>
  <c r="AY673" i="4"/>
  <c r="AX673" i="4"/>
  <c r="AW673" i="4"/>
  <c r="AV673" i="4"/>
  <c r="AU673" i="4"/>
  <c r="AT673" i="4"/>
  <c r="AS673" i="4"/>
  <c r="AR673" i="4"/>
  <c r="AQ673" i="4"/>
  <c r="AP673" i="4"/>
  <c r="AO673" i="4"/>
  <c r="AY672" i="4"/>
  <c r="AX672" i="4"/>
  <c r="AW672" i="4"/>
  <c r="AV672" i="4"/>
  <c r="AU672" i="4"/>
  <c r="AT672" i="4"/>
  <c r="AS672" i="4"/>
  <c r="AR672" i="4"/>
  <c r="AQ672" i="4"/>
  <c r="AP672" i="4"/>
  <c r="AO672" i="4"/>
  <c r="AY671" i="4"/>
  <c r="AX671" i="4"/>
  <c r="AW671" i="4"/>
  <c r="AV671" i="4"/>
  <c r="AU671" i="4"/>
  <c r="AT671" i="4"/>
  <c r="AS671" i="4"/>
  <c r="AR671" i="4"/>
  <c r="AQ671" i="4"/>
  <c r="AP671" i="4"/>
  <c r="AO671" i="4"/>
  <c r="AY670" i="4"/>
  <c r="AX670" i="4"/>
  <c r="AW670" i="4"/>
  <c r="AV670" i="4"/>
  <c r="AU670" i="4"/>
  <c r="AT670" i="4"/>
  <c r="AS670" i="4"/>
  <c r="AR670" i="4"/>
  <c r="AQ670" i="4"/>
  <c r="AP670" i="4"/>
  <c r="AO670" i="4"/>
  <c r="AY669" i="4"/>
  <c r="AX669" i="4"/>
  <c r="AW669" i="4"/>
  <c r="AV669" i="4"/>
  <c r="AU669" i="4"/>
  <c r="AT669" i="4"/>
  <c r="AS669" i="4"/>
  <c r="AR669" i="4"/>
  <c r="AQ669" i="4"/>
  <c r="AP669" i="4"/>
  <c r="AO669" i="4"/>
  <c r="AY668" i="4"/>
  <c r="AX668" i="4"/>
  <c r="AW668" i="4"/>
  <c r="AV668" i="4"/>
  <c r="AU668" i="4"/>
  <c r="AT668" i="4"/>
  <c r="AS668" i="4"/>
  <c r="AR668" i="4"/>
  <c r="AQ668" i="4"/>
  <c r="AP668" i="4"/>
  <c r="AO668" i="4"/>
  <c r="AY667" i="4"/>
  <c r="AX667" i="4"/>
  <c r="AW667" i="4"/>
  <c r="AV667" i="4"/>
  <c r="AU667" i="4"/>
  <c r="AT667" i="4"/>
  <c r="AS667" i="4"/>
  <c r="AR667" i="4"/>
  <c r="AQ667" i="4"/>
  <c r="AP667" i="4"/>
  <c r="AO667" i="4"/>
  <c r="AY666" i="4"/>
  <c r="AX666" i="4"/>
  <c r="AW666" i="4"/>
  <c r="AV666" i="4"/>
  <c r="AU666" i="4"/>
  <c r="AT666" i="4"/>
  <c r="AS666" i="4"/>
  <c r="AR666" i="4"/>
  <c r="AQ666" i="4"/>
  <c r="AP666" i="4"/>
  <c r="AO666" i="4"/>
  <c r="AY665" i="4"/>
  <c r="AX665" i="4"/>
  <c r="AW665" i="4"/>
  <c r="AV665" i="4"/>
  <c r="AU665" i="4"/>
  <c r="AT665" i="4"/>
  <c r="AS665" i="4"/>
  <c r="AR665" i="4"/>
  <c r="AQ665" i="4"/>
  <c r="AP665" i="4"/>
  <c r="AO665" i="4"/>
  <c r="AY664" i="4"/>
  <c r="AX664" i="4"/>
  <c r="AW664" i="4"/>
  <c r="AV664" i="4"/>
  <c r="AU664" i="4"/>
  <c r="AT664" i="4"/>
  <c r="AS664" i="4"/>
  <c r="AR664" i="4"/>
  <c r="AQ664" i="4"/>
  <c r="AP664" i="4"/>
  <c r="AO664" i="4"/>
  <c r="AY663" i="4"/>
  <c r="AX663" i="4"/>
  <c r="AW663" i="4"/>
  <c r="AV663" i="4"/>
  <c r="AU663" i="4"/>
  <c r="AT663" i="4"/>
  <c r="AS663" i="4"/>
  <c r="AR663" i="4"/>
  <c r="AQ663" i="4"/>
  <c r="AP663" i="4"/>
  <c r="AO663" i="4"/>
  <c r="AY662" i="4"/>
  <c r="AX662" i="4"/>
  <c r="AW662" i="4"/>
  <c r="AV662" i="4"/>
  <c r="AU662" i="4"/>
  <c r="AT662" i="4"/>
  <c r="AS662" i="4"/>
  <c r="AR662" i="4"/>
  <c r="AQ662" i="4"/>
  <c r="AP662" i="4"/>
  <c r="AO662" i="4"/>
  <c r="AY661" i="4"/>
  <c r="AX661" i="4"/>
  <c r="AW661" i="4"/>
  <c r="AV661" i="4"/>
  <c r="AU661" i="4"/>
  <c r="AT661" i="4"/>
  <c r="AS661" i="4"/>
  <c r="AR661" i="4"/>
  <c r="AQ661" i="4"/>
  <c r="AP661" i="4"/>
  <c r="AO661" i="4"/>
  <c r="AY660" i="4"/>
  <c r="AX660" i="4"/>
  <c r="AW660" i="4"/>
  <c r="AV660" i="4"/>
  <c r="AU660" i="4"/>
  <c r="AT660" i="4"/>
  <c r="AS660" i="4"/>
  <c r="AR660" i="4"/>
  <c r="AQ660" i="4"/>
  <c r="AP660" i="4"/>
  <c r="AO660" i="4"/>
  <c r="AY659" i="4"/>
  <c r="AX659" i="4"/>
  <c r="AW659" i="4"/>
  <c r="AV659" i="4"/>
  <c r="AU659" i="4"/>
  <c r="AT659" i="4"/>
  <c r="AS659" i="4"/>
  <c r="AR659" i="4"/>
  <c r="AQ659" i="4"/>
  <c r="AP659" i="4"/>
  <c r="AO659" i="4"/>
  <c r="AY658" i="4"/>
  <c r="AX658" i="4"/>
  <c r="AW658" i="4"/>
  <c r="AV658" i="4"/>
  <c r="AU658" i="4"/>
  <c r="AT658" i="4"/>
  <c r="AS658" i="4"/>
  <c r="AR658" i="4"/>
  <c r="AQ658" i="4"/>
  <c r="AP658" i="4"/>
  <c r="AO658" i="4"/>
  <c r="AY657" i="4"/>
  <c r="AX657" i="4"/>
  <c r="AW657" i="4"/>
  <c r="AV657" i="4"/>
  <c r="AU657" i="4"/>
  <c r="AT657" i="4"/>
  <c r="AS657" i="4"/>
  <c r="AR657" i="4"/>
  <c r="AQ657" i="4"/>
  <c r="AP657" i="4"/>
  <c r="AO657" i="4"/>
  <c r="AY656" i="4"/>
  <c r="AX656" i="4"/>
  <c r="AW656" i="4"/>
  <c r="AV656" i="4"/>
  <c r="AU656" i="4"/>
  <c r="AT656" i="4"/>
  <c r="AS656" i="4"/>
  <c r="AR656" i="4"/>
  <c r="AQ656" i="4"/>
  <c r="AP656" i="4"/>
  <c r="AO656" i="4"/>
  <c r="AY655" i="4"/>
  <c r="AX655" i="4"/>
  <c r="AW655" i="4"/>
  <c r="AV655" i="4"/>
  <c r="AU655" i="4"/>
  <c r="AT655" i="4"/>
  <c r="AS655" i="4"/>
  <c r="AR655" i="4"/>
  <c r="AQ655" i="4"/>
  <c r="AP655" i="4"/>
  <c r="AO655" i="4"/>
  <c r="AY654" i="4"/>
  <c r="AX654" i="4"/>
  <c r="AW654" i="4"/>
  <c r="AV654" i="4"/>
  <c r="AU654" i="4"/>
  <c r="AT654" i="4"/>
  <c r="AS654" i="4"/>
  <c r="AR654" i="4"/>
  <c r="AQ654" i="4"/>
  <c r="AP654" i="4"/>
  <c r="AO654" i="4"/>
  <c r="AY653" i="4"/>
  <c r="AX653" i="4"/>
  <c r="AW653" i="4"/>
  <c r="AV653" i="4"/>
  <c r="AU653" i="4"/>
  <c r="AT653" i="4"/>
  <c r="AS653" i="4"/>
  <c r="AR653" i="4"/>
  <c r="AQ653" i="4"/>
  <c r="AP653" i="4"/>
  <c r="AO653" i="4"/>
  <c r="AY652" i="4"/>
  <c r="AX652" i="4"/>
  <c r="AW652" i="4"/>
  <c r="AV652" i="4"/>
  <c r="AU652" i="4"/>
  <c r="AT652" i="4"/>
  <c r="AS652" i="4"/>
  <c r="AR652" i="4"/>
  <c r="AQ652" i="4"/>
  <c r="AP652" i="4"/>
  <c r="AO652" i="4"/>
  <c r="AY651" i="4"/>
  <c r="AX651" i="4"/>
  <c r="AW651" i="4"/>
  <c r="AV651" i="4"/>
  <c r="AU651" i="4"/>
  <c r="AT651" i="4"/>
  <c r="AS651" i="4"/>
  <c r="AR651" i="4"/>
  <c r="AQ651" i="4"/>
  <c r="AP651" i="4"/>
  <c r="AO651" i="4"/>
  <c r="AY650" i="4"/>
  <c r="AX650" i="4"/>
  <c r="AW650" i="4"/>
  <c r="AV650" i="4"/>
  <c r="AU650" i="4"/>
  <c r="AT650" i="4"/>
  <c r="AS650" i="4"/>
  <c r="AR650" i="4"/>
  <c r="AQ650" i="4"/>
  <c r="AP650" i="4"/>
  <c r="AO650" i="4"/>
  <c r="AY649" i="4"/>
  <c r="AX649" i="4"/>
  <c r="AW649" i="4"/>
  <c r="AV649" i="4"/>
  <c r="AU649" i="4"/>
  <c r="AT649" i="4"/>
  <c r="AS649" i="4"/>
  <c r="AR649" i="4"/>
  <c r="AQ649" i="4"/>
  <c r="AP649" i="4"/>
  <c r="AO649" i="4"/>
  <c r="AY648" i="4"/>
  <c r="AX648" i="4"/>
  <c r="AW648" i="4"/>
  <c r="AV648" i="4"/>
  <c r="AU648" i="4"/>
  <c r="AT648" i="4"/>
  <c r="AS648" i="4"/>
  <c r="AR648" i="4"/>
  <c r="AQ648" i="4"/>
  <c r="AP648" i="4"/>
  <c r="AO648" i="4"/>
  <c r="AY647" i="4"/>
  <c r="AX647" i="4"/>
  <c r="AW647" i="4"/>
  <c r="AV647" i="4"/>
  <c r="AU647" i="4"/>
  <c r="AT647" i="4"/>
  <c r="AS647" i="4"/>
  <c r="AR647" i="4"/>
  <c r="AQ647" i="4"/>
  <c r="AP647" i="4"/>
  <c r="AO647" i="4"/>
  <c r="AY646" i="4"/>
  <c r="AX646" i="4"/>
  <c r="AW646" i="4"/>
  <c r="AV646" i="4"/>
  <c r="AU646" i="4"/>
  <c r="AT646" i="4"/>
  <c r="AS646" i="4"/>
  <c r="AR646" i="4"/>
  <c r="AQ646" i="4"/>
  <c r="AP646" i="4"/>
  <c r="AO646" i="4"/>
  <c r="AY645" i="4"/>
  <c r="AX645" i="4"/>
  <c r="AW645" i="4"/>
  <c r="AV645" i="4"/>
  <c r="AU645" i="4"/>
  <c r="AT645" i="4"/>
  <c r="AS645" i="4"/>
  <c r="AR645" i="4"/>
  <c r="AQ645" i="4"/>
  <c r="AP645" i="4"/>
  <c r="AO645" i="4"/>
  <c r="AY644" i="4"/>
  <c r="AX644" i="4"/>
  <c r="AW644" i="4"/>
  <c r="AV644" i="4"/>
  <c r="AU644" i="4"/>
  <c r="AT644" i="4"/>
  <c r="AS644" i="4"/>
  <c r="AR644" i="4"/>
  <c r="AQ644" i="4"/>
  <c r="AP644" i="4"/>
  <c r="AO644" i="4"/>
  <c r="AY643" i="4"/>
  <c r="AX643" i="4"/>
  <c r="AW643" i="4"/>
  <c r="AV643" i="4"/>
  <c r="AU643" i="4"/>
  <c r="AT643" i="4"/>
  <c r="AS643" i="4"/>
  <c r="AR643" i="4"/>
  <c r="AQ643" i="4"/>
  <c r="AP643" i="4"/>
  <c r="AO643" i="4"/>
  <c r="AY642" i="4"/>
  <c r="AX642" i="4"/>
  <c r="AW642" i="4"/>
  <c r="AV642" i="4"/>
  <c r="AU642" i="4"/>
  <c r="AT642" i="4"/>
  <c r="AS642" i="4"/>
  <c r="AR642" i="4"/>
  <c r="AQ642" i="4"/>
  <c r="AP642" i="4"/>
  <c r="AO642" i="4"/>
  <c r="AY641" i="4"/>
  <c r="AX641" i="4"/>
  <c r="AW641" i="4"/>
  <c r="AV641" i="4"/>
  <c r="AU641" i="4"/>
  <c r="AT641" i="4"/>
  <c r="AS641" i="4"/>
  <c r="AR641" i="4"/>
  <c r="AQ641" i="4"/>
  <c r="AP641" i="4"/>
  <c r="AO641" i="4"/>
  <c r="AY640" i="4"/>
  <c r="AX640" i="4"/>
  <c r="AW640" i="4"/>
  <c r="AV640" i="4"/>
  <c r="AU640" i="4"/>
  <c r="AT640" i="4"/>
  <c r="AS640" i="4"/>
  <c r="AR640" i="4"/>
  <c r="AQ640" i="4"/>
  <c r="AP640" i="4"/>
  <c r="AO640" i="4"/>
  <c r="AY639" i="4"/>
  <c r="AX639" i="4"/>
  <c r="AW639" i="4"/>
  <c r="AV639" i="4"/>
  <c r="AU639" i="4"/>
  <c r="AT639" i="4"/>
  <c r="AS639" i="4"/>
  <c r="AR639" i="4"/>
  <c r="AQ639" i="4"/>
  <c r="AP639" i="4"/>
  <c r="AO639" i="4"/>
  <c r="AY638" i="4"/>
  <c r="AX638" i="4"/>
  <c r="AW638" i="4"/>
  <c r="AV638" i="4"/>
  <c r="AU638" i="4"/>
  <c r="AT638" i="4"/>
  <c r="AS638" i="4"/>
  <c r="AR638" i="4"/>
  <c r="AQ638" i="4"/>
  <c r="AP638" i="4"/>
  <c r="AO638" i="4"/>
  <c r="AY637" i="4"/>
  <c r="AX637" i="4"/>
  <c r="AW637" i="4"/>
  <c r="AV637" i="4"/>
  <c r="AU637" i="4"/>
  <c r="AT637" i="4"/>
  <c r="AS637" i="4"/>
  <c r="AR637" i="4"/>
  <c r="AQ637" i="4"/>
  <c r="AP637" i="4"/>
  <c r="AO637" i="4"/>
  <c r="AY636" i="4"/>
  <c r="AX636" i="4"/>
  <c r="AW636" i="4"/>
  <c r="AV636" i="4"/>
  <c r="AU636" i="4"/>
  <c r="AT636" i="4"/>
  <c r="AS636" i="4"/>
  <c r="AR636" i="4"/>
  <c r="AQ636" i="4"/>
  <c r="AP636" i="4"/>
  <c r="AO636" i="4"/>
  <c r="AY635" i="4"/>
  <c r="AX635" i="4"/>
  <c r="AW635" i="4"/>
  <c r="AV635" i="4"/>
  <c r="AU635" i="4"/>
  <c r="AT635" i="4"/>
  <c r="AS635" i="4"/>
  <c r="AR635" i="4"/>
  <c r="AQ635" i="4"/>
  <c r="AP635" i="4"/>
  <c r="AO635" i="4"/>
  <c r="AY634" i="4"/>
  <c r="AX634" i="4"/>
  <c r="AW634" i="4"/>
  <c r="AV634" i="4"/>
  <c r="AU634" i="4"/>
  <c r="AT634" i="4"/>
  <c r="AS634" i="4"/>
  <c r="AR634" i="4"/>
  <c r="AQ634" i="4"/>
  <c r="AP634" i="4"/>
  <c r="AO634" i="4"/>
  <c r="AY633" i="4"/>
  <c r="AX633" i="4"/>
  <c r="AW633" i="4"/>
  <c r="AV633" i="4"/>
  <c r="AU633" i="4"/>
  <c r="AT633" i="4"/>
  <c r="AS633" i="4"/>
  <c r="AR633" i="4"/>
  <c r="AQ633" i="4"/>
  <c r="AP633" i="4"/>
  <c r="AO633" i="4"/>
  <c r="AY632" i="4"/>
  <c r="AX632" i="4"/>
  <c r="AW632" i="4"/>
  <c r="AV632" i="4"/>
  <c r="AU632" i="4"/>
  <c r="AT632" i="4"/>
  <c r="AS632" i="4"/>
  <c r="AR632" i="4"/>
  <c r="AQ632" i="4"/>
  <c r="AP632" i="4"/>
  <c r="AO632" i="4"/>
  <c r="AY631" i="4"/>
  <c r="AX631" i="4"/>
  <c r="AW631" i="4"/>
  <c r="AV631" i="4"/>
  <c r="AU631" i="4"/>
  <c r="AT631" i="4"/>
  <c r="AS631" i="4"/>
  <c r="AR631" i="4"/>
  <c r="AQ631" i="4"/>
  <c r="AP631" i="4"/>
  <c r="AO631" i="4"/>
  <c r="AY630" i="4"/>
  <c r="AX630" i="4"/>
  <c r="AW630" i="4"/>
  <c r="AV630" i="4"/>
  <c r="AU630" i="4"/>
  <c r="AT630" i="4"/>
  <c r="AS630" i="4"/>
  <c r="AR630" i="4"/>
  <c r="AQ630" i="4"/>
  <c r="AP630" i="4"/>
  <c r="AO630" i="4"/>
  <c r="AY629" i="4"/>
  <c r="AX629" i="4"/>
  <c r="AW629" i="4"/>
  <c r="AV629" i="4"/>
  <c r="AU629" i="4"/>
  <c r="AT629" i="4"/>
  <c r="AS629" i="4"/>
  <c r="AR629" i="4"/>
  <c r="AQ629" i="4"/>
  <c r="AP629" i="4"/>
  <c r="AO629" i="4"/>
  <c r="AY628" i="4"/>
  <c r="AX628" i="4"/>
  <c r="AW628" i="4"/>
  <c r="AV628" i="4"/>
  <c r="AU628" i="4"/>
  <c r="AT628" i="4"/>
  <c r="AS628" i="4"/>
  <c r="AR628" i="4"/>
  <c r="AQ628" i="4"/>
  <c r="AP628" i="4"/>
  <c r="AO628" i="4"/>
  <c r="AY627" i="4"/>
  <c r="AX627" i="4"/>
  <c r="AW627" i="4"/>
  <c r="AV627" i="4"/>
  <c r="AU627" i="4"/>
  <c r="AT627" i="4"/>
  <c r="AS627" i="4"/>
  <c r="AR627" i="4"/>
  <c r="AQ627" i="4"/>
  <c r="AP627" i="4"/>
  <c r="AO627" i="4"/>
  <c r="AY626" i="4"/>
  <c r="AX626" i="4"/>
  <c r="AW626" i="4"/>
  <c r="AV626" i="4"/>
  <c r="AU626" i="4"/>
  <c r="AT626" i="4"/>
  <c r="AS626" i="4"/>
  <c r="AR626" i="4"/>
  <c r="AQ626" i="4"/>
  <c r="AP626" i="4"/>
  <c r="AO626" i="4"/>
  <c r="AY625" i="4"/>
  <c r="AX625" i="4"/>
  <c r="AW625" i="4"/>
  <c r="AV625" i="4"/>
  <c r="AU625" i="4"/>
  <c r="AT625" i="4"/>
  <c r="AS625" i="4"/>
  <c r="AR625" i="4"/>
  <c r="AQ625" i="4"/>
  <c r="AP625" i="4"/>
  <c r="AO625" i="4"/>
  <c r="AY624" i="4"/>
  <c r="AX624" i="4"/>
  <c r="AW624" i="4"/>
  <c r="AV624" i="4"/>
  <c r="AU624" i="4"/>
  <c r="AT624" i="4"/>
  <c r="AS624" i="4"/>
  <c r="AR624" i="4"/>
  <c r="AQ624" i="4"/>
  <c r="AP624" i="4"/>
  <c r="AO624" i="4"/>
  <c r="AY623" i="4"/>
  <c r="AX623" i="4"/>
  <c r="AW623" i="4"/>
  <c r="AV623" i="4"/>
  <c r="AU623" i="4"/>
  <c r="AT623" i="4"/>
  <c r="AS623" i="4"/>
  <c r="AR623" i="4"/>
  <c r="AQ623" i="4"/>
  <c r="AP623" i="4"/>
  <c r="AO623" i="4"/>
  <c r="AY622" i="4"/>
  <c r="AX622" i="4"/>
  <c r="AW622" i="4"/>
  <c r="AV622" i="4"/>
  <c r="AU622" i="4"/>
  <c r="AT622" i="4"/>
  <c r="AS622" i="4"/>
  <c r="AR622" i="4"/>
  <c r="AQ622" i="4"/>
  <c r="AP622" i="4"/>
  <c r="AO622" i="4"/>
  <c r="AY621" i="4"/>
  <c r="AX621" i="4"/>
  <c r="AW621" i="4"/>
  <c r="AV621" i="4"/>
  <c r="AU621" i="4"/>
  <c r="AT621" i="4"/>
  <c r="AS621" i="4"/>
  <c r="AR621" i="4"/>
  <c r="AQ621" i="4"/>
  <c r="AP621" i="4"/>
  <c r="AO621" i="4"/>
  <c r="AY620" i="4"/>
  <c r="AX620" i="4"/>
  <c r="AW620" i="4"/>
  <c r="AV620" i="4"/>
  <c r="AU620" i="4"/>
  <c r="AT620" i="4"/>
  <c r="AS620" i="4"/>
  <c r="AR620" i="4"/>
  <c r="AQ620" i="4"/>
  <c r="AP620" i="4"/>
  <c r="AO620" i="4"/>
  <c r="AY619" i="4"/>
  <c r="AX619" i="4"/>
  <c r="AW619" i="4"/>
  <c r="AV619" i="4"/>
  <c r="AU619" i="4"/>
  <c r="AT619" i="4"/>
  <c r="AS619" i="4"/>
  <c r="AR619" i="4"/>
  <c r="AQ619" i="4"/>
  <c r="AP619" i="4"/>
  <c r="AO619" i="4"/>
  <c r="AY618" i="4"/>
  <c r="AX618" i="4"/>
  <c r="AW618" i="4"/>
  <c r="AV618" i="4"/>
  <c r="AU618" i="4"/>
  <c r="AT618" i="4"/>
  <c r="AS618" i="4"/>
  <c r="AR618" i="4"/>
  <c r="AQ618" i="4"/>
  <c r="AP618" i="4"/>
  <c r="AO618" i="4"/>
  <c r="AY617" i="4"/>
  <c r="AX617" i="4"/>
  <c r="AW617" i="4"/>
  <c r="AV617" i="4"/>
  <c r="AU617" i="4"/>
  <c r="AT617" i="4"/>
  <c r="AS617" i="4"/>
  <c r="AR617" i="4"/>
  <c r="AQ617" i="4"/>
  <c r="AP617" i="4"/>
  <c r="AO617" i="4"/>
  <c r="AY616" i="4"/>
  <c r="AX616" i="4"/>
  <c r="AW616" i="4"/>
  <c r="AV616" i="4"/>
  <c r="AU616" i="4"/>
  <c r="AT616" i="4"/>
  <c r="AS616" i="4"/>
  <c r="AR616" i="4"/>
  <c r="AQ616" i="4"/>
  <c r="AP616" i="4"/>
  <c r="AO616" i="4"/>
  <c r="AY615" i="4"/>
  <c r="AX615" i="4"/>
  <c r="AW615" i="4"/>
  <c r="AV615" i="4"/>
  <c r="AU615" i="4"/>
  <c r="AT615" i="4"/>
  <c r="AS615" i="4"/>
  <c r="AR615" i="4"/>
  <c r="AQ615" i="4"/>
  <c r="AP615" i="4"/>
  <c r="AO615" i="4"/>
  <c r="AY614" i="4"/>
  <c r="AX614" i="4"/>
  <c r="AW614" i="4"/>
  <c r="AV614" i="4"/>
  <c r="AU614" i="4"/>
  <c r="AT614" i="4"/>
  <c r="AS614" i="4"/>
  <c r="AR614" i="4"/>
  <c r="AQ614" i="4"/>
  <c r="AP614" i="4"/>
  <c r="AO614" i="4"/>
  <c r="AY613" i="4"/>
  <c r="AX613" i="4"/>
  <c r="AW613" i="4"/>
  <c r="AV613" i="4"/>
  <c r="AU613" i="4"/>
  <c r="AT613" i="4"/>
  <c r="AS613" i="4"/>
  <c r="AR613" i="4"/>
  <c r="AQ613" i="4"/>
  <c r="AP613" i="4"/>
  <c r="AO613" i="4"/>
  <c r="AY612" i="4"/>
  <c r="AX612" i="4"/>
  <c r="AW612" i="4"/>
  <c r="AV612" i="4"/>
  <c r="AU612" i="4"/>
  <c r="AT612" i="4"/>
  <c r="AS612" i="4"/>
  <c r="AR612" i="4"/>
  <c r="AQ612" i="4"/>
  <c r="AP612" i="4"/>
  <c r="AO612" i="4"/>
  <c r="AY611" i="4"/>
  <c r="AX611" i="4"/>
  <c r="AW611" i="4"/>
  <c r="AV611" i="4"/>
  <c r="AU611" i="4"/>
  <c r="AT611" i="4"/>
  <c r="AS611" i="4"/>
  <c r="AR611" i="4"/>
  <c r="AQ611" i="4"/>
  <c r="AP611" i="4"/>
  <c r="AO611" i="4"/>
  <c r="AY610" i="4"/>
  <c r="AX610" i="4"/>
  <c r="AW610" i="4"/>
  <c r="AV610" i="4"/>
  <c r="AU610" i="4"/>
  <c r="AT610" i="4"/>
  <c r="AS610" i="4"/>
  <c r="AR610" i="4"/>
  <c r="AQ610" i="4"/>
  <c r="AP610" i="4"/>
  <c r="AO610" i="4"/>
  <c r="AY609" i="4"/>
  <c r="AX609" i="4"/>
  <c r="AW609" i="4"/>
  <c r="AV609" i="4"/>
  <c r="AU609" i="4"/>
  <c r="AT609" i="4"/>
  <c r="AS609" i="4"/>
  <c r="AR609" i="4"/>
  <c r="AQ609" i="4"/>
  <c r="AP609" i="4"/>
  <c r="AO609" i="4"/>
  <c r="AY608" i="4"/>
  <c r="AX608" i="4"/>
  <c r="AW608" i="4"/>
  <c r="AV608" i="4"/>
  <c r="AU608" i="4"/>
  <c r="AT608" i="4"/>
  <c r="AS608" i="4"/>
  <c r="AR608" i="4"/>
  <c r="AQ608" i="4"/>
  <c r="AP608" i="4"/>
  <c r="AO608" i="4"/>
  <c r="AY607" i="4"/>
  <c r="AX607" i="4"/>
  <c r="AW607" i="4"/>
  <c r="AV607" i="4"/>
  <c r="AU607" i="4"/>
  <c r="AT607" i="4"/>
  <c r="AS607" i="4"/>
  <c r="AR607" i="4"/>
  <c r="AQ607" i="4"/>
  <c r="AP607" i="4"/>
  <c r="AO607" i="4"/>
  <c r="AY606" i="4"/>
  <c r="AX606" i="4"/>
  <c r="AW606" i="4"/>
  <c r="AV606" i="4"/>
  <c r="AU606" i="4"/>
  <c r="AT606" i="4"/>
  <c r="AS606" i="4"/>
  <c r="AR606" i="4"/>
  <c r="AQ606" i="4"/>
  <c r="AP606" i="4"/>
  <c r="AO606" i="4"/>
  <c r="AY605" i="4"/>
  <c r="AX605" i="4"/>
  <c r="AW605" i="4"/>
  <c r="AV605" i="4"/>
  <c r="AU605" i="4"/>
  <c r="AT605" i="4"/>
  <c r="AS605" i="4"/>
  <c r="AR605" i="4"/>
  <c r="AQ605" i="4"/>
  <c r="AP605" i="4"/>
  <c r="AO605" i="4"/>
  <c r="AY604" i="4"/>
  <c r="AX604" i="4"/>
  <c r="AW604" i="4"/>
  <c r="AV604" i="4"/>
  <c r="AU604" i="4"/>
  <c r="AT604" i="4"/>
  <c r="AS604" i="4"/>
  <c r="AR604" i="4"/>
  <c r="AQ604" i="4"/>
  <c r="AP604" i="4"/>
  <c r="AO604" i="4"/>
  <c r="AY603" i="4"/>
  <c r="AX603" i="4"/>
  <c r="AW603" i="4"/>
  <c r="AV603" i="4"/>
  <c r="AU603" i="4"/>
  <c r="AT603" i="4"/>
  <c r="AS603" i="4"/>
  <c r="AR603" i="4"/>
  <c r="AQ603" i="4"/>
  <c r="AP603" i="4"/>
  <c r="AO603" i="4"/>
  <c r="AY602" i="4"/>
  <c r="AX602" i="4"/>
  <c r="AW602" i="4"/>
  <c r="AV602" i="4"/>
  <c r="AU602" i="4"/>
  <c r="AT602" i="4"/>
  <c r="AS602" i="4"/>
  <c r="AR602" i="4"/>
  <c r="AQ602" i="4"/>
  <c r="AP602" i="4"/>
  <c r="AO602" i="4"/>
  <c r="AY601" i="4"/>
  <c r="AX601" i="4"/>
  <c r="AW601" i="4"/>
  <c r="AV601" i="4"/>
  <c r="AU601" i="4"/>
  <c r="AT601" i="4"/>
  <c r="AS601" i="4"/>
  <c r="AR601" i="4"/>
  <c r="AQ601" i="4"/>
  <c r="AP601" i="4"/>
  <c r="AO601" i="4"/>
  <c r="AY600" i="4"/>
  <c r="AX600" i="4"/>
  <c r="AW600" i="4"/>
  <c r="AV600" i="4"/>
  <c r="AU600" i="4"/>
  <c r="AT600" i="4"/>
  <c r="AS600" i="4"/>
  <c r="AR600" i="4"/>
  <c r="AQ600" i="4"/>
  <c r="AP600" i="4"/>
  <c r="AO600" i="4"/>
  <c r="AY599" i="4"/>
  <c r="AX599" i="4"/>
  <c r="AW599" i="4"/>
  <c r="AV599" i="4"/>
  <c r="AU599" i="4"/>
  <c r="AT599" i="4"/>
  <c r="AS599" i="4"/>
  <c r="AR599" i="4"/>
  <c r="AQ599" i="4"/>
  <c r="AP599" i="4"/>
  <c r="AO599" i="4"/>
  <c r="AY598" i="4"/>
  <c r="AX598" i="4"/>
  <c r="AW598" i="4"/>
  <c r="AV598" i="4"/>
  <c r="AU598" i="4"/>
  <c r="AT598" i="4"/>
  <c r="AS598" i="4"/>
  <c r="AR598" i="4"/>
  <c r="AQ598" i="4"/>
  <c r="AP598" i="4"/>
  <c r="AO598" i="4"/>
  <c r="AY597" i="4"/>
  <c r="AX597" i="4"/>
  <c r="AW597" i="4"/>
  <c r="AV597" i="4"/>
  <c r="AU597" i="4"/>
  <c r="AT597" i="4"/>
  <c r="AS597" i="4"/>
  <c r="AR597" i="4"/>
  <c r="AQ597" i="4"/>
  <c r="AP597" i="4"/>
  <c r="AO597" i="4"/>
  <c r="AY596" i="4"/>
  <c r="AX596" i="4"/>
  <c r="AW596" i="4"/>
  <c r="AV596" i="4"/>
  <c r="AU596" i="4"/>
  <c r="AT596" i="4"/>
  <c r="AS596" i="4"/>
  <c r="AR596" i="4"/>
  <c r="AQ596" i="4"/>
  <c r="AP596" i="4"/>
  <c r="AO596" i="4"/>
  <c r="AY595" i="4"/>
  <c r="AX595" i="4"/>
  <c r="AW595" i="4"/>
  <c r="AV595" i="4"/>
  <c r="AU595" i="4"/>
  <c r="AT595" i="4"/>
  <c r="AS595" i="4"/>
  <c r="AR595" i="4"/>
  <c r="AQ595" i="4"/>
  <c r="AP595" i="4"/>
  <c r="AO595" i="4"/>
  <c r="AY594" i="4"/>
  <c r="AX594" i="4"/>
  <c r="AW594" i="4"/>
  <c r="AV594" i="4"/>
  <c r="AU594" i="4"/>
  <c r="AT594" i="4"/>
  <c r="AS594" i="4"/>
  <c r="AR594" i="4"/>
  <c r="AQ594" i="4"/>
  <c r="AP594" i="4"/>
  <c r="AO594" i="4"/>
  <c r="AY593" i="4"/>
  <c r="AX593" i="4"/>
  <c r="AW593" i="4"/>
  <c r="AV593" i="4"/>
  <c r="AU593" i="4"/>
  <c r="AT593" i="4"/>
  <c r="AS593" i="4"/>
  <c r="AR593" i="4"/>
  <c r="AQ593" i="4"/>
  <c r="AP593" i="4"/>
  <c r="AO593" i="4"/>
  <c r="AY592" i="4"/>
  <c r="AX592" i="4"/>
  <c r="AW592" i="4"/>
  <c r="AV592" i="4"/>
  <c r="AU592" i="4"/>
  <c r="AT592" i="4"/>
  <c r="AS592" i="4"/>
  <c r="AR592" i="4"/>
  <c r="AQ592" i="4"/>
  <c r="AP592" i="4"/>
  <c r="AO592" i="4"/>
  <c r="AY591" i="4"/>
  <c r="AX591" i="4"/>
  <c r="AW591" i="4"/>
  <c r="AV591" i="4"/>
  <c r="AU591" i="4"/>
  <c r="AT591" i="4"/>
  <c r="AS591" i="4"/>
  <c r="AR591" i="4"/>
  <c r="AQ591" i="4"/>
  <c r="AP591" i="4"/>
  <c r="AO591" i="4"/>
  <c r="AY590" i="4"/>
  <c r="AX590" i="4"/>
  <c r="AW590" i="4"/>
  <c r="AV590" i="4"/>
  <c r="AU590" i="4"/>
  <c r="AT590" i="4"/>
  <c r="AS590" i="4"/>
  <c r="AR590" i="4"/>
  <c r="AQ590" i="4"/>
  <c r="AP590" i="4"/>
  <c r="AO590" i="4"/>
  <c r="AY589" i="4"/>
  <c r="AX589" i="4"/>
  <c r="AW589" i="4"/>
  <c r="AV589" i="4"/>
  <c r="AU589" i="4"/>
  <c r="AT589" i="4"/>
  <c r="AS589" i="4"/>
  <c r="AR589" i="4"/>
  <c r="AQ589" i="4"/>
  <c r="AP589" i="4"/>
  <c r="AO589" i="4"/>
  <c r="AY588" i="4"/>
  <c r="AX588" i="4"/>
  <c r="AW588" i="4"/>
  <c r="AV588" i="4"/>
  <c r="AU588" i="4"/>
  <c r="AT588" i="4"/>
  <c r="AS588" i="4"/>
  <c r="AR588" i="4"/>
  <c r="AQ588" i="4"/>
  <c r="AP588" i="4"/>
  <c r="AO588" i="4"/>
  <c r="AY587" i="4"/>
  <c r="AX587" i="4"/>
  <c r="AW587" i="4"/>
  <c r="AV587" i="4"/>
  <c r="AU587" i="4"/>
  <c r="AT587" i="4"/>
  <c r="AS587" i="4"/>
  <c r="AR587" i="4"/>
  <c r="AQ587" i="4"/>
  <c r="AP587" i="4"/>
  <c r="AO587" i="4"/>
  <c r="AY586" i="4"/>
  <c r="AX586" i="4"/>
  <c r="AW586" i="4"/>
  <c r="AV586" i="4"/>
  <c r="AU586" i="4"/>
  <c r="AT586" i="4"/>
  <c r="AS586" i="4"/>
  <c r="AR586" i="4"/>
  <c r="AQ586" i="4"/>
  <c r="AP586" i="4"/>
  <c r="AO586" i="4"/>
  <c r="AY585" i="4"/>
  <c r="AX585" i="4"/>
  <c r="AW585" i="4"/>
  <c r="AV585" i="4"/>
  <c r="AU585" i="4"/>
  <c r="AT585" i="4"/>
  <c r="AS585" i="4"/>
  <c r="AR585" i="4"/>
  <c r="AQ585" i="4"/>
  <c r="AP585" i="4"/>
  <c r="AO585" i="4"/>
  <c r="AY584" i="4"/>
  <c r="AX584" i="4"/>
  <c r="AW584" i="4"/>
  <c r="AV584" i="4"/>
  <c r="AU584" i="4"/>
  <c r="AT584" i="4"/>
  <c r="AS584" i="4"/>
  <c r="AR584" i="4"/>
  <c r="AQ584" i="4"/>
  <c r="AP584" i="4"/>
  <c r="AO584" i="4"/>
  <c r="AY583" i="4"/>
  <c r="AX583" i="4"/>
  <c r="AW583" i="4"/>
  <c r="AV583" i="4"/>
  <c r="AU583" i="4"/>
  <c r="AT583" i="4"/>
  <c r="AS583" i="4"/>
  <c r="AR583" i="4"/>
  <c r="AQ583" i="4"/>
  <c r="AP583" i="4"/>
  <c r="AO583" i="4"/>
  <c r="AY582" i="4"/>
  <c r="AX582" i="4"/>
  <c r="AW582" i="4"/>
  <c r="AV582" i="4"/>
  <c r="AU582" i="4"/>
  <c r="AT582" i="4"/>
  <c r="AS582" i="4"/>
  <c r="AR582" i="4"/>
  <c r="AQ582" i="4"/>
  <c r="AP582" i="4"/>
  <c r="AO582" i="4"/>
  <c r="AY581" i="4"/>
  <c r="AX581" i="4"/>
  <c r="AW581" i="4"/>
  <c r="AV581" i="4"/>
  <c r="AU581" i="4"/>
  <c r="AT581" i="4"/>
  <c r="AS581" i="4"/>
  <c r="AR581" i="4"/>
  <c r="AQ581" i="4"/>
  <c r="AP581" i="4"/>
  <c r="AO581" i="4"/>
  <c r="AY580" i="4"/>
  <c r="AX580" i="4"/>
  <c r="AW580" i="4"/>
  <c r="AV580" i="4"/>
  <c r="AU580" i="4"/>
  <c r="AT580" i="4"/>
  <c r="AS580" i="4"/>
  <c r="AR580" i="4"/>
  <c r="AQ580" i="4"/>
  <c r="AP580" i="4"/>
  <c r="AO580" i="4"/>
  <c r="AY579" i="4"/>
  <c r="AX579" i="4"/>
  <c r="AW579" i="4"/>
  <c r="AV579" i="4"/>
  <c r="AU579" i="4"/>
  <c r="AT579" i="4"/>
  <c r="AS579" i="4"/>
  <c r="AR579" i="4"/>
  <c r="AQ579" i="4"/>
  <c r="AP579" i="4"/>
  <c r="AO579" i="4"/>
  <c r="AY578" i="4"/>
  <c r="AX578" i="4"/>
  <c r="AW578" i="4"/>
  <c r="AV578" i="4"/>
  <c r="AU578" i="4"/>
  <c r="AT578" i="4"/>
  <c r="AS578" i="4"/>
  <c r="AR578" i="4"/>
  <c r="AQ578" i="4"/>
  <c r="AP578" i="4"/>
  <c r="AO578" i="4"/>
  <c r="AY577" i="4"/>
  <c r="AX577" i="4"/>
  <c r="AW577" i="4"/>
  <c r="AV577" i="4"/>
  <c r="AU577" i="4"/>
  <c r="AT577" i="4"/>
  <c r="AS577" i="4"/>
  <c r="AR577" i="4"/>
  <c r="AQ577" i="4"/>
  <c r="AP577" i="4"/>
  <c r="AO577" i="4"/>
  <c r="AY576" i="4"/>
  <c r="AX576" i="4"/>
  <c r="AW576" i="4"/>
  <c r="AV576" i="4"/>
  <c r="AU576" i="4"/>
  <c r="AT576" i="4"/>
  <c r="AS576" i="4"/>
  <c r="AR576" i="4"/>
  <c r="AQ576" i="4"/>
  <c r="AP576" i="4"/>
  <c r="AO576" i="4"/>
  <c r="AY575" i="4"/>
  <c r="AX575" i="4"/>
  <c r="AW575" i="4"/>
  <c r="AV575" i="4"/>
  <c r="AU575" i="4"/>
  <c r="AT575" i="4"/>
  <c r="AS575" i="4"/>
  <c r="AR575" i="4"/>
  <c r="AQ575" i="4"/>
  <c r="AP575" i="4"/>
  <c r="AO575" i="4"/>
  <c r="AY574" i="4"/>
  <c r="AX574" i="4"/>
  <c r="AW574" i="4"/>
  <c r="AV574" i="4"/>
  <c r="AU574" i="4"/>
  <c r="AT574" i="4"/>
  <c r="AS574" i="4"/>
  <c r="AR574" i="4"/>
  <c r="AQ574" i="4"/>
  <c r="AP574" i="4"/>
  <c r="AO574" i="4"/>
  <c r="AY573" i="4"/>
  <c r="AX573" i="4"/>
  <c r="AW573" i="4"/>
  <c r="AV573" i="4"/>
  <c r="AU573" i="4"/>
  <c r="AT573" i="4"/>
  <c r="AS573" i="4"/>
  <c r="AR573" i="4"/>
  <c r="AQ573" i="4"/>
  <c r="AP573" i="4"/>
  <c r="AO573" i="4"/>
  <c r="AY572" i="4"/>
  <c r="AX572" i="4"/>
  <c r="AW572" i="4"/>
  <c r="AV572" i="4"/>
  <c r="AU572" i="4"/>
  <c r="AT572" i="4"/>
  <c r="AS572" i="4"/>
  <c r="AR572" i="4"/>
  <c r="AQ572" i="4"/>
  <c r="AP572" i="4"/>
  <c r="AO572" i="4"/>
  <c r="AY571" i="4"/>
  <c r="AX571" i="4"/>
  <c r="AW571" i="4"/>
  <c r="AV571" i="4"/>
  <c r="AU571" i="4"/>
  <c r="AT571" i="4"/>
  <c r="AS571" i="4"/>
  <c r="AR571" i="4"/>
  <c r="AQ571" i="4"/>
  <c r="AP571" i="4"/>
  <c r="AO571" i="4"/>
  <c r="AY570" i="4"/>
  <c r="AX570" i="4"/>
  <c r="AW570" i="4"/>
  <c r="AV570" i="4"/>
  <c r="AU570" i="4"/>
  <c r="AT570" i="4"/>
  <c r="AS570" i="4"/>
  <c r="AR570" i="4"/>
  <c r="AQ570" i="4"/>
  <c r="AP570" i="4"/>
  <c r="AO570" i="4"/>
  <c r="AY569" i="4"/>
  <c r="AX569" i="4"/>
  <c r="AW569" i="4"/>
  <c r="AV569" i="4"/>
  <c r="AU569" i="4"/>
  <c r="AT569" i="4"/>
  <c r="AS569" i="4"/>
  <c r="AR569" i="4"/>
  <c r="AQ569" i="4"/>
  <c r="AP569" i="4"/>
  <c r="AO569" i="4"/>
  <c r="AY568" i="4"/>
  <c r="AX568" i="4"/>
  <c r="AW568" i="4"/>
  <c r="AV568" i="4"/>
  <c r="AU568" i="4"/>
  <c r="AT568" i="4"/>
  <c r="AS568" i="4"/>
  <c r="AR568" i="4"/>
  <c r="AQ568" i="4"/>
  <c r="AP568" i="4"/>
  <c r="AO568" i="4"/>
  <c r="AY567" i="4"/>
  <c r="AX567" i="4"/>
  <c r="AW567" i="4"/>
  <c r="AV567" i="4"/>
  <c r="AU567" i="4"/>
  <c r="AT567" i="4"/>
  <c r="AS567" i="4"/>
  <c r="AR567" i="4"/>
  <c r="AQ567" i="4"/>
  <c r="AP567" i="4"/>
  <c r="AO567" i="4"/>
  <c r="AY566" i="4"/>
  <c r="AX566" i="4"/>
  <c r="AW566" i="4"/>
  <c r="AV566" i="4"/>
  <c r="AU566" i="4"/>
  <c r="AT566" i="4"/>
  <c r="AS566" i="4"/>
  <c r="AR566" i="4"/>
  <c r="AQ566" i="4"/>
  <c r="AP566" i="4"/>
  <c r="AO566" i="4"/>
  <c r="AY565" i="4"/>
  <c r="AX565" i="4"/>
  <c r="AW565" i="4"/>
  <c r="AV565" i="4"/>
  <c r="AU565" i="4"/>
  <c r="AT565" i="4"/>
  <c r="AS565" i="4"/>
  <c r="AR565" i="4"/>
  <c r="AQ565" i="4"/>
  <c r="AP565" i="4"/>
  <c r="AO565" i="4"/>
  <c r="AY564" i="4"/>
  <c r="AX564" i="4"/>
  <c r="AW564" i="4"/>
  <c r="AV564" i="4"/>
  <c r="AU564" i="4"/>
  <c r="AT564" i="4"/>
  <c r="AS564" i="4"/>
  <c r="AR564" i="4"/>
  <c r="AQ564" i="4"/>
  <c r="AP564" i="4"/>
  <c r="AO564" i="4"/>
  <c r="AY563" i="4"/>
  <c r="AX563" i="4"/>
  <c r="AW563" i="4"/>
  <c r="AV563" i="4"/>
  <c r="AU563" i="4"/>
  <c r="AT563" i="4"/>
  <c r="AS563" i="4"/>
  <c r="AR563" i="4"/>
  <c r="AQ563" i="4"/>
  <c r="AP563" i="4"/>
  <c r="AO563" i="4"/>
  <c r="AY562" i="4"/>
  <c r="AX562" i="4"/>
  <c r="AW562" i="4"/>
  <c r="AV562" i="4"/>
  <c r="AU562" i="4"/>
  <c r="AT562" i="4"/>
  <c r="AS562" i="4"/>
  <c r="AR562" i="4"/>
  <c r="AQ562" i="4"/>
  <c r="AP562" i="4"/>
  <c r="AO562" i="4"/>
  <c r="AY561" i="4"/>
  <c r="AX561" i="4"/>
  <c r="AW561" i="4"/>
  <c r="AV561" i="4"/>
  <c r="AU561" i="4"/>
  <c r="AT561" i="4"/>
  <c r="AS561" i="4"/>
  <c r="AR561" i="4"/>
  <c r="AQ561" i="4"/>
  <c r="AP561" i="4"/>
  <c r="AO561" i="4"/>
  <c r="AY560" i="4"/>
  <c r="AX560" i="4"/>
  <c r="AW560" i="4"/>
  <c r="AV560" i="4"/>
  <c r="AU560" i="4"/>
  <c r="AT560" i="4"/>
  <c r="AS560" i="4"/>
  <c r="AR560" i="4"/>
  <c r="AQ560" i="4"/>
  <c r="AP560" i="4"/>
  <c r="AO560" i="4"/>
  <c r="AY559" i="4"/>
  <c r="AX559" i="4"/>
  <c r="AW559" i="4"/>
  <c r="AV559" i="4"/>
  <c r="AU559" i="4"/>
  <c r="AT559" i="4"/>
  <c r="AS559" i="4"/>
  <c r="AR559" i="4"/>
  <c r="AQ559" i="4"/>
  <c r="AP559" i="4"/>
  <c r="AO559" i="4"/>
  <c r="AY558" i="4"/>
  <c r="AX558" i="4"/>
  <c r="AW558" i="4"/>
  <c r="AV558" i="4"/>
  <c r="AU558" i="4"/>
  <c r="AT558" i="4"/>
  <c r="AS558" i="4"/>
  <c r="AR558" i="4"/>
  <c r="AQ558" i="4"/>
  <c r="AP558" i="4"/>
  <c r="AO558" i="4"/>
  <c r="AY557" i="4"/>
  <c r="AX557" i="4"/>
  <c r="AW557" i="4"/>
  <c r="AV557" i="4"/>
  <c r="AU557" i="4"/>
  <c r="AT557" i="4"/>
  <c r="AS557" i="4"/>
  <c r="AR557" i="4"/>
  <c r="AQ557" i="4"/>
  <c r="AP557" i="4"/>
  <c r="AO557" i="4"/>
  <c r="AY556" i="4"/>
  <c r="AX556" i="4"/>
  <c r="AW556" i="4"/>
  <c r="AV556" i="4"/>
  <c r="AU556" i="4"/>
  <c r="AT556" i="4"/>
  <c r="AS556" i="4"/>
  <c r="AR556" i="4"/>
  <c r="AQ556" i="4"/>
  <c r="AP556" i="4"/>
  <c r="AO556" i="4"/>
  <c r="AY555" i="4"/>
  <c r="AX555" i="4"/>
  <c r="AW555" i="4"/>
  <c r="AV555" i="4"/>
  <c r="AU555" i="4"/>
  <c r="AT555" i="4"/>
  <c r="AS555" i="4"/>
  <c r="AR555" i="4"/>
  <c r="AQ555" i="4"/>
  <c r="AP555" i="4"/>
  <c r="AO555" i="4"/>
  <c r="AY554" i="4"/>
  <c r="AX554" i="4"/>
  <c r="AW554" i="4"/>
  <c r="AV554" i="4"/>
  <c r="AU554" i="4"/>
  <c r="AT554" i="4"/>
  <c r="AS554" i="4"/>
  <c r="AR554" i="4"/>
  <c r="AQ554" i="4"/>
  <c r="AP554" i="4"/>
  <c r="AO554" i="4"/>
  <c r="AY553" i="4"/>
  <c r="AX553" i="4"/>
  <c r="AW553" i="4"/>
  <c r="AV553" i="4"/>
  <c r="AU553" i="4"/>
  <c r="AT553" i="4"/>
  <c r="AS553" i="4"/>
  <c r="AR553" i="4"/>
  <c r="AQ553" i="4"/>
  <c r="AP553" i="4"/>
  <c r="AO553" i="4"/>
  <c r="AY552" i="4"/>
  <c r="AX552" i="4"/>
  <c r="AW552" i="4"/>
  <c r="AV552" i="4"/>
  <c r="AU552" i="4"/>
  <c r="AT552" i="4"/>
  <c r="AS552" i="4"/>
  <c r="AR552" i="4"/>
  <c r="AQ552" i="4"/>
  <c r="AP552" i="4"/>
  <c r="AO552" i="4"/>
  <c r="AY551" i="4"/>
  <c r="AX551" i="4"/>
  <c r="AW551" i="4"/>
  <c r="AV551" i="4"/>
  <c r="AU551" i="4"/>
  <c r="AT551" i="4"/>
  <c r="AS551" i="4"/>
  <c r="AR551" i="4"/>
  <c r="AQ551" i="4"/>
  <c r="AP551" i="4"/>
  <c r="AO551" i="4"/>
  <c r="AY550" i="4"/>
  <c r="AX550" i="4"/>
  <c r="AW550" i="4"/>
  <c r="AV550" i="4"/>
  <c r="AU550" i="4"/>
  <c r="AT550" i="4"/>
  <c r="AS550" i="4"/>
  <c r="AR550" i="4"/>
  <c r="AQ550" i="4"/>
  <c r="AP550" i="4"/>
  <c r="AO550" i="4"/>
  <c r="AY549" i="4"/>
  <c r="AX549" i="4"/>
  <c r="AW549" i="4"/>
  <c r="AV549" i="4"/>
  <c r="AU549" i="4"/>
  <c r="AT549" i="4"/>
  <c r="AS549" i="4"/>
  <c r="AR549" i="4"/>
  <c r="AQ549" i="4"/>
  <c r="AP549" i="4"/>
  <c r="AO549" i="4"/>
  <c r="AY548" i="4"/>
  <c r="AX548" i="4"/>
  <c r="AW548" i="4"/>
  <c r="AV548" i="4"/>
  <c r="AU548" i="4"/>
  <c r="AT548" i="4"/>
  <c r="AS548" i="4"/>
  <c r="AR548" i="4"/>
  <c r="AQ548" i="4"/>
  <c r="AP548" i="4"/>
  <c r="AO548" i="4"/>
  <c r="AY547" i="4"/>
  <c r="AX547" i="4"/>
  <c r="AW547" i="4"/>
  <c r="AV547" i="4"/>
  <c r="AU547" i="4"/>
  <c r="AT547" i="4"/>
  <c r="AS547" i="4"/>
  <c r="AR547" i="4"/>
  <c r="AQ547" i="4"/>
  <c r="AP547" i="4"/>
  <c r="AO547" i="4"/>
  <c r="AY546" i="4"/>
  <c r="AX546" i="4"/>
  <c r="AW546" i="4"/>
  <c r="AV546" i="4"/>
  <c r="AU546" i="4"/>
  <c r="AT546" i="4"/>
  <c r="AS546" i="4"/>
  <c r="AR546" i="4"/>
  <c r="AQ546" i="4"/>
  <c r="AP546" i="4"/>
  <c r="AO546" i="4"/>
  <c r="AY545" i="4"/>
  <c r="AX545" i="4"/>
  <c r="AW545" i="4"/>
  <c r="AV545" i="4"/>
  <c r="AU545" i="4"/>
  <c r="AT545" i="4"/>
  <c r="AS545" i="4"/>
  <c r="AR545" i="4"/>
  <c r="AQ545" i="4"/>
  <c r="AP545" i="4"/>
  <c r="AO545" i="4"/>
  <c r="AY544" i="4"/>
  <c r="AX544" i="4"/>
  <c r="AW544" i="4"/>
  <c r="AV544" i="4"/>
  <c r="AU544" i="4"/>
  <c r="AT544" i="4"/>
  <c r="AS544" i="4"/>
  <c r="AR544" i="4"/>
  <c r="AQ544" i="4"/>
  <c r="AP544" i="4"/>
  <c r="AO544" i="4"/>
  <c r="AY543" i="4"/>
  <c r="AX543" i="4"/>
  <c r="AW543" i="4"/>
  <c r="AV543" i="4"/>
  <c r="AU543" i="4"/>
  <c r="AT543" i="4"/>
  <c r="AS543" i="4"/>
  <c r="AR543" i="4"/>
  <c r="AQ543" i="4"/>
  <c r="AP543" i="4"/>
  <c r="AO543" i="4"/>
  <c r="AY542" i="4"/>
  <c r="AX542" i="4"/>
  <c r="AW542" i="4"/>
  <c r="AV542" i="4"/>
  <c r="AU542" i="4"/>
  <c r="AT542" i="4"/>
  <c r="AS542" i="4"/>
  <c r="AR542" i="4"/>
  <c r="AQ542" i="4"/>
  <c r="AP542" i="4"/>
  <c r="AO542" i="4"/>
  <c r="AY541" i="4"/>
  <c r="AX541" i="4"/>
  <c r="AW541" i="4"/>
  <c r="AV541" i="4"/>
  <c r="AU541" i="4"/>
  <c r="AT541" i="4"/>
  <c r="AS541" i="4"/>
  <c r="AR541" i="4"/>
  <c r="AQ541" i="4"/>
  <c r="AP541" i="4"/>
  <c r="AO541" i="4"/>
  <c r="AY540" i="4"/>
  <c r="AX540" i="4"/>
  <c r="AW540" i="4"/>
  <c r="AV540" i="4"/>
  <c r="AU540" i="4"/>
  <c r="AT540" i="4"/>
  <c r="AS540" i="4"/>
  <c r="AR540" i="4"/>
  <c r="AQ540" i="4"/>
  <c r="AP540" i="4"/>
  <c r="AO540" i="4"/>
  <c r="AY539" i="4"/>
  <c r="AX539" i="4"/>
  <c r="AW539" i="4"/>
  <c r="AV539" i="4"/>
  <c r="AU539" i="4"/>
  <c r="AT539" i="4"/>
  <c r="AS539" i="4"/>
  <c r="AR539" i="4"/>
  <c r="AQ539" i="4"/>
  <c r="AP539" i="4"/>
  <c r="AO539" i="4"/>
  <c r="AY538" i="4"/>
  <c r="AX538" i="4"/>
  <c r="AW538" i="4"/>
  <c r="AV538" i="4"/>
  <c r="AU538" i="4"/>
  <c r="AT538" i="4"/>
  <c r="AS538" i="4"/>
  <c r="AR538" i="4"/>
  <c r="AQ538" i="4"/>
  <c r="AP538" i="4"/>
  <c r="AO538" i="4"/>
  <c r="AY537" i="4"/>
  <c r="AX537" i="4"/>
  <c r="AW537" i="4"/>
  <c r="AV537" i="4"/>
  <c r="AU537" i="4"/>
  <c r="AT537" i="4"/>
  <c r="AS537" i="4"/>
  <c r="AR537" i="4"/>
  <c r="AQ537" i="4"/>
  <c r="AP537" i="4"/>
  <c r="AO537" i="4"/>
  <c r="AY536" i="4"/>
  <c r="AX536" i="4"/>
  <c r="AW536" i="4"/>
  <c r="AV536" i="4"/>
  <c r="AU536" i="4"/>
  <c r="AT536" i="4"/>
  <c r="AS536" i="4"/>
  <c r="AR536" i="4"/>
  <c r="AQ536" i="4"/>
  <c r="AP536" i="4"/>
  <c r="AO536" i="4"/>
  <c r="AY535" i="4"/>
  <c r="AX535" i="4"/>
  <c r="AW535" i="4"/>
  <c r="AV535" i="4"/>
  <c r="AU535" i="4"/>
  <c r="AT535" i="4"/>
  <c r="AS535" i="4"/>
  <c r="AR535" i="4"/>
  <c r="AQ535" i="4"/>
  <c r="AP535" i="4"/>
  <c r="AO535" i="4"/>
  <c r="AY534" i="4"/>
  <c r="AX534" i="4"/>
  <c r="AW534" i="4"/>
  <c r="AV534" i="4"/>
  <c r="AU534" i="4"/>
  <c r="AT534" i="4"/>
  <c r="AS534" i="4"/>
  <c r="AR534" i="4"/>
  <c r="AQ534" i="4"/>
  <c r="AP534" i="4"/>
  <c r="AO534" i="4"/>
  <c r="AY533" i="4"/>
  <c r="AX533" i="4"/>
  <c r="AW533" i="4"/>
  <c r="AV533" i="4"/>
  <c r="AU533" i="4"/>
  <c r="AT533" i="4"/>
  <c r="AS533" i="4"/>
  <c r="AR533" i="4"/>
  <c r="AQ533" i="4"/>
  <c r="AP533" i="4"/>
  <c r="AO533" i="4"/>
  <c r="AY532" i="4"/>
  <c r="AX532" i="4"/>
  <c r="AW532" i="4"/>
  <c r="AV532" i="4"/>
  <c r="AU532" i="4"/>
  <c r="AT532" i="4"/>
  <c r="AS532" i="4"/>
  <c r="AR532" i="4"/>
  <c r="AQ532" i="4"/>
  <c r="AP532" i="4"/>
  <c r="AO532" i="4"/>
  <c r="AY531" i="4"/>
  <c r="AX531" i="4"/>
  <c r="AW531" i="4"/>
  <c r="AV531" i="4"/>
  <c r="AU531" i="4"/>
  <c r="AT531" i="4"/>
  <c r="AS531" i="4"/>
  <c r="AR531" i="4"/>
  <c r="AQ531" i="4"/>
  <c r="AP531" i="4"/>
  <c r="AO531" i="4"/>
  <c r="AY530" i="4"/>
  <c r="AX530" i="4"/>
  <c r="AW530" i="4"/>
  <c r="AV530" i="4"/>
  <c r="AU530" i="4"/>
  <c r="AT530" i="4"/>
  <c r="AS530" i="4"/>
  <c r="AR530" i="4"/>
  <c r="AQ530" i="4"/>
  <c r="AP530" i="4"/>
  <c r="AO530" i="4"/>
  <c r="AY529" i="4"/>
  <c r="AX529" i="4"/>
  <c r="AW529" i="4"/>
  <c r="AV529" i="4"/>
  <c r="AU529" i="4"/>
  <c r="AT529" i="4"/>
  <c r="AS529" i="4"/>
  <c r="AR529" i="4"/>
  <c r="AQ529" i="4"/>
  <c r="AP529" i="4"/>
  <c r="AO529" i="4"/>
  <c r="AY528" i="4"/>
  <c r="AX528" i="4"/>
  <c r="AW528" i="4"/>
  <c r="AV528" i="4"/>
  <c r="AU528" i="4"/>
  <c r="AT528" i="4"/>
  <c r="AS528" i="4"/>
  <c r="AR528" i="4"/>
  <c r="AQ528" i="4"/>
  <c r="AP528" i="4"/>
  <c r="AO528" i="4"/>
  <c r="AY527" i="4"/>
  <c r="AX527" i="4"/>
  <c r="AW527" i="4"/>
  <c r="AV527" i="4"/>
  <c r="AU527" i="4"/>
  <c r="AT527" i="4"/>
  <c r="AS527" i="4"/>
  <c r="AR527" i="4"/>
  <c r="AQ527" i="4"/>
  <c r="AP527" i="4"/>
  <c r="AO527" i="4"/>
  <c r="AY526" i="4"/>
  <c r="AX526" i="4"/>
  <c r="AW526" i="4"/>
  <c r="AV526" i="4"/>
  <c r="AU526" i="4"/>
  <c r="AT526" i="4"/>
  <c r="AS526" i="4"/>
  <c r="AR526" i="4"/>
  <c r="AQ526" i="4"/>
  <c r="AP526" i="4"/>
  <c r="AO526" i="4"/>
  <c r="AY525" i="4"/>
  <c r="AX525" i="4"/>
  <c r="AW525" i="4"/>
  <c r="AV525" i="4"/>
  <c r="AU525" i="4"/>
  <c r="AT525" i="4"/>
  <c r="AS525" i="4"/>
  <c r="AR525" i="4"/>
  <c r="AQ525" i="4"/>
  <c r="AP525" i="4"/>
  <c r="AO525" i="4"/>
  <c r="AY524" i="4"/>
  <c r="AX524" i="4"/>
  <c r="AW524" i="4"/>
  <c r="AV524" i="4"/>
  <c r="AU524" i="4"/>
  <c r="AT524" i="4"/>
  <c r="AS524" i="4"/>
  <c r="AR524" i="4"/>
  <c r="AQ524" i="4"/>
  <c r="AP524" i="4"/>
  <c r="AO524" i="4"/>
  <c r="AY523" i="4"/>
  <c r="AX523" i="4"/>
  <c r="AW523" i="4"/>
  <c r="AV523" i="4"/>
  <c r="AU523" i="4"/>
  <c r="AT523" i="4"/>
  <c r="AS523" i="4"/>
  <c r="AR523" i="4"/>
  <c r="AQ523" i="4"/>
  <c r="AP523" i="4"/>
  <c r="AO523" i="4"/>
  <c r="AY522" i="4"/>
  <c r="AX522" i="4"/>
  <c r="AW522" i="4"/>
  <c r="AV522" i="4"/>
  <c r="AU522" i="4"/>
  <c r="AT522" i="4"/>
  <c r="AS522" i="4"/>
  <c r="AR522" i="4"/>
  <c r="AQ522" i="4"/>
  <c r="AP522" i="4"/>
  <c r="AO522" i="4"/>
  <c r="AY521" i="4"/>
  <c r="AX521" i="4"/>
  <c r="AW521" i="4"/>
  <c r="AV521" i="4"/>
  <c r="AU521" i="4"/>
  <c r="AT521" i="4"/>
  <c r="AS521" i="4"/>
  <c r="AR521" i="4"/>
  <c r="AQ521" i="4"/>
  <c r="AP521" i="4"/>
  <c r="AO521" i="4"/>
  <c r="AY520" i="4"/>
  <c r="AX520" i="4"/>
  <c r="AW520" i="4"/>
  <c r="AV520" i="4"/>
  <c r="AU520" i="4"/>
  <c r="AT520" i="4"/>
  <c r="AS520" i="4"/>
  <c r="AR520" i="4"/>
  <c r="AQ520" i="4"/>
  <c r="AP520" i="4"/>
  <c r="AO520" i="4"/>
  <c r="AY519" i="4"/>
  <c r="AX519" i="4"/>
  <c r="AW519" i="4"/>
  <c r="AV519" i="4"/>
  <c r="AU519" i="4"/>
  <c r="AT519" i="4"/>
  <c r="AS519" i="4"/>
  <c r="AR519" i="4"/>
  <c r="AQ519" i="4"/>
  <c r="AP519" i="4"/>
  <c r="AO519" i="4"/>
  <c r="AY518" i="4"/>
  <c r="AX518" i="4"/>
  <c r="AW518" i="4"/>
  <c r="AV518" i="4"/>
  <c r="AU518" i="4"/>
  <c r="AT518" i="4"/>
  <c r="AS518" i="4"/>
  <c r="AR518" i="4"/>
  <c r="AQ518" i="4"/>
  <c r="AP518" i="4"/>
  <c r="AO518" i="4"/>
  <c r="AY517" i="4"/>
  <c r="AX517" i="4"/>
  <c r="AW517" i="4"/>
  <c r="AV517" i="4"/>
  <c r="AU517" i="4"/>
  <c r="AT517" i="4"/>
  <c r="AS517" i="4"/>
  <c r="AR517" i="4"/>
  <c r="AQ517" i="4"/>
  <c r="AP517" i="4"/>
  <c r="AO517" i="4"/>
  <c r="AY516" i="4"/>
  <c r="AX516" i="4"/>
  <c r="AW516" i="4"/>
  <c r="AV516" i="4"/>
  <c r="AU516" i="4"/>
  <c r="AT516" i="4"/>
  <c r="AS516" i="4"/>
  <c r="AR516" i="4"/>
  <c r="AQ516" i="4"/>
  <c r="AP516" i="4"/>
  <c r="AO516" i="4"/>
  <c r="AY515" i="4"/>
  <c r="AX515" i="4"/>
  <c r="AW515" i="4"/>
  <c r="AV515" i="4"/>
  <c r="AU515" i="4"/>
  <c r="AT515" i="4"/>
  <c r="AS515" i="4"/>
  <c r="AR515" i="4"/>
  <c r="AQ515" i="4"/>
  <c r="AP515" i="4"/>
  <c r="AO515" i="4"/>
  <c r="AY514" i="4"/>
  <c r="AX514" i="4"/>
  <c r="AW514" i="4"/>
  <c r="AV514" i="4"/>
  <c r="AU514" i="4"/>
  <c r="AT514" i="4"/>
  <c r="AS514" i="4"/>
  <c r="AR514" i="4"/>
  <c r="AQ514" i="4"/>
  <c r="AP514" i="4"/>
  <c r="AO514" i="4"/>
  <c r="AY513" i="4"/>
  <c r="AX513" i="4"/>
  <c r="AW513" i="4"/>
  <c r="AV513" i="4"/>
  <c r="AU513" i="4"/>
  <c r="AT513" i="4"/>
  <c r="AS513" i="4"/>
  <c r="AR513" i="4"/>
  <c r="AQ513" i="4"/>
  <c r="AP513" i="4"/>
  <c r="AO513" i="4"/>
  <c r="AY512" i="4"/>
  <c r="AX512" i="4"/>
  <c r="AW512" i="4"/>
  <c r="AV512" i="4"/>
  <c r="AU512" i="4"/>
  <c r="AT512" i="4"/>
  <c r="AS512" i="4"/>
  <c r="AR512" i="4"/>
  <c r="AQ512" i="4"/>
  <c r="AP512" i="4"/>
  <c r="AO512" i="4"/>
  <c r="AY511" i="4"/>
  <c r="AX511" i="4"/>
  <c r="AW511" i="4"/>
  <c r="AV511" i="4"/>
  <c r="AU511" i="4"/>
  <c r="AT511" i="4"/>
  <c r="AS511" i="4"/>
  <c r="AR511" i="4"/>
  <c r="AQ511" i="4"/>
  <c r="AP511" i="4"/>
  <c r="AO511" i="4"/>
  <c r="AY510" i="4"/>
  <c r="AX510" i="4"/>
  <c r="AW510" i="4"/>
  <c r="AV510" i="4"/>
  <c r="AU510" i="4"/>
  <c r="AT510" i="4"/>
  <c r="AS510" i="4"/>
  <c r="AR510" i="4"/>
  <c r="AQ510" i="4"/>
  <c r="AP510" i="4"/>
  <c r="AO510" i="4"/>
  <c r="AY509" i="4"/>
  <c r="AX509" i="4"/>
  <c r="AW509" i="4"/>
  <c r="AV509" i="4"/>
  <c r="AU509" i="4"/>
  <c r="AT509" i="4"/>
  <c r="AS509" i="4"/>
  <c r="AR509" i="4"/>
  <c r="AQ509" i="4"/>
  <c r="AP509" i="4"/>
  <c r="AO509" i="4"/>
  <c r="AY508" i="4"/>
  <c r="AX508" i="4"/>
  <c r="AW508" i="4"/>
  <c r="AV508" i="4"/>
  <c r="AU508" i="4"/>
  <c r="AT508" i="4"/>
  <c r="AS508" i="4"/>
  <c r="AR508" i="4"/>
  <c r="AQ508" i="4"/>
  <c r="AP508" i="4"/>
  <c r="AO508" i="4"/>
  <c r="AY507" i="4"/>
  <c r="AX507" i="4"/>
  <c r="AW507" i="4"/>
  <c r="AV507" i="4"/>
  <c r="AU507" i="4"/>
  <c r="AT507" i="4"/>
  <c r="AS507" i="4"/>
  <c r="AR507" i="4"/>
  <c r="AQ507" i="4"/>
  <c r="AP507" i="4"/>
  <c r="AO507" i="4"/>
  <c r="AY506" i="4"/>
  <c r="AX506" i="4"/>
  <c r="AW506" i="4"/>
  <c r="AV506" i="4"/>
  <c r="AU506" i="4"/>
  <c r="AT506" i="4"/>
  <c r="AS506" i="4"/>
  <c r="AR506" i="4"/>
  <c r="AQ506" i="4"/>
  <c r="AP506" i="4"/>
  <c r="AO506" i="4"/>
  <c r="AY505" i="4"/>
  <c r="AX505" i="4"/>
  <c r="AW505" i="4"/>
  <c r="AV505" i="4"/>
  <c r="AU505" i="4"/>
  <c r="AT505" i="4"/>
  <c r="AS505" i="4"/>
  <c r="AR505" i="4"/>
  <c r="AQ505" i="4"/>
  <c r="AP505" i="4"/>
  <c r="AO505" i="4"/>
  <c r="AY504" i="4"/>
  <c r="AX504" i="4"/>
  <c r="AW504" i="4"/>
  <c r="AV504" i="4"/>
  <c r="AU504" i="4"/>
  <c r="AT504" i="4"/>
  <c r="AS504" i="4"/>
  <c r="AR504" i="4"/>
  <c r="AQ504" i="4"/>
  <c r="AP504" i="4"/>
  <c r="AO504" i="4"/>
  <c r="AY503" i="4"/>
  <c r="AX503" i="4"/>
  <c r="AW503" i="4"/>
  <c r="AV503" i="4"/>
  <c r="AU503" i="4"/>
  <c r="AT503" i="4"/>
  <c r="AS503" i="4"/>
  <c r="AR503" i="4"/>
  <c r="AQ503" i="4"/>
  <c r="AP503" i="4"/>
  <c r="AO503" i="4"/>
  <c r="AY502" i="4"/>
  <c r="AX502" i="4"/>
  <c r="AW502" i="4"/>
  <c r="AV502" i="4"/>
  <c r="AU502" i="4"/>
  <c r="AT502" i="4"/>
  <c r="AS502" i="4"/>
  <c r="AR502" i="4"/>
  <c r="AQ502" i="4"/>
  <c r="AP502" i="4"/>
  <c r="AO502" i="4"/>
  <c r="AY501" i="4"/>
  <c r="AX501" i="4"/>
  <c r="AW501" i="4"/>
  <c r="AV501" i="4"/>
  <c r="AU501" i="4"/>
  <c r="AT501" i="4"/>
  <c r="AS501" i="4"/>
  <c r="AR501" i="4"/>
  <c r="AQ501" i="4"/>
  <c r="AP501" i="4"/>
  <c r="AO501" i="4"/>
  <c r="AY500" i="4"/>
  <c r="AX500" i="4"/>
  <c r="AW500" i="4"/>
  <c r="AV500" i="4"/>
  <c r="AU500" i="4"/>
  <c r="AT500" i="4"/>
  <c r="AS500" i="4"/>
  <c r="AR500" i="4"/>
  <c r="AQ500" i="4"/>
  <c r="AP500" i="4"/>
  <c r="AO500" i="4"/>
  <c r="AY499" i="4"/>
  <c r="AX499" i="4"/>
  <c r="AW499" i="4"/>
  <c r="AV499" i="4"/>
  <c r="AU499" i="4"/>
  <c r="AT499" i="4"/>
  <c r="AS499" i="4"/>
  <c r="AR499" i="4"/>
  <c r="AQ499" i="4"/>
  <c r="AP499" i="4"/>
  <c r="AO499" i="4"/>
  <c r="AY498" i="4"/>
  <c r="AX498" i="4"/>
  <c r="AW498" i="4"/>
  <c r="AV498" i="4"/>
  <c r="AU498" i="4"/>
  <c r="AT498" i="4"/>
  <c r="AS498" i="4"/>
  <c r="AR498" i="4"/>
  <c r="AQ498" i="4"/>
  <c r="AP498" i="4"/>
  <c r="AO498" i="4"/>
  <c r="AY497" i="4"/>
  <c r="AX497" i="4"/>
  <c r="AW497" i="4"/>
  <c r="AV497" i="4"/>
  <c r="AU497" i="4"/>
  <c r="AT497" i="4"/>
  <c r="AS497" i="4"/>
  <c r="AR497" i="4"/>
  <c r="AQ497" i="4"/>
  <c r="AP497" i="4"/>
  <c r="AO497" i="4"/>
  <c r="AY496" i="4"/>
  <c r="AX496" i="4"/>
  <c r="AW496" i="4"/>
  <c r="AV496" i="4"/>
  <c r="AU496" i="4"/>
  <c r="AT496" i="4"/>
  <c r="AS496" i="4"/>
  <c r="AR496" i="4"/>
  <c r="AQ496" i="4"/>
  <c r="AP496" i="4"/>
  <c r="AO496" i="4"/>
  <c r="AY495" i="4"/>
  <c r="AX495" i="4"/>
  <c r="AW495" i="4"/>
  <c r="AV495" i="4"/>
  <c r="AU495" i="4"/>
  <c r="AT495" i="4"/>
  <c r="AS495" i="4"/>
  <c r="AR495" i="4"/>
  <c r="AQ495" i="4"/>
  <c r="AP495" i="4"/>
  <c r="AO495" i="4"/>
  <c r="AY494" i="4"/>
  <c r="AX494" i="4"/>
  <c r="AW494" i="4"/>
  <c r="AV494" i="4"/>
  <c r="AU494" i="4"/>
  <c r="AT494" i="4"/>
  <c r="AS494" i="4"/>
  <c r="AR494" i="4"/>
  <c r="AQ494" i="4"/>
  <c r="AP494" i="4"/>
  <c r="AO494" i="4"/>
  <c r="AY493" i="4"/>
  <c r="AX493" i="4"/>
  <c r="AW493" i="4"/>
  <c r="AV493" i="4"/>
  <c r="AU493" i="4"/>
  <c r="AT493" i="4"/>
  <c r="AS493" i="4"/>
  <c r="AR493" i="4"/>
  <c r="AQ493" i="4"/>
  <c r="AP493" i="4"/>
  <c r="AO493" i="4"/>
  <c r="AY492" i="4"/>
  <c r="AX492" i="4"/>
  <c r="AW492" i="4"/>
  <c r="AV492" i="4"/>
  <c r="AU492" i="4"/>
  <c r="AT492" i="4"/>
  <c r="AS492" i="4"/>
  <c r="AR492" i="4"/>
  <c r="AQ492" i="4"/>
  <c r="AP492" i="4"/>
  <c r="AO492" i="4"/>
  <c r="AY491" i="4"/>
  <c r="AX491" i="4"/>
  <c r="AW491" i="4"/>
  <c r="AV491" i="4"/>
  <c r="AU491" i="4"/>
  <c r="AT491" i="4"/>
  <c r="AS491" i="4"/>
  <c r="AR491" i="4"/>
  <c r="AQ491" i="4"/>
  <c r="AP491" i="4"/>
  <c r="AO491" i="4"/>
  <c r="AY490" i="4"/>
  <c r="AX490" i="4"/>
  <c r="AW490" i="4"/>
  <c r="AV490" i="4"/>
  <c r="AU490" i="4"/>
  <c r="AT490" i="4"/>
  <c r="AS490" i="4"/>
  <c r="AR490" i="4"/>
  <c r="AQ490" i="4"/>
  <c r="AP490" i="4"/>
  <c r="AO490" i="4"/>
  <c r="AY489" i="4"/>
  <c r="AX489" i="4"/>
  <c r="AW489" i="4"/>
  <c r="AV489" i="4"/>
  <c r="AU489" i="4"/>
  <c r="AT489" i="4"/>
  <c r="AS489" i="4"/>
  <c r="AR489" i="4"/>
  <c r="AQ489" i="4"/>
  <c r="AP489" i="4"/>
  <c r="AO489" i="4"/>
  <c r="AY488" i="4"/>
  <c r="AX488" i="4"/>
  <c r="AW488" i="4"/>
  <c r="AV488" i="4"/>
  <c r="AU488" i="4"/>
  <c r="AT488" i="4"/>
  <c r="AS488" i="4"/>
  <c r="AR488" i="4"/>
  <c r="AQ488" i="4"/>
  <c r="AP488" i="4"/>
  <c r="AO488" i="4"/>
  <c r="AY487" i="4"/>
  <c r="AX487" i="4"/>
  <c r="AW487" i="4"/>
  <c r="AV487" i="4"/>
  <c r="AU487" i="4"/>
  <c r="AT487" i="4"/>
  <c r="AS487" i="4"/>
  <c r="AR487" i="4"/>
  <c r="AQ487" i="4"/>
  <c r="AP487" i="4"/>
  <c r="AO487" i="4"/>
  <c r="AY486" i="4"/>
  <c r="AX486" i="4"/>
  <c r="AW486" i="4"/>
  <c r="AV486" i="4"/>
  <c r="AU486" i="4"/>
  <c r="AT486" i="4"/>
  <c r="AS486" i="4"/>
  <c r="AR486" i="4"/>
  <c r="AQ486" i="4"/>
  <c r="AP486" i="4"/>
  <c r="AO486" i="4"/>
  <c r="AY485" i="4"/>
  <c r="AX485" i="4"/>
  <c r="AW485" i="4"/>
  <c r="AV485" i="4"/>
  <c r="AU485" i="4"/>
  <c r="AT485" i="4"/>
  <c r="AS485" i="4"/>
  <c r="AR485" i="4"/>
  <c r="AQ485" i="4"/>
  <c r="AP485" i="4"/>
  <c r="AO485" i="4"/>
  <c r="AY484" i="4"/>
  <c r="AX484" i="4"/>
  <c r="AW484" i="4"/>
  <c r="AV484" i="4"/>
  <c r="AU484" i="4"/>
  <c r="AT484" i="4"/>
  <c r="AS484" i="4"/>
  <c r="AR484" i="4"/>
  <c r="AQ484" i="4"/>
  <c r="AP484" i="4"/>
  <c r="AO484" i="4"/>
  <c r="AY483" i="4"/>
  <c r="AX483" i="4"/>
  <c r="AW483" i="4"/>
  <c r="AV483" i="4"/>
  <c r="AU483" i="4"/>
  <c r="AT483" i="4"/>
  <c r="AS483" i="4"/>
  <c r="AR483" i="4"/>
  <c r="AQ483" i="4"/>
  <c r="AP483" i="4"/>
  <c r="AO483" i="4"/>
  <c r="AY482" i="4"/>
  <c r="AX482" i="4"/>
  <c r="AW482" i="4"/>
  <c r="AV482" i="4"/>
  <c r="AU482" i="4"/>
  <c r="AT482" i="4"/>
  <c r="AS482" i="4"/>
  <c r="AR482" i="4"/>
  <c r="AQ482" i="4"/>
  <c r="AP482" i="4"/>
  <c r="AO482" i="4"/>
  <c r="AY481" i="4"/>
  <c r="AX481" i="4"/>
  <c r="AW481" i="4"/>
  <c r="AV481" i="4"/>
  <c r="AU481" i="4"/>
  <c r="AT481" i="4"/>
  <c r="AS481" i="4"/>
  <c r="AR481" i="4"/>
  <c r="AQ481" i="4"/>
  <c r="AP481" i="4"/>
  <c r="AO481" i="4"/>
  <c r="AY480" i="4"/>
  <c r="AX480" i="4"/>
  <c r="AW480" i="4"/>
  <c r="AV480" i="4"/>
  <c r="AU480" i="4"/>
  <c r="AT480" i="4"/>
  <c r="AS480" i="4"/>
  <c r="AR480" i="4"/>
  <c r="AQ480" i="4"/>
  <c r="AP480" i="4"/>
  <c r="AO480" i="4"/>
  <c r="AY479" i="4"/>
  <c r="AX479" i="4"/>
  <c r="AW479" i="4"/>
  <c r="AV479" i="4"/>
  <c r="AU479" i="4"/>
  <c r="AT479" i="4"/>
  <c r="AS479" i="4"/>
  <c r="AR479" i="4"/>
  <c r="AQ479" i="4"/>
  <c r="AP479" i="4"/>
  <c r="AO479" i="4"/>
  <c r="AY478" i="4"/>
  <c r="AX478" i="4"/>
  <c r="AW478" i="4"/>
  <c r="AV478" i="4"/>
  <c r="AU478" i="4"/>
  <c r="AT478" i="4"/>
  <c r="AS478" i="4"/>
  <c r="AR478" i="4"/>
  <c r="AQ478" i="4"/>
  <c r="AP478" i="4"/>
  <c r="AO478" i="4"/>
  <c r="AY477" i="4"/>
  <c r="AX477" i="4"/>
  <c r="AW477" i="4"/>
  <c r="AV477" i="4"/>
  <c r="AU477" i="4"/>
  <c r="AT477" i="4"/>
  <c r="AS477" i="4"/>
  <c r="AR477" i="4"/>
  <c r="AQ477" i="4"/>
  <c r="AP477" i="4"/>
  <c r="AO477" i="4"/>
  <c r="AY476" i="4"/>
  <c r="AX476" i="4"/>
  <c r="AW476" i="4"/>
  <c r="AV476" i="4"/>
  <c r="AU476" i="4"/>
  <c r="AT476" i="4"/>
  <c r="AS476" i="4"/>
  <c r="AR476" i="4"/>
  <c r="AQ476" i="4"/>
  <c r="AP476" i="4"/>
  <c r="AO476" i="4"/>
  <c r="AY475" i="4"/>
  <c r="AX475" i="4"/>
  <c r="AW475" i="4"/>
  <c r="AV475" i="4"/>
  <c r="AU475" i="4"/>
  <c r="AT475" i="4"/>
  <c r="AS475" i="4"/>
  <c r="AR475" i="4"/>
  <c r="AQ475" i="4"/>
  <c r="AP475" i="4"/>
  <c r="AO475" i="4"/>
  <c r="AY474" i="4"/>
  <c r="AX474" i="4"/>
  <c r="AW474" i="4"/>
  <c r="AV474" i="4"/>
  <c r="AU474" i="4"/>
  <c r="AT474" i="4"/>
  <c r="AS474" i="4"/>
  <c r="AR474" i="4"/>
  <c r="AQ474" i="4"/>
  <c r="AP474" i="4"/>
  <c r="AO474" i="4"/>
  <c r="AY473" i="4"/>
  <c r="AX473" i="4"/>
  <c r="AW473" i="4"/>
  <c r="AV473" i="4"/>
  <c r="AU473" i="4"/>
  <c r="AT473" i="4"/>
  <c r="AS473" i="4"/>
  <c r="AR473" i="4"/>
  <c r="AQ473" i="4"/>
  <c r="AP473" i="4"/>
  <c r="AO473" i="4"/>
  <c r="AY472" i="4"/>
  <c r="AX472" i="4"/>
  <c r="AW472" i="4"/>
  <c r="AV472" i="4"/>
  <c r="AU472" i="4"/>
  <c r="AT472" i="4"/>
  <c r="AS472" i="4"/>
  <c r="AR472" i="4"/>
  <c r="AQ472" i="4"/>
  <c r="AP472" i="4"/>
  <c r="AO472" i="4"/>
  <c r="AY471" i="4"/>
  <c r="AX471" i="4"/>
  <c r="AW471" i="4"/>
  <c r="AV471" i="4"/>
  <c r="AU471" i="4"/>
  <c r="AT471" i="4"/>
  <c r="AS471" i="4"/>
  <c r="AR471" i="4"/>
  <c r="AQ471" i="4"/>
  <c r="AP471" i="4"/>
  <c r="AO471" i="4"/>
  <c r="AY470" i="4"/>
  <c r="AX470" i="4"/>
  <c r="AW470" i="4"/>
  <c r="AV470" i="4"/>
  <c r="AU470" i="4"/>
  <c r="AT470" i="4"/>
  <c r="AS470" i="4"/>
  <c r="AR470" i="4"/>
  <c r="AQ470" i="4"/>
  <c r="AP470" i="4"/>
  <c r="AO470" i="4"/>
  <c r="AY469" i="4"/>
  <c r="AX469" i="4"/>
  <c r="AW469" i="4"/>
  <c r="AV469" i="4"/>
  <c r="AU469" i="4"/>
  <c r="AT469" i="4"/>
  <c r="AS469" i="4"/>
  <c r="AR469" i="4"/>
  <c r="AQ469" i="4"/>
  <c r="AP469" i="4"/>
  <c r="AO469" i="4"/>
  <c r="AY468" i="4"/>
  <c r="AX468" i="4"/>
  <c r="AW468" i="4"/>
  <c r="AV468" i="4"/>
  <c r="AU468" i="4"/>
  <c r="AT468" i="4"/>
  <c r="AS468" i="4"/>
  <c r="AR468" i="4"/>
  <c r="AQ468" i="4"/>
  <c r="AP468" i="4"/>
  <c r="AO468" i="4"/>
  <c r="AY467" i="4"/>
  <c r="AX467" i="4"/>
  <c r="AW467" i="4"/>
  <c r="AV467" i="4"/>
  <c r="AU467" i="4"/>
  <c r="AT467" i="4"/>
  <c r="AS467" i="4"/>
  <c r="AR467" i="4"/>
  <c r="AQ467" i="4"/>
  <c r="AP467" i="4"/>
  <c r="AO467" i="4"/>
  <c r="AY466" i="4"/>
  <c r="AX466" i="4"/>
  <c r="AW466" i="4"/>
  <c r="AV466" i="4"/>
  <c r="AU466" i="4"/>
  <c r="AT466" i="4"/>
  <c r="AS466" i="4"/>
  <c r="AR466" i="4"/>
  <c r="AQ466" i="4"/>
  <c r="AP466" i="4"/>
  <c r="AO466" i="4"/>
  <c r="AY465" i="4"/>
  <c r="AX465" i="4"/>
  <c r="AW465" i="4"/>
  <c r="AV465" i="4"/>
  <c r="AU465" i="4"/>
  <c r="AT465" i="4"/>
  <c r="AS465" i="4"/>
  <c r="AR465" i="4"/>
  <c r="AQ465" i="4"/>
  <c r="AP465" i="4"/>
  <c r="AO465" i="4"/>
  <c r="AY464" i="4"/>
  <c r="AX464" i="4"/>
  <c r="AW464" i="4"/>
  <c r="AV464" i="4"/>
  <c r="AU464" i="4"/>
  <c r="AT464" i="4"/>
  <c r="AS464" i="4"/>
  <c r="AR464" i="4"/>
  <c r="AQ464" i="4"/>
  <c r="AP464" i="4"/>
  <c r="AO464" i="4"/>
  <c r="AY463" i="4"/>
  <c r="AX463" i="4"/>
  <c r="AW463" i="4"/>
  <c r="AV463" i="4"/>
  <c r="AU463" i="4"/>
  <c r="AT463" i="4"/>
  <c r="AS463" i="4"/>
  <c r="AR463" i="4"/>
  <c r="AQ463" i="4"/>
  <c r="AP463" i="4"/>
  <c r="AO463" i="4"/>
  <c r="AY462" i="4"/>
  <c r="AX462" i="4"/>
  <c r="AW462" i="4"/>
  <c r="AV462" i="4"/>
  <c r="AU462" i="4"/>
  <c r="AT462" i="4"/>
  <c r="AS462" i="4"/>
  <c r="AR462" i="4"/>
  <c r="AQ462" i="4"/>
  <c r="AP462" i="4"/>
  <c r="AO462" i="4"/>
  <c r="AY461" i="4"/>
  <c r="AX461" i="4"/>
  <c r="AW461" i="4"/>
  <c r="AV461" i="4"/>
  <c r="AU461" i="4"/>
  <c r="AT461" i="4"/>
  <c r="AS461" i="4"/>
  <c r="AR461" i="4"/>
  <c r="AQ461" i="4"/>
  <c r="AP461" i="4"/>
  <c r="AO461" i="4"/>
  <c r="AY460" i="4"/>
  <c r="AX460" i="4"/>
  <c r="AW460" i="4"/>
  <c r="AV460" i="4"/>
  <c r="AU460" i="4"/>
  <c r="AT460" i="4"/>
  <c r="AS460" i="4"/>
  <c r="AR460" i="4"/>
  <c r="AQ460" i="4"/>
  <c r="AP460" i="4"/>
  <c r="AO460" i="4"/>
  <c r="AY459" i="4"/>
  <c r="AX459" i="4"/>
  <c r="AW459" i="4"/>
  <c r="AV459" i="4"/>
  <c r="AU459" i="4"/>
  <c r="AT459" i="4"/>
  <c r="AS459" i="4"/>
  <c r="AR459" i="4"/>
  <c r="AQ459" i="4"/>
  <c r="AP459" i="4"/>
  <c r="AO459" i="4"/>
  <c r="AY458" i="4"/>
  <c r="AX458" i="4"/>
  <c r="AW458" i="4"/>
  <c r="AV458" i="4"/>
  <c r="AU458" i="4"/>
  <c r="AT458" i="4"/>
  <c r="AS458" i="4"/>
  <c r="AR458" i="4"/>
  <c r="AQ458" i="4"/>
  <c r="AP458" i="4"/>
  <c r="AO458" i="4"/>
  <c r="AY457" i="4"/>
  <c r="AX457" i="4"/>
  <c r="AW457" i="4"/>
  <c r="AV457" i="4"/>
  <c r="AU457" i="4"/>
  <c r="AT457" i="4"/>
  <c r="AS457" i="4"/>
  <c r="AR457" i="4"/>
  <c r="AQ457" i="4"/>
  <c r="AP457" i="4"/>
  <c r="AO457" i="4"/>
  <c r="AY456" i="4"/>
  <c r="AX456" i="4"/>
  <c r="AW456" i="4"/>
  <c r="AV456" i="4"/>
  <c r="AU456" i="4"/>
  <c r="AT456" i="4"/>
  <c r="AS456" i="4"/>
  <c r="AR456" i="4"/>
  <c r="AQ456" i="4"/>
  <c r="AP456" i="4"/>
  <c r="AO456" i="4"/>
  <c r="AY455" i="4"/>
  <c r="AX455" i="4"/>
  <c r="AW455" i="4"/>
  <c r="AV455" i="4"/>
  <c r="AU455" i="4"/>
  <c r="AT455" i="4"/>
  <c r="AS455" i="4"/>
  <c r="AR455" i="4"/>
  <c r="AQ455" i="4"/>
  <c r="AP455" i="4"/>
  <c r="AO455" i="4"/>
  <c r="AY454" i="4"/>
  <c r="AX454" i="4"/>
  <c r="AW454" i="4"/>
  <c r="AV454" i="4"/>
  <c r="AU454" i="4"/>
  <c r="AT454" i="4"/>
  <c r="AS454" i="4"/>
  <c r="AR454" i="4"/>
  <c r="AQ454" i="4"/>
  <c r="AP454" i="4"/>
  <c r="AO454" i="4"/>
  <c r="AY453" i="4"/>
  <c r="AX453" i="4"/>
  <c r="AW453" i="4"/>
  <c r="AV453" i="4"/>
  <c r="AU453" i="4"/>
  <c r="AT453" i="4"/>
  <c r="AS453" i="4"/>
  <c r="AR453" i="4"/>
  <c r="AQ453" i="4"/>
  <c r="AP453" i="4"/>
  <c r="AO453" i="4"/>
  <c r="AY452" i="4"/>
  <c r="AX452" i="4"/>
  <c r="AW452" i="4"/>
  <c r="AV452" i="4"/>
  <c r="AU452" i="4"/>
  <c r="AT452" i="4"/>
  <c r="AS452" i="4"/>
  <c r="AR452" i="4"/>
  <c r="AQ452" i="4"/>
  <c r="AP452" i="4"/>
  <c r="AO452" i="4"/>
  <c r="AY451" i="4"/>
  <c r="AX451" i="4"/>
  <c r="AW451" i="4"/>
  <c r="AV451" i="4"/>
  <c r="AU451" i="4"/>
  <c r="AT451" i="4"/>
  <c r="AS451" i="4"/>
  <c r="AR451" i="4"/>
  <c r="AQ451" i="4"/>
  <c r="AP451" i="4"/>
  <c r="AO451" i="4"/>
  <c r="AY450" i="4"/>
  <c r="AX450" i="4"/>
  <c r="AW450" i="4"/>
  <c r="AV450" i="4"/>
  <c r="AU450" i="4"/>
  <c r="AT450" i="4"/>
  <c r="AS450" i="4"/>
  <c r="AR450" i="4"/>
  <c r="AQ450" i="4"/>
  <c r="AP450" i="4"/>
  <c r="AO450" i="4"/>
  <c r="AY449" i="4"/>
  <c r="AX449" i="4"/>
  <c r="AW449" i="4"/>
  <c r="AV449" i="4"/>
  <c r="AU449" i="4"/>
  <c r="AT449" i="4"/>
  <c r="AS449" i="4"/>
  <c r="AR449" i="4"/>
  <c r="AQ449" i="4"/>
  <c r="AP449" i="4"/>
  <c r="AO449" i="4"/>
  <c r="AY448" i="4"/>
  <c r="AX448" i="4"/>
  <c r="AW448" i="4"/>
  <c r="AV448" i="4"/>
  <c r="AU448" i="4"/>
  <c r="AT448" i="4"/>
  <c r="AS448" i="4"/>
  <c r="AR448" i="4"/>
  <c r="AQ448" i="4"/>
  <c r="AP448" i="4"/>
  <c r="AO448" i="4"/>
  <c r="AY447" i="4"/>
  <c r="AX447" i="4"/>
  <c r="AW447" i="4"/>
  <c r="AV447" i="4"/>
  <c r="AU447" i="4"/>
  <c r="AT447" i="4"/>
  <c r="AS447" i="4"/>
  <c r="AR447" i="4"/>
  <c r="AQ447" i="4"/>
  <c r="AP447" i="4"/>
  <c r="AO447" i="4"/>
  <c r="AY446" i="4"/>
  <c r="AX446" i="4"/>
  <c r="AW446" i="4"/>
  <c r="AV446" i="4"/>
  <c r="AU446" i="4"/>
  <c r="AT446" i="4"/>
  <c r="AS446" i="4"/>
  <c r="AR446" i="4"/>
  <c r="AQ446" i="4"/>
  <c r="AP446" i="4"/>
  <c r="AO446" i="4"/>
  <c r="AY445" i="4"/>
  <c r="AX445" i="4"/>
  <c r="AW445" i="4"/>
  <c r="AV445" i="4"/>
  <c r="AU445" i="4"/>
  <c r="AT445" i="4"/>
  <c r="AS445" i="4"/>
  <c r="AR445" i="4"/>
  <c r="AQ445" i="4"/>
  <c r="AP445" i="4"/>
  <c r="AO445" i="4"/>
  <c r="AY444" i="4"/>
  <c r="AX444" i="4"/>
  <c r="AW444" i="4"/>
  <c r="AV444" i="4"/>
  <c r="AU444" i="4"/>
  <c r="AT444" i="4"/>
  <c r="AS444" i="4"/>
  <c r="AR444" i="4"/>
  <c r="AQ444" i="4"/>
  <c r="AP444" i="4"/>
  <c r="AO444" i="4"/>
  <c r="AY443" i="4"/>
  <c r="AX443" i="4"/>
  <c r="AW443" i="4"/>
  <c r="AV443" i="4"/>
  <c r="AU443" i="4"/>
  <c r="AT443" i="4"/>
  <c r="AS443" i="4"/>
  <c r="AR443" i="4"/>
  <c r="AQ443" i="4"/>
  <c r="AP443" i="4"/>
  <c r="AO443" i="4"/>
  <c r="AY442" i="4"/>
  <c r="AX442" i="4"/>
  <c r="AW442" i="4"/>
  <c r="AV442" i="4"/>
  <c r="AU442" i="4"/>
  <c r="AT442" i="4"/>
  <c r="AS442" i="4"/>
  <c r="AR442" i="4"/>
  <c r="AQ442" i="4"/>
  <c r="AP442" i="4"/>
  <c r="AO442" i="4"/>
  <c r="AY441" i="4"/>
  <c r="AX441" i="4"/>
  <c r="AW441" i="4"/>
  <c r="AV441" i="4"/>
  <c r="AU441" i="4"/>
  <c r="AT441" i="4"/>
  <c r="AS441" i="4"/>
  <c r="AR441" i="4"/>
  <c r="AQ441" i="4"/>
  <c r="AP441" i="4"/>
  <c r="AO441" i="4"/>
  <c r="AY440" i="4"/>
  <c r="AX440" i="4"/>
  <c r="AW440" i="4"/>
  <c r="AV440" i="4"/>
  <c r="AU440" i="4"/>
  <c r="AT440" i="4"/>
  <c r="AS440" i="4"/>
  <c r="AR440" i="4"/>
  <c r="AQ440" i="4"/>
  <c r="AP440" i="4"/>
  <c r="AO440" i="4"/>
  <c r="AY439" i="4"/>
  <c r="AX439" i="4"/>
  <c r="AW439" i="4"/>
  <c r="AV439" i="4"/>
  <c r="AU439" i="4"/>
  <c r="AT439" i="4"/>
  <c r="AS439" i="4"/>
  <c r="AR439" i="4"/>
  <c r="AQ439" i="4"/>
  <c r="AP439" i="4"/>
  <c r="AO439" i="4"/>
  <c r="AY438" i="4"/>
  <c r="AX438" i="4"/>
  <c r="AW438" i="4"/>
  <c r="AV438" i="4"/>
  <c r="AU438" i="4"/>
  <c r="AT438" i="4"/>
  <c r="AS438" i="4"/>
  <c r="AR438" i="4"/>
  <c r="AQ438" i="4"/>
  <c r="AP438" i="4"/>
  <c r="AO438" i="4"/>
  <c r="AY437" i="4"/>
  <c r="AX437" i="4"/>
  <c r="AW437" i="4"/>
  <c r="AV437" i="4"/>
  <c r="AU437" i="4"/>
  <c r="AT437" i="4"/>
  <c r="AS437" i="4"/>
  <c r="AR437" i="4"/>
  <c r="AQ437" i="4"/>
  <c r="AP437" i="4"/>
  <c r="AO437" i="4"/>
  <c r="AY436" i="4"/>
  <c r="AX436" i="4"/>
  <c r="AW436" i="4"/>
  <c r="AV436" i="4"/>
  <c r="AU436" i="4"/>
  <c r="AT436" i="4"/>
  <c r="AS436" i="4"/>
  <c r="AR436" i="4"/>
  <c r="AQ436" i="4"/>
  <c r="AP436" i="4"/>
  <c r="AO436" i="4"/>
  <c r="AY435" i="4"/>
  <c r="AX435" i="4"/>
  <c r="AW435" i="4"/>
  <c r="AV435" i="4"/>
  <c r="AU435" i="4"/>
  <c r="AT435" i="4"/>
  <c r="AS435" i="4"/>
  <c r="AR435" i="4"/>
  <c r="AQ435" i="4"/>
  <c r="AP435" i="4"/>
  <c r="AO435" i="4"/>
  <c r="AY434" i="4"/>
  <c r="AX434" i="4"/>
  <c r="AW434" i="4"/>
  <c r="AV434" i="4"/>
  <c r="AU434" i="4"/>
  <c r="AT434" i="4"/>
  <c r="AS434" i="4"/>
  <c r="AR434" i="4"/>
  <c r="AQ434" i="4"/>
  <c r="AP434" i="4"/>
  <c r="AO434" i="4"/>
  <c r="AY433" i="4"/>
  <c r="AX433" i="4"/>
  <c r="AW433" i="4"/>
  <c r="AV433" i="4"/>
  <c r="AU433" i="4"/>
  <c r="AT433" i="4"/>
  <c r="AS433" i="4"/>
  <c r="AR433" i="4"/>
  <c r="AQ433" i="4"/>
  <c r="AP433" i="4"/>
  <c r="AO433" i="4"/>
  <c r="AY432" i="4"/>
  <c r="AX432" i="4"/>
  <c r="AW432" i="4"/>
  <c r="AV432" i="4"/>
  <c r="AU432" i="4"/>
  <c r="AT432" i="4"/>
  <c r="AS432" i="4"/>
  <c r="AR432" i="4"/>
  <c r="AQ432" i="4"/>
  <c r="AP432" i="4"/>
  <c r="AO432" i="4"/>
  <c r="AY431" i="4"/>
  <c r="AX431" i="4"/>
  <c r="AW431" i="4"/>
  <c r="AV431" i="4"/>
  <c r="AU431" i="4"/>
  <c r="AT431" i="4"/>
  <c r="AS431" i="4"/>
  <c r="AR431" i="4"/>
  <c r="AQ431" i="4"/>
  <c r="AP431" i="4"/>
  <c r="AO431" i="4"/>
  <c r="AY430" i="4"/>
  <c r="AX430" i="4"/>
  <c r="AW430" i="4"/>
  <c r="AV430" i="4"/>
  <c r="AU430" i="4"/>
  <c r="AT430" i="4"/>
  <c r="AS430" i="4"/>
  <c r="AR430" i="4"/>
  <c r="AQ430" i="4"/>
  <c r="AP430" i="4"/>
  <c r="AO430" i="4"/>
  <c r="AY429" i="4"/>
  <c r="AX429" i="4"/>
  <c r="AW429" i="4"/>
  <c r="AV429" i="4"/>
  <c r="AU429" i="4"/>
  <c r="AT429" i="4"/>
  <c r="AS429" i="4"/>
  <c r="AR429" i="4"/>
  <c r="AQ429" i="4"/>
  <c r="AP429" i="4"/>
  <c r="AO429" i="4"/>
  <c r="AY428" i="4"/>
  <c r="AX428" i="4"/>
  <c r="AW428" i="4"/>
  <c r="AV428" i="4"/>
  <c r="AU428" i="4"/>
  <c r="AT428" i="4"/>
  <c r="AS428" i="4"/>
  <c r="AR428" i="4"/>
  <c r="AQ428" i="4"/>
  <c r="AP428" i="4"/>
  <c r="AO428" i="4"/>
  <c r="AY427" i="4"/>
  <c r="AX427" i="4"/>
  <c r="AW427" i="4"/>
  <c r="AV427" i="4"/>
  <c r="AU427" i="4"/>
  <c r="AT427" i="4"/>
  <c r="AS427" i="4"/>
  <c r="AR427" i="4"/>
  <c r="AQ427" i="4"/>
  <c r="AP427" i="4"/>
  <c r="AO427" i="4"/>
  <c r="AY426" i="4"/>
  <c r="AX426" i="4"/>
  <c r="AW426" i="4"/>
  <c r="AV426" i="4"/>
  <c r="AU426" i="4"/>
  <c r="AT426" i="4"/>
  <c r="AS426" i="4"/>
  <c r="AR426" i="4"/>
  <c r="AQ426" i="4"/>
  <c r="AP426" i="4"/>
  <c r="AO426" i="4"/>
  <c r="AY425" i="4"/>
  <c r="AX425" i="4"/>
  <c r="AW425" i="4"/>
  <c r="AV425" i="4"/>
  <c r="AU425" i="4"/>
  <c r="AT425" i="4"/>
  <c r="AS425" i="4"/>
  <c r="AR425" i="4"/>
  <c r="AQ425" i="4"/>
  <c r="AP425" i="4"/>
  <c r="AO425" i="4"/>
  <c r="AY424" i="4"/>
  <c r="AX424" i="4"/>
  <c r="AW424" i="4"/>
  <c r="AV424" i="4"/>
  <c r="AU424" i="4"/>
  <c r="AT424" i="4"/>
  <c r="AS424" i="4"/>
  <c r="AR424" i="4"/>
  <c r="AQ424" i="4"/>
  <c r="AP424" i="4"/>
  <c r="AO424" i="4"/>
  <c r="AY423" i="4"/>
  <c r="AX423" i="4"/>
  <c r="AW423" i="4"/>
  <c r="AV423" i="4"/>
  <c r="AU423" i="4"/>
  <c r="AT423" i="4"/>
  <c r="AS423" i="4"/>
  <c r="AR423" i="4"/>
  <c r="AQ423" i="4"/>
  <c r="AP423" i="4"/>
  <c r="AO423" i="4"/>
  <c r="AY422" i="4"/>
  <c r="AX422" i="4"/>
  <c r="AW422" i="4"/>
  <c r="AV422" i="4"/>
  <c r="AU422" i="4"/>
  <c r="AT422" i="4"/>
  <c r="AS422" i="4"/>
  <c r="AR422" i="4"/>
  <c r="AQ422" i="4"/>
  <c r="AP422" i="4"/>
  <c r="AO422" i="4"/>
  <c r="AY421" i="4"/>
  <c r="AX421" i="4"/>
  <c r="AW421" i="4"/>
  <c r="AV421" i="4"/>
  <c r="AU421" i="4"/>
  <c r="AT421" i="4"/>
  <c r="AS421" i="4"/>
  <c r="AR421" i="4"/>
  <c r="AQ421" i="4"/>
  <c r="AP421" i="4"/>
  <c r="AO421" i="4"/>
  <c r="AY420" i="4"/>
  <c r="AX420" i="4"/>
  <c r="AW420" i="4"/>
  <c r="AV420" i="4"/>
  <c r="AU420" i="4"/>
  <c r="AT420" i="4"/>
  <c r="AS420" i="4"/>
  <c r="AR420" i="4"/>
  <c r="AQ420" i="4"/>
  <c r="AP420" i="4"/>
  <c r="AO420" i="4"/>
  <c r="AY419" i="4"/>
  <c r="AX419" i="4"/>
  <c r="AW419" i="4"/>
  <c r="AV419" i="4"/>
  <c r="AU419" i="4"/>
  <c r="AT419" i="4"/>
  <c r="AS419" i="4"/>
  <c r="AR419" i="4"/>
  <c r="AQ419" i="4"/>
  <c r="AP419" i="4"/>
  <c r="AO419" i="4"/>
  <c r="AY418" i="4"/>
  <c r="AX418" i="4"/>
  <c r="AW418" i="4"/>
  <c r="AV418" i="4"/>
  <c r="AU418" i="4"/>
  <c r="AT418" i="4"/>
  <c r="AS418" i="4"/>
  <c r="AR418" i="4"/>
  <c r="AQ418" i="4"/>
  <c r="AP418" i="4"/>
  <c r="AO418" i="4"/>
  <c r="AY417" i="4"/>
  <c r="AX417" i="4"/>
  <c r="AW417" i="4"/>
  <c r="AV417" i="4"/>
  <c r="AU417" i="4"/>
  <c r="AT417" i="4"/>
  <c r="AS417" i="4"/>
  <c r="AR417" i="4"/>
  <c r="AQ417" i="4"/>
  <c r="AP417" i="4"/>
  <c r="AO417" i="4"/>
  <c r="AY416" i="4"/>
  <c r="AX416" i="4"/>
  <c r="AW416" i="4"/>
  <c r="AV416" i="4"/>
  <c r="AU416" i="4"/>
  <c r="AT416" i="4"/>
  <c r="AS416" i="4"/>
  <c r="AR416" i="4"/>
  <c r="AQ416" i="4"/>
  <c r="AP416" i="4"/>
  <c r="AO416" i="4"/>
  <c r="AY415" i="4"/>
  <c r="AX415" i="4"/>
  <c r="AW415" i="4"/>
  <c r="AV415" i="4"/>
  <c r="AU415" i="4"/>
  <c r="AT415" i="4"/>
  <c r="AS415" i="4"/>
  <c r="AR415" i="4"/>
  <c r="AQ415" i="4"/>
  <c r="AP415" i="4"/>
  <c r="AO415" i="4"/>
  <c r="AY414" i="4"/>
  <c r="AX414" i="4"/>
  <c r="AW414" i="4"/>
  <c r="AV414" i="4"/>
  <c r="AU414" i="4"/>
  <c r="AT414" i="4"/>
  <c r="AS414" i="4"/>
  <c r="AR414" i="4"/>
  <c r="AQ414" i="4"/>
  <c r="AP414" i="4"/>
  <c r="AO414" i="4"/>
  <c r="AY413" i="4"/>
  <c r="AX413" i="4"/>
  <c r="AW413" i="4"/>
  <c r="AV413" i="4"/>
  <c r="AU413" i="4"/>
  <c r="AT413" i="4"/>
  <c r="AS413" i="4"/>
  <c r="AR413" i="4"/>
  <c r="AQ413" i="4"/>
  <c r="AP413" i="4"/>
  <c r="AO413" i="4"/>
  <c r="AY412" i="4"/>
  <c r="AX412" i="4"/>
  <c r="AW412" i="4"/>
  <c r="AV412" i="4"/>
  <c r="AU412" i="4"/>
  <c r="AT412" i="4"/>
  <c r="AS412" i="4"/>
  <c r="AR412" i="4"/>
  <c r="AQ412" i="4"/>
  <c r="AP412" i="4"/>
  <c r="AO412" i="4"/>
  <c r="AY411" i="4"/>
  <c r="AX411" i="4"/>
  <c r="AW411" i="4"/>
  <c r="AV411" i="4"/>
  <c r="AU411" i="4"/>
  <c r="AT411" i="4"/>
  <c r="AS411" i="4"/>
  <c r="AR411" i="4"/>
  <c r="AQ411" i="4"/>
  <c r="AP411" i="4"/>
  <c r="AO411" i="4"/>
  <c r="AY410" i="4"/>
  <c r="AX410" i="4"/>
  <c r="AW410" i="4"/>
  <c r="AV410" i="4"/>
  <c r="AU410" i="4"/>
  <c r="AT410" i="4"/>
  <c r="AS410" i="4"/>
  <c r="AR410" i="4"/>
  <c r="AQ410" i="4"/>
  <c r="AP410" i="4"/>
  <c r="AO410" i="4"/>
  <c r="AY409" i="4"/>
  <c r="AX409" i="4"/>
  <c r="AW409" i="4"/>
  <c r="AV409" i="4"/>
  <c r="AU409" i="4"/>
  <c r="AT409" i="4"/>
  <c r="AS409" i="4"/>
  <c r="AR409" i="4"/>
  <c r="AQ409" i="4"/>
  <c r="AP409" i="4"/>
  <c r="AO409" i="4"/>
  <c r="AY408" i="4"/>
  <c r="AX408" i="4"/>
  <c r="AW408" i="4"/>
  <c r="AV408" i="4"/>
  <c r="AU408" i="4"/>
  <c r="AT408" i="4"/>
  <c r="AS408" i="4"/>
  <c r="AR408" i="4"/>
  <c r="AQ408" i="4"/>
  <c r="AP408" i="4"/>
  <c r="AO408" i="4"/>
  <c r="AY407" i="4"/>
  <c r="AX407" i="4"/>
  <c r="AW407" i="4"/>
  <c r="AV407" i="4"/>
  <c r="AU407" i="4"/>
  <c r="AT407" i="4"/>
  <c r="AS407" i="4"/>
  <c r="AR407" i="4"/>
  <c r="AQ407" i="4"/>
  <c r="AP407" i="4"/>
  <c r="AO407" i="4"/>
  <c r="AY406" i="4"/>
  <c r="AX406" i="4"/>
  <c r="AW406" i="4"/>
  <c r="AV406" i="4"/>
  <c r="AU406" i="4"/>
  <c r="AT406" i="4"/>
  <c r="AS406" i="4"/>
  <c r="AR406" i="4"/>
  <c r="AQ406" i="4"/>
  <c r="AP406" i="4"/>
  <c r="AO406" i="4"/>
  <c r="AY405" i="4"/>
  <c r="AX405" i="4"/>
  <c r="AW405" i="4"/>
  <c r="AV405" i="4"/>
  <c r="AU405" i="4"/>
  <c r="AT405" i="4"/>
  <c r="AS405" i="4"/>
  <c r="AR405" i="4"/>
  <c r="AQ405" i="4"/>
  <c r="AP405" i="4"/>
  <c r="AO405" i="4"/>
  <c r="AY404" i="4"/>
  <c r="AX404" i="4"/>
  <c r="AW404" i="4"/>
  <c r="AV404" i="4"/>
  <c r="AU404" i="4"/>
  <c r="AT404" i="4"/>
  <c r="AS404" i="4"/>
  <c r="AR404" i="4"/>
  <c r="AQ404" i="4"/>
  <c r="AP404" i="4"/>
  <c r="AO404" i="4"/>
  <c r="AY403" i="4"/>
  <c r="AX403" i="4"/>
  <c r="AW403" i="4"/>
  <c r="AV403" i="4"/>
  <c r="AU403" i="4"/>
  <c r="AT403" i="4"/>
  <c r="AS403" i="4"/>
  <c r="AR403" i="4"/>
  <c r="AQ403" i="4"/>
  <c r="AP403" i="4"/>
  <c r="AO403" i="4"/>
  <c r="AY402" i="4"/>
  <c r="AX402" i="4"/>
  <c r="AW402" i="4"/>
  <c r="AV402" i="4"/>
  <c r="AU402" i="4"/>
  <c r="AT402" i="4"/>
  <c r="AS402" i="4"/>
  <c r="AR402" i="4"/>
  <c r="AQ402" i="4"/>
  <c r="AP402" i="4"/>
  <c r="AO402" i="4"/>
  <c r="AY401" i="4"/>
  <c r="AX401" i="4"/>
  <c r="AW401" i="4"/>
  <c r="AV401" i="4"/>
  <c r="AU401" i="4"/>
  <c r="AT401" i="4"/>
  <c r="AS401" i="4"/>
  <c r="AR401" i="4"/>
  <c r="AQ401" i="4"/>
  <c r="AP401" i="4"/>
  <c r="AO401" i="4"/>
  <c r="AY400" i="4"/>
  <c r="AX400" i="4"/>
  <c r="AW400" i="4"/>
  <c r="AV400" i="4"/>
  <c r="AU400" i="4"/>
  <c r="AT400" i="4"/>
  <c r="AS400" i="4"/>
  <c r="AR400" i="4"/>
  <c r="AQ400" i="4"/>
  <c r="AP400" i="4"/>
  <c r="AO400" i="4"/>
  <c r="AY399" i="4"/>
  <c r="AX399" i="4"/>
  <c r="AW399" i="4"/>
  <c r="AV399" i="4"/>
  <c r="AU399" i="4"/>
  <c r="AT399" i="4"/>
  <c r="AS399" i="4"/>
  <c r="AR399" i="4"/>
  <c r="AQ399" i="4"/>
  <c r="AP399" i="4"/>
  <c r="AO399" i="4"/>
  <c r="AY398" i="4"/>
  <c r="AX398" i="4"/>
  <c r="AW398" i="4"/>
  <c r="AV398" i="4"/>
  <c r="AU398" i="4"/>
  <c r="AT398" i="4"/>
  <c r="AS398" i="4"/>
  <c r="AR398" i="4"/>
  <c r="AQ398" i="4"/>
  <c r="AP398" i="4"/>
  <c r="AO398" i="4"/>
  <c r="AY397" i="4"/>
  <c r="AX397" i="4"/>
  <c r="AW397" i="4"/>
  <c r="AV397" i="4"/>
  <c r="AU397" i="4"/>
  <c r="AT397" i="4"/>
  <c r="AS397" i="4"/>
  <c r="AR397" i="4"/>
  <c r="AQ397" i="4"/>
  <c r="AP397" i="4"/>
  <c r="AO397" i="4"/>
  <c r="AY396" i="4"/>
  <c r="AX396" i="4"/>
  <c r="AW396" i="4"/>
  <c r="AV396" i="4"/>
  <c r="AU396" i="4"/>
  <c r="AT396" i="4"/>
  <c r="AS396" i="4"/>
  <c r="AR396" i="4"/>
  <c r="AQ396" i="4"/>
  <c r="AP396" i="4"/>
  <c r="AO396" i="4"/>
  <c r="AY395" i="4"/>
  <c r="AX395" i="4"/>
  <c r="AW395" i="4"/>
  <c r="AV395" i="4"/>
  <c r="AU395" i="4"/>
  <c r="AT395" i="4"/>
  <c r="AS395" i="4"/>
  <c r="AR395" i="4"/>
  <c r="AQ395" i="4"/>
  <c r="AP395" i="4"/>
  <c r="AO395" i="4"/>
  <c r="AY394" i="4"/>
  <c r="AX394" i="4"/>
  <c r="AW394" i="4"/>
  <c r="AV394" i="4"/>
  <c r="AU394" i="4"/>
  <c r="AT394" i="4"/>
  <c r="AS394" i="4"/>
  <c r="AR394" i="4"/>
  <c r="AQ394" i="4"/>
  <c r="AP394" i="4"/>
  <c r="AO394" i="4"/>
  <c r="AY393" i="4"/>
  <c r="AX393" i="4"/>
  <c r="AW393" i="4"/>
  <c r="AV393" i="4"/>
  <c r="AU393" i="4"/>
  <c r="AT393" i="4"/>
  <c r="AS393" i="4"/>
  <c r="AR393" i="4"/>
  <c r="AQ393" i="4"/>
  <c r="AP393" i="4"/>
  <c r="AO393" i="4"/>
  <c r="AY392" i="4"/>
  <c r="AX392" i="4"/>
  <c r="AW392" i="4"/>
  <c r="AV392" i="4"/>
  <c r="AU392" i="4"/>
  <c r="AT392" i="4"/>
  <c r="AS392" i="4"/>
  <c r="AR392" i="4"/>
  <c r="AQ392" i="4"/>
  <c r="AP392" i="4"/>
  <c r="AO392" i="4"/>
  <c r="AY391" i="4"/>
  <c r="AX391" i="4"/>
  <c r="AW391" i="4"/>
  <c r="AV391" i="4"/>
  <c r="AU391" i="4"/>
  <c r="AT391" i="4"/>
  <c r="AS391" i="4"/>
  <c r="AR391" i="4"/>
  <c r="AQ391" i="4"/>
  <c r="AP391" i="4"/>
  <c r="AO391" i="4"/>
  <c r="AY390" i="4"/>
  <c r="AX390" i="4"/>
  <c r="AW390" i="4"/>
  <c r="AV390" i="4"/>
  <c r="AU390" i="4"/>
  <c r="AT390" i="4"/>
  <c r="AS390" i="4"/>
  <c r="AR390" i="4"/>
  <c r="AQ390" i="4"/>
  <c r="AP390" i="4"/>
  <c r="AO390" i="4"/>
  <c r="AY389" i="4"/>
  <c r="AX389" i="4"/>
  <c r="AW389" i="4"/>
  <c r="AV389" i="4"/>
  <c r="AU389" i="4"/>
  <c r="AT389" i="4"/>
  <c r="AS389" i="4"/>
  <c r="AR389" i="4"/>
  <c r="AQ389" i="4"/>
  <c r="AP389" i="4"/>
  <c r="AO389" i="4"/>
  <c r="AY388" i="4"/>
  <c r="AX388" i="4"/>
  <c r="AW388" i="4"/>
  <c r="AV388" i="4"/>
  <c r="AU388" i="4"/>
  <c r="AT388" i="4"/>
  <c r="AS388" i="4"/>
  <c r="AR388" i="4"/>
  <c r="AQ388" i="4"/>
  <c r="AP388" i="4"/>
  <c r="AO388" i="4"/>
  <c r="AY387" i="4"/>
  <c r="AX387" i="4"/>
  <c r="AW387" i="4"/>
  <c r="AV387" i="4"/>
  <c r="AU387" i="4"/>
  <c r="AT387" i="4"/>
  <c r="AS387" i="4"/>
  <c r="AR387" i="4"/>
  <c r="AQ387" i="4"/>
  <c r="AP387" i="4"/>
  <c r="AO387" i="4"/>
  <c r="AY386" i="4"/>
  <c r="AX386" i="4"/>
  <c r="AW386" i="4"/>
  <c r="AV386" i="4"/>
  <c r="AU386" i="4"/>
  <c r="AT386" i="4"/>
  <c r="AS386" i="4"/>
  <c r="AR386" i="4"/>
  <c r="AQ386" i="4"/>
  <c r="AP386" i="4"/>
  <c r="AO386" i="4"/>
  <c r="AY385" i="4"/>
  <c r="AX385" i="4"/>
  <c r="AW385" i="4"/>
  <c r="AV385" i="4"/>
  <c r="AU385" i="4"/>
  <c r="AT385" i="4"/>
  <c r="AS385" i="4"/>
  <c r="AR385" i="4"/>
  <c r="AQ385" i="4"/>
  <c r="AP385" i="4"/>
  <c r="AO385" i="4"/>
  <c r="AY384" i="4"/>
  <c r="AX384" i="4"/>
  <c r="AW384" i="4"/>
  <c r="AV384" i="4"/>
  <c r="AU384" i="4"/>
  <c r="AT384" i="4"/>
  <c r="AS384" i="4"/>
  <c r="AR384" i="4"/>
  <c r="AQ384" i="4"/>
  <c r="AP384" i="4"/>
  <c r="AO384" i="4"/>
  <c r="AY383" i="4"/>
  <c r="AX383" i="4"/>
  <c r="AW383" i="4"/>
  <c r="AV383" i="4"/>
  <c r="AU383" i="4"/>
  <c r="AT383" i="4"/>
  <c r="AS383" i="4"/>
  <c r="AR383" i="4"/>
  <c r="AQ383" i="4"/>
  <c r="AP383" i="4"/>
  <c r="AO383" i="4"/>
  <c r="AY382" i="4"/>
  <c r="AX382" i="4"/>
  <c r="AW382" i="4"/>
  <c r="AV382" i="4"/>
  <c r="AU382" i="4"/>
  <c r="AT382" i="4"/>
  <c r="AS382" i="4"/>
  <c r="AR382" i="4"/>
  <c r="AQ382" i="4"/>
  <c r="AP382" i="4"/>
  <c r="AO382" i="4"/>
  <c r="AY381" i="4"/>
  <c r="AX381" i="4"/>
  <c r="AW381" i="4"/>
  <c r="AV381" i="4"/>
  <c r="AU381" i="4"/>
  <c r="AT381" i="4"/>
  <c r="AS381" i="4"/>
  <c r="AR381" i="4"/>
  <c r="AQ381" i="4"/>
  <c r="AP381" i="4"/>
  <c r="AO381" i="4"/>
  <c r="AY380" i="4"/>
  <c r="AX380" i="4"/>
  <c r="AW380" i="4"/>
  <c r="AV380" i="4"/>
  <c r="AU380" i="4"/>
  <c r="AT380" i="4"/>
  <c r="AS380" i="4"/>
  <c r="AR380" i="4"/>
  <c r="AQ380" i="4"/>
  <c r="AP380" i="4"/>
  <c r="AO380" i="4"/>
  <c r="AY379" i="4"/>
  <c r="AX379" i="4"/>
  <c r="AW379" i="4"/>
  <c r="AV379" i="4"/>
  <c r="AU379" i="4"/>
  <c r="AT379" i="4"/>
  <c r="AS379" i="4"/>
  <c r="AR379" i="4"/>
  <c r="AQ379" i="4"/>
  <c r="AP379" i="4"/>
  <c r="AO379" i="4"/>
  <c r="AY378" i="4"/>
  <c r="AX378" i="4"/>
  <c r="AW378" i="4"/>
  <c r="AV378" i="4"/>
  <c r="AU378" i="4"/>
  <c r="AT378" i="4"/>
  <c r="AS378" i="4"/>
  <c r="AR378" i="4"/>
  <c r="AQ378" i="4"/>
  <c r="AP378" i="4"/>
  <c r="AO378" i="4"/>
  <c r="AY377" i="4"/>
  <c r="AX377" i="4"/>
  <c r="AW377" i="4"/>
  <c r="AV377" i="4"/>
  <c r="AU377" i="4"/>
  <c r="AT377" i="4"/>
  <c r="AS377" i="4"/>
  <c r="AR377" i="4"/>
  <c r="AQ377" i="4"/>
  <c r="AP377" i="4"/>
  <c r="AO377" i="4"/>
  <c r="AY376" i="4"/>
  <c r="AX376" i="4"/>
  <c r="AW376" i="4"/>
  <c r="AV376" i="4"/>
  <c r="AU376" i="4"/>
  <c r="AT376" i="4"/>
  <c r="AS376" i="4"/>
  <c r="AR376" i="4"/>
  <c r="AQ376" i="4"/>
  <c r="AP376" i="4"/>
  <c r="AO376" i="4"/>
  <c r="AY375" i="4"/>
  <c r="AX375" i="4"/>
  <c r="AW375" i="4"/>
  <c r="AV375" i="4"/>
  <c r="AU375" i="4"/>
  <c r="AT375" i="4"/>
  <c r="AS375" i="4"/>
  <c r="AR375" i="4"/>
  <c r="AQ375" i="4"/>
  <c r="AP375" i="4"/>
  <c r="AO375" i="4"/>
  <c r="AY374" i="4"/>
  <c r="AX374" i="4"/>
  <c r="AW374" i="4"/>
  <c r="AV374" i="4"/>
  <c r="AU374" i="4"/>
  <c r="AT374" i="4"/>
  <c r="AS374" i="4"/>
  <c r="AR374" i="4"/>
  <c r="AQ374" i="4"/>
  <c r="AP374" i="4"/>
  <c r="AO374" i="4"/>
  <c r="AY373" i="4"/>
  <c r="AX373" i="4"/>
  <c r="AW373" i="4"/>
  <c r="AV373" i="4"/>
  <c r="AU373" i="4"/>
  <c r="AT373" i="4"/>
  <c r="AS373" i="4"/>
  <c r="AR373" i="4"/>
  <c r="AQ373" i="4"/>
  <c r="AP373" i="4"/>
  <c r="AO373" i="4"/>
  <c r="AY372" i="4"/>
  <c r="AX372" i="4"/>
  <c r="AW372" i="4"/>
  <c r="AV372" i="4"/>
  <c r="AU372" i="4"/>
  <c r="AT372" i="4"/>
  <c r="AS372" i="4"/>
  <c r="AR372" i="4"/>
  <c r="AQ372" i="4"/>
  <c r="AP372" i="4"/>
  <c r="AO372" i="4"/>
  <c r="AY371" i="4"/>
  <c r="AX371" i="4"/>
  <c r="AW371" i="4"/>
  <c r="AV371" i="4"/>
  <c r="AU371" i="4"/>
  <c r="AT371" i="4"/>
  <c r="AS371" i="4"/>
  <c r="AR371" i="4"/>
  <c r="AQ371" i="4"/>
  <c r="AP371" i="4"/>
  <c r="AO371" i="4"/>
  <c r="AY370" i="4"/>
  <c r="AX370" i="4"/>
  <c r="AW370" i="4"/>
  <c r="AV370" i="4"/>
  <c r="AU370" i="4"/>
  <c r="AT370" i="4"/>
  <c r="AS370" i="4"/>
  <c r="AR370" i="4"/>
  <c r="AQ370" i="4"/>
  <c r="AP370" i="4"/>
  <c r="AO370" i="4"/>
  <c r="AY369" i="4"/>
  <c r="AX369" i="4"/>
  <c r="AW369" i="4"/>
  <c r="AV369" i="4"/>
  <c r="AU369" i="4"/>
  <c r="AT369" i="4"/>
  <c r="AS369" i="4"/>
  <c r="AR369" i="4"/>
  <c r="AQ369" i="4"/>
  <c r="AP369" i="4"/>
  <c r="AO369" i="4"/>
  <c r="AY368" i="4"/>
  <c r="AX368" i="4"/>
  <c r="AW368" i="4"/>
  <c r="AV368" i="4"/>
  <c r="AU368" i="4"/>
  <c r="AT368" i="4"/>
  <c r="AS368" i="4"/>
  <c r="AR368" i="4"/>
  <c r="AQ368" i="4"/>
  <c r="AP368" i="4"/>
  <c r="AO368" i="4"/>
  <c r="AY367" i="4"/>
  <c r="AX367" i="4"/>
  <c r="AW367" i="4"/>
  <c r="AV367" i="4"/>
  <c r="AU367" i="4"/>
  <c r="AT367" i="4"/>
  <c r="AS367" i="4"/>
  <c r="AR367" i="4"/>
  <c r="AQ367" i="4"/>
  <c r="AP367" i="4"/>
  <c r="AO367" i="4"/>
  <c r="AY366" i="4"/>
  <c r="AX366" i="4"/>
  <c r="AW366" i="4"/>
  <c r="AV366" i="4"/>
  <c r="AU366" i="4"/>
  <c r="AT366" i="4"/>
  <c r="AS366" i="4"/>
  <c r="AR366" i="4"/>
  <c r="AQ366" i="4"/>
  <c r="AP366" i="4"/>
  <c r="AO366" i="4"/>
  <c r="AY365" i="4"/>
  <c r="AX365" i="4"/>
  <c r="AW365" i="4"/>
  <c r="AV365" i="4"/>
  <c r="AU365" i="4"/>
  <c r="AT365" i="4"/>
  <c r="AS365" i="4"/>
  <c r="AR365" i="4"/>
  <c r="AQ365" i="4"/>
  <c r="AP365" i="4"/>
  <c r="AO365" i="4"/>
  <c r="AY364" i="4"/>
  <c r="AX364" i="4"/>
  <c r="AW364" i="4"/>
  <c r="AV364" i="4"/>
  <c r="AU364" i="4"/>
  <c r="AT364" i="4"/>
  <c r="AS364" i="4"/>
  <c r="AR364" i="4"/>
  <c r="AQ364" i="4"/>
  <c r="AP364" i="4"/>
  <c r="AO364" i="4"/>
  <c r="AY363" i="4"/>
  <c r="AX363" i="4"/>
  <c r="AW363" i="4"/>
  <c r="AV363" i="4"/>
  <c r="AU363" i="4"/>
  <c r="AT363" i="4"/>
  <c r="AS363" i="4"/>
  <c r="AR363" i="4"/>
  <c r="AQ363" i="4"/>
  <c r="AP363" i="4"/>
  <c r="AO363" i="4"/>
  <c r="AY362" i="4"/>
  <c r="AX362" i="4"/>
  <c r="AW362" i="4"/>
  <c r="AV362" i="4"/>
  <c r="AU362" i="4"/>
  <c r="AT362" i="4"/>
  <c r="AS362" i="4"/>
  <c r="AR362" i="4"/>
  <c r="AQ362" i="4"/>
  <c r="AP362" i="4"/>
  <c r="AO362" i="4"/>
  <c r="AY361" i="4"/>
  <c r="AX361" i="4"/>
  <c r="AW361" i="4"/>
  <c r="AV361" i="4"/>
  <c r="AU361" i="4"/>
  <c r="AT361" i="4"/>
  <c r="AS361" i="4"/>
  <c r="AR361" i="4"/>
  <c r="AQ361" i="4"/>
  <c r="AP361" i="4"/>
  <c r="AO361" i="4"/>
  <c r="AY360" i="4"/>
  <c r="AX360" i="4"/>
  <c r="AW360" i="4"/>
  <c r="AV360" i="4"/>
  <c r="AU360" i="4"/>
  <c r="AT360" i="4"/>
  <c r="AS360" i="4"/>
  <c r="AR360" i="4"/>
  <c r="AQ360" i="4"/>
  <c r="AP360" i="4"/>
  <c r="AO360" i="4"/>
  <c r="AY359" i="4"/>
  <c r="AX359" i="4"/>
  <c r="AW359" i="4"/>
  <c r="AV359" i="4"/>
  <c r="AU359" i="4"/>
  <c r="AT359" i="4"/>
  <c r="AS359" i="4"/>
  <c r="AR359" i="4"/>
  <c r="AQ359" i="4"/>
  <c r="AP359" i="4"/>
  <c r="AO359" i="4"/>
  <c r="AY358" i="4"/>
  <c r="AX358" i="4"/>
  <c r="AW358" i="4"/>
  <c r="AV358" i="4"/>
  <c r="AU358" i="4"/>
  <c r="AT358" i="4"/>
  <c r="AS358" i="4"/>
  <c r="AR358" i="4"/>
  <c r="AQ358" i="4"/>
  <c r="AP358" i="4"/>
  <c r="AO358" i="4"/>
  <c r="AY357" i="4"/>
  <c r="AX357" i="4"/>
  <c r="AW357" i="4"/>
  <c r="AV357" i="4"/>
  <c r="AU357" i="4"/>
  <c r="AT357" i="4"/>
  <c r="AS357" i="4"/>
  <c r="AR357" i="4"/>
  <c r="AQ357" i="4"/>
  <c r="AP357" i="4"/>
  <c r="AO357" i="4"/>
  <c r="AY356" i="4"/>
  <c r="AX356" i="4"/>
  <c r="AW356" i="4"/>
  <c r="AV356" i="4"/>
  <c r="AU356" i="4"/>
  <c r="AT356" i="4"/>
  <c r="AS356" i="4"/>
  <c r="AR356" i="4"/>
  <c r="AQ356" i="4"/>
  <c r="AP356" i="4"/>
  <c r="AO356" i="4"/>
  <c r="AY355" i="4"/>
  <c r="AX355" i="4"/>
  <c r="AW355" i="4"/>
  <c r="AV355" i="4"/>
  <c r="AU355" i="4"/>
  <c r="AT355" i="4"/>
  <c r="AS355" i="4"/>
  <c r="AR355" i="4"/>
  <c r="AQ355" i="4"/>
  <c r="AP355" i="4"/>
  <c r="AO355" i="4"/>
  <c r="AY354" i="4"/>
  <c r="AX354" i="4"/>
  <c r="AW354" i="4"/>
  <c r="AV354" i="4"/>
  <c r="AU354" i="4"/>
  <c r="AT354" i="4"/>
  <c r="AS354" i="4"/>
  <c r="AR354" i="4"/>
  <c r="AQ354" i="4"/>
  <c r="AP354" i="4"/>
  <c r="AO354" i="4"/>
  <c r="AY353" i="4"/>
  <c r="AX353" i="4"/>
  <c r="AW353" i="4"/>
  <c r="AV353" i="4"/>
  <c r="AU353" i="4"/>
  <c r="AT353" i="4"/>
  <c r="AS353" i="4"/>
  <c r="AR353" i="4"/>
  <c r="AQ353" i="4"/>
  <c r="AP353" i="4"/>
  <c r="AO353" i="4"/>
  <c r="AY352" i="4"/>
  <c r="AX352" i="4"/>
  <c r="AW352" i="4"/>
  <c r="AV352" i="4"/>
  <c r="AU352" i="4"/>
  <c r="AT352" i="4"/>
  <c r="AS352" i="4"/>
  <c r="AR352" i="4"/>
  <c r="AQ352" i="4"/>
  <c r="AP352" i="4"/>
  <c r="AO352" i="4"/>
  <c r="AY351" i="4"/>
  <c r="AX351" i="4"/>
  <c r="AW351" i="4"/>
  <c r="AV351" i="4"/>
  <c r="AU351" i="4"/>
  <c r="AT351" i="4"/>
  <c r="AS351" i="4"/>
  <c r="AR351" i="4"/>
  <c r="AQ351" i="4"/>
  <c r="AP351" i="4"/>
  <c r="AO351" i="4"/>
  <c r="AY350" i="4"/>
  <c r="AX350" i="4"/>
  <c r="AW350" i="4"/>
  <c r="AV350" i="4"/>
  <c r="AU350" i="4"/>
  <c r="AT350" i="4"/>
  <c r="AS350" i="4"/>
  <c r="AR350" i="4"/>
  <c r="AQ350" i="4"/>
  <c r="AP350" i="4"/>
  <c r="AO350" i="4"/>
  <c r="AY349" i="4"/>
  <c r="AX349" i="4"/>
  <c r="AW349" i="4"/>
  <c r="AV349" i="4"/>
  <c r="AU349" i="4"/>
  <c r="AT349" i="4"/>
  <c r="AS349" i="4"/>
  <c r="AR349" i="4"/>
  <c r="AQ349" i="4"/>
  <c r="AP349" i="4"/>
  <c r="AO349" i="4"/>
  <c r="AY348" i="4"/>
  <c r="AX348" i="4"/>
  <c r="AW348" i="4"/>
  <c r="AV348" i="4"/>
  <c r="AU348" i="4"/>
  <c r="AT348" i="4"/>
  <c r="AS348" i="4"/>
  <c r="AR348" i="4"/>
  <c r="AQ348" i="4"/>
  <c r="AP348" i="4"/>
  <c r="AO348" i="4"/>
  <c r="AY347" i="4"/>
  <c r="AX347" i="4"/>
  <c r="AW347" i="4"/>
  <c r="AV347" i="4"/>
  <c r="AU347" i="4"/>
  <c r="AT347" i="4"/>
  <c r="AS347" i="4"/>
  <c r="AR347" i="4"/>
  <c r="AQ347" i="4"/>
  <c r="AP347" i="4"/>
  <c r="AO347" i="4"/>
  <c r="AY346" i="4"/>
  <c r="AX346" i="4"/>
  <c r="AW346" i="4"/>
  <c r="AV346" i="4"/>
  <c r="AU346" i="4"/>
  <c r="AT346" i="4"/>
  <c r="AS346" i="4"/>
  <c r="AR346" i="4"/>
  <c r="AQ346" i="4"/>
  <c r="AP346" i="4"/>
  <c r="AO346" i="4"/>
  <c r="AY345" i="4"/>
  <c r="AX345" i="4"/>
  <c r="AW345" i="4"/>
  <c r="AV345" i="4"/>
  <c r="AU345" i="4"/>
  <c r="AT345" i="4"/>
  <c r="AS345" i="4"/>
  <c r="AR345" i="4"/>
  <c r="AQ345" i="4"/>
  <c r="AP345" i="4"/>
  <c r="AO345" i="4"/>
  <c r="AY344" i="4"/>
  <c r="AX344" i="4"/>
  <c r="AW344" i="4"/>
  <c r="AV344" i="4"/>
  <c r="AU344" i="4"/>
  <c r="AT344" i="4"/>
  <c r="AS344" i="4"/>
  <c r="AR344" i="4"/>
  <c r="AQ344" i="4"/>
  <c r="AP344" i="4"/>
  <c r="AO344" i="4"/>
  <c r="AY343" i="4"/>
  <c r="AX343" i="4"/>
  <c r="AW343" i="4"/>
  <c r="AV343" i="4"/>
  <c r="AU343" i="4"/>
  <c r="AT343" i="4"/>
  <c r="AS343" i="4"/>
  <c r="AR343" i="4"/>
  <c r="AQ343" i="4"/>
  <c r="AP343" i="4"/>
  <c r="AO343" i="4"/>
  <c r="AY342" i="4"/>
  <c r="AX342" i="4"/>
  <c r="AW342" i="4"/>
  <c r="AV342" i="4"/>
  <c r="AU342" i="4"/>
  <c r="AT342" i="4"/>
  <c r="AS342" i="4"/>
  <c r="AR342" i="4"/>
  <c r="AQ342" i="4"/>
  <c r="AP342" i="4"/>
  <c r="AO342" i="4"/>
  <c r="AY341" i="4"/>
  <c r="AX341" i="4"/>
  <c r="AW341" i="4"/>
  <c r="AV341" i="4"/>
  <c r="AU341" i="4"/>
  <c r="AT341" i="4"/>
  <c r="AS341" i="4"/>
  <c r="AR341" i="4"/>
  <c r="AQ341" i="4"/>
  <c r="AP341" i="4"/>
  <c r="AO341" i="4"/>
  <c r="AY340" i="4"/>
  <c r="AX340" i="4"/>
  <c r="AW340" i="4"/>
  <c r="AV340" i="4"/>
  <c r="AU340" i="4"/>
  <c r="AT340" i="4"/>
  <c r="AS340" i="4"/>
  <c r="AR340" i="4"/>
  <c r="AQ340" i="4"/>
  <c r="AP340" i="4"/>
  <c r="AO340" i="4"/>
  <c r="AY339" i="4"/>
  <c r="AX339" i="4"/>
  <c r="AW339" i="4"/>
  <c r="AV339" i="4"/>
  <c r="AU339" i="4"/>
  <c r="AT339" i="4"/>
  <c r="AS339" i="4"/>
  <c r="AR339" i="4"/>
  <c r="AQ339" i="4"/>
  <c r="AP339" i="4"/>
  <c r="AO339" i="4"/>
  <c r="AY338" i="4"/>
  <c r="AX338" i="4"/>
  <c r="AW338" i="4"/>
  <c r="AV338" i="4"/>
  <c r="AU338" i="4"/>
  <c r="AT338" i="4"/>
  <c r="AS338" i="4"/>
  <c r="AR338" i="4"/>
  <c r="AQ338" i="4"/>
  <c r="AP338" i="4"/>
  <c r="AO338" i="4"/>
  <c r="AY337" i="4"/>
  <c r="AX337" i="4"/>
  <c r="AW337" i="4"/>
  <c r="AV337" i="4"/>
  <c r="AU337" i="4"/>
  <c r="AT337" i="4"/>
  <c r="AS337" i="4"/>
  <c r="AR337" i="4"/>
  <c r="AQ337" i="4"/>
  <c r="AP337" i="4"/>
  <c r="AO337" i="4"/>
  <c r="AY336" i="4"/>
  <c r="AX336" i="4"/>
  <c r="AW336" i="4"/>
  <c r="AV336" i="4"/>
  <c r="AU336" i="4"/>
  <c r="AT336" i="4"/>
  <c r="AS336" i="4"/>
  <c r="AR336" i="4"/>
  <c r="AQ336" i="4"/>
  <c r="AP336" i="4"/>
  <c r="AO336" i="4"/>
  <c r="AY335" i="4"/>
  <c r="AX335" i="4"/>
  <c r="AW335" i="4"/>
  <c r="AV335" i="4"/>
  <c r="AU335" i="4"/>
  <c r="AT335" i="4"/>
  <c r="AS335" i="4"/>
  <c r="AR335" i="4"/>
  <c r="AQ335" i="4"/>
  <c r="AP335" i="4"/>
  <c r="AO335" i="4"/>
  <c r="AY334" i="4"/>
  <c r="AX334" i="4"/>
  <c r="AW334" i="4"/>
  <c r="AV334" i="4"/>
  <c r="AU334" i="4"/>
  <c r="AT334" i="4"/>
  <c r="AS334" i="4"/>
  <c r="AR334" i="4"/>
  <c r="AQ334" i="4"/>
  <c r="AP334" i="4"/>
  <c r="AO334" i="4"/>
  <c r="AY333" i="4"/>
  <c r="AX333" i="4"/>
  <c r="AW333" i="4"/>
  <c r="AV333" i="4"/>
  <c r="AU333" i="4"/>
  <c r="AT333" i="4"/>
  <c r="AS333" i="4"/>
  <c r="AR333" i="4"/>
  <c r="AQ333" i="4"/>
  <c r="AP333" i="4"/>
  <c r="AO333" i="4"/>
  <c r="AY332" i="4"/>
  <c r="AX332" i="4"/>
  <c r="AW332" i="4"/>
  <c r="AV332" i="4"/>
  <c r="AU332" i="4"/>
  <c r="AT332" i="4"/>
  <c r="AS332" i="4"/>
  <c r="AR332" i="4"/>
  <c r="AQ332" i="4"/>
  <c r="AP332" i="4"/>
  <c r="AO332" i="4"/>
  <c r="AY331" i="4"/>
  <c r="AX331" i="4"/>
  <c r="AW331" i="4"/>
  <c r="AV331" i="4"/>
  <c r="AU331" i="4"/>
  <c r="AT331" i="4"/>
  <c r="AS331" i="4"/>
  <c r="AR331" i="4"/>
  <c r="AQ331" i="4"/>
  <c r="AP331" i="4"/>
  <c r="AO331" i="4"/>
  <c r="AY330" i="4"/>
  <c r="AX330" i="4"/>
  <c r="AW330" i="4"/>
  <c r="AV330" i="4"/>
  <c r="AU330" i="4"/>
  <c r="AT330" i="4"/>
  <c r="AS330" i="4"/>
  <c r="AR330" i="4"/>
  <c r="AQ330" i="4"/>
  <c r="AP330" i="4"/>
  <c r="AO330" i="4"/>
  <c r="AY329" i="4"/>
  <c r="AX329" i="4"/>
  <c r="AW329" i="4"/>
  <c r="AV329" i="4"/>
  <c r="AU329" i="4"/>
  <c r="AT329" i="4"/>
  <c r="AS329" i="4"/>
  <c r="AR329" i="4"/>
  <c r="AQ329" i="4"/>
  <c r="AP329" i="4"/>
  <c r="AO329" i="4"/>
  <c r="AY328" i="4"/>
  <c r="AX328" i="4"/>
  <c r="AW328" i="4"/>
  <c r="AV328" i="4"/>
  <c r="AU328" i="4"/>
  <c r="AT328" i="4"/>
  <c r="AS328" i="4"/>
  <c r="AR328" i="4"/>
  <c r="AQ328" i="4"/>
  <c r="AP328" i="4"/>
  <c r="AO328" i="4"/>
  <c r="AY327" i="4"/>
  <c r="AX327" i="4"/>
  <c r="AW327" i="4"/>
  <c r="AV327" i="4"/>
  <c r="AU327" i="4"/>
  <c r="AT327" i="4"/>
  <c r="AS327" i="4"/>
  <c r="AR327" i="4"/>
  <c r="AQ327" i="4"/>
  <c r="AP327" i="4"/>
  <c r="AO327" i="4"/>
  <c r="AY326" i="4"/>
  <c r="AX326" i="4"/>
  <c r="AW326" i="4"/>
  <c r="AV326" i="4"/>
  <c r="AU326" i="4"/>
  <c r="AT326" i="4"/>
  <c r="AS326" i="4"/>
  <c r="AR326" i="4"/>
  <c r="AQ326" i="4"/>
  <c r="AP326" i="4"/>
  <c r="AO326" i="4"/>
  <c r="AY325" i="4"/>
  <c r="AX325" i="4"/>
  <c r="AW325" i="4"/>
  <c r="AV325" i="4"/>
  <c r="AU325" i="4"/>
  <c r="AT325" i="4"/>
  <c r="AS325" i="4"/>
  <c r="AR325" i="4"/>
  <c r="AQ325" i="4"/>
  <c r="AP325" i="4"/>
  <c r="AO325" i="4"/>
  <c r="AY324" i="4"/>
  <c r="AX324" i="4"/>
  <c r="AW324" i="4"/>
  <c r="AV324" i="4"/>
  <c r="AU324" i="4"/>
  <c r="AT324" i="4"/>
  <c r="AS324" i="4"/>
  <c r="AR324" i="4"/>
  <c r="AQ324" i="4"/>
  <c r="AP324" i="4"/>
  <c r="AO324" i="4"/>
  <c r="AY323" i="4"/>
  <c r="AX323" i="4"/>
  <c r="AW323" i="4"/>
  <c r="AV323" i="4"/>
  <c r="AU323" i="4"/>
  <c r="AT323" i="4"/>
  <c r="AS323" i="4"/>
  <c r="AR323" i="4"/>
  <c r="AQ323" i="4"/>
  <c r="AP323" i="4"/>
  <c r="AO323" i="4"/>
  <c r="AY322" i="4"/>
  <c r="AX322" i="4"/>
  <c r="AW322" i="4"/>
  <c r="AV322" i="4"/>
  <c r="AU322" i="4"/>
  <c r="AT322" i="4"/>
  <c r="AS322" i="4"/>
  <c r="AR322" i="4"/>
  <c r="AQ322" i="4"/>
  <c r="AP322" i="4"/>
  <c r="AO322" i="4"/>
  <c r="AY321" i="4"/>
  <c r="AX321" i="4"/>
  <c r="AW321" i="4"/>
  <c r="AV321" i="4"/>
  <c r="AU321" i="4"/>
  <c r="AT321" i="4"/>
  <c r="AS321" i="4"/>
  <c r="AR321" i="4"/>
  <c r="AQ321" i="4"/>
  <c r="AP321" i="4"/>
  <c r="AO321" i="4"/>
  <c r="AY320" i="4"/>
  <c r="AX320" i="4"/>
  <c r="AW320" i="4"/>
  <c r="AV320" i="4"/>
  <c r="AU320" i="4"/>
  <c r="AT320" i="4"/>
  <c r="AS320" i="4"/>
  <c r="AR320" i="4"/>
  <c r="AQ320" i="4"/>
  <c r="AP320" i="4"/>
  <c r="AO320" i="4"/>
  <c r="AY319" i="4"/>
  <c r="AX319" i="4"/>
  <c r="AW319" i="4"/>
  <c r="AV319" i="4"/>
  <c r="AU319" i="4"/>
  <c r="AT319" i="4"/>
  <c r="AS319" i="4"/>
  <c r="AR319" i="4"/>
  <c r="AQ319" i="4"/>
  <c r="AP319" i="4"/>
  <c r="AO319" i="4"/>
  <c r="AY318" i="4"/>
  <c r="AX318" i="4"/>
  <c r="AW318" i="4"/>
  <c r="AV318" i="4"/>
  <c r="AU318" i="4"/>
  <c r="AT318" i="4"/>
  <c r="AS318" i="4"/>
  <c r="AR318" i="4"/>
  <c r="AQ318" i="4"/>
  <c r="AP318" i="4"/>
  <c r="AO318" i="4"/>
  <c r="AY317" i="4"/>
  <c r="AX317" i="4"/>
  <c r="AW317" i="4"/>
  <c r="AV317" i="4"/>
  <c r="AU317" i="4"/>
  <c r="AT317" i="4"/>
  <c r="AS317" i="4"/>
  <c r="AR317" i="4"/>
  <c r="AQ317" i="4"/>
  <c r="AP317" i="4"/>
  <c r="AO317" i="4"/>
  <c r="AY316" i="4"/>
  <c r="AX316" i="4"/>
  <c r="AW316" i="4"/>
  <c r="AV316" i="4"/>
  <c r="AU316" i="4"/>
  <c r="AT316" i="4"/>
  <c r="AS316" i="4"/>
  <c r="AR316" i="4"/>
  <c r="AQ316" i="4"/>
  <c r="AP316" i="4"/>
  <c r="AO316" i="4"/>
  <c r="AY315" i="4"/>
  <c r="AX315" i="4"/>
  <c r="AW315" i="4"/>
  <c r="AV315" i="4"/>
  <c r="AU315" i="4"/>
  <c r="AT315" i="4"/>
  <c r="AS315" i="4"/>
  <c r="AR315" i="4"/>
  <c r="AQ315" i="4"/>
  <c r="AP315" i="4"/>
  <c r="AO315" i="4"/>
  <c r="AY314" i="4"/>
  <c r="AX314" i="4"/>
  <c r="AW314" i="4"/>
  <c r="AV314" i="4"/>
  <c r="AU314" i="4"/>
  <c r="AT314" i="4"/>
  <c r="AS314" i="4"/>
  <c r="AR314" i="4"/>
  <c r="AQ314" i="4"/>
  <c r="AP314" i="4"/>
  <c r="AO314" i="4"/>
  <c r="AY313" i="4"/>
  <c r="AX313" i="4"/>
  <c r="AW313" i="4"/>
  <c r="AV313" i="4"/>
  <c r="AU313" i="4"/>
  <c r="AT313" i="4"/>
  <c r="AS313" i="4"/>
  <c r="AR313" i="4"/>
  <c r="AQ313" i="4"/>
  <c r="AP313" i="4"/>
  <c r="AO313" i="4"/>
  <c r="AY312" i="4"/>
  <c r="AX312" i="4"/>
  <c r="AW312" i="4"/>
  <c r="AV312" i="4"/>
  <c r="AU312" i="4"/>
  <c r="AT312" i="4"/>
  <c r="AS312" i="4"/>
  <c r="AR312" i="4"/>
  <c r="AQ312" i="4"/>
  <c r="AP312" i="4"/>
  <c r="AO312" i="4"/>
  <c r="AY311" i="4"/>
  <c r="AX311" i="4"/>
  <c r="AW311" i="4"/>
  <c r="AV311" i="4"/>
  <c r="AU311" i="4"/>
  <c r="AT311" i="4"/>
  <c r="AS311" i="4"/>
  <c r="AR311" i="4"/>
  <c r="AQ311" i="4"/>
  <c r="AP311" i="4"/>
  <c r="AO311" i="4"/>
  <c r="AY310" i="4"/>
  <c r="AX310" i="4"/>
  <c r="AW310" i="4"/>
  <c r="AV310" i="4"/>
  <c r="AU310" i="4"/>
  <c r="AT310" i="4"/>
  <c r="AS310" i="4"/>
  <c r="AR310" i="4"/>
  <c r="AQ310" i="4"/>
  <c r="AP310" i="4"/>
  <c r="AO310" i="4"/>
  <c r="AY309" i="4"/>
  <c r="AX309" i="4"/>
  <c r="AW309" i="4"/>
  <c r="AV309" i="4"/>
  <c r="AU309" i="4"/>
  <c r="AT309" i="4"/>
  <c r="AS309" i="4"/>
  <c r="AR309" i="4"/>
  <c r="AQ309" i="4"/>
  <c r="AP309" i="4"/>
  <c r="AO309" i="4"/>
  <c r="AY308" i="4"/>
  <c r="AX308" i="4"/>
  <c r="AW308" i="4"/>
  <c r="AV308" i="4"/>
  <c r="AU308" i="4"/>
  <c r="AT308" i="4"/>
  <c r="AS308" i="4"/>
  <c r="AR308" i="4"/>
  <c r="AQ308" i="4"/>
  <c r="AP308" i="4"/>
  <c r="AO308" i="4"/>
  <c r="AY307" i="4"/>
  <c r="AX307" i="4"/>
  <c r="AW307" i="4"/>
  <c r="AV307" i="4"/>
  <c r="AU307" i="4"/>
  <c r="AT307" i="4"/>
  <c r="AS307" i="4"/>
  <c r="AR307" i="4"/>
  <c r="AQ307" i="4"/>
  <c r="AP307" i="4"/>
  <c r="AO307" i="4"/>
  <c r="AY306" i="4"/>
  <c r="AX306" i="4"/>
  <c r="AW306" i="4"/>
  <c r="AV306" i="4"/>
  <c r="AU306" i="4"/>
  <c r="AT306" i="4"/>
  <c r="AS306" i="4"/>
  <c r="AR306" i="4"/>
  <c r="AQ306" i="4"/>
  <c r="AP306" i="4"/>
  <c r="AO306" i="4"/>
  <c r="AY305" i="4"/>
  <c r="AX305" i="4"/>
  <c r="AW305" i="4"/>
  <c r="AV305" i="4"/>
  <c r="AU305" i="4"/>
  <c r="AT305" i="4"/>
  <c r="AR305" i="4"/>
  <c r="AQ305" i="4"/>
  <c r="AP305" i="4"/>
  <c r="AO305" i="4"/>
  <c r="AY304" i="4"/>
  <c r="AX304" i="4"/>
  <c r="AW304" i="4"/>
  <c r="AV304" i="4"/>
  <c r="AU304" i="4"/>
  <c r="AT304" i="4"/>
  <c r="AS304" i="4"/>
  <c r="AR304" i="4"/>
  <c r="AQ304" i="4"/>
  <c r="AP304" i="4"/>
  <c r="AO304" i="4"/>
  <c r="AY303" i="4"/>
  <c r="AX303" i="4"/>
  <c r="AW303" i="4"/>
  <c r="AV303" i="4"/>
  <c r="AU303" i="4"/>
  <c r="AT303" i="4"/>
  <c r="AS303" i="4"/>
  <c r="AR303" i="4"/>
  <c r="AQ303" i="4"/>
  <c r="AP303" i="4"/>
  <c r="AO303" i="4"/>
  <c r="AY302" i="4"/>
  <c r="AX302" i="4"/>
  <c r="AW302" i="4"/>
  <c r="AV302" i="4"/>
  <c r="AU302" i="4"/>
  <c r="AT302" i="4"/>
  <c r="AS302" i="4"/>
  <c r="AR302" i="4"/>
  <c r="AQ302" i="4"/>
  <c r="AP302" i="4"/>
  <c r="AO302" i="4"/>
  <c r="AY301" i="4"/>
  <c r="AX301" i="4"/>
  <c r="AW301" i="4"/>
  <c r="AV301" i="4"/>
  <c r="AU301" i="4"/>
  <c r="AT301" i="4"/>
  <c r="AS301" i="4"/>
  <c r="AR301" i="4"/>
  <c r="AQ301" i="4"/>
  <c r="AP301" i="4"/>
  <c r="AO301" i="4"/>
  <c r="AY300" i="4"/>
  <c r="AX300" i="4"/>
  <c r="AW300" i="4"/>
  <c r="AV300" i="4"/>
  <c r="AU300" i="4"/>
  <c r="AT300" i="4"/>
  <c r="AS300" i="4"/>
  <c r="AR300" i="4"/>
  <c r="AQ300" i="4"/>
  <c r="AP300" i="4"/>
  <c r="AO300" i="4"/>
  <c r="AY299" i="4"/>
  <c r="AX299" i="4"/>
  <c r="AW299" i="4"/>
  <c r="AV299" i="4"/>
  <c r="AU299" i="4"/>
  <c r="AT299" i="4"/>
  <c r="AS299" i="4"/>
  <c r="AR299" i="4"/>
  <c r="AQ299" i="4"/>
  <c r="AP299" i="4"/>
  <c r="AO299" i="4"/>
  <c r="AY298" i="4"/>
  <c r="AX298" i="4"/>
  <c r="AW298" i="4"/>
  <c r="AV298" i="4"/>
  <c r="AU298" i="4"/>
  <c r="AT298" i="4"/>
  <c r="AS298" i="4"/>
  <c r="AR298" i="4"/>
  <c r="AQ298" i="4"/>
  <c r="AP298" i="4"/>
  <c r="AO298" i="4"/>
  <c r="AY297" i="4"/>
  <c r="AX297" i="4"/>
  <c r="AW297" i="4"/>
  <c r="AV297" i="4"/>
  <c r="AU297" i="4"/>
  <c r="AT297" i="4"/>
  <c r="AS297" i="4"/>
  <c r="AR297" i="4"/>
  <c r="AQ297" i="4"/>
  <c r="AP297" i="4"/>
  <c r="AO297" i="4"/>
  <c r="AY296" i="4"/>
  <c r="AX296" i="4"/>
  <c r="AW296" i="4"/>
  <c r="AV296" i="4"/>
  <c r="AU296" i="4"/>
  <c r="AT296" i="4"/>
  <c r="AS296" i="4"/>
  <c r="AR296" i="4"/>
  <c r="AQ296" i="4"/>
  <c r="AP296" i="4"/>
  <c r="AO296" i="4"/>
  <c r="AY295" i="4"/>
  <c r="AX295" i="4"/>
  <c r="AW295" i="4"/>
  <c r="AV295" i="4"/>
  <c r="AU295" i="4"/>
  <c r="AT295" i="4"/>
  <c r="AS295" i="4"/>
  <c r="AR295" i="4"/>
  <c r="AQ295" i="4"/>
  <c r="AP295" i="4"/>
  <c r="AO295" i="4"/>
  <c r="AY294" i="4"/>
  <c r="AX294" i="4"/>
  <c r="AW294" i="4"/>
  <c r="AV294" i="4"/>
  <c r="AU294" i="4"/>
  <c r="AT294" i="4"/>
  <c r="AS294" i="4"/>
  <c r="AR294" i="4"/>
  <c r="AQ294" i="4"/>
  <c r="AP294" i="4"/>
  <c r="AO294" i="4"/>
  <c r="AY293" i="4"/>
  <c r="AX293" i="4"/>
  <c r="AW293" i="4"/>
  <c r="AV293" i="4"/>
  <c r="AU293" i="4"/>
  <c r="AT293" i="4"/>
  <c r="AS293" i="4"/>
  <c r="AR293" i="4"/>
  <c r="AQ293" i="4"/>
  <c r="AP293" i="4"/>
  <c r="AO293" i="4"/>
  <c r="AY292" i="4"/>
  <c r="AX292" i="4"/>
  <c r="AW292" i="4"/>
  <c r="AV292" i="4"/>
  <c r="AU292" i="4"/>
  <c r="AT292" i="4"/>
  <c r="AS292" i="4"/>
  <c r="AR292" i="4"/>
  <c r="AQ292" i="4"/>
  <c r="AP292" i="4"/>
  <c r="AO292" i="4"/>
  <c r="AY291" i="4"/>
  <c r="AX291" i="4"/>
  <c r="AW291" i="4"/>
  <c r="AV291" i="4"/>
  <c r="AU291" i="4"/>
  <c r="AT291" i="4"/>
  <c r="AS291" i="4"/>
  <c r="AR291" i="4"/>
  <c r="AQ291" i="4"/>
  <c r="AP291" i="4"/>
  <c r="AO291" i="4"/>
  <c r="AY290" i="4"/>
  <c r="AX290" i="4"/>
  <c r="AW290" i="4"/>
  <c r="AV290" i="4"/>
  <c r="AU290" i="4"/>
  <c r="AT290" i="4"/>
  <c r="AS290" i="4"/>
  <c r="AR290" i="4"/>
  <c r="AQ290" i="4"/>
  <c r="AP290" i="4"/>
  <c r="AO290" i="4"/>
  <c r="AY289" i="4"/>
  <c r="AX289" i="4"/>
  <c r="AW289" i="4"/>
  <c r="AV289" i="4"/>
  <c r="AU289" i="4"/>
  <c r="AT289" i="4"/>
  <c r="AS289" i="4"/>
  <c r="AR289" i="4"/>
  <c r="AQ289" i="4"/>
  <c r="AP289" i="4"/>
  <c r="AO289" i="4"/>
  <c r="AY288" i="4"/>
  <c r="AX288" i="4"/>
  <c r="AW288" i="4"/>
  <c r="AV288" i="4"/>
  <c r="AU288" i="4"/>
  <c r="AT288" i="4"/>
  <c r="AS288" i="4"/>
  <c r="AR288" i="4"/>
  <c r="AQ288" i="4"/>
  <c r="AP288" i="4"/>
  <c r="AO288" i="4"/>
  <c r="AY287" i="4"/>
  <c r="AX287" i="4"/>
  <c r="AW287" i="4"/>
  <c r="AV287" i="4"/>
  <c r="AU287" i="4"/>
  <c r="AT287" i="4"/>
  <c r="AS287" i="4"/>
  <c r="AR287" i="4"/>
  <c r="AQ287" i="4"/>
  <c r="AP287" i="4"/>
  <c r="AO287" i="4"/>
  <c r="AY286" i="4"/>
  <c r="AX286" i="4"/>
  <c r="AW286" i="4"/>
  <c r="AV286" i="4"/>
  <c r="AU286" i="4"/>
  <c r="AT286" i="4"/>
  <c r="AS286" i="4"/>
  <c r="AR286" i="4"/>
  <c r="AQ286" i="4"/>
  <c r="AP286" i="4"/>
  <c r="AO286" i="4"/>
  <c r="AY285" i="4"/>
  <c r="AX285" i="4"/>
  <c r="AW285" i="4"/>
  <c r="AV285" i="4"/>
  <c r="AU285" i="4"/>
  <c r="AT285" i="4"/>
  <c r="AS285" i="4"/>
  <c r="AR285" i="4"/>
  <c r="AQ285" i="4"/>
  <c r="AP285" i="4"/>
  <c r="AO285" i="4"/>
  <c r="AY284" i="4"/>
  <c r="AX284" i="4"/>
  <c r="AW284" i="4"/>
  <c r="AV284" i="4"/>
  <c r="AU284" i="4"/>
  <c r="AT284" i="4"/>
  <c r="AS284" i="4"/>
  <c r="AR284" i="4"/>
  <c r="AQ284" i="4"/>
  <c r="AP284" i="4"/>
  <c r="AO284" i="4"/>
  <c r="AY283" i="4"/>
  <c r="AX283" i="4"/>
  <c r="AW283" i="4"/>
  <c r="AV283" i="4"/>
  <c r="AU283" i="4"/>
  <c r="AT283" i="4"/>
  <c r="AS283" i="4"/>
  <c r="AR283" i="4"/>
  <c r="AQ283" i="4"/>
  <c r="AP283" i="4"/>
  <c r="AO283" i="4"/>
  <c r="AY282" i="4"/>
  <c r="AX282" i="4"/>
  <c r="AW282" i="4"/>
  <c r="AV282" i="4"/>
  <c r="AU282" i="4"/>
  <c r="AT282" i="4"/>
  <c r="AS282" i="4"/>
  <c r="AR282" i="4"/>
  <c r="AQ282" i="4"/>
  <c r="AP282" i="4"/>
  <c r="AO282" i="4"/>
  <c r="AY281" i="4"/>
  <c r="AX281" i="4"/>
  <c r="AW281" i="4"/>
  <c r="AV281" i="4"/>
  <c r="AU281" i="4"/>
  <c r="AT281" i="4"/>
  <c r="AS281" i="4"/>
  <c r="AR281" i="4"/>
  <c r="AQ281" i="4"/>
  <c r="AP281" i="4"/>
  <c r="AO281" i="4"/>
  <c r="AY280" i="4"/>
  <c r="AX280" i="4"/>
  <c r="AW280" i="4"/>
  <c r="AV280" i="4"/>
  <c r="AU280" i="4"/>
  <c r="AT280" i="4"/>
  <c r="AS280" i="4"/>
  <c r="AR280" i="4"/>
  <c r="AQ280" i="4"/>
  <c r="AP280" i="4"/>
  <c r="AO280" i="4"/>
  <c r="AY279" i="4"/>
  <c r="AX279" i="4"/>
  <c r="AW279" i="4"/>
  <c r="AV279" i="4"/>
  <c r="AU279" i="4"/>
  <c r="AT279" i="4"/>
  <c r="AS279" i="4"/>
  <c r="AR279" i="4"/>
  <c r="AQ279" i="4"/>
  <c r="AP279" i="4"/>
  <c r="AO279" i="4"/>
  <c r="AY278" i="4"/>
  <c r="AX278" i="4"/>
  <c r="AW278" i="4"/>
  <c r="AV278" i="4"/>
  <c r="AU278" i="4"/>
  <c r="AT278" i="4"/>
  <c r="AS278" i="4"/>
  <c r="AR278" i="4"/>
  <c r="AQ278" i="4"/>
  <c r="AP278" i="4"/>
  <c r="AO278" i="4"/>
  <c r="AY277" i="4"/>
  <c r="AX277" i="4"/>
  <c r="AW277" i="4"/>
  <c r="AV277" i="4"/>
  <c r="AU277" i="4"/>
  <c r="AT277" i="4"/>
  <c r="AS277" i="4"/>
  <c r="AR277" i="4"/>
  <c r="AQ277" i="4"/>
  <c r="AP277" i="4"/>
  <c r="AO277" i="4"/>
  <c r="AY276" i="4"/>
  <c r="AX276" i="4"/>
  <c r="AW276" i="4"/>
  <c r="AV276" i="4"/>
  <c r="AU276" i="4"/>
  <c r="AT276" i="4"/>
  <c r="AS276" i="4"/>
  <c r="AR276" i="4"/>
  <c r="AQ276" i="4"/>
  <c r="AP276" i="4"/>
  <c r="AO276" i="4"/>
  <c r="AY275" i="4"/>
  <c r="AX275" i="4"/>
  <c r="AW275" i="4"/>
  <c r="AV275" i="4"/>
  <c r="AU275" i="4"/>
  <c r="AT275" i="4"/>
  <c r="AS275" i="4"/>
  <c r="AR275" i="4"/>
  <c r="AQ275" i="4"/>
  <c r="AP275" i="4"/>
  <c r="AO275" i="4"/>
  <c r="AY274" i="4"/>
  <c r="AX274" i="4"/>
  <c r="AW274" i="4"/>
  <c r="AV274" i="4"/>
  <c r="AU274" i="4"/>
  <c r="AT274" i="4"/>
  <c r="AS274" i="4"/>
  <c r="AR274" i="4"/>
  <c r="AQ274" i="4"/>
  <c r="AP274" i="4"/>
  <c r="AO274" i="4"/>
  <c r="AY273" i="4"/>
  <c r="AX273" i="4"/>
  <c r="AW273" i="4"/>
  <c r="AV273" i="4"/>
  <c r="AU273" i="4"/>
  <c r="AT273" i="4"/>
  <c r="AS273" i="4"/>
  <c r="AR273" i="4"/>
  <c r="AQ273" i="4"/>
  <c r="AP273" i="4"/>
  <c r="AO273" i="4"/>
  <c r="AY272" i="4"/>
  <c r="AX272" i="4"/>
  <c r="AW272" i="4"/>
  <c r="AV272" i="4"/>
  <c r="AU272" i="4"/>
  <c r="AT272" i="4"/>
  <c r="AS272" i="4"/>
  <c r="AR272" i="4"/>
  <c r="AQ272" i="4"/>
  <c r="AP272" i="4"/>
  <c r="AO272" i="4"/>
  <c r="AY271" i="4"/>
  <c r="AX271" i="4"/>
  <c r="AW271" i="4"/>
  <c r="AV271" i="4"/>
  <c r="AU271" i="4"/>
  <c r="AT271" i="4"/>
  <c r="AS271" i="4"/>
  <c r="AR271" i="4"/>
  <c r="AQ271" i="4"/>
  <c r="AP271" i="4"/>
  <c r="AO271" i="4"/>
  <c r="AY270" i="4"/>
  <c r="AX270" i="4"/>
  <c r="AW270" i="4"/>
  <c r="AV270" i="4"/>
  <c r="AU270" i="4"/>
  <c r="AT270" i="4"/>
  <c r="AS270" i="4"/>
  <c r="AR270" i="4"/>
  <c r="AQ270" i="4"/>
  <c r="AP270" i="4"/>
  <c r="AO270" i="4"/>
  <c r="AY269" i="4"/>
  <c r="AX269" i="4"/>
  <c r="AW269" i="4"/>
  <c r="AV269" i="4"/>
  <c r="AU269" i="4"/>
  <c r="AT269" i="4"/>
  <c r="AS269" i="4"/>
  <c r="AR269" i="4"/>
  <c r="AQ269" i="4"/>
  <c r="AP269" i="4"/>
  <c r="AO269" i="4"/>
  <c r="AY268" i="4"/>
  <c r="AX268" i="4"/>
  <c r="AW268" i="4"/>
  <c r="AV268" i="4"/>
  <c r="AU268" i="4"/>
  <c r="AT268" i="4"/>
  <c r="AS268" i="4"/>
  <c r="AR268" i="4"/>
  <c r="AQ268" i="4"/>
  <c r="AP268" i="4"/>
  <c r="AO268" i="4"/>
  <c r="AY267" i="4"/>
  <c r="AX267" i="4"/>
  <c r="AW267" i="4"/>
  <c r="AV267" i="4"/>
  <c r="AU267" i="4"/>
  <c r="AT267" i="4"/>
  <c r="AS267" i="4"/>
  <c r="AR267" i="4"/>
  <c r="AQ267" i="4"/>
  <c r="AP267" i="4"/>
  <c r="AO267" i="4"/>
  <c r="AY266" i="4"/>
  <c r="AX266" i="4"/>
  <c r="AW266" i="4"/>
  <c r="AV266" i="4"/>
  <c r="AU266" i="4"/>
  <c r="AT266" i="4"/>
  <c r="AS266" i="4"/>
  <c r="AR266" i="4"/>
  <c r="AQ266" i="4"/>
  <c r="AP266" i="4"/>
  <c r="AO266" i="4"/>
  <c r="AY265" i="4"/>
  <c r="AX265" i="4"/>
  <c r="AW265" i="4"/>
  <c r="AV265" i="4"/>
  <c r="AU265" i="4"/>
  <c r="AT265" i="4"/>
  <c r="AS265" i="4"/>
  <c r="AR265" i="4"/>
  <c r="AQ265" i="4"/>
  <c r="AP265" i="4"/>
  <c r="AO265" i="4"/>
  <c r="AY264" i="4"/>
  <c r="AX264" i="4"/>
  <c r="AW264" i="4"/>
  <c r="AV264" i="4"/>
  <c r="AU264" i="4"/>
  <c r="AT264" i="4"/>
  <c r="AS264" i="4"/>
  <c r="AR264" i="4"/>
  <c r="AQ264" i="4"/>
  <c r="AP264" i="4"/>
  <c r="AO264" i="4"/>
  <c r="AY263" i="4"/>
  <c r="AX263" i="4"/>
  <c r="AW263" i="4"/>
  <c r="AV263" i="4"/>
  <c r="AU263" i="4"/>
  <c r="AT263" i="4"/>
  <c r="AS263" i="4"/>
  <c r="AR263" i="4"/>
  <c r="AQ263" i="4"/>
  <c r="AP263" i="4"/>
  <c r="AO263" i="4"/>
  <c r="AY262" i="4"/>
  <c r="AX262" i="4"/>
  <c r="AW262" i="4"/>
  <c r="AV262" i="4"/>
  <c r="AU262" i="4"/>
  <c r="AT262" i="4"/>
  <c r="AS262" i="4"/>
  <c r="AR262" i="4"/>
  <c r="AQ262" i="4"/>
  <c r="AP262" i="4"/>
  <c r="AO262" i="4"/>
  <c r="AY261" i="4"/>
  <c r="AX261" i="4"/>
  <c r="AW261" i="4"/>
  <c r="AV261" i="4"/>
  <c r="AU261" i="4"/>
  <c r="AT261" i="4"/>
  <c r="AS261" i="4"/>
  <c r="AR261" i="4"/>
  <c r="AQ261" i="4"/>
  <c r="AP261" i="4"/>
  <c r="AO261" i="4"/>
  <c r="AY260" i="4"/>
  <c r="AX260" i="4"/>
  <c r="AW260" i="4"/>
  <c r="AV260" i="4"/>
  <c r="AU260" i="4"/>
  <c r="AT260" i="4"/>
  <c r="AS260" i="4"/>
  <c r="AR260" i="4"/>
  <c r="AQ260" i="4"/>
  <c r="AP260" i="4"/>
  <c r="AO260" i="4"/>
  <c r="AY259" i="4"/>
  <c r="AX259" i="4"/>
  <c r="AW259" i="4"/>
  <c r="AV259" i="4"/>
  <c r="AU259" i="4"/>
  <c r="AT259" i="4"/>
  <c r="AS259" i="4"/>
  <c r="AR259" i="4"/>
  <c r="AQ259" i="4"/>
  <c r="AP259" i="4"/>
  <c r="AO259" i="4"/>
  <c r="AY258" i="4"/>
  <c r="AX258" i="4"/>
  <c r="AW258" i="4"/>
  <c r="AV258" i="4"/>
  <c r="AU258" i="4"/>
  <c r="AT258" i="4"/>
  <c r="AS258" i="4"/>
  <c r="AR258" i="4"/>
  <c r="AQ258" i="4"/>
  <c r="AP258" i="4"/>
  <c r="AO258" i="4"/>
  <c r="AY257" i="4"/>
  <c r="AX257" i="4"/>
  <c r="AW257" i="4"/>
  <c r="AV257" i="4"/>
  <c r="AU257" i="4"/>
  <c r="AT257" i="4"/>
  <c r="AS257" i="4"/>
  <c r="AR257" i="4"/>
  <c r="AQ257" i="4"/>
  <c r="AP257" i="4"/>
  <c r="AO257" i="4"/>
  <c r="AY256" i="4"/>
  <c r="AX256" i="4"/>
  <c r="AW256" i="4"/>
  <c r="AV256" i="4"/>
  <c r="AU256" i="4"/>
  <c r="AT256" i="4"/>
  <c r="AS256" i="4"/>
  <c r="AR256" i="4"/>
  <c r="AQ256" i="4"/>
  <c r="AP256" i="4"/>
  <c r="AO256" i="4"/>
  <c r="AY255" i="4"/>
  <c r="AX255" i="4"/>
  <c r="AW255" i="4"/>
  <c r="AV255" i="4"/>
  <c r="AU255" i="4"/>
  <c r="AT255" i="4"/>
  <c r="AS255" i="4"/>
  <c r="AR255" i="4"/>
  <c r="AQ255" i="4"/>
  <c r="AP255" i="4"/>
  <c r="AO255" i="4"/>
  <c r="AY254" i="4"/>
  <c r="AX254" i="4"/>
  <c r="AW254" i="4"/>
  <c r="AV254" i="4"/>
  <c r="AU254" i="4"/>
  <c r="AT254" i="4"/>
  <c r="AS254" i="4"/>
  <c r="AR254" i="4"/>
  <c r="AQ254" i="4"/>
  <c r="AP254" i="4"/>
  <c r="AO254" i="4"/>
  <c r="AY253" i="4"/>
  <c r="AX253" i="4"/>
  <c r="AW253" i="4"/>
  <c r="AV253" i="4"/>
  <c r="AU253" i="4"/>
  <c r="AT253" i="4"/>
  <c r="AS253" i="4"/>
  <c r="AR253" i="4"/>
  <c r="AQ253" i="4"/>
  <c r="AP253" i="4"/>
  <c r="AO253" i="4"/>
  <c r="AY252" i="4"/>
  <c r="AX252" i="4"/>
  <c r="AW252" i="4"/>
  <c r="AV252" i="4"/>
  <c r="AU252" i="4"/>
  <c r="AT252" i="4"/>
  <c r="AS252" i="4"/>
  <c r="AR252" i="4"/>
  <c r="AQ252" i="4"/>
  <c r="AP252" i="4"/>
  <c r="AO252" i="4"/>
  <c r="AY251" i="4"/>
  <c r="AX251" i="4"/>
  <c r="AW251" i="4"/>
  <c r="AV251" i="4"/>
  <c r="AU251" i="4"/>
  <c r="AT251" i="4"/>
  <c r="AS251" i="4"/>
  <c r="AR251" i="4"/>
  <c r="AQ251" i="4"/>
  <c r="AP251" i="4"/>
  <c r="AO251" i="4"/>
  <c r="AY250" i="4"/>
  <c r="AX250" i="4"/>
  <c r="AW250" i="4"/>
  <c r="AV250" i="4"/>
  <c r="AU250" i="4"/>
  <c r="AT250" i="4"/>
  <c r="AS250" i="4"/>
  <c r="AR250" i="4"/>
  <c r="AQ250" i="4"/>
  <c r="AP250" i="4"/>
  <c r="AO250" i="4"/>
  <c r="AY249" i="4"/>
  <c r="AX249" i="4"/>
  <c r="AW249" i="4"/>
  <c r="AV249" i="4"/>
  <c r="AU249" i="4"/>
  <c r="AT249" i="4"/>
  <c r="AS249" i="4"/>
  <c r="AR249" i="4"/>
  <c r="AQ249" i="4"/>
  <c r="AP249" i="4"/>
  <c r="AO249" i="4"/>
  <c r="AY248" i="4"/>
  <c r="AX248" i="4"/>
  <c r="AW248" i="4"/>
  <c r="AV248" i="4"/>
  <c r="AU248" i="4"/>
  <c r="AT248" i="4"/>
  <c r="AS248" i="4"/>
  <c r="AR248" i="4"/>
  <c r="AQ248" i="4"/>
  <c r="AP248" i="4"/>
  <c r="AO248" i="4"/>
  <c r="AY247" i="4"/>
  <c r="AX247" i="4"/>
  <c r="AW247" i="4"/>
  <c r="AV247" i="4"/>
  <c r="AU247" i="4"/>
  <c r="AT247" i="4"/>
  <c r="AS247" i="4"/>
  <c r="AR247" i="4"/>
  <c r="AQ247" i="4"/>
  <c r="AP247" i="4"/>
  <c r="AO247" i="4"/>
  <c r="AY246" i="4"/>
  <c r="AX246" i="4"/>
  <c r="AW246" i="4"/>
  <c r="AV246" i="4"/>
  <c r="AU246" i="4"/>
  <c r="AT246" i="4"/>
  <c r="AS246" i="4"/>
  <c r="AR246" i="4"/>
  <c r="AQ246" i="4"/>
  <c r="AP246" i="4"/>
  <c r="AO246" i="4"/>
  <c r="AY245" i="4"/>
  <c r="AX245" i="4"/>
  <c r="AW245" i="4"/>
  <c r="AV245" i="4"/>
  <c r="AU245" i="4"/>
  <c r="AT245" i="4"/>
  <c r="AS245" i="4"/>
  <c r="AR245" i="4"/>
  <c r="AQ245" i="4"/>
  <c r="AP245" i="4"/>
  <c r="AO245" i="4"/>
  <c r="AY244" i="4"/>
  <c r="AX244" i="4"/>
  <c r="AW244" i="4"/>
  <c r="AV244" i="4"/>
  <c r="AU244" i="4"/>
  <c r="AT244" i="4"/>
  <c r="AS244" i="4"/>
  <c r="AR244" i="4"/>
  <c r="AQ244" i="4"/>
  <c r="AP244" i="4"/>
  <c r="AO244" i="4"/>
  <c r="AY243" i="4"/>
  <c r="AX243" i="4"/>
  <c r="AW243" i="4"/>
  <c r="AV243" i="4"/>
  <c r="AU243" i="4"/>
  <c r="AT243" i="4"/>
  <c r="AS243" i="4"/>
  <c r="AR243" i="4"/>
  <c r="AQ243" i="4"/>
  <c r="AP243" i="4"/>
  <c r="AO243" i="4"/>
  <c r="AY242" i="4"/>
  <c r="AX242" i="4"/>
  <c r="AW242" i="4"/>
  <c r="AV242" i="4"/>
  <c r="AU242" i="4"/>
  <c r="AT242" i="4"/>
  <c r="AS242" i="4"/>
  <c r="AR242" i="4"/>
  <c r="AQ242" i="4"/>
  <c r="AP242" i="4"/>
  <c r="AO242" i="4"/>
  <c r="AY241" i="4"/>
  <c r="AX241" i="4"/>
  <c r="AW241" i="4"/>
  <c r="AV241" i="4"/>
  <c r="AU241" i="4"/>
  <c r="AT241" i="4"/>
  <c r="AS241" i="4"/>
  <c r="AR241" i="4"/>
  <c r="AQ241" i="4"/>
  <c r="AP241" i="4"/>
  <c r="AO241" i="4"/>
  <c r="AY240" i="4"/>
  <c r="AX240" i="4"/>
  <c r="AW240" i="4"/>
  <c r="AV240" i="4"/>
  <c r="AU240" i="4"/>
  <c r="AT240" i="4"/>
  <c r="AS240" i="4"/>
  <c r="AR240" i="4"/>
  <c r="AQ240" i="4"/>
  <c r="AP240" i="4"/>
  <c r="AO240" i="4"/>
  <c r="AY239" i="4"/>
  <c r="AX239" i="4"/>
  <c r="AW239" i="4"/>
  <c r="AV239" i="4"/>
  <c r="AU239" i="4"/>
  <c r="AT239" i="4"/>
  <c r="AS239" i="4"/>
  <c r="AR239" i="4"/>
  <c r="AQ239" i="4"/>
  <c r="AP239" i="4"/>
  <c r="AO239" i="4"/>
  <c r="AY238" i="4"/>
  <c r="AX238" i="4"/>
  <c r="AW238" i="4"/>
  <c r="AV238" i="4"/>
  <c r="AU238" i="4"/>
  <c r="AT238" i="4"/>
  <c r="AS238" i="4"/>
  <c r="AR238" i="4"/>
  <c r="AQ238" i="4"/>
  <c r="AP238" i="4"/>
  <c r="AO238" i="4"/>
  <c r="AY237" i="4"/>
  <c r="AX237" i="4"/>
  <c r="AW237" i="4"/>
  <c r="AV237" i="4"/>
  <c r="AU237" i="4"/>
  <c r="AT237" i="4"/>
  <c r="AS237" i="4"/>
  <c r="AR237" i="4"/>
  <c r="AQ237" i="4"/>
  <c r="AP237" i="4"/>
  <c r="AO237" i="4"/>
  <c r="AY236" i="4"/>
  <c r="AX236" i="4"/>
  <c r="AW236" i="4"/>
  <c r="AV236" i="4"/>
  <c r="AU236" i="4"/>
  <c r="AT236" i="4"/>
  <c r="AS236" i="4"/>
  <c r="AR236" i="4"/>
  <c r="AQ236" i="4"/>
  <c r="AP236" i="4"/>
  <c r="AO236" i="4"/>
  <c r="AY235" i="4"/>
  <c r="AX235" i="4"/>
  <c r="AW235" i="4"/>
  <c r="AV235" i="4"/>
  <c r="AU235" i="4"/>
  <c r="AT235" i="4"/>
  <c r="AS235" i="4"/>
  <c r="AR235" i="4"/>
  <c r="AQ235" i="4"/>
  <c r="AP235" i="4"/>
  <c r="AO235" i="4"/>
  <c r="AY234" i="4"/>
  <c r="AX234" i="4"/>
  <c r="AW234" i="4"/>
  <c r="AV234" i="4"/>
  <c r="AU234" i="4"/>
  <c r="AT234" i="4"/>
  <c r="AS234" i="4"/>
  <c r="AR234" i="4"/>
  <c r="AQ234" i="4"/>
  <c r="AP234" i="4"/>
  <c r="AO234" i="4"/>
  <c r="AY233" i="4"/>
  <c r="AX233" i="4"/>
  <c r="AW233" i="4"/>
  <c r="AV233" i="4"/>
  <c r="AU233" i="4"/>
  <c r="AT233" i="4"/>
  <c r="AS233" i="4"/>
  <c r="AR233" i="4"/>
  <c r="AQ233" i="4"/>
  <c r="AP233" i="4"/>
  <c r="AO233" i="4"/>
  <c r="AY232" i="4"/>
  <c r="AX232" i="4"/>
  <c r="AW232" i="4"/>
  <c r="AV232" i="4"/>
  <c r="AU232" i="4"/>
  <c r="AT232" i="4"/>
  <c r="AS232" i="4"/>
  <c r="AR232" i="4"/>
  <c r="AQ232" i="4"/>
  <c r="AP232" i="4"/>
  <c r="AO232" i="4"/>
  <c r="AY231" i="4"/>
  <c r="AX231" i="4"/>
  <c r="AW231" i="4"/>
  <c r="AV231" i="4"/>
  <c r="AU231" i="4"/>
  <c r="AT231" i="4"/>
  <c r="AS231" i="4"/>
  <c r="AR231" i="4"/>
  <c r="AQ231" i="4"/>
  <c r="AP231" i="4"/>
  <c r="AO231" i="4"/>
  <c r="AY230" i="4"/>
  <c r="AX230" i="4"/>
  <c r="AW230" i="4"/>
  <c r="AV230" i="4"/>
  <c r="AU230" i="4"/>
  <c r="AT230" i="4"/>
  <c r="AS230" i="4"/>
  <c r="AR230" i="4"/>
  <c r="AQ230" i="4"/>
  <c r="AP230" i="4"/>
  <c r="AO230" i="4"/>
  <c r="AY229" i="4"/>
  <c r="AX229" i="4"/>
  <c r="AW229" i="4"/>
  <c r="AV229" i="4"/>
  <c r="AU229" i="4"/>
  <c r="AT229" i="4"/>
  <c r="AS229" i="4"/>
  <c r="AR229" i="4"/>
  <c r="AQ229" i="4"/>
  <c r="AP229" i="4"/>
  <c r="AO229" i="4"/>
  <c r="AY228" i="4"/>
  <c r="AX228" i="4"/>
  <c r="AW228" i="4"/>
  <c r="AV228" i="4"/>
  <c r="AU228" i="4"/>
  <c r="AT228" i="4"/>
  <c r="AS228" i="4"/>
  <c r="AR228" i="4"/>
  <c r="AQ228" i="4"/>
  <c r="AP228" i="4"/>
  <c r="AO228" i="4"/>
  <c r="AY227" i="4"/>
  <c r="AX227" i="4"/>
  <c r="AW227" i="4"/>
  <c r="AV227" i="4"/>
  <c r="AU227" i="4"/>
  <c r="AT227" i="4"/>
  <c r="AS227" i="4"/>
  <c r="AR227" i="4"/>
  <c r="AQ227" i="4"/>
  <c r="AP227" i="4"/>
  <c r="AO227" i="4"/>
  <c r="AY226" i="4"/>
  <c r="AX226" i="4"/>
  <c r="AW226" i="4"/>
  <c r="AV226" i="4"/>
  <c r="AU226" i="4"/>
  <c r="AT226" i="4"/>
  <c r="AS226" i="4"/>
  <c r="AR226" i="4"/>
  <c r="AQ226" i="4"/>
  <c r="AP226" i="4"/>
  <c r="AO226" i="4"/>
  <c r="AY225" i="4"/>
  <c r="AX225" i="4"/>
  <c r="AW225" i="4"/>
  <c r="AV225" i="4"/>
  <c r="AU225" i="4"/>
  <c r="AT225" i="4"/>
  <c r="AS225" i="4"/>
  <c r="AR225" i="4"/>
  <c r="AQ225" i="4"/>
  <c r="AP225" i="4"/>
  <c r="AO225" i="4"/>
  <c r="AY224" i="4"/>
  <c r="AX224" i="4"/>
  <c r="AW224" i="4"/>
  <c r="AV224" i="4"/>
  <c r="AU224" i="4"/>
  <c r="AT224" i="4"/>
  <c r="AS224" i="4"/>
  <c r="AR224" i="4"/>
  <c r="AQ224" i="4"/>
  <c r="AP224" i="4"/>
  <c r="AO224" i="4"/>
  <c r="AY223" i="4"/>
  <c r="AX223" i="4"/>
  <c r="AW223" i="4"/>
  <c r="AV223" i="4"/>
  <c r="AU223" i="4"/>
  <c r="AT223" i="4"/>
  <c r="AS223" i="4"/>
  <c r="AR223" i="4"/>
  <c r="AQ223" i="4"/>
  <c r="AP223" i="4"/>
  <c r="AO223" i="4"/>
  <c r="AY222" i="4"/>
  <c r="AX222" i="4"/>
  <c r="AW222" i="4"/>
  <c r="AV222" i="4"/>
  <c r="AU222" i="4"/>
  <c r="AT222" i="4"/>
  <c r="AS222" i="4"/>
  <c r="AR222" i="4"/>
  <c r="AQ222" i="4"/>
  <c r="AP222" i="4"/>
  <c r="AO222" i="4"/>
  <c r="AY221" i="4"/>
  <c r="AX221" i="4"/>
  <c r="AW221" i="4"/>
  <c r="AV221" i="4"/>
  <c r="AU221" i="4"/>
  <c r="AT221" i="4"/>
  <c r="AS221" i="4"/>
  <c r="AR221" i="4"/>
  <c r="AQ221" i="4"/>
  <c r="AP221" i="4"/>
  <c r="AO221" i="4"/>
  <c r="AY220" i="4"/>
  <c r="AX220" i="4"/>
  <c r="AW220" i="4"/>
  <c r="AV220" i="4"/>
  <c r="AU220" i="4"/>
  <c r="AT220" i="4"/>
  <c r="AS220" i="4"/>
  <c r="AR220" i="4"/>
  <c r="AQ220" i="4"/>
  <c r="AP220" i="4"/>
  <c r="AO220" i="4"/>
  <c r="AY219" i="4"/>
  <c r="AX219" i="4"/>
  <c r="AW219" i="4"/>
  <c r="AV219" i="4"/>
  <c r="AU219" i="4"/>
  <c r="AT219" i="4"/>
  <c r="AS219" i="4"/>
  <c r="AR219" i="4"/>
  <c r="AQ219" i="4"/>
  <c r="AP219" i="4"/>
  <c r="AO219" i="4"/>
  <c r="AY218" i="4"/>
  <c r="AX218" i="4"/>
  <c r="AW218" i="4"/>
  <c r="AV218" i="4"/>
  <c r="AU218" i="4"/>
  <c r="AT218" i="4"/>
  <c r="AS218" i="4"/>
  <c r="AR218" i="4"/>
  <c r="AQ218" i="4"/>
  <c r="AP218" i="4"/>
  <c r="AO218" i="4"/>
  <c r="AY217" i="4"/>
  <c r="AX217" i="4"/>
  <c r="AW217" i="4"/>
  <c r="AV217" i="4"/>
  <c r="AU217" i="4"/>
  <c r="AT217" i="4"/>
  <c r="AS217" i="4"/>
  <c r="AR217" i="4"/>
  <c r="AQ217" i="4"/>
  <c r="AP217" i="4"/>
  <c r="AO217" i="4"/>
  <c r="AY216" i="4"/>
  <c r="AX216" i="4"/>
  <c r="AW216" i="4"/>
  <c r="AV216" i="4"/>
  <c r="AU216" i="4"/>
  <c r="AT216" i="4"/>
  <c r="AS216" i="4"/>
  <c r="AR216" i="4"/>
  <c r="AQ216" i="4"/>
  <c r="AP216" i="4"/>
  <c r="AO216" i="4"/>
  <c r="AY215" i="4"/>
  <c r="AX215" i="4"/>
  <c r="AW215" i="4"/>
  <c r="AV215" i="4"/>
  <c r="AU215" i="4"/>
  <c r="AT215" i="4"/>
  <c r="AS215" i="4"/>
  <c r="AR215" i="4"/>
  <c r="AQ215" i="4"/>
  <c r="AP215" i="4"/>
  <c r="AO215" i="4"/>
  <c r="AY214" i="4"/>
  <c r="AX214" i="4"/>
  <c r="AW214" i="4"/>
  <c r="AV214" i="4"/>
  <c r="AU214" i="4"/>
  <c r="AT214" i="4"/>
  <c r="AS214" i="4"/>
  <c r="AR214" i="4"/>
  <c r="AQ214" i="4"/>
  <c r="AP214" i="4"/>
  <c r="AO214" i="4"/>
  <c r="AY213" i="4"/>
  <c r="AX213" i="4"/>
  <c r="AW213" i="4"/>
  <c r="AV213" i="4"/>
  <c r="AU213" i="4"/>
  <c r="AT213" i="4"/>
  <c r="AS213" i="4"/>
  <c r="AR213" i="4"/>
  <c r="AQ213" i="4"/>
  <c r="AP213" i="4"/>
  <c r="AO213" i="4"/>
  <c r="AY212" i="4"/>
  <c r="AX212" i="4"/>
  <c r="AW212" i="4"/>
  <c r="AV212" i="4"/>
  <c r="AU212" i="4"/>
  <c r="AT212" i="4"/>
  <c r="AS212" i="4"/>
  <c r="AR212" i="4"/>
  <c r="AQ212" i="4"/>
  <c r="AP212" i="4"/>
  <c r="AO212" i="4"/>
  <c r="AY211" i="4"/>
  <c r="AX211" i="4"/>
  <c r="AW211" i="4"/>
  <c r="AV211" i="4"/>
  <c r="AU211" i="4"/>
  <c r="AT211" i="4"/>
  <c r="AS211" i="4"/>
  <c r="AR211" i="4"/>
  <c r="AQ211" i="4"/>
  <c r="AP211" i="4"/>
  <c r="AO211" i="4"/>
  <c r="AY210" i="4"/>
  <c r="AX210" i="4"/>
  <c r="AW210" i="4"/>
  <c r="AV210" i="4"/>
  <c r="AU210" i="4"/>
  <c r="AT210" i="4"/>
  <c r="AS210" i="4"/>
  <c r="AR210" i="4"/>
  <c r="AQ210" i="4"/>
  <c r="AP210" i="4"/>
  <c r="AO210" i="4"/>
  <c r="AY209" i="4"/>
  <c r="AX209" i="4"/>
  <c r="AW209" i="4"/>
  <c r="AV209" i="4"/>
  <c r="AU209" i="4"/>
  <c r="AT209" i="4"/>
  <c r="AS209" i="4"/>
  <c r="AR209" i="4"/>
  <c r="AQ209" i="4"/>
  <c r="AP209" i="4"/>
  <c r="AO209" i="4"/>
  <c r="AY208" i="4"/>
  <c r="AX208" i="4"/>
  <c r="AW208" i="4"/>
  <c r="AV208" i="4"/>
  <c r="AU208" i="4"/>
  <c r="AT208" i="4"/>
  <c r="AS208" i="4"/>
  <c r="AR208" i="4"/>
  <c r="AQ208" i="4"/>
  <c r="AP208" i="4"/>
  <c r="AO208" i="4"/>
  <c r="AY207" i="4"/>
  <c r="AX207" i="4"/>
  <c r="AW207" i="4"/>
  <c r="AV207" i="4"/>
  <c r="AU207" i="4"/>
  <c r="AT207" i="4"/>
  <c r="AS207" i="4"/>
  <c r="AR207" i="4"/>
  <c r="AQ207" i="4"/>
  <c r="AP207" i="4"/>
  <c r="AO207" i="4"/>
  <c r="AY206" i="4"/>
  <c r="AX206" i="4"/>
  <c r="AW206" i="4"/>
  <c r="AV206" i="4"/>
  <c r="AU206" i="4"/>
  <c r="AT206" i="4"/>
  <c r="AS206" i="4"/>
  <c r="AR206" i="4"/>
  <c r="AQ206" i="4"/>
  <c r="AP206" i="4"/>
  <c r="AO206" i="4"/>
  <c r="AY205" i="4"/>
  <c r="AX205" i="4"/>
  <c r="AW205" i="4"/>
  <c r="AV205" i="4"/>
  <c r="AU205" i="4"/>
  <c r="AT205" i="4"/>
  <c r="AS205" i="4"/>
  <c r="AR205" i="4"/>
  <c r="AQ205" i="4"/>
  <c r="AP205" i="4"/>
  <c r="AO205" i="4"/>
  <c r="AY204" i="4"/>
  <c r="AX204" i="4"/>
  <c r="AW204" i="4"/>
  <c r="AV204" i="4"/>
  <c r="AU204" i="4"/>
  <c r="AT204" i="4"/>
  <c r="AS204" i="4"/>
  <c r="AR204" i="4"/>
  <c r="AQ204" i="4"/>
  <c r="AP204" i="4"/>
  <c r="AO204" i="4"/>
  <c r="AY203" i="4"/>
  <c r="AX203" i="4"/>
  <c r="AW203" i="4"/>
  <c r="AV203" i="4"/>
  <c r="AU203" i="4"/>
  <c r="AT203" i="4"/>
  <c r="AS203" i="4"/>
  <c r="AR203" i="4"/>
  <c r="AQ203" i="4"/>
  <c r="AP203" i="4"/>
  <c r="AO203" i="4"/>
  <c r="AY202" i="4"/>
  <c r="AX202" i="4"/>
  <c r="AW202" i="4"/>
  <c r="AV202" i="4"/>
  <c r="AU202" i="4"/>
  <c r="AT202" i="4"/>
  <c r="AS202" i="4"/>
  <c r="AR202" i="4"/>
  <c r="AQ202" i="4"/>
  <c r="AP202" i="4"/>
  <c r="AO202" i="4"/>
  <c r="AY201" i="4"/>
  <c r="AX201" i="4"/>
  <c r="AW201" i="4"/>
  <c r="AV201" i="4"/>
  <c r="AU201" i="4"/>
  <c r="AT201" i="4"/>
  <c r="AS201" i="4"/>
  <c r="AR201" i="4"/>
  <c r="AQ201" i="4"/>
  <c r="AP201" i="4"/>
  <c r="AO201" i="4"/>
  <c r="AY200" i="4"/>
  <c r="AX200" i="4"/>
  <c r="AW200" i="4"/>
  <c r="AV200" i="4"/>
  <c r="AU200" i="4"/>
  <c r="AT200" i="4"/>
  <c r="AS200" i="4"/>
  <c r="AR200" i="4"/>
  <c r="AQ200" i="4"/>
  <c r="AP200" i="4"/>
  <c r="AO200" i="4"/>
  <c r="AY199" i="4"/>
  <c r="AX199" i="4"/>
  <c r="AW199" i="4"/>
  <c r="AV199" i="4"/>
  <c r="AU199" i="4"/>
  <c r="AT199" i="4"/>
  <c r="AS199" i="4"/>
  <c r="AR199" i="4"/>
  <c r="AQ199" i="4"/>
  <c r="AP199" i="4"/>
  <c r="AO199" i="4"/>
  <c r="AY198" i="4"/>
  <c r="AX198" i="4"/>
  <c r="AW198" i="4"/>
  <c r="AV198" i="4"/>
  <c r="AU198" i="4"/>
  <c r="AT198" i="4"/>
  <c r="AS198" i="4"/>
  <c r="AR198" i="4"/>
  <c r="AQ198" i="4"/>
  <c r="AP198" i="4"/>
  <c r="AO198" i="4"/>
  <c r="AY197" i="4"/>
  <c r="AX197" i="4"/>
  <c r="AW197" i="4"/>
  <c r="AV197" i="4"/>
  <c r="AU197" i="4"/>
  <c r="AT197" i="4"/>
  <c r="AS197" i="4"/>
  <c r="AR197" i="4"/>
  <c r="AQ197" i="4"/>
  <c r="AP197" i="4"/>
  <c r="AO197" i="4"/>
  <c r="AY196" i="4"/>
  <c r="AX196" i="4"/>
  <c r="AW196" i="4"/>
  <c r="AV196" i="4"/>
  <c r="AU196" i="4"/>
  <c r="AT196" i="4"/>
  <c r="AS196" i="4"/>
  <c r="AR196" i="4"/>
  <c r="AQ196" i="4"/>
  <c r="AP196" i="4"/>
  <c r="AO196" i="4"/>
  <c r="AY195" i="4"/>
  <c r="AX195" i="4"/>
  <c r="AW195" i="4"/>
  <c r="AV195" i="4"/>
  <c r="AU195" i="4"/>
  <c r="AT195" i="4"/>
  <c r="AS195" i="4"/>
  <c r="AR195" i="4"/>
  <c r="AQ195" i="4"/>
  <c r="AP195" i="4"/>
  <c r="AO195" i="4"/>
  <c r="AY194" i="4"/>
  <c r="AX194" i="4"/>
  <c r="AW194" i="4"/>
  <c r="AV194" i="4"/>
  <c r="AU194" i="4"/>
  <c r="AT194" i="4"/>
  <c r="AS194" i="4"/>
  <c r="AR194" i="4"/>
  <c r="AQ194" i="4"/>
  <c r="AP194" i="4"/>
  <c r="AO194" i="4"/>
  <c r="AY193" i="4"/>
  <c r="AX193" i="4"/>
  <c r="AW193" i="4"/>
  <c r="AV193" i="4"/>
  <c r="AU193" i="4"/>
  <c r="AT193" i="4"/>
  <c r="AS193" i="4"/>
  <c r="AR193" i="4"/>
  <c r="AQ193" i="4"/>
  <c r="AP193" i="4"/>
  <c r="AO193" i="4"/>
  <c r="AY192" i="4"/>
  <c r="AX192" i="4"/>
  <c r="AW192" i="4"/>
  <c r="AV192" i="4"/>
  <c r="AU192" i="4"/>
  <c r="AT192" i="4"/>
  <c r="AS192" i="4"/>
  <c r="AR192" i="4"/>
  <c r="AQ192" i="4"/>
  <c r="AP192" i="4"/>
  <c r="AO192" i="4"/>
  <c r="AY191" i="4"/>
  <c r="AX191" i="4"/>
  <c r="AW191" i="4"/>
  <c r="AV191" i="4"/>
  <c r="AU191" i="4"/>
  <c r="AT191" i="4"/>
  <c r="AS191" i="4"/>
  <c r="AR191" i="4"/>
  <c r="AQ191" i="4"/>
  <c r="AP191" i="4"/>
  <c r="AO191" i="4"/>
  <c r="AY190" i="4"/>
  <c r="AX190" i="4"/>
  <c r="AW190" i="4"/>
  <c r="AV190" i="4"/>
  <c r="AU190" i="4"/>
  <c r="AT190" i="4"/>
  <c r="AS190" i="4"/>
  <c r="AR190" i="4"/>
  <c r="AQ190" i="4"/>
  <c r="AP190" i="4"/>
  <c r="AO190" i="4"/>
  <c r="AY189" i="4"/>
  <c r="AX189" i="4"/>
  <c r="AW189" i="4"/>
  <c r="AV189" i="4"/>
  <c r="AU189" i="4"/>
  <c r="AT189" i="4"/>
  <c r="AS189" i="4"/>
  <c r="AR189" i="4"/>
  <c r="AQ189" i="4"/>
  <c r="AP189" i="4"/>
  <c r="AO189" i="4"/>
  <c r="AY188" i="4"/>
  <c r="AX188" i="4"/>
  <c r="AW188" i="4"/>
  <c r="AV188" i="4"/>
  <c r="AU188" i="4"/>
  <c r="AT188" i="4"/>
  <c r="AS188" i="4"/>
  <c r="AR188" i="4"/>
  <c r="AQ188" i="4"/>
  <c r="AP188" i="4"/>
  <c r="AO188" i="4"/>
  <c r="AY187" i="4"/>
  <c r="AX187" i="4"/>
  <c r="AW187" i="4"/>
  <c r="AV187" i="4"/>
  <c r="AU187" i="4"/>
  <c r="AT187" i="4"/>
  <c r="AS187" i="4"/>
  <c r="AR187" i="4"/>
  <c r="AQ187" i="4"/>
  <c r="AP187" i="4"/>
  <c r="AO187" i="4"/>
  <c r="AY186" i="4"/>
  <c r="AX186" i="4"/>
  <c r="AW186" i="4"/>
  <c r="AV186" i="4"/>
  <c r="AU186" i="4"/>
  <c r="AT186" i="4"/>
  <c r="AS186" i="4"/>
  <c r="AR186" i="4"/>
  <c r="AQ186" i="4"/>
  <c r="AP186" i="4"/>
  <c r="AO186" i="4"/>
  <c r="AY185" i="4"/>
  <c r="AX185" i="4"/>
  <c r="AW185" i="4"/>
  <c r="AV185" i="4"/>
  <c r="AU185" i="4"/>
  <c r="AT185" i="4"/>
  <c r="AS185" i="4"/>
  <c r="AR185" i="4"/>
  <c r="AQ185" i="4"/>
  <c r="AP185" i="4"/>
  <c r="AO185" i="4"/>
  <c r="AY184" i="4"/>
  <c r="AX184" i="4"/>
  <c r="AW184" i="4"/>
  <c r="AV184" i="4"/>
  <c r="AU184" i="4"/>
  <c r="AT184" i="4"/>
  <c r="AS184" i="4"/>
  <c r="AR184" i="4"/>
  <c r="AQ184" i="4"/>
  <c r="AP184" i="4"/>
  <c r="AO184" i="4"/>
  <c r="AY183" i="4"/>
  <c r="AX183" i="4"/>
  <c r="AW183" i="4"/>
  <c r="AV183" i="4"/>
  <c r="AU183" i="4"/>
  <c r="AT183" i="4"/>
  <c r="AS183" i="4"/>
  <c r="AR183" i="4"/>
  <c r="AQ183" i="4"/>
  <c r="AP183" i="4"/>
  <c r="AO183" i="4"/>
  <c r="AY182" i="4"/>
  <c r="AX182" i="4"/>
  <c r="AW182" i="4"/>
  <c r="AV182" i="4"/>
  <c r="AU182" i="4"/>
  <c r="AT182" i="4"/>
  <c r="AS182" i="4"/>
  <c r="AR182" i="4"/>
  <c r="AQ182" i="4"/>
  <c r="AP182" i="4"/>
  <c r="AO182" i="4"/>
  <c r="AY181" i="4"/>
  <c r="AX181" i="4"/>
  <c r="AW181" i="4"/>
  <c r="AV181" i="4"/>
  <c r="AU181" i="4"/>
  <c r="AT181" i="4"/>
  <c r="AS181" i="4"/>
  <c r="AR181" i="4"/>
  <c r="AQ181" i="4"/>
  <c r="AP181" i="4"/>
  <c r="AO181" i="4"/>
  <c r="AY180" i="4"/>
  <c r="AX180" i="4"/>
  <c r="AW180" i="4"/>
  <c r="AV180" i="4"/>
  <c r="AU180" i="4"/>
  <c r="AT180" i="4"/>
  <c r="AS180" i="4"/>
  <c r="AR180" i="4"/>
  <c r="AQ180" i="4"/>
  <c r="AP180" i="4"/>
  <c r="AO180" i="4"/>
  <c r="AY179" i="4"/>
  <c r="AX179" i="4"/>
  <c r="AW179" i="4"/>
  <c r="AV179" i="4"/>
  <c r="AU179" i="4"/>
  <c r="AT179" i="4"/>
  <c r="AS179" i="4"/>
  <c r="AR179" i="4"/>
  <c r="AQ179" i="4"/>
  <c r="AP179" i="4"/>
  <c r="AO179" i="4"/>
  <c r="AY178" i="4"/>
  <c r="AX178" i="4"/>
  <c r="AW178" i="4"/>
  <c r="AV178" i="4"/>
  <c r="AU178" i="4"/>
  <c r="AT178" i="4"/>
  <c r="AS178" i="4"/>
  <c r="AR178" i="4"/>
  <c r="AQ178" i="4"/>
  <c r="AP178" i="4"/>
  <c r="AO178" i="4"/>
  <c r="AY177" i="4"/>
  <c r="AX177" i="4"/>
  <c r="AW177" i="4"/>
  <c r="AV177" i="4"/>
  <c r="AU177" i="4"/>
  <c r="AT177" i="4"/>
  <c r="AS177" i="4"/>
  <c r="AR177" i="4"/>
  <c r="AQ177" i="4"/>
  <c r="AP177" i="4"/>
  <c r="AO177" i="4"/>
  <c r="AY176" i="4"/>
  <c r="AX176" i="4"/>
  <c r="AW176" i="4"/>
  <c r="AV176" i="4"/>
  <c r="AU176" i="4"/>
  <c r="AT176" i="4"/>
  <c r="AS176" i="4"/>
  <c r="AR176" i="4"/>
  <c r="AQ176" i="4"/>
  <c r="AP176" i="4"/>
  <c r="AO176" i="4"/>
  <c r="AY175" i="4"/>
  <c r="AX175" i="4"/>
  <c r="AW175" i="4"/>
  <c r="AV175" i="4"/>
  <c r="AU175" i="4"/>
  <c r="AT175" i="4"/>
  <c r="AS175" i="4"/>
  <c r="AR175" i="4"/>
  <c r="AQ175" i="4"/>
  <c r="AP175" i="4"/>
  <c r="AO175" i="4"/>
  <c r="AY174" i="4"/>
  <c r="AX174" i="4"/>
  <c r="AW174" i="4"/>
  <c r="AV174" i="4"/>
  <c r="AU174" i="4"/>
  <c r="AT174" i="4"/>
  <c r="AS174" i="4"/>
  <c r="AR174" i="4"/>
  <c r="AQ174" i="4"/>
  <c r="AP174" i="4"/>
  <c r="AO174" i="4"/>
  <c r="AY173" i="4"/>
  <c r="AX173" i="4"/>
  <c r="AW173" i="4"/>
  <c r="AV173" i="4"/>
  <c r="AU173" i="4"/>
  <c r="AT173" i="4"/>
  <c r="AS173" i="4"/>
  <c r="AR173" i="4"/>
  <c r="AQ173" i="4"/>
  <c r="AP173" i="4"/>
  <c r="AO173" i="4"/>
  <c r="AY172" i="4"/>
  <c r="AX172" i="4"/>
  <c r="AW172" i="4"/>
  <c r="AV172" i="4"/>
  <c r="AU172" i="4"/>
  <c r="AT172" i="4"/>
  <c r="AS172" i="4"/>
  <c r="AR172" i="4"/>
  <c r="AQ172" i="4"/>
  <c r="AP172" i="4"/>
  <c r="AO172" i="4"/>
  <c r="AY171" i="4"/>
  <c r="AX171" i="4"/>
  <c r="AW171" i="4"/>
  <c r="AV171" i="4"/>
  <c r="AU171" i="4"/>
  <c r="AT171" i="4"/>
  <c r="AS171" i="4"/>
  <c r="AR171" i="4"/>
  <c r="AQ171" i="4"/>
  <c r="AP171" i="4"/>
  <c r="AO171" i="4"/>
  <c r="AY170" i="4"/>
  <c r="AX170" i="4"/>
  <c r="AW170" i="4"/>
  <c r="AV170" i="4"/>
  <c r="AU170" i="4"/>
  <c r="AT170" i="4"/>
  <c r="AS170" i="4"/>
  <c r="AR170" i="4"/>
  <c r="AQ170" i="4"/>
  <c r="AP170" i="4"/>
  <c r="AO170" i="4"/>
  <c r="AY169" i="4"/>
  <c r="AX169" i="4"/>
  <c r="AW169" i="4"/>
  <c r="AV169" i="4"/>
  <c r="AU169" i="4"/>
  <c r="AT169" i="4"/>
  <c r="AS169" i="4"/>
  <c r="AR169" i="4"/>
  <c r="AQ169" i="4"/>
  <c r="AP169" i="4"/>
  <c r="AO169" i="4"/>
  <c r="AY168" i="4"/>
  <c r="AX168" i="4"/>
  <c r="AW168" i="4"/>
  <c r="AV168" i="4"/>
  <c r="AU168" i="4"/>
  <c r="AT168" i="4"/>
  <c r="AS168" i="4"/>
  <c r="AR168" i="4"/>
  <c r="AQ168" i="4"/>
  <c r="AP168" i="4"/>
  <c r="AO168" i="4"/>
  <c r="AY167" i="4"/>
  <c r="AX167" i="4"/>
  <c r="AW167" i="4"/>
  <c r="AV167" i="4"/>
  <c r="AU167" i="4"/>
  <c r="AT167" i="4"/>
  <c r="AS167" i="4"/>
  <c r="AR167" i="4"/>
  <c r="AQ167" i="4"/>
  <c r="AP167" i="4"/>
  <c r="AO167" i="4"/>
  <c r="AY166" i="4"/>
  <c r="AX166" i="4"/>
  <c r="AW166" i="4"/>
  <c r="AV166" i="4"/>
  <c r="AU166" i="4"/>
  <c r="AT166" i="4"/>
  <c r="AS166" i="4"/>
  <c r="AR166" i="4"/>
  <c r="AQ166" i="4"/>
  <c r="AP166" i="4"/>
  <c r="AO166" i="4"/>
  <c r="AY165" i="4"/>
  <c r="AX165" i="4"/>
  <c r="AW165" i="4"/>
  <c r="AV165" i="4"/>
  <c r="AU165" i="4"/>
  <c r="AT165" i="4"/>
  <c r="AS165" i="4"/>
  <c r="AR165" i="4"/>
  <c r="AQ165" i="4"/>
  <c r="AP165" i="4"/>
  <c r="AO165" i="4"/>
  <c r="AY164" i="4"/>
  <c r="AX164" i="4"/>
  <c r="AW164" i="4"/>
  <c r="AV164" i="4"/>
  <c r="AU164" i="4"/>
  <c r="AT164" i="4"/>
  <c r="AS164" i="4"/>
  <c r="AR164" i="4"/>
  <c r="AQ164" i="4"/>
  <c r="AP164" i="4"/>
  <c r="AO164" i="4"/>
  <c r="AY163" i="4"/>
  <c r="AX163" i="4"/>
  <c r="AW163" i="4"/>
  <c r="AV163" i="4"/>
  <c r="AU163" i="4"/>
  <c r="AT163" i="4"/>
  <c r="AS163" i="4"/>
  <c r="AR163" i="4"/>
  <c r="AQ163" i="4"/>
  <c r="AP163" i="4"/>
  <c r="AO163" i="4"/>
  <c r="AY162" i="4"/>
  <c r="AX162" i="4"/>
  <c r="AW162" i="4"/>
  <c r="AV162" i="4"/>
  <c r="AU162" i="4"/>
  <c r="AT162" i="4"/>
  <c r="AS162" i="4"/>
  <c r="AR162" i="4"/>
  <c r="AQ162" i="4"/>
  <c r="AP162" i="4"/>
  <c r="AO162" i="4"/>
  <c r="AY161" i="4"/>
  <c r="AX161" i="4"/>
  <c r="AW161" i="4"/>
  <c r="AV161" i="4"/>
  <c r="AU161" i="4"/>
  <c r="AT161" i="4"/>
  <c r="AS161" i="4"/>
  <c r="AR161" i="4"/>
  <c r="AQ161" i="4"/>
  <c r="AP161" i="4"/>
  <c r="AO161" i="4"/>
  <c r="AY160" i="4"/>
  <c r="AX160" i="4"/>
  <c r="AW160" i="4"/>
  <c r="AV160" i="4"/>
  <c r="AU160" i="4"/>
  <c r="AT160" i="4"/>
  <c r="AS160" i="4"/>
  <c r="AR160" i="4"/>
  <c r="AQ160" i="4"/>
  <c r="AP160" i="4"/>
  <c r="AO160" i="4"/>
  <c r="AY159" i="4"/>
  <c r="AX159" i="4"/>
  <c r="AW159" i="4"/>
  <c r="AV159" i="4"/>
  <c r="AU159" i="4"/>
  <c r="AT159" i="4"/>
  <c r="AS159" i="4"/>
  <c r="AR159" i="4"/>
  <c r="AQ159" i="4"/>
  <c r="AP159" i="4"/>
  <c r="AO159" i="4"/>
  <c r="AY158" i="4"/>
  <c r="AX158" i="4"/>
  <c r="AW158" i="4"/>
  <c r="AV158" i="4"/>
  <c r="AU158" i="4"/>
  <c r="AT158" i="4"/>
  <c r="AS158" i="4"/>
  <c r="AR158" i="4"/>
  <c r="AQ158" i="4"/>
  <c r="AP158" i="4"/>
  <c r="AO158" i="4"/>
  <c r="AY157" i="4"/>
  <c r="AX157" i="4"/>
  <c r="AW157" i="4"/>
  <c r="AV157" i="4"/>
  <c r="AU157" i="4"/>
  <c r="AT157" i="4"/>
  <c r="AS157" i="4"/>
  <c r="AR157" i="4"/>
  <c r="AQ157" i="4"/>
  <c r="AP157" i="4"/>
  <c r="AO157" i="4"/>
  <c r="AY156" i="4"/>
  <c r="AX156" i="4"/>
  <c r="AW156" i="4"/>
  <c r="AV156" i="4"/>
  <c r="AU156" i="4"/>
  <c r="AT156" i="4"/>
  <c r="AS156" i="4"/>
  <c r="AR156" i="4"/>
  <c r="AQ156" i="4"/>
  <c r="AP156" i="4"/>
  <c r="AO156" i="4"/>
  <c r="AY155" i="4"/>
  <c r="AX155" i="4"/>
  <c r="AW155" i="4"/>
  <c r="AV155" i="4"/>
  <c r="AU155" i="4"/>
  <c r="AT155" i="4"/>
  <c r="AS155" i="4"/>
  <c r="AR155" i="4"/>
  <c r="AQ155" i="4"/>
  <c r="AP155" i="4"/>
  <c r="AO155" i="4"/>
  <c r="AY154" i="4"/>
  <c r="AX154" i="4"/>
  <c r="AW154" i="4"/>
  <c r="AV154" i="4"/>
  <c r="AU154" i="4"/>
  <c r="AT154" i="4"/>
  <c r="AS154" i="4"/>
  <c r="AR154" i="4"/>
  <c r="AQ154" i="4"/>
  <c r="AP154" i="4"/>
  <c r="AO154" i="4"/>
  <c r="AY153" i="4"/>
  <c r="AX153" i="4"/>
  <c r="AW153" i="4"/>
  <c r="AV153" i="4"/>
  <c r="AU153" i="4"/>
  <c r="AT153" i="4"/>
  <c r="AS153" i="4"/>
  <c r="AR153" i="4"/>
  <c r="AQ153" i="4"/>
  <c r="AP153" i="4"/>
  <c r="AO153" i="4"/>
  <c r="AY152" i="4"/>
  <c r="AX152" i="4"/>
  <c r="AW152" i="4"/>
  <c r="AV152" i="4"/>
  <c r="AU152" i="4"/>
  <c r="AT152" i="4"/>
  <c r="AS152" i="4"/>
  <c r="AR152" i="4"/>
  <c r="AQ152" i="4"/>
  <c r="AP152" i="4"/>
  <c r="AO152" i="4"/>
  <c r="AY151" i="4"/>
  <c r="AX151" i="4"/>
  <c r="AW151" i="4"/>
  <c r="AV151" i="4"/>
  <c r="AU151" i="4"/>
  <c r="AT151" i="4"/>
  <c r="AS151" i="4"/>
  <c r="AR151" i="4"/>
  <c r="AQ151" i="4"/>
  <c r="AP151" i="4"/>
  <c r="AO151" i="4"/>
  <c r="AY150" i="4"/>
  <c r="AX150" i="4"/>
  <c r="AW150" i="4"/>
  <c r="AV150" i="4"/>
  <c r="AU150" i="4"/>
  <c r="AT150" i="4"/>
  <c r="AS150" i="4"/>
  <c r="AR150" i="4"/>
  <c r="AQ150" i="4"/>
  <c r="AP150" i="4"/>
  <c r="AO150" i="4"/>
  <c r="AY149" i="4"/>
  <c r="AX149" i="4"/>
  <c r="AW149" i="4"/>
  <c r="AV149" i="4"/>
  <c r="AU149" i="4"/>
  <c r="AT149" i="4"/>
  <c r="AS149" i="4"/>
  <c r="AR149" i="4"/>
  <c r="AQ149" i="4"/>
  <c r="AP149" i="4"/>
  <c r="AO149" i="4"/>
  <c r="AY148" i="4"/>
  <c r="AX148" i="4"/>
  <c r="AW148" i="4"/>
  <c r="AV148" i="4"/>
  <c r="AU148" i="4"/>
  <c r="AT148" i="4"/>
  <c r="AS148" i="4"/>
  <c r="AR148" i="4"/>
  <c r="AQ148" i="4"/>
  <c r="AP148" i="4"/>
  <c r="AO148" i="4"/>
  <c r="AY147" i="4"/>
  <c r="AX147" i="4"/>
  <c r="AW147" i="4"/>
  <c r="AV147" i="4"/>
  <c r="AU147" i="4"/>
  <c r="AT147" i="4"/>
  <c r="AS147" i="4"/>
  <c r="AR147" i="4"/>
  <c r="AQ147" i="4"/>
  <c r="AP147" i="4"/>
  <c r="AO147" i="4"/>
  <c r="AY146" i="4"/>
  <c r="AX146" i="4"/>
  <c r="AW146" i="4"/>
  <c r="AV146" i="4"/>
  <c r="AU146" i="4"/>
  <c r="AT146" i="4"/>
  <c r="AS146" i="4"/>
  <c r="AR146" i="4"/>
  <c r="AQ146" i="4"/>
  <c r="AP146" i="4"/>
  <c r="AO146" i="4"/>
  <c r="AY145" i="4"/>
  <c r="AX145" i="4"/>
  <c r="AW145" i="4"/>
  <c r="AV145" i="4"/>
  <c r="AU145" i="4"/>
  <c r="AT145" i="4"/>
  <c r="AS145" i="4"/>
  <c r="AR145" i="4"/>
  <c r="AQ145" i="4"/>
  <c r="AP145" i="4"/>
  <c r="AO145" i="4"/>
  <c r="AY144" i="4"/>
  <c r="AX144" i="4"/>
  <c r="AW144" i="4"/>
  <c r="AV144" i="4"/>
  <c r="AU144" i="4"/>
  <c r="AT144" i="4"/>
  <c r="AS144" i="4"/>
  <c r="AR144" i="4"/>
  <c r="AQ144" i="4"/>
  <c r="AP144" i="4"/>
  <c r="AO144" i="4"/>
  <c r="AY143" i="4"/>
  <c r="AX143" i="4"/>
  <c r="AW143" i="4"/>
  <c r="AV143" i="4"/>
  <c r="AU143" i="4"/>
  <c r="AT143" i="4"/>
  <c r="AS143" i="4"/>
  <c r="AR143" i="4"/>
  <c r="AQ143" i="4"/>
  <c r="AP143" i="4"/>
  <c r="AO143" i="4"/>
  <c r="AY142" i="4"/>
  <c r="AX142" i="4"/>
  <c r="AW142" i="4"/>
  <c r="AV142" i="4"/>
  <c r="AU142" i="4"/>
  <c r="AT142" i="4"/>
  <c r="AS142" i="4"/>
  <c r="AR142" i="4"/>
  <c r="AQ142" i="4"/>
  <c r="AP142" i="4"/>
  <c r="AO142" i="4"/>
  <c r="AY141" i="4"/>
  <c r="AX141" i="4"/>
  <c r="AW141" i="4"/>
  <c r="AV141" i="4"/>
  <c r="AU141" i="4"/>
  <c r="AT141" i="4"/>
  <c r="AS141" i="4"/>
  <c r="AR141" i="4"/>
  <c r="AQ141" i="4"/>
  <c r="AP141" i="4"/>
  <c r="AO141" i="4"/>
  <c r="AY140" i="4"/>
  <c r="AX140" i="4"/>
  <c r="AW140" i="4"/>
  <c r="AV140" i="4"/>
  <c r="AU140" i="4"/>
  <c r="AT140" i="4"/>
  <c r="AS140" i="4"/>
  <c r="AR140" i="4"/>
  <c r="AQ140" i="4"/>
  <c r="AP140" i="4"/>
  <c r="AO140" i="4"/>
  <c r="AY139" i="4"/>
  <c r="AX139" i="4"/>
  <c r="AW139" i="4"/>
  <c r="AV139" i="4"/>
  <c r="AU139" i="4"/>
  <c r="AT139" i="4"/>
  <c r="AS139" i="4"/>
  <c r="AR139" i="4"/>
  <c r="AQ139" i="4"/>
  <c r="AP139" i="4"/>
  <c r="AO139" i="4"/>
  <c r="AY138" i="4"/>
  <c r="AX138" i="4"/>
  <c r="AW138" i="4"/>
  <c r="AV138" i="4"/>
  <c r="AU138" i="4"/>
  <c r="AT138" i="4"/>
  <c r="AS138" i="4"/>
  <c r="AR138" i="4"/>
  <c r="AQ138" i="4"/>
  <c r="AP138" i="4"/>
  <c r="AO138" i="4"/>
  <c r="AY137" i="4"/>
  <c r="AX137" i="4"/>
  <c r="AW137" i="4"/>
  <c r="AV137" i="4"/>
  <c r="AU137" i="4"/>
  <c r="AT137" i="4"/>
  <c r="AS137" i="4"/>
  <c r="AR137" i="4"/>
  <c r="AQ137" i="4"/>
  <c r="AP137" i="4"/>
  <c r="AO137" i="4"/>
  <c r="AY136" i="4"/>
  <c r="AX136" i="4"/>
  <c r="AW136" i="4"/>
  <c r="AV136" i="4"/>
  <c r="AU136" i="4"/>
  <c r="AT136" i="4"/>
  <c r="AS136" i="4"/>
  <c r="AR136" i="4"/>
  <c r="AQ136" i="4"/>
  <c r="AP136" i="4"/>
  <c r="AO136" i="4"/>
  <c r="AY135" i="4"/>
  <c r="AX135" i="4"/>
  <c r="AW135" i="4"/>
  <c r="AV135" i="4"/>
  <c r="AU135" i="4"/>
  <c r="AT135" i="4"/>
  <c r="AS135" i="4"/>
  <c r="AR135" i="4"/>
  <c r="AQ135" i="4"/>
  <c r="AP135" i="4"/>
  <c r="AO135" i="4"/>
  <c r="AY134" i="4"/>
  <c r="AX134" i="4"/>
  <c r="AW134" i="4"/>
  <c r="AV134" i="4"/>
  <c r="AU134" i="4"/>
  <c r="AT134" i="4"/>
  <c r="AS134" i="4"/>
  <c r="AR134" i="4"/>
  <c r="AQ134" i="4"/>
  <c r="AP134" i="4"/>
  <c r="AO134" i="4"/>
  <c r="AY133" i="4"/>
  <c r="AX133" i="4"/>
  <c r="AW133" i="4"/>
  <c r="AV133" i="4"/>
  <c r="AU133" i="4"/>
  <c r="AT133" i="4"/>
  <c r="AS133" i="4"/>
  <c r="AR133" i="4"/>
  <c r="AQ133" i="4"/>
  <c r="AP133" i="4"/>
  <c r="AO133" i="4"/>
  <c r="AY132" i="4"/>
  <c r="AX132" i="4"/>
  <c r="AW132" i="4"/>
  <c r="AV132" i="4"/>
  <c r="AU132" i="4"/>
  <c r="AT132" i="4"/>
  <c r="AS132" i="4"/>
  <c r="AR132" i="4"/>
  <c r="AQ132" i="4"/>
  <c r="AP132" i="4"/>
  <c r="AO132" i="4"/>
  <c r="AY131" i="4"/>
  <c r="AX131" i="4"/>
  <c r="AW131" i="4"/>
  <c r="AV131" i="4"/>
  <c r="AU131" i="4"/>
  <c r="AT131" i="4"/>
  <c r="AS131" i="4"/>
  <c r="AR131" i="4"/>
  <c r="AQ131" i="4"/>
  <c r="AP131" i="4"/>
  <c r="AO131" i="4"/>
  <c r="AY130" i="4"/>
  <c r="AX130" i="4"/>
  <c r="AW130" i="4"/>
  <c r="AV130" i="4"/>
  <c r="AU130" i="4"/>
  <c r="AT130" i="4"/>
  <c r="AS130" i="4"/>
  <c r="AR130" i="4"/>
  <c r="AQ130" i="4"/>
  <c r="AP130" i="4"/>
  <c r="AO130" i="4"/>
  <c r="AY129" i="4"/>
  <c r="AX129" i="4"/>
  <c r="AW129" i="4"/>
  <c r="AV129" i="4"/>
  <c r="AU129" i="4"/>
  <c r="AT129" i="4"/>
  <c r="AS129" i="4"/>
  <c r="AR129" i="4"/>
  <c r="AQ129" i="4"/>
  <c r="AP129" i="4"/>
  <c r="AO129" i="4"/>
  <c r="AY128" i="4"/>
  <c r="AX128" i="4"/>
  <c r="AW128" i="4"/>
  <c r="AV128" i="4"/>
  <c r="AU128" i="4"/>
  <c r="AT128" i="4"/>
  <c r="AS128" i="4"/>
  <c r="AR128" i="4"/>
  <c r="AQ128" i="4"/>
  <c r="AP128" i="4"/>
  <c r="AO128" i="4"/>
  <c r="AY127" i="4"/>
  <c r="AX127" i="4"/>
  <c r="AW127" i="4"/>
  <c r="AV127" i="4"/>
  <c r="AU127" i="4"/>
  <c r="AT127" i="4"/>
  <c r="AS127" i="4"/>
  <c r="AR127" i="4"/>
  <c r="AQ127" i="4"/>
  <c r="AP127" i="4"/>
  <c r="AO127" i="4"/>
  <c r="AY126" i="4"/>
  <c r="AX126" i="4"/>
  <c r="AW126" i="4"/>
  <c r="AV126" i="4"/>
  <c r="AU126" i="4"/>
  <c r="AT126" i="4"/>
  <c r="AS126" i="4"/>
  <c r="AR126" i="4"/>
  <c r="AQ126" i="4"/>
  <c r="AP126" i="4"/>
  <c r="AO126" i="4"/>
  <c r="AY125" i="4"/>
  <c r="AX125" i="4"/>
  <c r="AW125" i="4"/>
  <c r="AV125" i="4"/>
  <c r="AU125" i="4"/>
  <c r="AT125" i="4"/>
  <c r="AS125" i="4"/>
  <c r="AR125" i="4"/>
  <c r="AQ125" i="4"/>
  <c r="AP125" i="4"/>
  <c r="AO125" i="4"/>
  <c r="AY124" i="4"/>
  <c r="AX124" i="4"/>
  <c r="AW124" i="4"/>
  <c r="AV124" i="4"/>
  <c r="AU124" i="4"/>
  <c r="AT124" i="4"/>
  <c r="AS124" i="4"/>
  <c r="AR124" i="4"/>
  <c r="AQ124" i="4"/>
  <c r="AP124" i="4"/>
  <c r="AO124" i="4"/>
  <c r="AY123" i="4"/>
  <c r="AX123" i="4"/>
  <c r="AW123" i="4"/>
  <c r="AV123" i="4"/>
  <c r="AU123" i="4"/>
  <c r="AT123" i="4"/>
  <c r="AS123" i="4"/>
  <c r="AR123" i="4"/>
  <c r="AQ123" i="4"/>
  <c r="AP123" i="4"/>
  <c r="AO123" i="4"/>
  <c r="AY122" i="4"/>
  <c r="AX122" i="4"/>
  <c r="AW122" i="4"/>
  <c r="AV122" i="4"/>
  <c r="AU122" i="4"/>
  <c r="AT122" i="4"/>
  <c r="AS122" i="4"/>
  <c r="AR122" i="4"/>
  <c r="AQ122" i="4"/>
  <c r="AP122" i="4"/>
  <c r="AO122" i="4"/>
  <c r="AY121" i="4"/>
  <c r="AX121" i="4"/>
  <c r="AW121" i="4"/>
  <c r="AV121" i="4"/>
  <c r="AU121" i="4"/>
  <c r="AT121" i="4"/>
  <c r="AS121" i="4"/>
  <c r="AR121" i="4"/>
  <c r="AQ121" i="4"/>
  <c r="AP121" i="4"/>
  <c r="AO121" i="4"/>
  <c r="AY120" i="4"/>
  <c r="AX120" i="4"/>
  <c r="AW120" i="4"/>
  <c r="AV120" i="4"/>
  <c r="AU120" i="4"/>
  <c r="AT120" i="4"/>
  <c r="AS120" i="4"/>
  <c r="AR120" i="4"/>
  <c r="AQ120" i="4"/>
  <c r="AP120" i="4"/>
  <c r="AO120" i="4"/>
  <c r="AY119" i="4"/>
  <c r="AX119" i="4"/>
  <c r="AW119" i="4"/>
  <c r="AV119" i="4"/>
  <c r="AU119" i="4"/>
  <c r="AT119" i="4"/>
  <c r="AS119" i="4"/>
  <c r="AR119" i="4"/>
  <c r="AQ119" i="4"/>
  <c r="AP119" i="4"/>
  <c r="AO119" i="4"/>
  <c r="AY118" i="4"/>
  <c r="AX118" i="4"/>
  <c r="AW118" i="4"/>
  <c r="AV118" i="4"/>
  <c r="AU118" i="4"/>
  <c r="AT118" i="4"/>
  <c r="AS118" i="4"/>
  <c r="AR118" i="4"/>
  <c r="AQ118" i="4"/>
  <c r="AP118" i="4"/>
  <c r="AO118" i="4"/>
  <c r="AY117" i="4"/>
  <c r="AX117" i="4"/>
  <c r="AW117" i="4"/>
  <c r="AV117" i="4"/>
  <c r="AU117" i="4"/>
  <c r="AT117" i="4"/>
  <c r="AS117" i="4"/>
  <c r="AR117" i="4"/>
  <c r="AQ117" i="4"/>
  <c r="AP117" i="4"/>
  <c r="AO117" i="4"/>
  <c r="AY116" i="4"/>
  <c r="AX116" i="4"/>
  <c r="AW116" i="4"/>
  <c r="AV116" i="4"/>
  <c r="AU116" i="4"/>
  <c r="AT116" i="4"/>
  <c r="AS116" i="4"/>
  <c r="AR116" i="4"/>
  <c r="AQ116" i="4"/>
  <c r="AP116" i="4"/>
  <c r="AO116" i="4"/>
  <c r="AY115" i="4"/>
  <c r="AX115" i="4"/>
  <c r="AW115" i="4"/>
  <c r="AV115" i="4"/>
  <c r="AU115" i="4"/>
  <c r="AT115" i="4"/>
  <c r="AS115" i="4"/>
  <c r="AR115" i="4"/>
  <c r="AQ115" i="4"/>
  <c r="AP115" i="4"/>
  <c r="AO115" i="4"/>
  <c r="AY114" i="4"/>
  <c r="AX114" i="4"/>
  <c r="AW114" i="4"/>
  <c r="AV114" i="4"/>
  <c r="AU114" i="4"/>
  <c r="AT114" i="4"/>
  <c r="AS114" i="4"/>
  <c r="AR114" i="4"/>
  <c r="AQ114" i="4"/>
  <c r="AP114" i="4"/>
  <c r="AO114" i="4"/>
  <c r="AY113" i="4"/>
  <c r="AX113" i="4"/>
  <c r="AW113" i="4"/>
  <c r="AV113" i="4"/>
  <c r="AU113" i="4"/>
  <c r="AT113" i="4"/>
  <c r="AS113" i="4"/>
  <c r="AR113" i="4"/>
  <c r="AQ113" i="4"/>
  <c r="AP113" i="4"/>
  <c r="AO113" i="4"/>
  <c r="AY112" i="4"/>
  <c r="AX112" i="4"/>
  <c r="AW112" i="4"/>
  <c r="AV112" i="4"/>
  <c r="AU112" i="4"/>
  <c r="AT112" i="4"/>
  <c r="AS112" i="4"/>
  <c r="AR112" i="4"/>
  <c r="AQ112" i="4"/>
  <c r="AP112" i="4"/>
  <c r="AO112" i="4"/>
  <c r="AY111" i="4"/>
  <c r="AX111" i="4"/>
  <c r="AW111" i="4"/>
  <c r="AV111" i="4"/>
  <c r="AU111" i="4"/>
  <c r="AT111" i="4"/>
  <c r="AS111" i="4"/>
  <c r="AR111" i="4"/>
  <c r="AQ111" i="4"/>
  <c r="AP111" i="4"/>
  <c r="AO111" i="4"/>
  <c r="AY110" i="4"/>
  <c r="AX110" i="4"/>
  <c r="AW110" i="4"/>
  <c r="AV110" i="4"/>
  <c r="AU110" i="4"/>
  <c r="AT110" i="4"/>
  <c r="AS110" i="4"/>
  <c r="AR110" i="4"/>
  <c r="AQ110" i="4"/>
  <c r="AP110" i="4"/>
  <c r="AO110" i="4"/>
  <c r="AY109" i="4"/>
  <c r="AX109" i="4"/>
  <c r="AW109" i="4"/>
  <c r="AV109" i="4"/>
  <c r="AU109" i="4"/>
  <c r="AT109" i="4"/>
  <c r="AS109" i="4"/>
  <c r="AR109" i="4"/>
  <c r="AQ109" i="4"/>
  <c r="AP109" i="4"/>
  <c r="AO109" i="4"/>
  <c r="AY108" i="4"/>
  <c r="AX108" i="4"/>
  <c r="AW108" i="4"/>
  <c r="AV108" i="4"/>
  <c r="AU108" i="4"/>
  <c r="AT108" i="4"/>
  <c r="AS108" i="4"/>
  <c r="AR108" i="4"/>
  <c r="AQ108" i="4"/>
  <c r="AP108" i="4"/>
  <c r="AO108" i="4"/>
  <c r="AY107" i="4"/>
  <c r="AX107" i="4"/>
  <c r="AW107" i="4"/>
  <c r="AV107" i="4"/>
  <c r="AU107" i="4"/>
  <c r="AT107" i="4"/>
  <c r="AS107" i="4"/>
  <c r="AR107" i="4"/>
  <c r="AQ107" i="4"/>
  <c r="AP107" i="4"/>
  <c r="AO107" i="4"/>
  <c r="AY106" i="4"/>
  <c r="AX106" i="4"/>
  <c r="AW106" i="4"/>
  <c r="AV106" i="4"/>
  <c r="AU106" i="4"/>
  <c r="AT106" i="4"/>
  <c r="AS106" i="4"/>
  <c r="AR106" i="4"/>
  <c r="AQ106" i="4"/>
  <c r="AP106" i="4"/>
  <c r="AO106" i="4"/>
  <c r="AY105" i="4"/>
  <c r="AX105" i="4"/>
  <c r="AW105" i="4"/>
  <c r="AV105" i="4"/>
  <c r="AU105" i="4"/>
  <c r="AT105" i="4"/>
  <c r="AS105" i="4"/>
  <c r="AR105" i="4"/>
  <c r="AQ105" i="4"/>
  <c r="AP105" i="4"/>
  <c r="AO105" i="4"/>
  <c r="AY104" i="4"/>
  <c r="AX104" i="4"/>
  <c r="AW104" i="4"/>
  <c r="AV104" i="4"/>
  <c r="AU104" i="4"/>
  <c r="AT104" i="4"/>
  <c r="AS104" i="4"/>
  <c r="AR104" i="4"/>
  <c r="AQ104" i="4"/>
  <c r="AP104" i="4"/>
  <c r="AO104" i="4"/>
  <c r="AY103" i="4"/>
  <c r="AX103" i="4"/>
  <c r="AW103" i="4"/>
  <c r="AV103" i="4"/>
  <c r="AU103" i="4"/>
  <c r="AT103" i="4"/>
  <c r="AS103" i="4"/>
  <c r="AR103" i="4"/>
  <c r="AQ103" i="4"/>
  <c r="AP103" i="4"/>
  <c r="AO103" i="4"/>
  <c r="AY102" i="4"/>
  <c r="AX102" i="4"/>
  <c r="AW102" i="4"/>
  <c r="AV102" i="4"/>
  <c r="AU102" i="4"/>
  <c r="AT102" i="4"/>
  <c r="AS102" i="4"/>
  <c r="AR102" i="4"/>
  <c r="AQ102" i="4"/>
  <c r="AP102" i="4"/>
  <c r="AO102" i="4"/>
  <c r="AY101" i="4"/>
  <c r="AX101" i="4"/>
  <c r="AW101" i="4"/>
  <c r="AV101" i="4"/>
  <c r="AU101" i="4"/>
  <c r="AT101" i="4"/>
  <c r="AS101" i="4"/>
  <c r="AR101" i="4"/>
  <c r="AQ101" i="4"/>
  <c r="AP101" i="4"/>
  <c r="AO101" i="4"/>
  <c r="AY100" i="4"/>
  <c r="AX100" i="4"/>
  <c r="AW100" i="4"/>
  <c r="AV100" i="4"/>
  <c r="AU100" i="4"/>
  <c r="AT100" i="4"/>
  <c r="AS100" i="4"/>
  <c r="AR100" i="4"/>
  <c r="AQ100" i="4"/>
  <c r="AP100" i="4"/>
  <c r="AO100" i="4"/>
  <c r="AY99" i="4"/>
  <c r="AX99" i="4"/>
  <c r="AW99" i="4"/>
  <c r="AV99" i="4"/>
  <c r="AU99" i="4"/>
  <c r="AT99" i="4"/>
  <c r="AS99" i="4"/>
  <c r="AR99" i="4"/>
  <c r="AQ99" i="4"/>
  <c r="AP99" i="4"/>
  <c r="AO99" i="4"/>
  <c r="AY98" i="4"/>
  <c r="AX98" i="4"/>
  <c r="AW98" i="4"/>
  <c r="AV98" i="4"/>
  <c r="AU98" i="4"/>
  <c r="AT98" i="4"/>
  <c r="AS98" i="4"/>
  <c r="AR98" i="4"/>
  <c r="AQ98" i="4"/>
  <c r="AP98" i="4"/>
  <c r="AO98" i="4"/>
  <c r="AY97" i="4"/>
  <c r="AX97" i="4"/>
  <c r="AW97" i="4"/>
  <c r="AV97" i="4"/>
  <c r="AU97" i="4"/>
  <c r="AT97" i="4"/>
  <c r="AS97" i="4"/>
  <c r="AR97" i="4"/>
  <c r="AQ97" i="4"/>
  <c r="AP97" i="4"/>
  <c r="AO97" i="4"/>
  <c r="AY96" i="4"/>
  <c r="AX96" i="4"/>
  <c r="AW96" i="4"/>
  <c r="AV96" i="4"/>
  <c r="AU96" i="4"/>
  <c r="AT96" i="4"/>
  <c r="AS96" i="4"/>
  <c r="AR96" i="4"/>
  <c r="AQ96" i="4"/>
  <c r="AP96" i="4"/>
  <c r="AO96" i="4"/>
  <c r="AY95" i="4"/>
  <c r="AX95" i="4"/>
  <c r="AW95" i="4"/>
  <c r="AV95" i="4"/>
  <c r="AU95" i="4"/>
  <c r="AT95" i="4"/>
  <c r="AS95" i="4"/>
  <c r="AR95" i="4"/>
  <c r="AQ95" i="4"/>
  <c r="AP95" i="4"/>
  <c r="AO95" i="4"/>
  <c r="AY94" i="4"/>
  <c r="AX94" i="4"/>
  <c r="AW94" i="4"/>
  <c r="AV94" i="4"/>
  <c r="AU94" i="4"/>
  <c r="AT94" i="4"/>
  <c r="AS94" i="4"/>
  <c r="AR94" i="4"/>
  <c r="AQ94" i="4"/>
  <c r="AP94" i="4"/>
  <c r="AO94" i="4"/>
  <c r="AY93" i="4"/>
  <c r="AX93" i="4"/>
  <c r="AW93" i="4"/>
  <c r="AV93" i="4"/>
  <c r="AU93" i="4"/>
  <c r="AT93" i="4"/>
  <c r="AS93" i="4"/>
  <c r="AR93" i="4"/>
  <c r="AQ93" i="4"/>
  <c r="AP93" i="4"/>
  <c r="AO93" i="4"/>
  <c r="AY92" i="4"/>
  <c r="AX92" i="4"/>
  <c r="AW92" i="4"/>
  <c r="AV92" i="4"/>
  <c r="AU92" i="4"/>
  <c r="AT92" i="4"/>
  <c r="AS92" i="4"/>
  <c r="AR92" i="4"/>
  <c r="AQ92" i="4"/>
  <c r="AP92" i="4"/>
  <c r="AO92" i="4"/>
  <c r="AY91" i="4"/>
  <c r="AX91" i="4"/>
  <c r="AW91" i="4"/>
  <c r="AV91" i="4"/>
  <c r="AU91" i="4"/>
  <c r="AT91" i="4"/>
  <c r="AS91" i="4"/>
  <c r="AR91" i="4"/>
  <c r="AQ91" i="4"/>
  <c r="AP91" i="4"/>
  <c r="AO91" i="4"/>
  <c r="AY90" i="4"/>
  <c r="AX90" i="4"/>
  <c r="AW90" i="4"/>
  <c r="AV90" i="4"/>
  <c r="AU90" i="4"/>
  <c r="AT90" i="4"/>
  <c r="AS90" i="4"/>
  <c r="AR90" i="4"/>
  <c r="AQ90" i="4"/>
  <c r="AP90" i="4"/>
  <c r="AO90" i="4"/>
  <c r="AY89" i="4"/>
  <c r="AX89" i="4"/>
  <c r="AW89" i="4"/>
  <c r="AV89" i="4"/>
  <c r="AU89" i="4"/>
  <c r="AT89" i="4"/>
  <c r="AS89" i="4"/>
  <c r="AR89" i="4"/>
  <c r="AQ89" i="4"/>
  <c r="AP89" i="4"/>
  <c r="AO89" i="4"/>
  <c r="AY88" i="4"/>
  <c r="AX88" i="4"/>
  <c r="AW88" i="4"/>
  <c r="AV88" i="4"/>
  <c r="AU88" i="4"/>
  <c r="AT88" i="4"/>
  <c r="AS88" i="4"/>
  <c r="AR88" i="4"/>
  <c r="AQ88" i="4"/>
  <c r="AP88" i="4"/>
  <c r="AO88" i="4"/>
  <c r="AY87" i="4"/>
  <c r="AX87" i="4"/>
  <c r="AW87" i="4"/>
  <c r="AV87" i="4"/>
  <c r="AU87" i="4"/>
  <c r="AT87" i="4"/>
  <c r="AS87" i="4"/>
  <c r="AR87" i="4"/>
  <c r="AQ87" i="4"/>
  <c r="AP87" i="4"/>
  <c r="AO87" i="4"/>
  <c r="AY86" i="4"/>
  <c r="AX86" i="4"/>
  <c r="AW86" i="4"/>
  <c r="AV86" i="4"/>
  <c r="AU86" i="4"/>
  <c r="AT86" i="4"/>
  <c r="AS86" i="4"/>
  <c r="AR86" i="4"/>
  <c r="AQ86" i="4"/>
  <c r="AP86" i="4"/>
  <c r="AO86" i="4"/>
  <c r="AY85" i="4"/>
  <c r="AX85" i="4"/>
  <c r="AW85" i="4"/>
  <c r="AV85" i="4"/>
  <c r="AU85" i="4"/>
  <c r="AT85" i="4"/>
  <c r="AS85" i="4"/>
  <c r="AR85" i="4"/>
  <c r="AQ85" i="4"/>
  <c r="AP85" i="4"/>
  <c r="AO85" i="4"/>
  <c r="AY84" i="4"/>
  <c r="AX84" i="4"/>
  <c r="AW84" i="4"/>
  <c r="AV84" i="4"/>
  <c r="AU84" i="4"/>
  <c r="AT84" i="4"/>
  <c r="AS84" i="4"/>
  <c r="AR84" i="4"/>
  <c r="AQ84" i="4"/>
  <c r="AP84" i="4"/>
  <c r="AO84" i="4"/>
  <c r="AY83" i="4"/>
  <c r="AX83" i="4"/>
  <c r="AW83" i="4"/>
  <c r="AV83" i="4"/>
  <c r="AU83" i="4"/>
  <c r="AT83" i="4"/>
  <c r="AS83" i="4"/>
  <c r="AR83" i="4"/>
  <c r="AQ83" i="4"/>
  <c r="AP83" i="4"/>
  <c r="AO83" i="4"/>
  <c r="AY82" i="4"/>
  <c r="AX82" i="4"/>
  <c r="AW82" i="4"/>
  <c r="AV82" i="4"/>
  <c r="AU82" i="4"/>
  <c r="AT82" i="4"/>
  <c r="AS82" i="4"/>
  <c r="AR82" i="4"/>
  <c r="AQ82" i="4"/>
  <c r="AP82" i="4"/>
  <c r="AO82" i="4"/>
  <c r="AY81" i="4"/>
  <c r="AX81" i="4"/>
  <c r="AW81" i="4"/>
  <c r="AV81" i="4"/>
  <c r="AU81" i="4"/>
  <c r="AT81" i="4"/>
  <c r="AS81" i="4"/>
  <c r="AR81" i="4"/>
  <c r="AQ81" i="4"/>
  <c r="AP81" i="4"/>
  <c r="AO81" i="4"/>
  <c r="AY80" i="4"/>
  <c r="AX80" i="4"/>
  <c r="AW80" i="4"/>
  <c r="AV80" i="4"/>
  <c r="AU80" i="4"/>
  <c r="AT80" i="4"/>
  <c r="AS80" i="4"/>
  <c r="AR80" i="4"/>
  <c r="AQ80" i="4"/>
  <c r="AP80" i="4"/>
  <c r="AO80" i="4"/>
  <c r="AY79" i="4"/>
  <c r="AX79" i="4"/>
  <c r="AW79" i="4"/>
  <c r="AV79" i="4"/>
  <c r="AU79" i="4"/>
  <c r="AT79" i="4"/>
  <c r="AS79" i="4"/>
  <c r="AR79" i="4"/>
  <c r="AQ79" i="4"/>
  <c r="AP79" i="4"/>
  <c r="AO79" i="4"/>
  <c r="AY78" i="4"/>
  <c r="AX78" i="4"/>
  <c r="AW78" i="4"/>
  <c r="AV78" i="4"/>
  <c r="AU78" i="4"/>
  <c r="AT78" i="4"/>
  <c r="AS78" i="4"/>
  <c r="AR78" i="4"/>
  <c r="AQ78" i="4"/>
  <c r="AP78" i="4"/>
  <c r="AO78" i="4"/>
  <c r="AY77" i="4"/>
  <c r="AX77" i="4"/>
  <c r="AW77" i="4"/>
  <c r="AV77" i="4"/>
  <c r="AU77" i="4"/>
  <c r="AT77" i="4"/>
  <c r="AS77" i="4"/>
  <c r="AR77" i="4"/>
  <c r="AQ77" i="4"/>
  <c r="AP77" i="4"/>
  <c r="AO77" i="4"/>
  <c r="AY76" i="4"/>
  <c r="AX76" i="4"/>
  <c r="AW76" i="4"/>
  <c r="AV76" i="4"/>
  <c r="AU76" i="4"/>
  <c r="AT76" i="4"/>
  <c r="AS76" i="4"/>
  <c r="AR76" i="4"/>
  <c r="AQ76" i="4"/>
  <c r="AP76" i="4"/>
  <c r="AO76" i="4"/>
  <c r="AY75" i="4"/>
  <c r="AX75" i="4"/>
  <c r="AW75" i="4"/>
  <c r="AV75" i="4"/>
  <c r="AU75" i="4"/>
  <c r="AT75" i="4"/>
  <c r="AS75" i="4"/>
  <c r="AR75" i="4"/>
  <c r="AQ75" i="4"/>
  <c r="AP75" i="4"/>
  <c r="AO75" i="4"/>
  <c r="AY74" i="4"/>
  <c r="AX74" i="4"/>
  <c r="AW74" i="4"/>
  <c r="AV74" i="4"/>
  <c r="AU74" i="4"/>
  <c r="AT74" i="4"/>
  <c r="AS74" i="4"/>
  <c r="AR74" i="4"/>
  <c r="AQ74" i="4"/>
  <c r="AP74" i="4"/>
  <c r="AO74" i="4"/>
  <c r="AY73" i="4"/>
  <c r="AX73" i="4"/>
  <c r="AW73" i="4"/>
  <c r="AV73" i="4"/>
  <c r="AU73" i="4"/>
  <c r="AT73" i="4"/>
  <c r="AS73" i="4"/>
  <c r="AR73" i="4"/>
  <c r="AQ73" i="4"/>
  <c r="AP73" i="4"/>
  <c r="AO73" i="4"/>
  <c r="AY72" i="4"/>
  <c r="AX72" i="4"/>
  <c r="AW72" i="4"/>
  <c r="AV72" i="4"/>
  <c r="AU72" i="4"/>
  <c r="AT72" i="4"/>
  <c r="AS72" i="4"/>
  <c r="AR72" i="4"/>
  <c r="AQ72" i="4"/>
  <c r="AP72" i="4"/>
  <c r="AO72" i="4"/>
  <c r="AY71" i="4"/>
  <c r="AX71" i="4"/>
  <c r="AW71" i="4"/>
  <c r="AV71" i="4"/>
  <c r="AU71" i="4"/>
  <c r="AT71" i="4"/>
  <c r="AS71" i="4"/>
  <c r="AR71" i="4"/>
  <c r="AQ71" i="4"/>
  <c r="AP71" i="4"/>
  <c r="AO71" i="4"/>
  <c r="AY70" i="4"/>
  <c r="AX70" i="4"/>
  <c r="AW70" i="4"/>
  <c r="AV70" i="4"/>
  <c r="AU70" i="4"/>
  <c r="AT70" i="4"/>
  <c r="AS70" i="4"/>
  <c r="AR70" i="4"/>
  <c r="AQ70" i="4"/>
  <c r="AP70" i="4"/>
  <c r="AO70" i="4"/>
  <c r="AY69" i="4"/>
  <c r="AX69" i="4"/>
  <c r="AW69" i="4"/>
  <c r="AV69" i="4"/>
  <c r="AU69" i="4"/>
  <c r="AT69" i="4"/>
  <c r="AS69" i="4"/>
  <c r="AR69" i="4"/>
  <c r="AQ69" i="4"/>
  <c r="AP69" i="4"/>
  <c r="AO69" i="4"/>
  <c r="AY68" i="4"/>
  <c r="AX68" i="4"/>
  <c r="AW68" i="4"/>
  <c r="AV68" i="4"/>
  <c r="AU68" i="4"/>
  <c r="AT68" i="4"/>
  <c r="AS68" i="4"/>
  <c r="AR68" i="4"/>
  <c r="AQ68" i="4"/>
  <c r="AP68" i="4"/>
  <c r="AO68" i="4"/>
  <c r="AY67" i="4"/>
  <c r="AX67" i="4"/>
  <c r="AW67" i="4"/>
  <c r="AV67" i="4"/>
  <c r="AU67" i="4"/>
  <c r="AT67" i="4"/>
  <c r="AS67" i="4"/>
  <c r="AR67" i="4"/>
  <c r="AQ67" i="4"/>
  <c r="AP67" i="4"/>
  <c r="AO67" i="4"/>
  <c r="AY66" i="4"/>
  <c r="AX66" i="4"/>
  <c r="AW66" i="4"/>
  <c r="AV66" i="4"/>
  <c r="AU66" i="4"/>
  <c r="AT66" i="4"/>
  <c r="AS66" i="4"/>
  <c r="AR66" i="4"/>
  <c r="AQ66" i="4"/>
  <c r="AP66" i="4"/>
  <c r="AO66" i="4"/>
  <c r="AY65" i="4"/>
  <c r="AX65" i="4"/>
  <c r="AW65" i="4"/>
  <c r="AV65" i="4"/>
  <c r="AU65" i="4"/>
  <c r="AT65" i="4"/>
  <c r="AS65" i="4"/>
  <c r="AR65" i="4"/>
  <c r="AQ65" i="4"/>
  <c r="AP65" i="4"/>
  <c r="AO65" i="4"/>
  <c r="AY64" i="4"/>
  <c r="AX64" i="4"/>
  <c r="AW64" i="4"/>
  <c r="AV64" i="4"/>
  <c r="AU64" i="4"/>
  <c r="AT64" i="4"/>
  <c r="AS64" i="4"/>
  <c r="AR64" i="4"/>
  <c r="AQ64" i="4"/>
  <c r="AP64" i="4"/>
  <c r="AO64" i="4"/>
  <c r="AY63" i="4"/>
  <c r="AX63" i="4"/>
  <c r="AW63" i="4"/>
  <c r="AV63" i="4"/>
  <c r="AU63" i="4"/>
  <c r="AT63" i="4"/>
  <c r="AS63" i="4"/>
  <c r="AR63" i="4"/>
  <c r="AQ63" i="4"/>
  <c r="AP63" i="4"/>
  <c r="AO63" i="4"/>
  <c r="AY62" i="4"/>
  <c r="AX62" i="4"/>
  <c r="AW62" i="4"/>
  <c r="AV62" i="4"/>
  <c r="AU62" i="4"/>
  <c r="AT62" i="4"/>
  <c r="AS62" i="4"/>
  <c r="AR62" i="4"/>
  <c r="AQ62" i="4"/>
  <c r="AP62" i="4"/>
  <c r="AO62" i="4"/>
  <c r="AY61" i="4"/>
  <c r="AX61" i="4"/>
  <c r="AW61" i="4"/>
  <c r="AV61" i="4"/>
  <c r="AU61" i="4"/>
  <c r="AT61" i="4"/>
  <c r="AS61" i="4"/>
  <c r="AR61" i="4"/>
  <c r="AQ61" i="4"/>
  <c r="AP61" i="4"/>
  <c r="AO61" i="4"/>
  <c r="AY60" i="4"/>
  <c r="AX60" i="4"/>
  <c r="AW60" i="4"/>
  <c r="AV60" i="4"/>
  <c r="AU60" i="4"/>
  <c r="AT60" i="4"/>
  <c r="AS60" i="4"/>
  <c r="AR60" i="4"/>
  <c r="AQ60" i="4"/>
  <c r="AP60" i="4"/>
  <c r="AO60" i="4"/>
  <c r="AY59" i="4"/>
  <c r="AX59" i="4"/>
  <c r="AW59" i="4"/>
  <c r="AV59" i="4"/>
  <c r="AU59" i="4"/>
  <c r="AT59" i="4"/>
  <c r="AS59" i="4"/>
  <c r="AR59" i="4"/>
  <c r="AQ59" i="4"/>
  <c r="AP59" i="4"/>
  <c r="AO59" i="4"/>
  <c r="AY58" i="4"/>
  <c r="AX58" i="4"/>
  <c r="AW58" i="4"/>
  <c r="AV58" i="4"/>
  <c r="AU58" i="4"/>
  <c r="AT58" i="4"/>
  <c r="AS58" i="4"/>
  <c r="AR58" i="4"/>
  <c r="AQ58" i="4"/>
  <c r="AP58" i="4"/>
  <c r="AO58" i="4"/>
  <c r="AY57" i="4"/>
  <c r="AX57" i="4"/>
  <c r="AW57" i="4"/>
  <c r="AV57" i="4"/>
  <c r="AU57" i="4"/>
  <c r="AT57" i="4"/>
  <c r="AS57" i="4"/>
  <c r="AR57" i="4"/>
  <c r="AQ57" i="4"/>
  <c r="AP57" i="4"/>
  <c r="AO57" i="4"/>
  <c r="AY56" i="4"/>
  <c r="AX56" i="4"/>
  <c r="AW56" i="4"/>
  <c r="AV56" i="4"/>
  <c r="AU56" i="4"/>
  <c r="AT56" i="4"/>
  <c r="AS56" i="4"/>
  <c r="AR56" i="4"/>
  <c r="AQ56" i="4"/>
  <c r="AP56" i="4"/>
  <c r="AO56" i="4"/>
  <c r="AY55" i="4"/>
  <c r="AX55" i="4"/>
  <c r="AW55" i="4"/>
  <c r="AV55" i="4"/>
  <c r="AU55" i="4"/>
  <c r="AT55" i="4"/>
  <c r="AS55" i="4"/>
  <c r="AR55" i="4"/>
  <c r="AQ55" i="4"/>
  <c r="AP55" i="4"/>
  <c r="AO55" i="4"/>
  <c r="AY54" i="4"/>
  <c r="AX54" i="4"/>
  <c r="AW54" i="4"/>
  <c r="AV54" i="4"/>
  <c r="AU54" i="4"/>
  <c r="AT54" i="4"/>
  <c r="AS54" i="4"/>
  <c r="AR54" i="4"/>
  <c r="AQ54" i="4"/>
  <c r="AP54" i="4"/>
  <c r="AO54" i="4"/>
  <c r="AY53" i="4"/>
  <c r="AX53" i="4"/>
  <c r="AW53" i="4"/>
  <c r="AV53" i="4"/>
  <c r="AU53" i="4"/>
  <c r="AT53" i="4"/>
  <c r="AS53" i="4"/>
  <c r="AR53" i="4"/>
  <c r="AQ53" i="4"/>
  <c r="AP53" i="4"/>
  <c r="AO53" i="4"/>
  <c r="AY52" i="4"/>
  <c r="AX52" i="4"/>
  <c r="AW52" i="4"/>
  <c r="AV52" i="4"/>
  <c r="AU52" i="4"/>
  <c r="AT52" i="4"/>
  <c r="AS52" i="4"/>
  <c r="AR52" i="4"/>
  <c r="AQ52" i="4"/>
  <c r="AP52" i="4"/>
  <c r="AO52" i="4"/>
  <c r="AY51" i="4"/>
  <c r="AX51" i="4"/>
  <c r="AW51" i="4"/>
  <c r="AV51" i="4"/>
  <c r="AU51" i="4"/>
  <c r="AT51" i="4"/>
  <c r="AS51" i="4"/>
  <c r="AR51" i="4"/>
  <c r="AQ51" i="4"/>
  <c r="AP51" i="4"/>
  <c r="AO51" i="4"/>
  <c r="AY50" i="4"/>
  <c r="AX50" i="4"/>
  <c r="AW50" i="4"/>
  <c r="AV50" i="4"/>
  <c r="AU50" i="4"/>
  <c r="AT50" i="4"/>
  <c r="AS50" i="4"/>
  <c r="AR50" i="4"/>
  <c r="AQ50" i="4"/>
  <c r="AP50" i="4"/>
  <c r="AO50" i="4"/>
  <c r="AY49" i="4"/>
  <c r="AX49" i="4"/>
  <c r="AW49" i="4"/>
  <c r="AV49" i="4"/>
  <c r="AU49" i="4"/>
  <c r="AT49" i="4"/>
  <c r="AS49" i="4"/>
  <c r="AR49" i="4"/>
  <c r="AQ49" i="4"/>
  <c r="AP49" i="4"/>
  <c r="AO49" i="4"/>
  <c r="AY48" i="4"/>
  <c r="AX48" i="4"/>
  <c r="AW48" i="4"/>
  <c r="AV48" i="4"/>
  <c r="AU48" i="4"/>
  <c r="AT48" i="4"/>
  <c r="AS48" i="4"/>
  <c r="AR48" i="4"/>
  <c r="AQ48" i="4"/>
  <c r="AP48" i="4"/>
  <c r="AO48" i="4"/>
  <c r="AY47" i="4"/>
  <c r="AX47" i="4"/>
  <c r="AW47" i="4"/>
  <c r="AV47" i="4"/>
  <c r="AU47" i="4"/>
  <c r="AT47" i="4"/>
  <c r="AS47" i="4"/>
  <c r="AR47" i="4"/>
  <c r="AQ47" i="4"/>
  <c r="AP47" i="4"/>
  <c r="AO47" i="4"/>
  <c r="AY46" i="4"/>
  <c r="AX46" i="4"/>
  <c r="AW46" i="4"/>
  <c r="AV46" i="4"/>
  <c r="AU46" i="4"/>
  <c r="AT46" i="4"/>
  <c r="AS46" i="4"/>
  <c r="AR46" i="4"/>
  <c r="AQ46" i="4"/>
  <c r="AP46" i="4"/>
  <c r="AO46" i="4"/>
  <c r="AY45" i="4"/>
  <c r="AX45" i="4"/>
  <c r="AW45" i="4"/>
  <c r="AV45" i="4"/>
  <c r="AU45" i="4"/>
  <c r="AT45" i="4"/>
  <c r="AS45" i="4"/>
  <c r="AR45" i="4"/>
  <c r="AQ45" i="4"/>
  <c r="AP45" i="4"/>
  <c r="AO45" i="4"/>
  <c r="AY44" i="4"/>
  <c r="AX44" i="4"/>
  <c r="AW44" i="4"/>
  <c r="AV44" i="4"/>
  <c r="AU44" i="4"/>
  <c r="AT44" i="4"/>
  <c r="AS44" i="4"/>
  <c r="AR44" i="4"/>
  <c r="AQ44" i="4"/>
  <c r="AP44" i="4"/>
  <c r="AO44" i="4"/>
  <c r="AY43" i="4"/>
  <c r="AX43" i="4"/>
  <c r="AW43" i="4"/>
  <c r="AV43" i="4"/>
  <c r="AU43" i="4"/>
  <c r="AT43" i="4"/>
  <c r="AS43" i="4"/>
  <c r="AR43" i="4"/>
  <c r="AQ43" i="4"/>
  <c r="AP43" i="4"/>
  <c r="AO43" i="4"/>
  <c r="AY42" i="4"/>
  <c r="AX42" i="4"/>
  <c r="AW42" i="4"/>
  <c r="AV42" i="4"/>
  <c r="AU42" i="4"/>
  <c r="AT42" i="4"/>
  <c r="AS42" i="4"/>
  <c r="AR42" i="4"/>
  <c r="AQ42" i="4"/>
  <c r="AP42" i="4"/>
  <c r="AO42" i="4"/>
  <c r="AY41" i="4"/>
  <c r="AX41" i="4"/>
  <c r="AW41" i="4"/>
  <c r="AV41" i="4"/>
  <c r="AU41" i="4"/>
  <c r="AT41" i="4"/>
  <c r="AS41" i="4"/>
  <c r="AR41" i="4"/>
  <c r="AQ41" i="4"/>
  <c r="AP41" i="4"/>
  <c r="AO41" i="4"/>
  <c r="AY40" i="4"/>
  <c r="AX40" i="4"/>
  <c r="AW40" i="4"/>
  <c r="AV40" i="4"/>
  <c r="AU40" i="4"/>
  <c r="AT40" i="4"/>
  <c r="AS40" i="4"/>
  <c r="AR40" i="4"/>
  <c r="AQ40" i="4"/>
  <c r="AP40" i="4"/>
  <c r="AO40" i="4"/>
  <c r="AY39" i="4"/>
  <c r="AX39" i="4"/>
  <c r="AW39" i="4"/>
  <c r="AV39" i="4"/>
  <c r="AU39" i="4"/>
  <c r="AT39" i="4"/>
  <c r="AS39" i="4"/>
  <c r="AR39" i="4"/>
  <c r="AQ39" i="4"/>
  <c r="AP39" i="4"/>
  <c r="AO39" i="4"/>
  <c r="AY38" i="4"/>
  <c r="AX38" i="4"/>
  <c r="AW38" i="4"/>
  <c r="AV38" i="4"/>
  <c r="AU38" i="4"/>
  <c r="AT38" i="4"/>
  <c r="AS38" i="4"/>
  <c r="AR38" i="4"/>
  <c r="AQ38" i="4"/>
  <c r="AP38" i="4"/>
  <c r="AO38" i="4"/>
  <c r="AY37" i="4"/>
  <c r="AX37" i="4"/>
  <c r="AW37" i="4"/>
  <c r="AV37" i="4"/>
  <c r="AU37" i="4"/>
  <c r="AT37" i="4"/>
  <c r="AS37" i="4"/>
  <c r="AR37" i="4"/>
  <c r="AQ37" i="4"/>
  <c r="AP37" i="4"/>
  <c r="AO37" i="4"/>
  <c r="AY36" i="4"/>
  <c r="AX36" i="4"/>
  <c r="AW36" i="4"/>
  <c r="AV36" i="4"/>
  <c r="AU36" i="4"/>
  <c r="AT36" i="4"/>
  <c r="AS36" i="4"/>
  <c r="AR36" i="4"/>
  <c r="AQ36" i="4"/>
  <c r="AP36" i="4"/>
  <c r="AO36" i="4"/>
  <c r="AY35" i="4"/>
  <c r="AX35" i="4"/>
  <c r="AW35" i="4"/>
  <c r="AV35" i="4"/>
  <c r="AU35" i="4"/>
  <c r="AT35" i="4"/>
  <c r="AS35" i="4"/>
  <c r="AR35" i="4"/>
  <c r="AQ35" i="4"/>
  <c r="AP35" i="4"/>
  <c r="AO35" i="4"/>
  <c r="AY34" i="4"/>
  <c r="AX34" i="4"/>
  <c r="AW34" i="4"/>
  <c r="AV34" i="4"/>
  <c r="AU34" i="4"/>
  <c r="AT34" i="4"/>
  <c r="AS34" i="4"/>
  <c r="AR34" i="4"/>
  <c r="AQ34" i="4"/>
  <c r="AP34" i="4"/>
  <c r="AO34" i="4"/>
  <c r="AY33" i="4"/>
  <c r="AX33" i="4"/>
  <c r="AW33" i="4"/>
  <c r="AV33" i="4"/>
  <c r="AU33" i="4"/>
  <c r="AT33" i="4"/>
  <c r="AS33" i="4"/>
  <c r="AR33" i="4"/>
  <c r="AQ33" i="4"/>
  <c r="AP33" i="4"/>
  <c r="AO33" i="4"/>
  <c r="AY32" i="4"/>
  <c r="AX32" i="4"/>
  <c r="AW32" i="4"/>
  <c r="AV32" i="4"/>
  <c r="AU32" i="4"/>
  <c r="AT32" i="4"/>
  <c r="AS32" i="4"/>
  <c r="AR32" i="4"/>
  <c r="AQ32" i="4"/>
  <c r="AP32" i="4"/>
  <c r="AO32" i="4"/>
  <c r="AY31" i="4"/>
  <c r="AX31" i="4"/>
  <c r="AW31" i="4"/>
  <c r="AV31" i="4"/>
  <c r="AU31" i="4"/>
  <c r="AT31" i="4"/>
  <c r="AS31" i="4"/>
  <c r="AR31" i="4"/>
  <c r="AQ31" i="4"/>
  <c r="AP31" i="4"/>
  <c r="AO31" i="4"/>
  <c r="AY30" i="4"/>
  <c r="AX30" i="4"/>
  <c r="AW30" i="4"/>
  <c r="AV30" i="4"/>
  <c r="AU30" i="4"/>
  <c r="AT30" i="4"/>
  <c r="AS30" i="4"/>
  <c r="AR30" i="4"/>
  <c r="AQ30" i="4"/>
  <c r="AP30" i="4"/>
  <c r="AO30" i="4"/>
  <c r="AY29" i="4"/>
  <c r="AX29" i="4"/>
  <c r="AW29" i="4"/>
  <c r="AV29" i="4"/>
  <c r="AU29" i="4"/>
  <c r="AT29" i="4"/>
  <c r="AS29" i="4"/>
  <c r="AR29" i="4"/>
  <c r="AQ29" i="4"/>
  <c r="AP29" i="4"/>
  <c r="AO29" i="4"/>
  <c r="AY28" i="4"/>
  <c r="AX28" i="4"/>
  <c r="AW28" i="4"/>
  <c r="AV28" i="4"/>
  <c r="AU28" i="4"/>
  <c r="AT28" i="4"/>
  <c r="AS28" i="4"/>
  <c r="AR28" i="4"/>
  <c r="AQ28" i="4"/>
  <c r="AP28" i="4"/>
  <c r="AO28" i="4"/>
  <c r="AY27" i="4"/>
  <c r="AX27" i="4"/>
  <c r="AW27" i="4"/>
  <c r="AV27" i="4"/>
  <c r="AU27" i="4"/>
  <c r="AT27" i="4"/>
  <c r="AS27" i="4"/>
  <c r="AR27" i="4"/>
  <c r="AQ27" i="4"/>
  <c r="AP27" i="4"/>
  <c r="AO27" i="4"/>
  <c r="AY26" i="4"/>
  <c r="AX26" i="4"/>
  <c r="AW26" i="4"/>
  <c r="AV26" i="4"/>
  <c r="AU26" i="4"/>
  <c r="AT26" i="4"/>
  <c r="AS26" i="4"/>
  <c r="AR26" i="4"/>
  <c r="AQ26" i="4"/>
  <c r="AP26" i="4"/>
  <c r="AO26" i="4"/>
  <c r="AY25" i="4"/>
  <c r="AX25" i="4"/>
  <c r="AW25" i="4"/>
  <c r="AV25" i="4"/>
  <c r="AU25" i="4"/>
  <c r="AT25" i="4"/>
  <c r="AS25" i="4"/>
  <c r="AR25" i="4"/>
  <c r="AQ25" i="4"/>
  <c r="AP25" i="4"/>
  <c r="AO25" i="4"/>
  <c r="AY24" i="4"/>
  <c r="AX24" i="4"/>
  <c r="AW24" i="4"/>
  <c r="AV24" i="4"/>
  <c r="AU24" i="4"/>
  <c r="AT24" i="4"/>
  <c r="AS24" i="4"/>
  <c r="AR24" i="4"/>
  <c r="AQ24" i="4"/>
  <c r="AP24" i="4"/>
  <c r="AO24" i="4"/>
  <c r="AY23" i="4"/>
  <c r="AX23" i="4"/>
  <c r="AW23" i="4"/>
  <c r="AV23" i="4"/>
  <c r="AU23" i="4"/>
  <c r="AT23" i="4"/>
  <c r="AS23" i="4"/>
  <c r="AR23" i="4"/>
  <c r="AQ23" i="4"/>
  <c r="AP23" i="4"/>
  <c r="AO23" i="4"/>
  <c r="AY22" i="4"/>
  <c r="AX22" i="4"/>
  <c r="AW22" i="4"/>
  <c r="AV22" i="4"/>
  <c r="AU22" i="4"/>
  <c r="AT22" i="4"/>
  <c r="AS22" i="4"/>
  <c r="AR22" i="4"/>
  <c r="AQ22" i="4"/>
  <c r="AP22" i="4"/>
  <c r="AO22" i="4"/>
  <c r="AY21" i="4"/>
  <c r="AX21" i="4"/>
  <c r="AW21" i="4"/>
  <c r="AV21" i="4"/>
  <c r="AU21" i="4"/>
  <c r="AT21" i="4"/>
  <c r="AS21" i="4"/>
  <c r="AR21" i="4"/>
  <c r="AQ21" i="4"/>
  <c r="AP21" i="4"/>
  <c r="AO21" i="4"/>
  <c r="AY20" i="4"/>
  <c r="AX20" i="4"/>
  <c r="AW20" i="4"/>
  <c r="AV20" i="4"/>
  <c r="AU20" i="4"/>
  <c r="AT20" i="4"/>
  <c r="AS20" i="4"/>
  <c r="AR20" i="4"/>
  <c r="AQ20" i="4"/>
  <c r="AP20" i="4"/>
  <c r="AO20" i="4"/>
  <c r="AY19" i="4"/>
  <c r="AX19" i="4"/>
  <c r="AW19" i="4"/>
  <c r="AV19" i="4"/>
  <c r="AU19" i="4"/>
  <c r="AT19" i="4"/>
  <c r="AS19" i="4"/>
  <c r="AR19" i="4"/>
  <c r="AQ19" i="4"/>
  <c r="AP19" i="4"/>
  <c r="AO19" i="4"/>
  <c r="AY18" i="4"/>
  <c r="AX18" i="4"/>
  <c r="AW18" i="4"/>
  <c r="AV18" i="4"/>
  <c r="AU18" i="4"/>
  <c r="AT18" i="4"/>
  <c r="AS18" i="4"/>
  <c r="AR18" i="4"/>
  <c r="AQ18" i="4"/>
  <c r="AP18" i="4"/>
  <c r="AO18" i="4"/>
  <c r="AY17" i="4"/>
  <c r="AX17" i="4"/>
  <c r="AW17" i="4"/>
  <c r="AV17" i="4"/>
  <c r="AU17" i="4"/>
  <c r="AT17" i="4"/>
  <c r="AS17" i="4"/>
  <c r="AR17" i="4"/>
  <c r="AQ17" i="4"/>
  <c r="AP17" i="4"/>
  <c r="AO17" i="4"/>
  <c r="AY16" i="4"/>
  <c r="AX16" i="4"/>
  <c r="AW16" i="4"/>
  <c r="AV16" i="4"/>
  <c r="AU16" i="4"/>
  <c r="AT16" i="4"/>
  <c r="AS16" i="4"/>
  <c r="AR16" i="4"/>
  <c r="AQ16" i="4"/>
  <c r="AP16" i="4"/>
  <c r="AO16" i="4"/>
  <c r="AY15" i="4"/>
  <c r="AX15" i="4"/>
  <c r="AW15" i="4"/>
  <c r="AV15" i="4"/>
  <c r="AU15" i="4"/>
  <c r="AT15" i="4"/>
  <c r="AS15" i="4"/>
  <c r="AR15" i="4"/>
  <c r="AQ15" i="4"/>
  <c r="AP15" i="4"/>
  <c r="AO15" i="4"/>
  <c r="AY14" i="4"/>
  <c r="AX14" i="4"/>
  <c r="AW14" i="4"/>
  <c r="AV14" i="4"/>
  <c r="AU14" i="4"/>
  <c r="AT14" i="4"/>
  <c r="AS14" i="4"/>
  <c r="AR14" i="4"/>
  <c r="AQ14" i="4"/>
  <c r="AP14" i="4"/>
  <c r="AO14" i="4"/>
  <c r="AY13" i="4"/>
  <c r="AX13" i="4"/>
  <c r="AW13" i="4"/>
  <c r="AV13" i="4"/>
  <c r="AU13" i="4"/>
  <c r="AT13" i="4"/>
  <c r="AS13" i="4"/>
  <c r="AR13" i="4"/>
  <c r="AQ13" i="4"/>
  <c r="AP13" i="4"/>
  <c r="AO13" i="4"/>
  <c r="AK3" i="4" s="1"/>
  <c r="AY12" i="4"/>
  <c r="AX12" i="4"/>
  <c r="AW12" i="4"/>
  <c r="AV12" i="4"/>
  <c r="AU12" i="4"/>
  <c r="AT12" i="4"/>
  <c r="AS12" i="4"/>
  <c r="AR12" i="4"/>
  <c r="AQ12" i="4"/>
  <c r="AP12" i="4"/>
  <c r="AO12" i="4"/>
  <c r="AY11" i="4"/>
  <c r="AX11" i="4"/>
  <c r="AW11" i="4"/>
  <c r="AV11" i="4"/>
  <c r="AU11" i="4"/>
  <c r="AT11" i="4"/>
  <c r="AS11" i="4"/>
  <c r="AR11" i="4"/>
  <c r="AQ11" i="4"/>
  <c r="AP11" i="4"/>
  <c r="AO11" i="4"/>
  <c r="AY10" i="4"/>
  <c r="AX10" i="4"/>
  <c r="AW10" i="4"/>
  <c r="AV10" i="4"/>
  <c r="AU10" i="4"/>
  <c r="AT10" i="4"/>
  <c r="AS10" i="4"/>
  <c r="AR10" i="4"/>
  <c r="AQ10" i="4"/>
  <c r="AP10" i="4"/>
  <c r="AO10" i="4"/>
  <c r="AY9" i="4"/>
  <c r="AX9" i="4"/>
  <c r="AW9" i="4"/>
  <c r="AV9" i="4"/>
  <c r="AU9" i="4"/>
  <c r="AT9" i="4"/>
  <c r="AS9" i="4"/>
  <c r="AR9" i="4"/>
  <c r="AQ9" i="4"/>
  <c r="AP9" i="4"/>
  <c r="AO9" i="4"/>
  <c r="AL3" i="4" s="1"/>
  <c r="AY8" i="4"/>
  <c r="AX8" i="4"/>
  <c r="AW8" i="4"/>
  <c r="AV8" i="4"/>
  <c r="AU8" i="4"/>
  <c r="AT8" i="4"/>
  <c r="AS8" i="4"/>
  <c r="AR8" i="4"/>
  <c r="AQ8" i="4"/>
  <c r="AP8" i="4"/>
  <c r="Y388" i="8"/>
  <c r="Y387" i="8"/>
  <c r="AZ387" i="8"/>
  <c r="Y386" i="8"/>
  <c r="AZ386" i="8"/>
  <c r="Y385" i="8"/>
  <c r="Y384" i="8"/>
  <c r="Y383" i="8"/>
  <c r="Y382" i="8"/>
  <c r="AZ382" i="8"/>
  <c r="Y381" i="8"/>
  <c r="AZ381" i="8"/>
  <c r="Y380" i="8"/>
  <c r="Y379" i="8"/>
  <c r="Y378" i="8"/>
  <c r="Y377" i="8"/>
  <c r="Y376" i="8"/>
  <c r="AZ376" i="8"/>
  <c r="Y375" i="8"/>
  <c r="AZ375" i="8"/>
  <c r="Y374" i="8"/>
  <c r="AZ374" i="8"/>
  <c r="Y373" i="8"/>
  <c r="Y372" i="8"/>
  <c r="AZ372" i="8"/>
  <c r="Y371" i="8"/>
  <c r="Y370" i="8"/>
  <c r="Y369" i="8"/>
  <c r="Y368" i="8"/>
  <c r="AZ368" i="8"/>
  <c r="Y367" i="8"/>
  <c r="Y366" i="8"/>
  <c r="Y365" i="8"/>
  <c r="AZ365" i="8"/>
  <c r="Y364" i="8"/>
  <c r="Y363" i="8"/>
  <c r="Y362" i="8"/>
  <c r="AZ362" i="8"/>
  <c r="Y361" i="8"/>
  <c r="Y360" i="8"/>
  <c r="Y359" i="8"/>
  <c r="Y358" i="8"/>
  <c r="Y357" i="8"/>
  <c r="Y356" i="8"/>
  <c r="Y355" i="8"/>
  <c r="Y354" i="8"/>
  <c r="Y353" i="8"/>
  <c r="Y352" i="8"/>
  <c r="Y351" i="8"/>
  <c r="Y350" i="8"/>
  <c r="Y349" i="8"/>
  <c r="AZ349" i="8"/>
  <c r="Y348" i="8"/>
  <c r="Y347" i="8"/>
  <c r="Y346" i="8"/>
  <c r="Y345" i="8"/>
  <c r="Y344" i="8"/>
  <c r="Y343" i="8"/>
  <c r="AZ343" i="8"/>
  <c r="Y342" i="8"/>
  <c r="Y341" i="8"/>
  <c r="Y340" i="8"/>
  <c r="AZ340" i="8"/>
  <c r="Y339" i="8"/>
  <c r="AZ339" i="8"/>
  <c r="Y338" i="8"/>
  <c r="Y337" i="8"/>
  <c r="AZ337" i="8"/>
  <c r="Y336" i="8"/>
  <c r="AZ336" i="8"/>
  <c r="Y335" i="8"/>
  <c r="Y334" i="8"/>
  <c r="Y333" i="8"/>
  <c r="Y332" i="8"/>
  <c r="Y331" i="8"/>
  <c r="Y330" i="8"/>
  <c r="AZ330" i="8"/>
  <c r="Y329" i="8"/>
  <c r="AZ329" i="8"/>
  <c r="Y328" i="8"/>
  <c r="AZ328" i="8"/>
  <c r="Y327" i="8"/>
  <c r="Y326" i="8"/>
  <c r="Y325" i="8"/>
  <c r="Y324" i="8"/>
  <c r="Y323" i="8"/>
  <c r="Y322" i="8"/>
  <c r="Y321" i="8"/>
  <c r="Y320" i="8"/>
  <c r="AZ320" i="8"/>
  <c r="Y319" i="8"/>
  <c r="Y318" i="8"/>
  <c r="Y317" i="8"/>
  <c r="Y316" i="8"/>
  <c r="Y315" i="8"/>
  <c r="Y314" i="8"/>
  <c r="Y313" i="8"/>
  <c r="Y312" i="8"/>
  <c r="Y311" i="8"/>
  <c r="Y310" i="8"/>
  <c r="Y309" i="8"/>
  <c r="AZ309" i="8"/>
  <c r="Y308" i="8"/>
  <c r="Y307" i="8"/>
  <c r="Y306" i="8"/>
  <c r="AZ306" i="8"/>
  <c r="Y305" i="8"/>
  <c r="AZ305" i="8"/>
  <c r="Y304" i="8"/>
  <c r="AZ304" i="8"/>
  <c r="Y303" i="8"/>
  <c r="Y302" i="8"/>
  <c r="Y301" i="8"/>
  <c r="Y300" i="8"/>
  <c r="Y299" i="8"/>
  <c r="AZ299" i="8"/>
  <c r="Y298" i="8"/>
  <c r="Y297" i="8"/>
  <c r="Y296" i="8"/>
  <c r="Y295" i="8"/>
  <c r="Y294" i="8"/>
  <c r="AZ294" i="8"/>
  <c r="Y293" i="8"/>
  <c r="AZ293" i="8"/>
  <c r="Y292" i="8"/>
  <c r="AZ292" i="8"/>
  <c r="Y291" i="8"/>
  <c r="AZ291" i="8"/>
  <c r="Y290" i="8"/>
  <c r="Y289" i="8"/>
  <c r="Y288" i="8"/>
  <c r="Y287" i="8"/>
  <c r="Y286" i="8"/>
  <c r="AZ286" i="8"/>
  <c r="Y285" i="8"/>
  <c r="Y284" i="8"/>
  <c r="Y283" i="8"/>
  <c r="Y282" i="8"/>
  <c r="Y281" i="8"/>
  <c r="Y280" i="8"/>
  <c r="AZ280" i="8"/>
  <c r="Y279" i="8"/>
  <c r="AZ279" i="8"/>
  <c r="Y278" i="8"/>
  <c r="AZ278" i="8"/>
  <c r="Y277" i="8"/>
  <c r="AZ277" i="8"/>
  <c r="Y276" i="8"/>
  <c r="Y275" i="8"/>
  <c r="AZ275" i="8"/>
  <c r="Y274" i="8"/>
  <c r="Y273" i="8"/>
  <c r="Y272" i="8"/>
  <c r="Y271" i="8"/>
  <c r="Y270" i="8"/>
  <c r="Y269" i="8"/>
  <c r="Y268" i="8"/>
  <c r="Y267" i="8"/>
  <c r="Y266" i="8"/>
  <c r="Y265" i="8"/>
  <c r="Y264" i="8"/>
  <c r="Y263" i="8"/>
  <c r="Y262" i="8"/>
  <c r="AZ262" i="8"/>
  <c r="Y261" i="8"/>
  <c r="Y260" i="8"/>
  <c r="Y259" i="8"/>
  <c r="Y258" i="8"/>
  <c r="Y257" i="8"/>
  <c r="Y256" i="8"/>
  <c r="AZ256" i="8"/>
  <c r="Y255" i="8"/>
  <c r="AZ255" i="8"/>
  <c r="Y254" i="8"/>
  <c r="Y253" i="8"/>
  <c r="Y252" i="8"/>
  <c r="Y251" i="8"/>
  <c r="Y250" i="8"/>
  <c r="Y249" i="8"/>
  <c r="AZ249" i="8"/>
  <c r="Y248" i="8"/>
  <c r="Y247" i="8"/>
  <c r="AZ247" i="8"/>
  <c r="Y246" i="8"/>
  <c r="Y245" i="8"/>
  <c r="Y244" i="8"/>
  <c r="AZ244" i="8"/>
  <c r="Y243" i="8"/>
  <c r="Y242" i="8"/>
  <c r="Y241" i="8"/>
  <c r="Y240" i="8"/>
  <c r="AZ240" i="8"/>
  <c r="Y239" i="8"/>
  <c r="Y238" i="8"/>
  <c r="Y237" i="8"/>
  <c r="Y236" i="8"/>
  <c r="AZ236" i="8"/>
  <c r="Y235" i="8"/>
  <c r="AZ235" i="8"/>
  <c r="Y234" i="8"/>
  <c r="Y233" i="8"/>
  <c r="Y232" i="8"/>
  <c r="Y231" i="8"/>
  <c r="Y230" i="8"/>
  <c r="Y229" i="8"/>
  <c r="Y228" i="8"/>
  <c r="Y227" i="8"/>
  <c r="AZ227" i="8"/>
  <c r="Y226" i="8"/>
  <c r="AZ226" i="8"/>
  <c r="Y225" i="8"/>
  <c r="Y224" i="8"/>
  <c r="Y223" i="8"/>
  <c r="Y222" i="8"/>
  <c r="Y221" i="8"/>
  <c r="Y220" i="8"/>
  <c r="Y219" i="8"/>
  <c r="Y218" i="8"/>
  <c r="Y217" i="8"/>
  <c r="Y216" i="8"/>
  <c r="Y215" i="8"/>
  <c r="Y214" i="8"/>
  <c r="Y213" i="8"/>
  <c r="Y212" i="8"/>
  <c r="Y211" i="8"/>
  <c r="Y210" i="8"/>
  <c r="Y209" i="8"/>
  <c r="Y208" i="8"/>
  <c r="Y207" i="8"/>
  <c r="Y206" i="8"/>
  <c r="Y205" i="8"/>
  <c r="Y204" i="8"/>
  <c r="Y203" i="8"/>
  <c r="Y202" i="8"/>
  <c r="Y201" i="8"/>
  <c r="Y200" i="8"/>
  <c r="Y199" i="8"/>
  <c r="Y198" i="8"/>
  <c r="Y197" i="8"/>
  <c r="Y196" i="8"/>
  <c r="Y195" i="8"/>
  <c r="Y194" i="8"/>
  <c r="AZ194" i="8"/>
  <c r="Y193" i="8"/>
  <c r="Y192" i="8"/>
  <c r="Y191" i="8"/>
  <c r="Y190" i="8"/>
  <c r="Y189" i="8"/>
  <c r="Y188" i="8"/>
  <c r="Y187" i="8"/>
  <c r="Y186" i="8"/>
  <c r="Y185" i="8"/>
  <c r="Y184" i="8"/>
  <c r="Y183" i="8"/>
  <c r="AZ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AZ158" i="8"/>
  <c r="Y157" i="8"/>
  <c r="AZ157" i="8"/>
  <c r="Y156" i="8"/>
  <c r="AZ156" i="8"/>
  <c r="Y155" i="8"/>
  <c r="AZ155" i="8"/>
  <c r="Y154" i="8"/>
  <c r="AZ154" i="8"/>
  <c r="Y153" i="8"/>
  <c r="Y152" i="8"/>
  <c r="Y151" i="8"/>
  <c r="Y150" i="8"/>
  <c r="Y149" i="8"/>
  <c r="Y148" i="8"/>
  <c r="AZ148" i="8"/>
  <c r="Y147" i="8"/>
  <c r="AZ147" i="8"/>
  <c r="Y146" i="8"/>
  <c r="Y145" i="8"/>
  <c r="Y144" i="8"/>
  <c r="Y143" i="8"/>
  <c r="Y142" i="8"/>
  <c r="Y141" i="8"/>
  <c r="Y140" i="8"/>
  <c r="AZ140" i="8"/>
  <c r="Y139" i="8"/>
  <c r="Y138" i="8"/>
  <c r="Y137" i="8"/>
  <c r="Y136" i="8"/>
  <c r="AZ136" i="8"/>
  <c r="Y135" i="8"/>
  <c r="Y134" i="8"/>
  <c r="AZ134" i="8"/>
  <c r="Y133" i="8"/>
  <c r="Y132" i="8"/>
  <c r="AZ132" i="8"/>
  <c r="Y131" i="8"/>
  <c r="Y130" i="8"/>
  <c r="Y129" i="8"/>
  <c r="Y128" i="8"/>
  <c r="Y127" i="8"/>
  <c r="Y126" i="8"/>
  <c r="AZ126" i="8"/>
  <c r="Y125" i="8"/>
  <c r="Y124" i="8"/>
  <c r="Y123" i="8"/>
  <c r="Y122" i="8"/>
  <c r="Y121" i="8"/>
  <c r="AZ121" i="8"/>
  <c r="Y120" i="8"/>
  <c r="Y119" i="8"/>
  <c r="AZ119" i="8"/>
  <c r="Y118" i="8"/>
  <c r="Y117" i="8"/>
  <c r="AZ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AZ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AZ85" i="8"/>
  <c r="Y84" i="8"/>
  <c r="Y83" i="8"/>
  <c r="AZ83" i="8"/>
  <c r="Y82" i="8"/>
  <c r="Y81" i="8"/>
  <c r="Y80" i="8"/>
  <c r="Y79" i="8"/>
  <c r="AZ79" i="8"/>
  <c r="Y78" i="8"/>
  <c r="AZ78" i="8"/>
  <c r="Y77" i="8"/>
  <c r="AZ77" i="8"/>
  <c r="Y76" i="8"/>
  <c r="AZ76" i="8"/>
  <c r="Y75" i="8"/>
  <c r="Y74" i="8"/>
  <c r="Y73" i="8"/>
  <c r="Y72" i="8"/>
  <c r="Y71" i="8"/>
  <c r="AZ71" i="8"/>
  <c r="Y70" i="8"/>
  <c r="Y69" i="8"/>
  <c r="Y68" i="8"/>
  <c r="Y67" i="8"/>
  <c r="Y66" i="8"/>
  <c r="Y65" i="8"/>
  <c r="Y64" i="8"/>
  <c r="Y63" i="8"/>
  <c r="AZ63" i="8"/>
  <c r="Y62" i="8"/>
  <c r="AZ62" i="8"/>
  <c r="Y61" i="8"/>
  <c r="AZ61" i="8"/>
  <c r="Y60" i="8"/>
  <c r="Y59" i="8"/>
  <c r="Y58" i="8"/>
  <c r="Y57" i="8"/>
  <c r="Y56" i="8"/>
  <c r="Y55" i="8"/>
  <c r="Y54" i="8"/>
  <c r="Y53" i="8"/>
  <c r="Y52" i="8"/>
  <c r="AZ52" i="8"/>
  <c r="Y51" i="8"/>
  <c r="AZ51" i="8"/>
  <c r="Y50" i="8"/>
  <c r="Y49" i="8"/>
  <c r="Y48" i="8"/>
  <c r="AZ48" i="8"/>
  <c r="Y47" i="8"/>
  <c r="AZ47" i="8"/>
  <c r="Y46" i="8"/>
  <c r="AZ46" i="8"/>
  <c r="Y45" i="8"/>
  <c r="Y44" i="8"/>
  <c r="Y43" i="8"/>
  <c r="Y42" i="8"/>
  <c r="Y41" i="8"/>
  <c r="Y40" i="8"/>
  <c r="Y39" i="8"/>
  <c r="Y38" i="8"/>
  <c r="Y37" i="8"/>
  <c r="AZ37" i="8"/>
  <c r="Y36" i="8"/>
  <c r="AZ36" i="8"/>
  <c r="Y35" i="8"/>
  <c r="AZ35" i="8"/>
  <c r="Y34" i="8"/>
  <c r="Y33" i="8"/>
  <c r="AZ33" i="8"/>
  <c r="Y32" i="8"/>
  <c r="Y31" i="8"/>
  <c r="Y30" i="8"/>
  <c r="AZ30" i="8"/>
  <c r="Y29" i="8"/>
  <c r="Y28" i="8"/>
  <c r="Y27" i="8"/>
  <c r="Y26" i="8"/>
  <c r="AZ26" i="8"/>
  <c r="Y25" i="8"/>
  <c r="Y24" i="8"/>
  <c r="Y23" i="8"/>
  <c r="Y22" i="8"/>
  <c r="Y21" i="8"/>
  <c r="Y20" i="8"/>
  <c r="AZ20" i="8"/>
  <c r="Y19" i="8"/>
  <c r="Y18" i="8"/>
  <c r="Y17" i="8"/>
  <c r="Y16" i="8"/>
  <c r="Y15" i="8"/>
  <c r="Y14" i="8"/>
  <c r="Y13" i="8"/>
  <c r="Y12" i="8"/>
  <c r="Y11" i="8"/>
  <c r="Y10" i="8"/>
  <c r="X388" i="8"/>
  <c r="X387" i="8"/>
  <c r="AY387" i="8"/>
  <c r="BB387" i="8"/>
  <c r="X386" i="8"/>
  <c r="X385" i="8"/>
  <c r="X384" i="8"/>
  <c r="X383" i="8"/>
  <c r="X382" i="8"/>
  <c r="AY382" i="8"/>
  <c r="X381" i="8"/>
  <c r="AY381" i="8"/>
  <c r="BB381" i="8"/>
  <c r="X380" i="8"/>
  <c r="X379" i="8"/>
  <c r="X378" i="8"/>
  <c r="X377" i="8"/>
  <c r="X376" i="8"/>
  <c r="AY376" i="8"/>
  <c r="X375" i="8"/>
  <c r="AY375" i="8"/>
  <c r="X374" i="8"/>
  <c r="AY374" i="8"/>
  <c r="X373" i="8"/>
  <c r="X372" i="8"/>
  <c r="AY372" i="8"/>
  <c r="X371" i="8"/>
  <c r="X370" i="8"/>
  <c r="X369" i="8"/>
  <c r="X368" i="8"/>
  <c r="AY368" i="8"/>
  <c r="X367" i="8"/>
  <c r="X366" i="8"/>
  <c r="X365" i="8"/>
  <c r="AY365" i="8"/>
  <c r="X364" i="8"/>
  <c r="X363" i="8"/>
  <c r="X362" i="8"/>
  <c r="AY362" i="8"/>
  <c r="X361" i="8"/>
  <c r="X360" i="8"/>
  <c r="X359" i="8"/>
  <c r="X358" i="8"/>
  <c r="X357" i="8"/>
  <c r="X356" i="8"/>
  <c r="X355" i="8"/>
  <c r="X354" i="8"/>
  <c r="X353" i="8"/>
  <c r="X352" i="8"/>
  <c r="X351" i="8"/>
  <c r="X350" i="8"/>
  <c r="X349" i="8"/>
  <c r="AY349" i="8"/>
  <c r="BB349" i="8"/>
  <c r="X348" i="8"/>
  <c r="X347" i="8"/>
  <c r="X346" i="8"/>
  <c r="X345" i="8"/>
  <c r="X344" i="8"/>
  <c r="X343" i="8"/>
  <c r="AY343" i="8"/>
  <c r="X342" i="8"/>
  <c r="X341" i="8"/>
  <c r="X340" i="8"/>
  <c r="X339" i="8"/>
  <c r="AY339" i="8"/>
  <c r="X338" i="8"/>
  <c r="X337" i="8"/>
  <c r="AY337" i="8"/>
  <c r="X336" i="8"/>
  <c r="X335" i="8"/>
  <c r="X334" i="8"/>
  <c r="X333" i="8"/>
  <c r="X332" i="8"/>
  <c r="X331" i="8"/>
  <c r="X330" i="8"/>
  <c r="X329" i="8"/>
  <c r="AY329" i="8"/>
  <c r="BB329" i="8"/>
  <c r="X328" i="8"/>
  <c r="AY328" i="8"/>
  <c r="X327" i="8"/>
  <c r="X326" i="8"/>
  <c r="X325" i="8"/>
  <c r="X324" i="8"/>
  <c r="X323" i="8"/>
  <c r="X322" i="8"/>
  <c r="X321" i="8"/>
  <c r="X320" i="8"/>
  <c r="AY320" i="8"/>
  <c r="X319" i="8"/>
  <c r="X318" i="8"/>
  <c r="X317" i="8"/>
  <c r="X316" i="8"/>
  <c r="X315" i="8"/>
  <c r="X314" i="8"/>
  <c r="X313" i="8"/>
  <c r="X312" i="8"/>
  <c r="X311" i="8"/>
  <c r="X310" i="8"/>
  <c r="X309" i="8"/>
  <c r="AY309" i="8"/>
  <c r="X308" i="8"/>
  <c r="X307" i="8"/>
  <c r="X306" i="8"/>
  <c r="AY306" i="8"/>
  <c r="X305" i="8"/>
  <c r="AY305" i="8"/>
  <c r="X304" i="8"/>
  <c r="AY304" i="8"/>
  <c r="X303" i="8"/>
  <c r="X302" i="8"/>
  <c r="X301" i="8"/>
  <c r="X300" i="8"/>
  <c r="X299" i="8"/>
  <c r="AY299" i="8"/>
  <c r="BB299" i="8"/>
  <c r="BD299" i="8"/>
  <c r="X298" i="8"/>
  <c r="X297" i="8"/>
  <c r="X296" i="8"/>
  <c r="X295" i="8"/>
  <c r="X294" i="8"/>
  <c r="AY294" i="8"/>
  <c r="X293" i="8"/>
  <c r="AY293" i="8"/>
  <c r="X292" i="8"/>
  <c r="AY292" i="8"/>
  <c r="X291" i="8"/>
  <c r="AY291" i="8"/>
  <c r="X290" i="8"/>
  <c r="X289" i="8"/>
  <c r="X288" i="8"/>
  <c r="X287" i="8"/>
  <c r="X286" i="8"/>
  <c r="AY286" i="8"/>
  <c r="X285" i="8"/>
  <c r="AY285" i="8"/>
  <c r="X284" i="8"/>
  <c r="X283" i="8"/>
  <c r="X282" i="8"/>
  <c r="X281" i="8"/>
  <c r="X280" i="8"/>
  <c r="AY280" i="8"/>
  <c r="X279" i="8"/>
  <c r="AY279" i="8"/>
  <c r="X278" i="8"/>
  <c r="AY278" i="8"/>
  <c r="X277" i="8"/>
  <c r="AY277" i="8"/>
  <c r="X276" i="8"/>
  <c r="X275" i="8"/>
  <c r="X274" i="8"/>
  <c r="X273" i="8"/>
  <c r="X272" i="8"/>
  <c r="X271" i="8"/>
  <c r="X270" i="8"/>
  <c r="X269" i="8"/>
  <c r="X268" i="8"/>
  <c r="X267" i="8"/>
  <c r="X266" i="8"/>
  <c r="X265" i="8"/>
  <c r="X264" i="8"/>
  <c r="X263" i="8"/>
  <c r="X262" i="8"/>
  <c r="AY262" i="8"/>
  <c r="BB262" i="8"/>
  <c r="X261" i="8"/>
  <c r="X260" i="8"/>
  <c r="X259" i="8"/>
  <c r="X258" i="8"/>
  <c r="X257" i="8"/>
  <c r="X256" i="8"/>
  <c r="AY256" i="8"/>
  <c r="X255" i="8"/>
  <c r="AY255" i="8"/>
  <c r="BB255" i="8" s="1"/>
  <c r="X254" i="8"/>
  <c r="X253" i="8"/>
  <c r="X252" i="8"/>
  <c r="X251" i="8"/>
  <c r="X250" i="8"/>
  <c r="X249" i="8"/>
  <c r="AY249" i="8"/>
  <c r="X248" i="8"/>
  <c r="X247" i="8"/>
  <c r="AY247" i="8"/>
  <c r="BB247" i="8"/>
  <c r="X246" i="8"/>
  <c r="X245" i="8"/>
  <c r="X244" i="8"/>
  <c r="X243" i="8"/>
  <c r="X242" i="8"/>
  <c r="X241" i="8"/>
  <c r="X240" i="8"/>
  <c r="AY240" i="8"/>
  <c r="BB240" i="8"/>
  <c r="X239" i="8"/>
  <c r="X238" i="8"/>
  <c r="X237" i="8"/>
  <c r="X236" i="8"/>
  <c r="AY236" i="8"/>
  <c r="BB236" i="8" s="1"/>
  <c r="X235" i="8"/>
  <c r="AY235" i="8"/>
  <c r="X234" i="8"/>
  <c r="X233" i="8"/>
  <c r="X232" i="8"/>
  <c r="X231" i="8"/>
  <c r="X230" i="8"/>
  <c r="X229" i="8"/>
  <c r="X228" i="8"/>
  <c r="X227" i="8"/>
  <c r="AY227" i="8"/>
  <c r="BB227" i="8"/>
  <c r="X226" i="8"/>
  <c r="AY226" i="8"/>
  <c r="X225" i="8"/>
  <c r="X224" i="8"/>
  <c r="X223" i="8"/>
  <c r="X222" i="8"/>
  <c r="X221" i="8"/>
  <c r="X220" i="8"/>
  <c r="X219" i="8"/>
  <c r="X218" i="8"/>
  <c r="X217" i="8"/>
  <c r="X216" i="8"/>
  <c r="X215" i="8"/>
  <c r="X214" i="8"/>
  <c r="X213" i="8"/>
  <c r="X212" i="8"/>
  <c r="X211" i="8"/>
  <c r="X210" i="8"/>
  <c r="X209" i="8"/>
  <c r="X208" i="8"/>
  <c r="X207" i="8"/>
  <c r="X206" i="8"/>
  <c r="X205" i="8"/>
  <c r="X204" i="8"/>
  <c r="X203" i="8"/>
  <c r="X202" i="8"/>
  <c r="X201" i="8"/>
  <c r="X200" i="8"/>
  <c r="X199" i="8"/>
  <c r="X198" i="8"/>
  <c r="X197" i="8"/>
  <c r="X196" i="8"/>
  <c r="X195" i="8"/>
  <c r="X194" i="8"/>
  <c r="AY194" i="8"/>
  <c r="X193" i="8"/>
  <c r="X192" i="8"/>
  <c r="X191" i="8"/>
  <c r="X190" i="8"/>
  <c r="X189" i="8"/>
  <c r="X188" i="8"/>
  <c r="X187" i="8"/>
  <c r="X186" i="8"/>
  <c r="X185" i="8"/>
  <c r="X184" i="8"/>
  <c r="X183" i="8"/>
  <c r="AY183" i="8"/>
  <c r="X182" i="8"/>
  <c r="AY182" i="8"/>
  <c r="X181" i="8"/>
  <c r="X180" i="8"/>
  <c r="X179" i="8"/>
  <c r="X178" i="8"/>
  <c r="X177" i="8"/>
  <c r="X176" i="8"/>
  <c r="X175" i="8"/>
  <c r="X174" i="8"/>
  <c r="X173" i="8"/>
  <c r="X172" i="8"/>
  <c r="X171" i="8"/>
  <c r="X170" i="8"/>
  <c r="X169" i="8"/>
  <c r="X168" i="8"/>
  <c r="X167" i="8"/>
  <c r="X166" i="8"/>
  <c r="X165" i="8"/>
  <c r="X164" i="8"/>
  <c r="X163" i="8"/>
  <c r="X162" i="8"/>
  <c r="X161" i="8"/>
  <c r="X160" i="8"/>
  <c r="X159" i="8"/>
  <c r="X158" i="8"/>
  <c r="AY158" i="8"/>
  <c r="X157" i="8"/>
  <c r="AY157" i="8"/>
  <c r="X156" i="8"/>
  <c r="AY156" i="8"/>
  <c r="BB156" i="8" s="1"/>
  <c r="X155" i="8"/>
  <c r="AY155" i="8"/>
  <c r="BB155" i="8"/>
  <c r="X154" i="8"/>
  <c r="AY154" i="8"/>
  <c r="X153" i="8"/>
  <c r="X152" i="8"/>
  <c r="X151" i="8"/>
  <c r="X150" i="8"/>
  <c r="X149" i="8"/>
  <c r="X148" i="8"/>
  <c r="X147" i="8"/>
  <c r="X146" i="8"/>
  <c r="X145" i="8"/>
  <c r="X144" i="8"/>
  <c r="X143" i="8"/>
  <c r="X142" i="8"/>
  <c r="X141" i="8"/>
  <c r="X140" i="8"/>
  <c r="AY140" i="8"/>
  <c r="BB140" i="8"/>
  <c r="BE140" i="8"/>
  <c r="X139" i="8"/>
  <c r="X138" i="8"/>
  <c r="X137" i="8"/>
  <c r="X136" i="8"/>
  <c r="AY136" i="8"/>
  <c r="X135" i="8"/>
  <c r="X134" i="8"/>
  <c r="AY134" i="8"/>
  <c r="X133" i="8"/>
  <c r="X132" i="8"/>
  <c r="AY132" i="8"/>
  <c r="X131" i="8"/>
  <c r="X130" i="8"/>
  <c r="X129" i="8"/>
  <c r="X128" i="8"/>
  <c r="X127" i="8"/>
  <c r="X126" i="8"/>
  <c r="AY126" i="8"/>
  <c r="X125" i="8"/>
  <c r="X124" i="8"/>
  <c r="X123" i="8"/>
  <c r="X122" i="8"/>
  <c r="X121" i="8"/>
  <c r="AY121" i="8"/>
  <c r="X120" i="8"/>
  <c r="X119" i="8"/>
  <c r="X118" i="8"/>
  <c r="X117" i="8"/>
  <c r="X116" i="8"/>
  <c r="X115" i="8"/>
  <c r="X114" i="8"/>
  <c r="X113" i="8"/>
  <c r="X112" i="8"/>
  <c r="X111" i="8"/>
  <c r="AY111" i="8"/>
  <c r="X110" i="8"/>
  <c r="X109" i="8"/>
  <c r="X108" i="8"/>
  <c r="AY108" i="8"/>
  <c r="X107" i="8"/>
  <c r="X106" i="8"/>
  <c r="X105" i="8"/>
  <c r="X104" i="8"/>
  <c r="X103" i="8"/>
  <c r="X102" i="8"/>
  <c r="X101" i="8"/>
  <c r="X100" i="8"/>
  <c r="X99" i="8"/>
  <c r="AY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AY85" i="8"/>
  <c r="X84" i="8"/>
  <c r="X83" i="8"/>
  <c r="X82" i="8"/>
  <c r="X81" i="8"/>
  <c r="X80" i="8"/>
  <c r="X79" i="8"/>
  <c r="AY79" i="8"/>
  <c r="X78" i="8"/>
  <c r="AY78" i="8"/>
  <c r="X77" i="8"/>
  <c r="AY77" i="8"/>
  <c r="X76" i="8"/>
  <c r="AY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AY63" i="8"/>
  <c r="X62" i="8"/>
  <c r="AY62" i="8"/>
  <c r="X61" i="8"/>
  <c r="AY61" i="8"/>
  <c r="X60" i="8"/>
  <c r="X59" i="8"/>
  <c r="X58" i="8"/>
  <c r="X57" i="8"/>
  <c r="X56" i="8"/>
  <c r="X55" i="8"/>
  <c r="X54" i="8"/>
  <c r="X53" i="8"/>
  <c r="X52" i="8"/>
  <c r="AY52" i="8"/>
  <c r="BB52" i="8" s="1"/>
  <c r="X51" i="8"/>
  <c r="AY51" i="8"/>
  <c r="X50" i="8"/>
  <c r="X49" i="8"/>
  <c r="X48" i="8"/>
  <c r="AY48" i="8"/>
  <c r="X47" i="8"/>
  <c r="AY47" i="8"/>
  <c r="BB47" i="8" s="1"/>
  <c r="X46" i="8"/>
  <c r="X45" i="8"/>
  <c r="X44" i="8"/>
  <c r="X43" i="8"/>
  <c r="X42" i="8"/>
  <c r="X41" i="8"/>
  <c r="X40" i="8"/>
  <c r="X39" i="8"/>
  <c r="X38" i="8"/>
  <c r="X37" i="8"/>
  <c r="X36" i="8"/>
  <c r="AY36" i="8"/>
  <c r="X35" i="8"/>
  <c r="AY35" i="8"/>
  <c r="BB35" i="8" s="1"/>
  <c r="X34" i="8"/>
  <c r="X33" i="8"/>
  <c r="X32" i="8"/>
  <c r="X31" i="8"/>
  <c r="X30" i="8"/>
  <c r="AY30" i="8"/>
  <c r="X29" i="8"/>
  <c r="X28" i="8"/>
  <c r="X27" i="8"/>
  <c r="X26" i="8"/>
  <c r="X25" i="8"/>
  <c r="X24" i="8"/>
  <c r="X23" i="8"/>
  <c r="X22" i="8"/>
  <c r="X21" i="8"/>
  <c r="X20" i="8"/>
  <c r="AY20" i="8"/>
  <c r="X19" i="8"/>
  <c r="X18" i="8"/>
  <c r="X17" i="8"/>
  <c r="X16" i="8"/>
  <c r="X15" i="8"/>
  <c r="X14" i="8"/>
  <c r="X13" i="8"/>
  <c r="X12" i="8"/>
  <c r="X11" i="8"/>
  <c r="X10" i="8"/>
  <c r="N5" i="6"/>
  <c r="AC736" i="4"/>
  <c r="AC735" i="4"/>
  <c r="AC734" i="4"/>
  <c r="AC733" i="4"/>
  <c r="AC732" i="4"/>
  <c r="AC731" i="4"/>
  <c r="AC730" i="4"/>
  <c r="AC729" i="4"/>
  <c r="AC728" i="4"/>
  <c r="AC727" i="4"/>
  <c r="AC726" i="4"/>
  <c r="AC725" i="4"/>
  <c r="AC724" i="4"/>
  <c r="AC723" i="4"/>
  <c r="AC722" i="4"/>
  <c r="AC721" i="4"/>
  <c r="AC720" i="4"/>
  <c r="AC719" i="4"/>
  <c r="AC718" i="4"/>
  <c r="AC717" i="4"/>
  <c r="AC716" i="4"/>
  <c r="AC715" i="4"/>
  <c r="AC714" i="4"/>
  <c r="AC713" i="4"/>
  <c r="AC712" i="4"/>
  <c r="AC711" i="4"/>
  <c r="AC710" i="4"/>
  <c r="AC709" i="4"/>
  <c r="AC708" i="4"/>
  <c r="AC707" i="4"/>
  <c r="AC706" i="4"/>
  <c r="AC705" i="4"/>
  <c r="AC704" i="4"/>
  <c r="AC703" i="4"/>
  <c r="AC702" i="4"/>
  <c r="AC701" i="4"/>
  <c r="AC700" i="4"/>
  <c r="AC699" i="4"/>
  <c r="AC698" i="4"/>
  <c r="AC697" i="4"/>
  <c r="AC696" i="4"/>
  <c r="AC695" i="4"/>
  <c r="AC694" i="4"/>
  <c r="AC693" i="4"/>
  <c r="AC692" i="4"/>
  <c r="AC691" i="4"/>
  <c r="AC690" i="4"/>
  <c r="AC689" i="4"/>
  <c r="AC688" i="4"/>
  <c r="AC687" i="4"/>
  <c r="AC686" i="4"/>
  <c r="AC685" i="4"/>
  <c r="AC684" i="4"/>
  <c r="AC683" i="4"/>
  <c r="AC682" i="4"/>
  <c r="AC681" i="4"/>
  <c r="AC680" i="4"/>
  <c r="AC679" i="4"/>
  <c r="AC678" i="4"/>
  <c r="AC677" i="4"/>
  <c r="AC676" i="4"/>
  <c r="AC675" i="4"/>
  <c r="AC674" i="4"/>
  <c r="AC673" i="4"/>
  <c r="AC672" i="4"/>
  <c r="AC671" i="4"/>
  <c r="AC670" i="4"/>
  <c r="AC669" i="4"/>
  <c r="AC668" i="4"/>
  <c r="AC667" i="4"/>
  <c r="AC666" i="4"/>
  <c r="AC665" i="4"/>
  <c r="AC664" i="4"/>
  <c r="AC663" i="4"/>
  <c r="AC662" i="4"/>
  <c r="AC661" i="4"/>
  <c r="AC660" i="4"/>
  <c r="AC659" i="4"/>
  <c r="AC658" i="4"/>
  <c r="AC657" i="4"/>
  <c r="AC656" i="4"/>
  <c r="AC655" i="4"/>
  <c r="AC654" i="4"/>
  <c r="AC653" i="4"/>
  <c r="AC652" i="4"/>
  <c r="AC651" i="4"/>
  <c r="AC650" i="4"/>
  <c r="AC649" i="4"/>
  <c r="AC648" i="4"/>
  <c r="AC647" i="4"/>
  <c r="AC646" i="4"/>
  <c r="AC645" i="4"/>
  <c r="AC644" i="4"/>
  <c r="AC643" i="4"/>
  <c r="AC642" i="4"/>
  <c r="AC641" i="4"/>
  <c r="AC640" i="4"/>
  <c r="AC639" i="4"/>
  <c r="AC638" i="4"/>
  <c r="AC637" i="4"/>
  <c r="AC636" i="4"/>
  <c r="AC635" i="4"/>
  <c r="AC634" i="4"/>
  <c r="AC633" i="4"/>
  <c r="AC632" i="4"/>
  <c r="AC631" i="4"/>
  <c r="AC630" i="4"/>
  <c r="AC629" i="4"/>
  <c r="AC628" i="4"/>
  <c r="AC627" i="4"/>
  <c r="AC626" i="4"/>
  <c r="AC625" i="4"/>
  <c r="AC624" i="4"/>
  <c r="AC623" i="4"/>
  <c r="AC622" i="4"/>
  <c r="AC621" i="4"/>
  <c r="AC620" i="4"/>
  <c r="AC619" i="4"/>
  <c r="AC618" i="4"/>
  <c r="AC617" i="4"/>
  <c r="AC616" i="4"/>
  <c r="AC615" i="4"/>
  <c r="AC614" i="4"/>
  <c r="AC613" i="4"/>
  <c r="AC612" i="4"/>
  <c r="AC611" i="4"/>
  <c r="AC610" i="4"/>
  <c r="AC609" i="4"/>
  <c r="AC608" i="4"/>
  <c r="AC607" i="4"/>
  <c r="AC606" i="4"/>
  <c r="AC605" i="4"/>
  <c r="AC604" i="4"/>
  <c r="AC603" i="4"/>
  <c r="AC602" i="4"/>
  <c r="AC601" i="4"/>
  <c r="AC600" i="4"/>
  <c r="AC599" i="4"/>
  <c r="AC598" i="4"/>
  <c r="AC597" i="4"/>
  <c r="AC596" i="4"/>
  <c r="AC595" i="4"/>
  <c r="AC594" i="4"/>
  <c r="AC593" i="4"/>
  <c r="AC592" i="4"/>
  <c r="AC591" i="4"/>
  <c r="AC590" i="4"/>
  <c r="AC589" i="4"/>
  <c r="AC588" i="4"/>
  <c r="AC587" i="4"/>
  <c r="AC586" i="4"/>
  <c r="AC585" i="4"/>
  <c r="AC584" i="4"/>
  <c r="AC583" i="4"/>
  <c r="AC582" i="4"/>
  <c r="AC581" i="4"/>
  <c r="AC580" i="4"/>
  <c r="AC579" i="4"/>
  <c r="AC578" i="4"/>
  <c r="AC577" i="4"/>
  <c r="AC576" i="4"/>
  <c r="AC575" i="4"/>
  <c r="AC574" i="4"/>
  <c r="AC573" i="4"/>
  <c r="AC572" i="4"/>
  <c r="AC571" i="4"/>
  <c r="AC570" i="4"/>
  <c r="AC569" i="4"/>
  <c r="AC568" i="4"/>
  <c r="AC567" i="4"/>
  <c r="AC566" i="4"/>
  <c r="AC565" i="4"/>
  <c r="AC564" i="4"/>
  <c r="AC563" i="4"/>
  <c r="AC562" i="4"/>
  <c r="AC561" i="4"/>
  <c r="AC560" i="4"/>
  <c r="AC559" i="4"/>
  <c r="AC558" i="4"/>
  <c r="AC557" i="4"/>
  <c r="AC556" i="4"/>
  <c r="AC555" i="4"/>
  <c r="AC554" i="4"/>
  <c r="AC553" i="4"/>
  <c r="AC552" i="4"/>
  <c r="AC551" i="4"/>
  <c r="AC550" i="4"/>
  <c r="AC549" i="4"/>
  <c r="AC548" i="4"/>
  <c r="AC547" i="4"/>
  <c r="AC546" i="4"/>
  <c r="AC545" i="4"/>
  <c r="AC544" i="4"/>
  <c r="AC543" i="4"/>
  <c r="AC542" i="4"/>
  <c r="AC541" i="4"/>
  <c r="AC540" i="4"/>
  <c r="AC539" i="4"/>
  <c r="AC538" i="4"/>
  <c r="AC537" i="4"/>
  <c r="AC536" i="4"/>
  <c r="AC535" i="4"/>
  <c r="AC534" i="4"/>
  <c r="AC533" i="4"/>
  <c r="AC532" i="4"/>
  <c r="AC531" i="4"/>
  <c r="AC530" i="4"/>
  <c r="AC529" i="4"/>
  <c r="AC528" i="4"/>
  <c r="AC527" i="4"/>
  <c r="AC526" i="4"/>
  <c r="AC525" i="4"/>
  <c r="AC524" i="4"/>
  <c r="AC523" i="4"/>
  <c r="AC522" i="4"/>
  <c r="AC521" i="4"/>
  <c r="AC520" i="4"/>
  <c r="AC519" i="4"/>
  <c r="AC518" i="4"/>
  <c r="AC517" i="4"/>
  <c r="AC516" i="4"/>
  <c r="AC515" i="4"/>
  <c r="AC514" i="4"/>
  <c r="AC513" i="4"/>
  <c r="AC512" i="4"/>
  <c r="AC511" i="4"/>
  <c r="AC510" i="4"/>
  <c r="AC509" i="4"/>
  <c r="AC508" i="4"/>
  <c r="AC507" i="4"/>
  <c r="AC506" i="4"/>
  <c r="AC505" i="4"/>
  <c r="AC504" i="4"/>
  <c r="AC503" i="4"/>
  <c r="AC502" i="4"/>
  <c r="AC501" i="4"/>
  <c r="AC500" i="4"/>
  <c r="AC499" i="4"/>
  <c r="AC498" i="4"/>
  <c r="AC497" i="4"/>
  <c r="AC496" i="4"/>
  <c r="AC495" i="4"/>
  <c r="AC494" i="4"/>
  <c r="AC493" i="4"/>
  <c r="AC492" i="4"/>
  <c r="AC491" i="4"/>
  <c r="AC490" i="4"/>
  <c r="AC489" i="4"/>
  <c r="AC488" i="4"/>
  <c r="AC487" i="4"/>
  <c r="AC486" i="4"/>
  <c r="AC485" i="4"/>
  <c r="AC484" i="4"/>
  <c r="AC483" i="4"/>
  <c r="AC482" i="4"/>
  <c r="AC481" i="4"/>
  <c r="AC480" i="4"/>
  <c r="AC479" i="4"/>
  <c r="AC478" i="4"/>
  <c r="AC477" i="4"/>
  <c r="AC476" i="4"/>
  <c r="AC475" i="4"/>
  <c r="AC474" i="4"/>
  <c r="AC473" i="4"/>
  <c r="AC472" i="4"/>
  <c r="AC471" i="4"/>
  <c r="AC470" i="4"/>
  <c r="AC469" i="4"/>
  <c r="AC468" i="4"/>
  <c r="AC467" i="4"/>
  <c r="AC466" i="4"/>
  <c r="AC465" i="4"/>
  <c r="AC464" i="4"/>
  <c r="AC463" i="4"/>
  <c r="AC462" i="4"/>
  <c r="AC461" i="4"/>
  <c r="AC460" i="4"/>
  <c r="AC459" i="4"/>
  <c r="AC458" i="4"/>
  <c r="AC457" i="4"/>
  <c r="AC456" i="4"/>
  <c r="AC455" i="4"/>
  <c r="AC454" i="4"/>
  <c r="AC453" i="4"/>
  <c r="AC452" i="4"/>
  <c r="AC451" i="4"/>
  <c r="AC450" i="4"/>
  <c r="AC449" i="4"/>
  <c r="AC448" i="4"/>
  <c r="AC447" i="4"/>
  <c r="AC446" i="4"/>
  <c r="AC445" i="4"/>
  <c r="AC444" i="4"/>
  <c r="AC443" i="4"/>
  <c r="AC442" i="4"/>
  <c r="AC441" i="4"/>
  <c r="AC440" i="4"/>
  <c r="AC439" i="4"/>
  <c r="AC438" i="4"/>
  <c r="AC437" i="4"/>
  <c r="AC436" i="4"/>
  <c r="AC435" i="4"/>
  <c r="AC434" i="4"/>
  <c r="AC433" i="4"/>
  <c r="AC432" i="4"/>
  <c r="AC431" i="4"/>
  <c r="AC430" i="4"/>
  <c r="AC429" i="4"/>
  <c r="AC428" i="4"/>
  <c r="AC427" i="4"/>
  <c r="AC426" i="4"/>
  <c r="AC425" i="4"/>
  <c r="AC424" i="4"/>
  <c r="AC423" i="4"/>
  <c r="AC422" i="4"/>
  <c r="AC421" i="4"/>
  <c r="AC420" i="4"/>
  <c r="AC419" i="4"/>
  <c r="AC418" i="4"/>
  <c r="AC417" i="4"/>
  <c r="AC416" i="4"/>
  <c r="AC415" i="4"/>
  <c r="AC414" i="4"/>
  <c r="AC413" i="4"/>
  <c r="AC412" i="4"/>
  <c r="AC411" i="4"/>
  <c r="AC410" i="4"/>
  <c r="AC409" i="4"/>
  <c r="AC408" i="4"/>
  <c r="AC407" i="4"/>
  <c r="AC406" i="4"/>
  <c r="AC405" i="4"/>
  <c r="AC404" i="4"/>
  <c r="AC403" i="4"/>
  <c r="AC402" i="4"/>
  <c r="AC401" i="4"/>
  <c r="AC400" i="4"/>
  <c r="AC399" i="4"/>
  <c r="AC398" i="4"/>
  <c r="AC397" i="4"/>
  <c r="AC396" i="4"/>
  <c r="AC395" i="4"/>
  <c r="AC394" i="4"/>
  <c r="AC393" i="4"/>
  <c r="AC392" i="4"/>
  <c r="AC391" i="4"/>
  <c r="AC390" i="4"/>
  <c r="AC389" i="4"/>
  <c r="AC388" i="4"/>
  <c r="AC387" i="4"/>
  <c r="AC386" i="4"/>
  <c r="AC385" i="4"/>
  <c r="AC384" i="4"/>
  <c r="AC383" i="4"/>
  <c r="AC382" i="4"/>
  <c r="AC381" i="4"/>
  <c r="AC380" i="4"/>
  <c r="AC379" i="4"/>
  <c r="AC378" i="4"/>
  <c r="AC377" i="4"/>
  <c r="AC376" i="4"/>
  <c r="AC375" i="4"/>
  <c r="AC374" i="4"/>
  <c r="AC373" i="4"/>
  <c r="AC372" i="4"/>
  <c r="AC371" i="4"/>
  <c r="AC370" i="4"/>
  <c r="AC369" i="4"/>
  <c r="AC368" i="4"/>
  <c r="AC367" i="4"/>
  <c r="AC366" i="4"/>
  <c r="AC365" i="4"/>
  <c r="AC364" i="4"/>
  <c r="AC363" i="4"/>
  <c r="AC362" i="4"/>
  <c r="AC361" i="4"/>
  <c r="AC360" i="4"/>
  <c r="AC359" i="4"/>
  <c r="AC358" i="4"/>
  <c r="AC357" i="4"/>
  <c r="AC356" i="4"/>
  <c r="AC355" i="4"/>
  <c r="AC354" i="4"/>
  <c r="AC353" i="4"/>
  <c r="AC352" i="4"/>
  <c r="AC351" i="4"/>
  <c r="AC350" i="4"/>
  <c r="AC349" i="4"/>
  <c r="AC348" i="4"/>
  <c r="AC347" i="4"/>
  <c r="AC346" i="4"/>
  <c r="AC345" i="4"/>
  <c r="AC344" i="4"/>
  <c r="AC343" i="4"/>
  <c r="AC342" i="4"/>
  <c r="AC341" i="4"/>
  <c r="AC340" i="4"/>
  <c r="AC339" i="4"/>
  <c r="AC338" i="4"/>
  <c r="AC337" i="4"/>
  <c r="AC336" i="4"/>
  <c r="AC335" i="4"/>
  <c r="AC334" i="4"/>
  <c r="AC333" i="4"/>
  <c r="AC332" i="4"/>
  <c r="AC331" i="4"/>
  <c r="AC330" i="4"/>
  <c r="AC329" i="4"/>
  <c r="AC328" i="4"/>
  <c r="AC327" i="4"/>
  <c r="AC326" i="4"/>
  <c r="AC325" i="4"/>
  <c r="AC324" i="4"/>
  <c r="AC323" i="4"/>
  <c r="AC322" i="4"/>
  <c r="AC321" i="4"/>
  <c r="AC320" i="4"/>
  <c r="AC319" i="4"/>
  <c r="AC318" i="4"/>
  <c r="AC317" i="4"/>
  <c r="AC316" i="4"/>
  <c r="AC315" i="4"/>
  <c r="AC314" i="4"/>
  <c r="AC313" i="4"/>
  <c r="AC312" i="4"/>
  <c r="AC311" i="4"/>
  <c r="AC310" i="4"/>
  <c r="AC309" i="4"/>
  <c r="AC308" i="4"/>
  <c r="AC307" i="4"/>
  <c r="AC306" i="4"/>
  <c r="AC305" i="4"/>
  <c r="AC304" i="4"/>
  <c r="AC303" i="4"/>
  <c r="AC302" i="4"/>
  <c r="AC301" i="4"/>
  <c r="AC300" i="4"/>
  <c r="AC299" i="4"/>
  <c r="AC298" i="4"/>
  <c r="AC297" i="4"/>
  <c r="AC296" i="4"/>
  <c r="AC295" i="4"/>
  <c r="AC294" i="4"/>
  <c r="AC293" i="4"/>
  <c r="AC292" i="4"/>
  <c r="AC291" i="4"/>
  <c r="AC290" i="4"/>
  <c r="AC289" i="4"/>
  <c r="AC288" i="4"/>
  <c r="AC287" i="4"/>
  <c r="AC286" i="4"/>
  <c r="AC285" i="4"/>
  <c r="AC284" i="4"/>
  <c r="AC283" i="4"/>
  <c r="AC282" i="4"/>
  <c r="AC281" i="4"/>
  <c r="AC280" i="4"/>
  <c r="AC279" i="4"/>
  <c r="AC278" i="4"/>
  <c r="AC277" i="4"/>
  <c r="AC276" i="4"/>
  <c r="AC275" i="4"/>
  <c r="AC274" i="4"/>
  <c r="AC273" i="4"/>
  <c r="AC272" i="4"/>
  <c r="AC271" i="4"/>
  <c r="AC270" i="4"/>
  <c r="AC269" i="4"/>
  <c r="AC268" i="4"/>
  <c r="AC267" i="4"/>
  <c r="AC266" i="4"/>
  <c r="AC265" i="4"/>
  <c r="AC264" i="4"/>
  <c r="AC263" i="4"/>
  <c r="AC262" i="4"/>
  <c r="AC261" i="4"/>
  <c r="AC260" i="4"/>
  <c r="AC259" i="4"/>
  <c r="AC258" i="4"/>
  <c r="AC257" i="4"/>
  <c r="AC256" i="4"/>
  <c r="AC255" i="4"/>
  <c r="AC254" i="4"/>
  <c r="AC253" i="4"/>
  <c r="AC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AC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C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C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C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C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C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C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C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C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C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B736" i="4"/>
  <c r="AB735" i="4"/>
  <c r="AB734" i="4"/>
  <c r="AB733" i="4"/>
  <c r="AB732" i="4"/>
  <c r="AB731" i="4"/>
  <c r="AB730" i="4"/>
  <c r="AB729" i="4"/>
  <c r="AB728" i="4"/>
  <c r="AB727" i="4"/>
  <c r="AB726" i="4"/>
  <c r="AB725" i="4"/>
  <c r="AB724" i="4"/>
  <c r="AB723" i="4"/>
  <c r="AB722" i="4"/>
  <c r="AB721" i="4"/>
  <c r="AB720" i="4"/>
  <c r="AB719" i="4"/>
  <c r="AB718" i="4"/>
  <c r="AB717" i="4"/>
  <c r="AB716" i="4"/>
  <c r="AB715" i="4"/>
  <c r="AB714" i="4"/>
  <c r="AB713" i="4"/>
  <c r="AB712" i="4"/>
  <c r="AB711" i="4"/>
  <c r="AB710" i="4"/>
  <c r="AB709" i="4"/>
  <c r="AB708" i="4"/>
  <c r="AB707" i="4"/>
  <c r="AB706" i="4"/>
  <c r="AB705" i="4"/>
  <c r="AB704" i="4"/>
  <c r="AB703" i="4"/>
  <c r="AB702" i="4"/>
  <c r="AB701" i="4"/>
  <c r="AB700" i="4"/>
  <c r="AB699" i="4"/>
  <c r="AB698" i="4"/>
  <c r="AB697" i="4"/>
  <c r="AB696" i="4"/>
  <c r="AB695" i="4"/>
  <c r="AB694" i="4"/>
  <c r="AB693" i="4"/>
  <c r="AB692" i="4"/>
  <c r="AB691" i="4"/>
  <c r="AB690" i="4"/>
  <c r="AB689" i="4"/>
  <c r="AB688" i="4"/>
  <c r="AB687" i="4"/>
  <c r="AB686" i="4"/>
  <c r="AB685" i="4"/>
  <c r="AB684" i="4"/>
  <c r="AB683" i="4"/>
  <c r="AB682" i="4"/>
  <c r="AB681" i="4"/>
  <c r="AB680" i="4"/>
  <c r="AB679" i="4"/>
  <c r="AB678" i="4"/>
  <c r="AB677" i="4"/>
  <c r="AB676" i="4"/>
  <c r="AB675" i="4"/>
  <c r="AB674" i="4"/>
  <c r="AB673" i="4"/>
  <c r="AB672" i="4"/>
  <c r="AB671" i="4"/>
  <c r="AB670" i="4"/>
  <c r="AB669" i="4"/>
  <c r="AB668" i="4"/>
  <c r="AB667" i="4"/>
  <c r="AB666" i="4"/>
  <c r="AB665" i="4"/>
  <c r="AB664" i="4"/>
  <c r="AB663" i="4"/>
  <c r="AB662" i="4"/>
  <c r="AB661" i="4"/>
  <c r="AB660" i="4"/>
  <c r="AB659" i="4"/>
  <c r="AB658" i="4"/>
  <c r="AB657" i="4"/>
  <c r="AB656" i="4"/>
  <c r="AB655" i="4"/>
  <c r="AB654" i="4"/>
  <c r="AB653" i="4"/>
  <c r="AB652" i="4"/>
  <c r="AB651" i="4"/>
  <c r="AB650" i="4"/>
  <c r="AB649" i="4"/>
  <c r="AB648" i="4"/>
  <c r="AB647" i="4"/>
  <c r="AB646" i="4"/>
  <c r="AB645" i="4"/>
  <c r="AB644" i="4"/>
  <c r="AB643" i="4"/>
  <c r="AB642" i="4"/>
  <c r="AB641" i="4"/>
  <c r="AB640" i="4"/>
  <c r="AB639" i="4"/>
  <c r="AB638" i="4"/>
  <c r="AB637" i="4"/>
  <c r="AB636" i="4"/>
  <c r="AB635" i="4"/>
  <c r="AB634" i="4"/>
  <c r="AB633" i="4"/>
  <c r="AB632" i="4"/>
  <c r="AB631" i="4"/>
  <c r="AB630" i="4"/>
  <c r="AB629" i="4"/>
  <c r="AB628" i="4"/>
  <c r="AB627" i="4"/>
  <c r="AB626" i="4"/>
  <c r="AB625" i="4"/>
  <c r="AB624" i="4"/>
  <c r="AB623" i="4"/>
  <c r="AB622" i="4"/>
  <c r="AB621" i="4"/>
  <c r="AB620" i="4"/>
  <c r="AB619" i="4"/>
  <c r="AB618" i="4"/>
  <c r="AB617" i="4"/>
  <c r="AB616" i="4"/>
  <c r="AB615" i="4"/>
  <c r="AB614" i="4"/>
  <c r="AB613" i="4"/>
  <c r="AB612" i="4"/>
  <c r="AB611" i="4"/>
  <c r="AB610" i="4"/>
  <c r="AB609" i="4"/>
  <c r="AB608" i="4"/>
  <c r="AB607" i="4"/>
  <c r="AB606" i="4"/>
  <c r="AB605" i="4"/>
  <c r="AB604" i="4"/>
  <c r="AB603" i="4"/>
  <c r="AB602" i="4"/>
  <c r="AB601" i="4"/>
  <c r="AB600" i="4"/>
  <c r="AB599" i="4"/>
  <c r="AB598" i="4"/>
  <c r="AB597" i="4"/>
  <c r="AB596" i="4"/>
  <c r="AB595" i="4"/>
  <c r="AB594" i="4"/>
  <c r="AB593" i="4"/>
  <c r="AB592" i="4"/>
  <c r="AB591" i="4"/>
  <c r="AB590" i="4"/>
  <c r="AB589" i="4"/>
  <c r="AB588" i="4"/>
  <c r="AB587" i="4"/>
  <c r="AB586" i="4"/>
  <c r="AB585" i="4"/>
  <c r="AB584" i="4"/>
  <c r="AB583" i="4"/>
  <c r="AB582" i="4"/>
  <c r="AB581" i="4"/>
  <c r="AB580" i="4"/>
  <c r="AB579" i="4"/>
  <c r="AB578" i="4"/>
  <c r="AB577" i="4"/>
  <c r="AB576" i="4"/>
  <c r="AB575" i="4"/>
  <c r="AB574" i="4"/>
  <c r="AB573" i="4"/>
  <c r="AB572" i="4"/>
  <c r="AB571" i="4"/>
  <c r="AB570" i="4"/>
  <c r="AB569" i="4"/>
  <c r="AB568" i="4"/>
  <c r="AB567" i="4"/>
  <c r="AB566" i="4"/>
  <c r="AB565" i="4"/>
  <c r="AB564" i="4"/>
  <c r="AB563" i="4"/>
  <c r="AB562" i="4"/>
  <c r="AB561" i="4"/>
  <c r="AB560" i="4"/>
  <c r="AB559" i="4"/>
  <c r="AB558" i="4"/>
  <c r="AB557" i="4"/>
  <c r="AB556" i="4"/>
  <c r="AB555" i="4"/>
  <c r="AB554" i="4"/>
  <c r="AB553" i="4"/>
  <c r="AB552" i="4"/>
  <c r="AB551" i="4"/>
  <c r="AB550" i="4"/>
  <c r="AB549" i="4"/>
  <c r="AB548" i="4"/>
  <c r="AB547" i="4"/>
  <c r="AB546" i="4"/>
  <c r="AB545" i="4"/>
  <c r="AB544" i="4"/>
  <c r="AB543" i="4"/>
  <c r="AB542" i="4"/>
  <c r="AB541" i="4"/>
  <c r="AB540" i="4"/>
  <c r="AB539" i="4"/>
  <c r="AB538" i="4"/>
  <c r="AB537" i="4"/>
  <c r="AB536" i="4"/>
  <c r="AB535" i="4"/>
  <c r="AB534" i="4"/>
  <c r="AB533" i="4"/>
  <c r="AB532" i="4"/>
  <c r="AB531" i="4"/>
  <c r="AB530" i="4"/>
  <c r="AB529" i="4"/>
  <c r="AB528" i="4"/>
  <c r="AB527" i="4"/>
  <c r="AB526" i="4"/>
  <c r="AB525" i="4"/>
  <c r="AB524" i="4"/>
  <c r="AB523" i="4"/>
  <c r="AB522" i="4"/>
  <c r="AB521" i="4"/>
  <c r="AB520" i="4"/>
  <c r="AB519" i="4"/>
  <c r="AB518" i="4"/>
  <c r="AB517" i="4"/>
  <c r="AB516" i="4"/>
  <c r="AB515" i="4"/>
  <c r="AB514" i="4"/>
  <c r="AB513" i="4"/>
  <c r="AB512" i="4"/>
  <c r="AB511" i="4"/>
  <c r="AB510" i="4"/>
  <c r="AB509" i="4"/>
  <c r="AB508" i="4"/>
  <c r="AB507" i="4"/>
  <c r="AB506" i="4"/>
  <c r="AB505" i="4"/>
  <c r="AB504" i="4"/>
  <c r="AB503" i="4"/>
  <c r="AB502" i="4"/>
  <c r="AB501" i="4"/>
  <c r="AB500" i="4"/>
  <c r="AB499" i="4"/>
  <c r="AB498" i="4"/>
  <c r="AB497" i="4"/>
  <c r="AB496" i="4"/>
  <c r="AB495" i="4"/>
  <c r="AB494" i="4"/>
  <c r="AB493" i="4"/>
  <c r="AB492" i="4"/>
  <c r="AB491" i="4"/>
  <c r="AB490" i="4"/>
  <c r="AB489" i="4"/>
  <c r="AB488" i="4"/>
  <c r="AB487" i="4"/>
  <c r="AB486" i="4"/>
  <c r="AB485" i="4"/>
  <c r="AB484" i="4"/>
  <c r="AB483" i="4"/>
  <c r="AB482" i="4"/>
  <c r="AB481" i="4"/>
  <c r="AB480" i="4"/>
  <c r="AB479" i="4"/>
  <c r="AB478" i="4"/>
  <c r="AB477" i="4"/>
  <c r="AB476" i="4"/>
  <c r="AB475" i="4"/>
  <c r="AB474" i="4"/>
  <c r="AB473" i="4"/>
  <c r="AB472" i="4"/>
  <c r="AB471" i="4"/>
  <c r="AB470" i="4"/>
  <c r="AB469" i="4"/>
  <c r="AB468" i="4"/>
  <c r="AB467" i="4"/>
  <c r="AB466" i="4"/>
  <c r="AB465" i="4"/>
  <c r="AB464" i="4"/>
  <c r="AB463" i="4"/>
  <c r="AB462" i="4"/>
  <c r="AB461" i="4"/>
  <c r="AB460" i="4"/>
  <c r="AB459" i="4"/>
  <c r="AB458" i="4"/>
  <c r="AB457" i="4"/>
  <c r="AB456" i="4"/>
  <c r="AB455" i="4"/>
  <c r="AB454" i="4"/>
  <c r="AB453" i="4"/>
  <c r="AB452" i="4"/>
  <c r="AB451" i="4"/>
  <c r="AB450" i="4"/>
  <c r="AB449" i="4"/>
  <c r="AB448" i="4"/>
  <c r="AB447" i="4"/>
  <c r="AB446" i="4"/>
  <c r="AB445" i="4"/>
  <c r="AB444" i="4"/>
  <c r="AB443" i="4"/>
  <c r="AB442" i="4"/>
  <c r="AB441" i="4"/>
  <c r="AB440" i="4"/>
  <c r="AB439" i="4"/>
  <c r="AB438" i="4"/>
  <c r="AB437" i="4"/>
  <c r="AB436" i="4"/>
  <c r="AB435" i="4"/>
  <c r="AB434" i="4"/>
  <c r="AB433" i="4"/>
  <c r="AB432" i="4"/>
  <c r="AB431" i="4"/>
  <c r="AB430" i="4"/>
  <c r="AB429" i="4"/>
  <c r="AB428" i="4"/>
  <c r="AB427" i="4"/>
  <c r="AB426" i="4"/>
  <c r="AB425" i="4"/>
  <c r="AB424" i="4"/>
  <c r="AB423" i="4"/>
  <c r="AB422" i="4"/>
  <c r="AB421" i="4"/>
  <c r="AB420" i="4"/>
  <c r="AB419" i="4"/>
  <c r="AB418" i="4"/>
  <c r="AB417" i="4"/>
  <c r="AB416" i="4"/>
  <c r="AB415" i="4"/>
  <c r="AB414" i="4"/>
  <c r="AB413" i="4"/>
  <c r="AB412" i="4"/>
  <c r="AB411" i="4"/>
  <c r="AB410" i="4"/>
  <c r="AB409" i="4"/>
  <c r="AB408" i="4"/>
  <c r="AB407" i="4"/>
  <c r="AB406" i="4"/>
  <c r="AB405" i="4"/>
  <c r="AB404" i="4"/>
  <c r="AB403" i="4"/>
  <c r="AB402" i="4"/>
  <c r="AB401" i="4"/>
  <c r="AB400" i="4"/>
  <c r="AB399" i="4"/>
  <c r="AB398" i="4"/>
  <c r="AB397" i="4"/>
  <c r="AB396" i="4"/>
  <c r="AB395" i="4"/>
  <c r="AB394" i="4"/>
  <c r="AB393" i="4"/>
  <c r="AB392" i="4"/>
  <c r="AB391" i="4"/>
  <c r="AB390" i="4"/>
  <c r="AB389" i="4"/>
  <c r="AB388" i="4"/>
  <c r="AB387" i="4"/>
  <c r="AB386" i="4"/>
  <c r="AB385" i="4"/>
  <c r="AB384" i="4"/>
  <c r="AB383" i="4"/>
  <c r="AB382" i="4"/>
  <c r="AB381" i="4"/>
  <c r="AB380" i="4"/>
  <c r="AB379" i="4"/>
  <c r="AB378" i="4"/>
  <c r="AB377" i="4"/>
  <c r="AB376" i="4"/>
  <c r="AB375" i="4"/>
  <c r="AB374" i="4"/>
  <c r="AB373" i="4"/>
  <c r="AB372" i="4"/>
  <c r="AB371" i="4"/>
  <c r="AB370" i="4"/>
  <c r="AB369" i="4"/>
  <c r="AB368" i="4"/>
  <c r="AB367" i="4"/>
  <c r="AB366" i="4"/>
  <c r="AB365" i="4"/>
  <c r="AB364" i="4"/>
  <c r="AB363" i="4"/>
  <c r="AB362" i="4"/>
  <c r="AB361" i="4"/>
  <c r="AB360" i="4"/>
  <c r="AB359" i="4"/>
  <c r="AB358" i="4"/>
  <c r="AB357" i="4"/>
  <c r="AB356" i="4"/>
  <c r="AB355" i="4"/>
  <c r="AB354" i="4"/>
  <c r="AB353" i="4"/>
  <c r="AB352" i="4"/>
  <c r="AB351" i="4"/>
  <c r="AB350" i="4"/>
  <c r="AB349" i="4"/>
  <c r="AB348" i="4"/>
  <c r="AB347" i="4"/>
  <c r="AB346" i="4"/>
  <c r="AB345" i="4"/>
  <c r="AB344" i="4"/>
  <c r="AB343" i="4"/>
  <c r="AB342" i="4"/>
  <c r="AB341" i="4"/>
  <c r="AB340" i="4"/>
  <c r="AB339" i="4"/>
  <c r="AB338" i="4"/>
  <c r="AB337" i="4"/>
  <c r="AB336" i="4"/>
  <c r="AB335" i="4"/>
  <c r="AB334" i="4"/>
  <c r="AB333" i="4"/>
  <c r="AB332" i="4"/>
  <c r="AB331" i="4"/>
  <c r="AB330" i="4"/>
  <c r="AB329" i="4"/>
  <c r="AB328" i="4"/>
  <c r="AB327" i="4"/>
  <c r="AB326" i="4"/>
  <c r="AB325" i="4"/>
  <c r="AB324" i="4"/>
  <c r="AB323" i="4"/>
  <c r="AB322" i="4"/>
  <c r="AB321" i="4"/>
  <c r="AB320" i="4"/>
  <c r="AB319" i="4"/>
  <c r="AB318" i="4"/>
  <c r="AB317" i="4"/>
  <c r="AB316" i="4"/>
  <c r="AB315" i="4"/>
  <c r="AB314" i="4"/>
  <c r="AB313" i="4"/>
  <c r="AB312" i="4"/>
  <c r="AB311" i="4"/>
  <c r="AB310" i="4"/>
  <c r="AB309" i="4"/>
  <c r="AB308" i="4"/>
  <c r="AB307" i="4"/>
  <c r="AB306" i="4"/>
  <c r="AB305" i="4"/>
  <c r="AB304" i="4"/>
  <c r="AB303" i="4"/>
  <c r="AB302" i="4"/>
  <c r="AB301" i="4"/>
  <c r="AB300" i="4"/>
  <c r="AB299" i="4"/>
  <c r="AB298" i="4"/>
  <c r="AB297" i="4"/>
  <c r="AB296" i="4"/>
  <c r="AB295" i="4"/>
  <c r="AB294" i="4"/>
  <c r="AB293" i="4"/>
  <c r="AB292" i="4"/>
  <c r="AB291" i="4"/>
  <c r="AB290" i="4"/>
  <c r="AB289" i="4"/>
  <c r="AB288" i="4"/>
  <c r="AB287" i="4"/>
  <c r="AB286" i="4"/>
  <c r="AB285" i="4"/>
  <c r="AB284" i="4"/>
  <c r="AB283" i="4"/>
  <c r="AB282" i="4"/>
  <c r="AB281" i="4"/>
  <c r="AB280" i="4"/>
  <c r="AB279" i="4"/>
  <c r="AB278" i="4"/>
  <c r="AB277" i="4"/>
  <c r="AB276" i="4"/>
  <c r="AB275" i="4"/>
  <c r="AB274" i="4"/>
  <c r="AB273" i="4"/>
  <c r="AB272" i="4"/>
  <c r="AB271" i="4"/>
  <c r="AB270" i="4"/>
  <c r="AB269" i="4"/>
  <c r="AB268" i="4"/>
  <c r="AB267" i="4"/>
  <c r="AB266" i="4"/>
  <c r="AB265" i="4"/>
  <c r="AB264" i="4"/>
  <c r="AB263" i="4"/>
  <c r="AB262" i="4"/>
  <c r="AB261" i="4"/>
  <c r="AB260" i="4"/>
  <c r="AB259" i="4"/>
  <c r="AB258" i="4"/>
  <c r="AB257" i="4"/>
  <c r="AB256" i="4"/>
  <c r="AB255" i="4"/>
  <c r="AB254" i="4"/>
  <c r="AB253" i="4"/>
  <c r="AB252" i="4"/>
  <c r="AB251" i="4"/>
  <c r="AB250" i="4"/>
  <c r="AB249" i="4"/>
  <c r="AB248" i="4"/>
  <c r="AB247" i="4"/>
  <c r="AB246" i="4"/>
  <c r="AB245" i="4"/>
  <c r="AB244" i="4"/>
  <c r="AB243" i="4"/>
  <c r="AB242" i="4"/>
  <c r="AB241" i="4"/>
  <c r="AB240" i="4"/>
  <c r="AB239" i="4"/>
  <c r="AB238" i="4"/>
  <c r="AB237" i="4"/>
  <c r="AB236" i="4"/>
  <c r="AB235" i="4"/>
  <c r="AB234" i="4"/>
  <c r="AB233" i="4"/>
  <c r="AB232" i="4"/>
  <c r="AB231" i="4"/>
  <c r="AB230" i="4"/>
  <c r="AB229" i="4"/>
  <c r="AB228" i="4"/>
  <c r="AB227" i="4"/>
  <c r="AB226" i="4"/>
  <c r="AB225" i="4"/>
  <c r="AB224" i="4"/>
  <c r="AB223" i="4"/>
  <c r="AB222" i="4"/>
  <c r="AB221" i="4"/>
  <c r="AB220" i="4"/>
  <c r="AB219" i="4"/>
  <c r="AB218" i="4"/>
  <c r="AB217" i="4"/>
  <c r="AB216" i="4"/>
  <c r="AB215" i="4"/>
  <c r="AB214" i="4"/>
  <c r="AB213" i="4"/>
  <c r="AB212" i="4"/>
  <c r="AB211" i="4"/>
  <c r="AB210" i="4"/>
  <c r="AB209" i="4"/>
  <c r="AB208" i="4"/>
  <c r="AB207" i="4"/>
  <c r="AB206" i="4"/>
  <c r="AB205" i="4"/>
  <c r="AB204" i="4"/>
  <c r="AB203" i="4"/>
  <c r="AB202" i="4"/>
  <c r="AB201" i="4"/>
  <c r="AB200" i="4"/>
  <c r="AB199" i="4"/>
  <c r="AB198" i="4"/>
  <c r="AB197" i="4"/>
  <c r="AB196" i="4"/>
  <c r="AB195" i="4"/>
  <c r="AB194" i="4"/>
  <c r="AB193" i="4"/>
  <c r="AB192" i="4"/>
  <c r="AB191" i="4"/>
  <c r="AB190" i="4"/>
  <c r="AB189" i="4"/>
  <c r="AB188" i="4"/>
  <c r="AB187" i="4"/>
  <c r="AB186" i="4"/>
  <c r="AB185" i="4"/>
  <c r="AB184" i="4"/>
  <c r="AB183" i="4"/>
  <c r="AB182" i="4"/>
  <c r="AB181" i="4"/>
  <c r="AB180" i="4"/>
  <c r="AB179" i="4"/>
  <c r="AB178" i="4"/>
  <c r="AB177" i="4"/>
  <c r="AB176" i="4"/>
  <c r="AB175" i="4"/>
  <c r="AB174" i="4"/>
  <c r="AB173" i="4"/>
  <c r="AB172" i="4"/>
  <c r="AB171" i="4"/>
  <c r="AB170" i="4"/>
  <c r="AB169" i="4"/>
  <c r="AB168" i="4"/>
  <c r="AB167" i="4"/>
  <c r="AB166" i="4"/>
  <c r="AB165" i="4"/>
  <c r="AB164" i="4"/>
  <c r="AB163" i="4"/>
  <c r="AB162" i="4"/>
  <c r="AB161" i="4"/>
  <c r="AB160" i="4"/>
  <c r="AB159" i="4"/>
  <c r="AB158" i="4"/>
  <c r="AB157" i="4"/>
  <c r="AB156" i="4"/>
  <c r="AB155" i="4"/>
  <c r="AB154" i="4"/>
  <c r="AB153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B139" i="4"/>
  <c r="AB138" i="4"/>
  <c r="AB137" i="4"/>
  <c r="AB136" i="4"/>
  <c r="AB135" i="4"/>
  <c r="AB134" i="4"/>
  <c r="AB133" i="4"/>
  <c r="AB132" i="4"/>
  <c r="AB131" i="4"/>
  <c r="AB130" i="4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V736" i="4"/>
  <c r="V735" i="4"/>
  <c r="V734" i="4"/>
  <c r="V733" i="4"/>
  <c r="V732" i="4"/>
  <c r="V731" i="4"/>
  <c r="V730" i="4"/>
  <c r="V729" i="4"/>
  <c r="V728" i="4"/>
  <c r="V727" i="4"/>
  <c r="V726" i="4"/>
  <c r="V725" i="4"/>
  <c r="V724" i="4"/>
  <c r="V723" i="4"/>
  <c r="V722" i="4"/>
  <c r="V721" i="4"/>
  <c r="V720" i="4"/>
  <c r="V719" i="4"/>
  <c r="V718" i="4"/>
  <c r="V717" i="4"/>
  <c r="V716" i="4"/>
  <c r="V715" i="4"/>
  <c r="V714" i="4"/>
  <c r="V713" i="4"/>
  <c r="V712" i="4"/>
  <c r="V711" i="4"/>
  <c r="V710" i="4"/>
  <c r="V709" i="4"/>
  <c r="V708" i="4"/>
  <c r="V707" i="4"/>
  <c r="V706" i="4"/>
  <c r="V705" i="4"/>
  <c r="V704" i="4"/>
  <c r="V703" i="4"/>
  <c r="V702" i="4"/>
  <c r="V701" i="4"/>
  <c r="V700" i="4"/>
  <c r="V699" i="4"/>
  <c r="V698" i="4"/>
  <c r="V697" i="4"/>
  <c r="V696" i="4"/>
  <c r="V695" i="4"/>
  <c r="V694" i="4"/>
  <c r="V693" i="4"/>
  <c r="V692" i="4"/>
  <c r="V691" i="4"/>
  <c r="V690" i="4"/>
  <c r="V689" i="4"/>
  <c r="V688" i="4"/>
  <c r="V687" i="4"/>
  <c r="V686" i="4"/>
  <c r="V685" i="4"/>
  <c r="V684" i="4"/>
  <c r="V683" i="4"/>
  <c r="V682" i="4"/>
  <c r="V681" i="4"/>
  <c r="V680" i="4"/>
  <c r="V679" i="4"/>
  <c r="V678" i="4"/>
  <c r="V677" i="4"/>
  <c r="V676" i="4"/>
  <c r="V675" i="4"/>
  <c r="V674" i="4"/>
  <c r="V673" i="4"/>
  <c r="V672" i="4"/>
  <c r="V671" i="4"/>
  <c r="V670" i="4"/>
  <c r="V669" i="4"/>
  <c r="V668" i="4"/>
  <c r="V667" i="4"/>
  <c r="V666" i="4"/>
  <c r="V665" i="4"/>
  <c r="V664" i="4"/>
  <c r="V663" i="4"/>
  <c r="V662" i="4"/>
  <c r="V661" i="4"/>
  <c r="V660" i="4"/>
  <c r="V659" i="4"/>
  <c r="V658" i="4"/>
  <c r="V657" i="4"/>
  <c r="V656" i="4"/>
  <c r="V655" i="4"/>
  <c r="V654" i="4"/>
  <c r="V653" i="4"/>
  <c r="V652" i="4"/>
  <c r="V651" i="4"/>
  <c r="V650" i="4"/>
  <c r="V649" i="4"/>
  <c r="V648" i="4"/>
  <c r="V647" i="4"/>
  <c r="V646" i="4"/>
  <c r="V645" i="4"/>
  <c r="V644" i="4"/>
  <c r="V643" i="4"/>
  <c r="V642" i="4"/>
  <c r="V641" i="4"/>
  <c r="V640" i="4"/>
  <c r="V639" i="4"/>
  <c r="V638" i="4"/>
  <c r="V637" i="4"/>
  <c r="V636" i="4"/>
  <c r="V635" i="4"/>
  <c r="V634" i="4"/>
  <c r="V633" i="4"/>
  <c r="V632" i="4"/>
  <c r="V631" i="4"/>
  <c r="V630" i="4"/>
  <c r="V629" i="4"/>
  <c r="V628" i="4"/>
  <c r="V627" i="4"/>
  <c r="V626" i="4"/>
  <c r="V625" i="4"/>
  <c r="V624" i="4"/>
  <c r="V623" i="4"/>
  <c r="V622" i="4"/>
  <c r="V621" i="4"/>
  <c r="V620" i="4"/>
  <c r="V619" i="4"/>
  <c r="V618" i="4"/>
  <c r="V617" i="4"/>
  <c r="V616" i="4"/>
  <c r="V615" i="4"/>
  <c r="V614" i="4"/>
  <c r="V613" i="4"/>
  <c r="V612" i="4"/>
  <c r="V611" i="4"/>
  <c r="V610" i="4"/>
  <c r="V609" i="4"/>
  <c r="V608" i="4"/>
  <c r="V607" i="4"/>
  <c r="V606" i="4"/>
  <c r="V605" i="4"/>
  <c r="V604" i="4"/>
  <c r="V603" i="4"/>
  <c r="V602" i="4"/>
  <c r="V601" i="4"/>
  <c r="V600" i="4"/>
  <c r="V599" i="4"/>
  <c r="V598" i="4"/>
  <c r="V597" i="4"/>
  <c r="V596" i="4"/>
  <c r="V595" i="4"/>
  <c r="V594" i="4"/>
  <c r="V593" i="4"/>
  <c r="V592" i="4"/>
  <c r="V591" i="4"/>
  <c r="V590" i="4"/>
  <c r="V589" i="4"/>
  <c r="V588" i="4"/>
  <c r="V587" i="4"/>
  <c r="V586" i="4"/>
  <c r="V585" i="4"/>
  <c r="V584" i="4"/>
  <c r="V583" i="4"/>
  <c r="V582" i="4"/>
  <c r="V581" i="4"/>
  <c r="V580" i="4"/>
  <c r="V579" i="4"/>
  <c r="V578" i="4"/>
  <c r="V577" i="4"/>
  <c r="V576" i="4"/>
  <c r="V575" i="4"/>
  <c r="V574" i="4"/>
  <c r="V573" i="4"/>
  <c r="V572" i="4"/>
  <c r="V571" i="4"/>
  <c r="V570" i="4"/>
  <c r="V569" i="4"/>
  <c r="V568" i="4"/>
  <c r="V567" i="4"/>
  <c r="V566" i="4"/>
  <c r="V565" i="4"/>
  <c r="V564" i="4"/>
  <c r="V563" i="4"/>
  <c r="V562" i="4"/>
  <c r="V561" i="4"/>
  <c r="V560" i="4"/>
  <c r="V559" i="4"/>
  <c r="V558" i="4"/>
  <c r="V557" i="4"/>
  <c r="V556" i="4"/>
  <c r="V555" i="4"/>
  <c r="V554" i="4"/>
  <c r="V553" i="4"/>
  <c r="V552" i="4"/>
  <c r="V551" i="4"/>
  <c r="V550" i="4"/>
  <c r="V549" i="4"/>
  <c r="V548" i="4"/>
  <c r="V547" i="4"/>
  <c r="V546" i="4"/>
  <c r="V545" i="4"/>
  <c r="V544" i="4"/>
  <c r="V543" i="4"/>
  <c r="V542" i="4"/>
  <c r="V541" i="4"/>
  <c r="V540" i="4"/>
  <c r="V539" i="4"/>
  <c r="V538" i="4"/>
  <c r="V537" i="4"/>
  <c r="V536" i="4"/>
  <c r="V535" i="4"/>
  <c r="V534" i="4"/>
  <c r="V533" i="4"/>
  <c r="V532" i="4"/>
  <c r="V531" i="4"/>
  <c r="V530" i="4"/>
  <c r="V529" i="4"/>
  <c r="V528" i="4"/>
  <c r="V527" i="4"/>
  <c r="V526" i="4"/>
  <c r="V525" i="4"/>
  <c r="V524" i="4"/>
  <c r="V523" i="4"/>
  <c r="V522" i="4"/>
  <c r="V521" i="4"/>
  <c r="V520" i="4"/>
  <c r="V519" i="4"/>
  <c r="V518" i="4"/>
  <c r="V517" i="4"/>
  <c r="V516" i="4"/>
  <c r="V515" i="4"/>
  <c r="V514" i="4"/>
  <c r="V513" i="4"/>
  <c r="V512" i="4"/>
  <c r="V511" i="4"/>
  <c r="V510" i="4"/>
  <c r="V509" i="4"/>
  <c r="V508" i="4"/>
  <c r="V507" i="4"/>
  <c r="V506" i="4"/>
  <c r="V505" i="4"/>
  <c r="V504" i="4"/>
  <c r="V503" i="4"/>
  <c r="V502" i="4"/>
  <c r="V501" i="4"/>
  <c r="V500" i="4"/>
  <c r="V499" i="4"/>
  <c r="V498" i="4"/>
  <c r="V497" i="4"/>
  <c r="V496" i="4"/>
  <c r="V495" i="4"/>
  <c r="V494" i="4"/>
  <c r="V493" i="4"/>
  <c r="V492" i="4"/>
  <c r="V491" i="4"/>
  <c r="V490" i="4"/>
  <c r="V489" i="4"/>
  <c r="V488" i="4"/>
  <c r="V487" i="4"/>
  <c r="V486" i="4"/>
  <c r="V485" i="4"/>
  <c r="V484" i="4"/>
  <c r="V483" i="4"/>
  <c r="V482" i="4"/>
  <c r="V481" i="4"/>
  <c r="V480" i="4"/>
  <c r="V479" i="4"/>
  <c r="V478" i="4"/>
  <c r="V477" i="4"/>
  <c r="V476" i="4"/>
  <c r="V475" i="4"/>
  <c r="V474" i="4"/>
  <c r="V473" i="4"/>
  <c r="V472" i="4"/>
  <c r="V471" i="4"/>
  <c r="V470" i="4"/>
  <c r="V469" i="4"/>
  <c r="V468" i="4"/>
  <c r="V467" i="4"/>
  <c r="V466" i="4"/>
  <c r="V465" i="4"/>
  <c r="V464" i="4"/>
  <c r="V463" i="4"/>
  <c r="V462" i="4"/>
  <c r="V461" i="4"/>
  <c r="V460" i="4"/>
  <c r="V459" i="4"/>
  <c r="V458" i="4"/>
  <c r="V457" i="4"/>
  <c r="V456" i="4"/>
  <c r="V455" i="4"/>
  <c r="V454" i="4"/>
  <c r="V453" i="4"/>
  <c r="V452" i="4"/>
  <c r="V451" i="4"/>
  <c r="V450" i="4"/>
  <c r="V449" i="4"/>
  <c r="V448" i="4"/>
  <c r="V447" i="4"/>
  <c r="V446" i="4"/>
  <c r="V445" i="4"/>
  <c r="V444" i="4"/>
  <c r="V443" i="4"/>
  <c r="V442" i="4"/>
  <c r="V441" i="4"/>
  <c r="V440" i="4"/>
  <c r="V439" i="4"/>
  <c r="V438" i="4"/>
  <c r="V437" i="4"/>
  <c r="V436" i="4"/>
  <c r="V435" i="4"/>
  <c r="V434" i="4"/>
  <c r="V433" i="4"/>
  <c r="V432" i="4"/>
  <c r="V431" i="4"/>
  <c r="V430" i="4"/>
  <c r="V429" i="4"/>
  <c r="V428" i="4"/>
  <c r="V427" i="4"/>
  <c r="V426" i="4"/>
  <c r="V425" i="4"/>
  <c r="V424" i="4"/>
  <c r="V423" i="4"/>
  <c r="V422" i="4"/>
  <c r="V421" i="4"/>
  <c r="V420" i="4"/>
  <c r="V419" i="4"/>
  <c r="V418" i="4"/>
  <c r="V417" i="4"/>
  <c r="V416" i="4"/>
  <c r="V415" i="4"/>
  <c r="V414" i="4"/>
  <c r="V413" i="4"/>
  <c r="V412" i="4"/>
  <c r="V411" i="4"/>
  <c r="V410" i="4"/>
  <c r="V409" i="4"/>
  <c r="V408" i="4"/>
  <c r="V407" i="4"/>
  <c r="V406" i="4"/>
  <c r="V405" i="4"/>
  <c r="V404" i="4"/>
  <c r="V403" i="4"/>
  <c r="V402" i="4"/>
  <c r="V401" i="4"/>
  <c r="V400" i="4"/>
  <c r="V399" i="4"/>
  <c r="V398" i="4"/>
  <c r="V397" i="4"/>
  <c r="V396" i="4"/>
  <c r="V395" i="4"/>
  <c r="V394" i="4"/>
  <c r="V393" i="4"/>
  <c r="V392" i="4"/>
  <c r="V391" i="4"/>
  <c r="V390" i="4"/>
  <c r="V389" i="4"/>
  <c r="V388" i="4"/>
  <c r="V387" i="4"/>
  <c r="V386" i="4"/>
  <c r="V385" i="4"/>
  <c r="V384" i="4"/>
  <c r="V383" i="4"/>
  <c r="V382" i="4"/>
  <c r="V381" i="4"/>
  <c r="V380" i="4"/>
  <c r="V379" i="4"/>
  <c r="V378" i="4"/>
  <c r="V377" i="4"/>
  <c r="V376" i="4"/>
  <c r="V375" i="4"/>
  <c r="V374" i="4"/>
  <c r="V373" i="4"/>
  <c r="V372" i="4"/>
  <c r="V371" i="4"/>
  <c r="V370" i="4"/>
  <c r="V369" i="4"/>
  <c r="V368" i="4"/>
  <c r="V367" i="4"/>
  <c r="V366" i="4"/>
  <c r="V365" i="4"/>
  <c r="V364" i="4"/>
  <c r="V363" i="4"/>
  <c r="V362" i="4"/>
  <c r="V361" i="4"/>
  <c r="V360" i="4"/>
  <c r="V359" i="4"/>
  <c r="V358" i="4"/>
  <c r="V357" i="4"/>
  <c r="V356" i="4"/>
  <c r="V355" i="4"/>
  <c r="V354" i="4"/>
  <c r="V353" i="4"/>
  <c r="V352" i="4"/>
  <c r="V351" i="4"/>
  <c r="V350" i="4"/>
  <c r="V349" i="4"/>
  <c r="V348" i="4"/>
  <c r="V347" i="4"/>
  <c r="V346" i="4"/>
  <c r="V345" i="4"/>
  <c r="V344" i="4"/>
  <c r="V343" i="4"/>
  <c r="V342" i="4"/>
  <c r="V341" i="4"/>
  <c r="V340" i="4"/>
  <c r="V339" i="4"/>
  <c r="V338" i="4"/>
  <c r="V337" i="4"/>
  <c r="V336" i="4"/>
  <c r="V335" i="4"/>
  <c r="V334" i="4"/>
  <c r="V333" i="4"/>
  <c r="V332" i="4"/>
  <c r="V331" i="4"/>
  <c r="V330" i="4"/>
  <c r="V329" i="4"/>
  <c r="V328" i="4"/>
  <c r="V327" i="4"/>
  <c r="V326" i="4"/>
  <c r="V325" i="4"/>
  <c r="V324" i="4"/>
  <c r="V323" i="4"/>
  <c r="V322" i="4"/>
  <c r="V321" i="4"/>
  <c r="V320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307" i="4"/>
  <c r="V306" i="4"/>
  <c r="V305" i="4"/>
  <c r="V304" i="4"/>
  <c r="V303" i="4"/>
  <c r="V302" i="4"/>
  <c r="V301" i="4"/>
  <c r="V300" i="4"/>
  <c r="V299" i="4"/>
  <c r="V298" i="4"/>
  <c r="V297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AG736" i="4"/>
  <c r="AJ736" i="4"/>
  <c r="AF736" i="4"/>
  <c r="AG735" i="4"/>
  <c r="BD735" i="4"/>
  <c r="AF735" i="4"/>
  <c r="BC735" i="4"/>
  <c r="AG734" i="4"/>
  <c r="BD734" i="4"/>
  <c r="AF734" i="4"/>
  <c r="BC734" i="4"/>
  <c r="AG733" i="4"/>
  <c r="BD733" i="4"/>
  <c r="AF733" i="4"/>
  <c r="BC733" i="4"/>
  <c r="AG732" i="4"/>
  <c r="BD732" i="4"/>
  <c r="AF732" i="4"/>
  <c r="BC732" i="4"/>
  <c r="AG731" i="4"/>
  <c r="BD731" i="4"/>
  <c r="AF731" i="4"/>
  <c r="BC731" i="4"/>
  <c r="AG730" i="4"/>
  <c r="BD730" i="4"/>
  <c r="AF730" i="4"/>
  <c r="BC730" i="4"/>
  <c r="AG729" i="4"/>
  <c r="BD729" i="4"/>
  <c r="AF729" i="4"/>
  <c r="BC729" i="4"/>
  <c r="AG728" i="4"/>
  <c r="BD728" i="4"/>
  <c r="AF728" i="4"/>
  <c r="BC728" i="4"/>
  <c r="AG727" i="4"/>
  <c r="BD727" i="4"/>
  <c r="AF727" i="4"/>
  <c r="BC727" i="4"/>
  <c r="AG726" i="4"/>
  <c r="BD726" i="4"/>
  <c r="AF726" i="4"/>
  <c r="BC726" i="4"/>
  <c r="AG725" i="4"/>
  <c r="AF725" i="4"/>
  <c r="AG724" i="4"/>
  <c r="BD724" i="4"/>
  <c r="AF724" i="4"/>
  <c r="BC724" i="4"/>
  <c r="AG723" i="4"/>
  <c r="BD723" i="4"/>
  <c r="AF723" i="4"/>
  <c r="BC723" i="4"/>
  <c r="AG722" i="4"/>
  <c r="BD722" i="4"/>
  <c r="AF722" i="4"/>
  <c r="BC722" i="4"/>
  <c r="AG721" i="4"/>
  <c r="BD721" i="4"/>
  <c r="AF721" i="4"/>
  <c r="BC721" i="4"/>
  <c r="AG720" i="4"/>
  <c r="BD720" i="4"/>
  <c r="AF720" i="4"/>
  <c r="BC720" i="4"/>
  <c r="AG719" i="4"/>
  <c r="BD719" i="4"/>
  <c r="AF719" i="4"/>
  <c r="BC719" i="4"/>
  <c r="AG718" i="4"/>
  <c r="BD718" i="4"/>
  <c r="AF718" i="4"/>
  <c r="BC718" i="4"/>
  <c r="AG717" i="4"/>
  <c r="BD717" i="4"/>
  <c r="AF717" i="4"/>
  <c r="AG716" i="4"/>
  <c r="BD716" i="4"/>
  <c r="AF716" i="4"/>
  <c r="BC716" i="4"/>
  <c r="AG715" i="4"/>
  <c r="BD715" i="4"/>
  <c r="AF715" i="4"/>
  <c r="BC715" i="4"/>
  <c r="AG714" i="4"/>
  <c r="BD714" i="4"/>
  <c r="AF714" i="4"/>
  <c r="BC714" i="4"/>
  <c r="AG713" i="4"/>
  <c r="BD713" i="4"/>
  <c r="AF713" i="4"/>
  <c r="BC713" i="4"/>
  <c r="AG712" i="4"/>
  <c r="BD712" i="4"/>
  <c r="AF712" i="4"/>
  <c r="BC712" i="4"/>
  <c r="AG711" i="4"/>
  <c r="BD711" i="4"/>
  <c r="AF711" i="4"/>
  <c r="BC711" i="4"/>
  <c r="AG710" i="4"/>
  <c r="BD710" i="4"/>
  <c r="AF710" i="4"/>
  <c r="BC710" i="4"/>
  <c r="AG709" i="4"/>
  <c r="BD709" i="4"/>
  <c r="AF709" i="4"/>
  <c r="BC709" i="4"/>
  <c r="AG708" i="4"/>
  <c r="BD708" i="4"/>
  <c r="AF708" i="4"/>
  <c r="BC708" i="4"/>
  <c r="AG707" i="4"/>
  <c r="BD707" i="4"/>
  <c r="AF707" i="4"/>
  <c r="BC707" i="4"/>
  <c r="AG706" i="4"/>
  <c r="BD706" i="4"/>
  <c r="AF706" i="4"/>
  <c r="BC706" i="4"/>
  <c r="AG705" i="4"/>
  <c r="BD705" i="4"/>
  <c r="AF705" i="4"/>
  <c r="BC705" i="4"/>
  <c r="AG704" i="4"/>
  <c r="BD704" i="4"/>
  <c r="AF704" i="4"/>
  <c r="BC704" i="4"/>
  <c r="AG703" i="4"/>
  <c r="BD703" i="4"/>
  <c r="AF703" i="4"/>
  <c r="BC703" i="4"/>
  <c r="AG702" i="4"/>
  <c r="BD702" i="4"/>
  <c r="AF702" i="4"/>
  <c r="BC702" i="4"/>
  <c r="AG701" i="4"/>
  <c r="BD701" i="4"/>
  <c r="AF701" i="4"/>
  <c r="BC701" i="4"/>
  <c r="AG700" i="4"/>
  <c r="BD700" i="4"/>
  <c r="AF700" i="4"/>
  <c r="BC700" i="4"/>
  <c r="AG699" i="4"/>
  <c r="BD699" i="4"/>
  <c r="AF699" i="4"/>
  <c r="BC699" i="4"/>
  <c r="AG698" i="4"/>
  <c r="BD698" i="4"/>
  <c r="AF698" i="4"/>
  <c r="BC698" i="4"/>
  <c r="AG697" i="4"/>
  <c r="BD697" i="4"/>
  <c r="AF697" i="4"/>
  <c r="BC697" i="4"/>
  <c r="AG696" i="4"/>
  <c r="BD696" i="4"/>
  <c r="AF696" i="4"/>
  <c r="BC696" i="4"/>
  <c r="AG695" i="4"/>
  <c r="BD695" i="4"/>
  <c r="AF695" i="4"/>
  <c r="BC695" i="4"/>
  <c r="AG694" i="4"/>
  <c r="BD694" i="4"/>
  <c r="AF694" i="4"/>
  <c r="BC694" i="4"/>
  <c r="AG693" i="4"/>
  <c r="BD693" i="4"/>
  <c r="AF693" i="4"/>
  <c r="AG692" i="4"/>
  <c r="BD692" i="4"/>
  <c r="AF692" i="4"/>
  <c r="BC692" i="4"/>
  <c r="AG691" i="4"/>
  <c r="BD691" i="4"/>
  <c r="AF691" i="4"/>
  <c r="BC691" i="4"/>
  <c r="AG690" i="4"/>
  <c r="BD690" i="4"/>
  <c r="AF690" i="4"/>
  <c r="BC690" i="4"/>
  <c r="AG689" i="4"/>
  <c r="BD689" i="4"/>
  <c r="AF689" i="4"/>
  <c r="BC689" i="4"/>
  <c r="AG688" i="4"/>
  <c r="BD688" i="4"/>
  <c r="AF688" i="4"/>
  <c r="BC688" i="4"/>
  <c r="AG687" i="4"/>
  <c r="BD687" i="4"/>
  <c r="AF687" i="4"/>
  <c r="BC687" i="4"/>
  <c r="AG686" i="4"/>
  <c r="BD686" i="4"/>
  <c r="AF686" i="4"/>
  <c r="BC686" i="4"/>
  <c r="AG685" i="4"/>
  <c r="BD685" i="4"/>
  <c r="AF685" i="4"/>
  <c r="BC685" i="4"/>
  <c r="AG684" i="4"/>
  <c r="BD684" i="4"/>
  <c r="AF684" i="4"/>
  <c r="BC684" i="4"/>
  <c r="AG683" i="4"/>
  <c r="BD683" i="4"/>
  <c r="AF683" i="4"/>
  <c r="BC683" i="4"/>
  <c r="AG682" i="4"/>
  <c r="BD682" i="4"/>
  <c r="AF682" i="4"/>
  <c r="AG681" i="4"/>
  <c r="BD681" i="4"/>
  <c r="AF681" i="4"/>
  <c r="BC681" i="4"/>
  <c r="AG680" i="4"/>
  <c r="BD680" i="4"/>
  <c r="AF680" i="4"/>
  <c r="BC680" i="4"/>
  <c r="AG679" i="4"/>
  <c r="BD679" i="4"/>
  <c r="AF679" i="4"/>
  <c r="BC679" i="4"/>
  <c r="AG678" i="4"/>
  <c r="BD678" i="4"/>
  <c r="AF678" i="4"/>
  <c r="AI678" i="4"/>
  <c r="AG677" i="4"/>
  <c r="BD677" i="4"/>
  <c r="AF677" i="4"/>
  <c r="BC677" i="4"/>
  <c r="AG676" i="4"/>
  <c r="BD676" i="4"/>
  <c r="AF676" i="4"/>
  <c r="BC676" i="4"/>
  <c r="AG675" i="4"/>
  <c r="BD675" i="4"/>
  <c r="AF675" i="4"/>
  <c r="BC675" i="4"/>
  <c r="AG674" i="4"/>
  <c r="BD674" i="4"/>
  <c r="AF674" i="4"/>
  <c r="BC674" i="4"/>
  <c r="AG673" i="4"/>
  <c r="BD673" i="4"/>
  <c r="AF673" i="4"/>
  <c r="BC673" i="4"/>
  <c r="AG672" i="4"/>
  <c r="BD672" i="4"/>
  <c r="AF672" i="4"/>
  <c r="BC672" i="4"/>
  <c r="AG671" i="4"/>
  <c r="BD671" i="4"/>
  <c r="AF671" i="4"/>
  <c r="BC671" i="4"/>
  <c r="AG670" i="4"/>
  <c r="BD670" i="4"/>
  <c r="AF670" i="4"/>
  <c r="BC670" i="4"/>
  <c r="AG669" i="4"/>
  <c r="BD669" i="4"/>
  <c r="AF669" i="4"/>
  <c r="BC669" i="4"/>
  <c r="AG668" i="4"/>
  <c r="BD668" i="4"/>
  <c r="AF668" i="4"/>
  <c r="BC668" i="4"/>
  <c r="AG667" i="4"/>
  <c r="BD667" i="4"/>
  <c r="AF667" i="4"/>
  <c r="BC667" i="4"/>
  <c r="AG666" i="4"/>
  <c r="BD666" i="4"/>
  <c r="AF666" i="4"/>
  <c r="AG665" i="4"/>
  <c r="BD665" i="4"/>
  <c r="AF665" i="4"/>
  <c r="BC665" i="4"/>
  <c r="AG664" i="4"/>
  <c r="BD664" i="4"/>
  <c r="AF664" i="4"/>
  <c r="BC664" i="4"/>
  <c r="AG663" i="4"/>
  <c r="BD663" i="4"/>
  <c r="AF663" i="4"/>
  <c r="BC663" i="4"/>
  <c r="AG662" i="4"/>
  <c r="BD662" i="4"/>
  <c r="AF662" i="4"/>
  <c r="AG661" i="4"/>
  <c r="BD661" i="4"/>
  <c r="AF661" i="4"/>
  <c r="BC661" i="4"/>
  <c r="AG660" i="4"/>
  <c r="BD660" i="4"/>
  <c r="AF660" i="4"/>
  <c r="BC660" i="4"/>
  <c r="AG659" i="4"/>
  <c r="BD659" i="4"/>
  <c r="AF659" i="4"/>
  <c r="BC659" i="4"/>
  <c r="AG658" i="4"/>
  <c r="BD658" i="4"/>
  <c r="AF658" i="4"/>
  <c r="BC658" i="4"/>
  <c r="AG657" i="4"/>
  <c r="BD657" i="4"/>
  <c r="AF657" i="4"/>
  <c r="BC657" i="4"/>
  <c r="AG656" i="4"/>
  <c r="BD656" i="4"/>
  <c r="AF656" i="4"/>
  <c r="BC656" i="4"/>
  <c r="AG655" i="4"/>
  <c r="BD655" i="4"/>
  <c r="AF655" i="4"/>
  <c r="BC655" i="4"/>
  <c r="AG654" i="4"/>
  <c r="BD654" i="4"/>
  <c r="AF654" i="4"/>
  <c r="BC654" i="4"/>
  <c r="AG653" i="4"/>
  <c r="BD653" i="4"/>
  <c r="AF653" i="4"/>
  <c r="BC653" i="4"/>
  <c r="AG652" i="4"/>
  <c r="BD652" i="4"/>
  <c r="AF652" i="4"/>
  <c r="BC652" i="4"/>
  <c r="AG651" i="4"/>
  <c r="BD651" i="4"/>
  <c r="AF651" i="4"/>
  <c r="BC651" i="4"/>
  <c r="AG650" i="4"/>
  <c r="BD650" i="4"/>
  <c r="AF650" i="4"/>
  <c r="BC650" i="4"/>
  <c r="AG649" i="4"/>
  <c r="BD649" i="4"/>
  <c r="AF649" i="4"/>
  <c r="BC649" i="4"/>
  <c r="AG648" i="4"/>
  <c r="BD648" i="4"/>
  <c r="AF648" i="4"/>
  <c r="BC648" i="4"/>
  <c r="AG647" i="4"/>
  <c r="BD647" i="4"/>
  <c r="AF647" i="4"/>
  <c r="BC647" i="4"/>
  <c r="AG646" i="4"/>
  <c r="BD646" i="4"/>
  <c r="AF646" i="4"/>
  <c r="BC646" i="4"/>
  <c r="AG645" i="4"/>
  <c r="BD645" i="4"/>
  <c r="AF645" i="4"/>
  <c r="BC645" i="4"/>
  <c r="AG644" i="4"/>
  <c r="BD644" i="4"/>
  <c r="AF644" i="4"/>
  <c r="BC644" i="4"/>
  <c r="AG643" i="4"/>
  <c r="BD643" i="4"/>
  <c r="AF643" i="4"/>
  <c r="BC643" i="4"/>
  <c r="AG642" i="4"/>
  <c r="BD642" i="4"/>
  <c r="AF642" i="4"/>
  <c r="BC642" i="4"/>
  <c r="AG641" i="4"/>
  <c r="BD641" i="4"/>
  <c r="AF641" i="4"/>
  <c r="BC641" i="4"/>
  <c r="AG640" i="4"/>
  <c r="BD640" i="4"/>
  <c r="AF640" i="4"/>
  <c r="AG639" i="4"/>
  <c r="BD639" i="4"/>
  <c r="AF639" i="4"/>
  <c r="BC639" i="4"/>
  <c r="AG638" i="4"/>
  <c r="BD638" i="4"/>
  <c r="AF638" i="4"/>
  <c r="BC638" i="4"/>
  <c r="AG637" i="4"/>
  <c r="BD637" i="4"/>
  <c r="AF637" i="4"/>
  <c r="BC637" i="4"/>
  <c r="AG636" i="4"/>
  <c r="BD636" i="4"/>
  <c r="AF636" i="4"/>
  <c r="BC636" i="4"/>
  <c r="AG635" i="4"/>
  <c r="AF635" i="4"/>
  <c r="AG634" i="4"/>
  <c r="BD634" i="4"/>
  <c r="AF634" i="4"/>
  <c r="BC634" i="4"/>
  <c r="AG633" i="4"/>
  <c r="BD633" i="4"/>
  <c r="AF633" i="4"/>
  <c r="BC633" i="4"/>
  <c r="AG632" i="4"/>
  <c r="BD632" i="4"/>
  <c r="AF632" i="4"/>
  <c r="BC632" i="4"/>
  <c r="AG631" i="4"/>
  <c r="BD631" i="4"/>
  <c r="AF631" i="4"/>
  <c r="BC631" i="4"/>
  <c r="AG630" i="4"/>
  <c r="BD630" i="4"/>
  <c r="AF630" i="4"/>
  <c r="BC630" i="4"/>
  <c r="AG629" i="4"/>
  <c r="BD629" i="4"/>
  <c r="AF629" i="4"/>
  <c r="BC629" i="4"/>
  <c r="AG628" i="4"/>
  <c r="BD628" i="4"/>
  <c r="AF628" i="4"/>
  <c r="BC628" i="4"/>
  <c r="AG627" i="4"/>
  <c r="BD627" i="4"/>
  <c r="AF627" i="4"/>
  <c r="BC627" i="4"/>
  <c r="AG626" i="4"/>
  <c r="BD626" i="4"/>
  <c r="AF626" i="4"/>
  <c r="BC626" i="4"/>
  <c r="AG625" i="4"/>
  <c r="BD625" i="4"/>
  <c r="AF625" i="4"/>
  <c r="BC625" i="4"/>
  <c r="AG624" i="4"/>
  <c r="BD624" i="4"/>
  <c r="AF624" i="4"/>
  <c r="BC624" i="4"/>
  <c r="AG623" i="4"/>
  <c r="BD623" i="4"/>
  <c r="AF623" i="4"/>
  <c r="BC623" i="4"/>
  <c r="AG622" i="4"/>
  <c r="BD622" i="4"/>
  <c r="AF622" i="4"/>
  <c r="BC622" i="4"/>
  <c r="AG621" i="4"/>
  <c r="BD621" i="4"/>
  <c r="AF621" i="4"/>
  <c r="BC621" i="4"/>
  <c r="AG620" i="4"/>
  <c r="BD620" i="4"/>
  <c r="AF620" i="4"/>
  <c r="BC620" i="4"/>
  <c r="AG619" i="4"/>
  <c r="BD619" i="4"/>
  <c r="AF619" i="4"/>
  <c r="BC619" i="4"/>
  <c r="AG618" i="4"/>
  <c r="BD618" i="4"/>
  <c r="AF618" i="4"/>
  <c r="BC618" i="4"/>
  <c r="AG617" i="4"/>
  <c r="BD617" i="4"/>
  <c r="AF617" i="4"/>
  <c r="BC617" i="4"/>
  <c r="AG616" i="4"/>
  <c r="BD616" i="4"/>
  <c r="AF616" i="4"/>
  <c r="BC616" i="4"/>
  <c r="AG615" i="4"/>
  <c r="BD615" i="4"/>
  <c r="AF615" i="4"/>
  <c r="BC615" i="4"/>
  <c r="AG614" i="4"/>
  <c r="BD614" i="4"/>
  <c r="AF614" i="4"/>
  <c r="AL614" i="4"/>
  <c r="AG613" i="4"/>
  <c r="BD613" i="4"/>
  <c r="AF613" i="4"/>
  <c r="BC613" i="4"/>
  <c r="AG612" i="4"/>
  <c r="BD612" i="4"/>
  <c r="AF612" i="4"/>
  <c r="BC612" i="4"/>
  <c r="AG611" i="4"/>
  <c r="BD611" i="4"/>
  <c r="AF611" i="4"/>
  <c r="BC611" i="4"/>
  <c r="AG610" i="4"/>
  <c r="BD610" i="4"/>
  <c r="AF610" i="4"/>
  <c r="BC610" i="4"/>
  <c r="AG609" i="4"/>
  <c r="BD609" i="4"/>
  <c r="AF609" i="4"/>
  <c r="BC609" i="4"/>
  <c r="AG608" i="4"/>
  <c r="BD608" i="4"/>
  <c r="AF608" i="4"/>
  <c r="BC608" i="4"/>
  <c r="AG607" i="4"/>
  <c r="BD607" i="4"/>
  <c r="AF607" i="4"/>
  <c r="BC607" i="4"/>
  <c r="AG606" i="4"/>
  <c r="BD606" i="4"/>
  <c r="AF606" i="4"/>
  <c r="BC606" i="4"/>
  <c r="AG605" i="4"/>
  <c r="BD605" i="4"/>
  <c r="AF605" i="4"/>
  <c r="BC605" i="4"/>
  <c r="AG604" i="4"/>
  <c r="BD604" i="4"/>
  <c r="AF604" i="4"/>
  <c r="BC604" i="4"/>
  <c r="AG603" i="4"/>
  <c r="BD603" i="4"/>
  <c r="AF603" i="4"/>
  <c r="BC603" i="4"/>
  <c r="AG602" i="4"/>
  <c r="BD602" i="4"/>
  <c r="AF602" i="4"/>
  <c r="BC602" i="4"/>
  <c r="AG601" i="4"/>
  <c r="BD601" i="4"/>
  <c r="AF601" i="4"/>
  <c r="BC601" i="4"/>
  <c r="AG600" i="4"/>
  <c r="BD600" i="4"/>
  <c r="AF600" i="4"/>
  <c r="BC600" i="4"/>
  <c r="AG599" i="4"/>
  <c r="BD599" i="4"/>
  <c r="AF599" i="4"/>
  <c r="BC599" i="4"/>
  <c r="AG598" i="4"/>
  <c r="BD598" i="4"/>
  <c r="AF598" i="4"/>
  <c r="AG597" i="4"/>
  <c r="BD597" i="4"/>
  <c r="AF597" i="4"/>
  <c r="BC597" i="4"/>
  <c r="AG596" i="4"/>
  <c r="BD596" i="4"/>
  <c r="AF596" i="4"/>
  <c r="BC596" i="4"/>
  <c r="AG595" i="4"/>
  <c r="BD595" i="4"/>
  <c r="AF595" i="4"/>
  <c r="BC595" i="4"/>
  <c r="AG594" i="4"/>
  <c r="BD594" i="4"/>
  <c r="AF594" i="4"/>
  <c r="BC594" i="4"/>
  <c r="AG593" i="4"/>
  <c r="BD593" i="4"/>
  <c r="AF593" i="4"/>
  <c r="BC593" i="4"/>
  <c r="AG592" i="4"/>
  <c r="BD592" i="4"/>
  <c r="AF592" i="4"/>
  <c r="BC592" i="4"/>
  <c r="AG591" i="4"/>
  <c r="BD591" i="4"/>
  <c r="AF591" i="4"/>
  <c r="BC591" i="4"/>
  <c r="AG590" i="4"/>
  <c r="BD590" i="4"/>
  <c r="AF590" i="4"/>
  <c r="BC590" i="4"/>
  <c r="AG589" i="4"/>
  <c r="BD589" i="4"/>
  <c r="AF589" i="4"/>
  <c r="BC589" i="4"/>
  <c r="AG588" i="4"/>
  <c r="BD588" i="4"/>
  <c r="AF588" i="4"/>
  <c r="BC588" i="4"/>
  <c r="AG587" i="4"/>
  <c r="BD587" i="4"/>
  <c r="AF587" i="4"/>
  <c r="BC587" i="4"/>
  <c r="AG586" i="4"/>
  <c r="BD586" i="4"/>
  <c r="AF586" i="4"/>
  <c r="BC586" i="4"/>
  <c r="AG585" i="4"/>
  <c r="BD585" i="4"/>
  <c r="AF585" i="4"/>
  <c r="BC585" i="4"/>
  <c r="AG584" i="4"/>
  <c r="BD584" i="4"/>
  <c r="AF584" i="4"/>
  <c r="BC584" i="4"/>
  <c r="AG583" i="4"/>
  <c r="BD583" i="4"/>
  <c r="AF583" i="4"/>
  <c r="BC583" i="4"/>
  <c r="AG582" i="4"/>
  <c r="BD582" i="4"/>
  <c r="AF582" i="4"/>
  <c r="BC582" i="4"/>
  <c r="AG581" i="4"/>
  <c r="BD581" i="4"/>
  <c r="AF581" i="4"/>
  <c r="BC581" i="4"/>
  <c r="AG580" i="4"/>
  <c r="BD580" i="4"/>
  <c r="AF580" i="4"/>
  <c r="BC580" i="4"/>
  <c r="AG579" i="4"/>
  <c r="BD579" i="4"/>
  <c r="AF579" i="4"/>
  <c r="BC579" i="4"/>
  <c r="AG578" i="4"/>
  <c r="BD578" i="4"/>
  <c r="AF578" i="4"/>
  <c r="AI578" i="4"/>
  <c r="AG577" i="4"/>
  <c r="BD577" i="4"/>
  <c r="AF577" i="4"/>
  <c r="BC577" i="4"/>
  <c r="AG576" i="4"/>
  <c r="BD576" i="4"/>
  <c r="AF576" i="4"/>
  <c r="BC576" i="4"/>
  <c r="AG575" i="4"/>
  <c r="BD575" i="4"/>
  <c r="AF575" i="4"/>
  <c r="BC575" i="4"/>
  <c r="AG574" i="4"/>
  <c r="BD574" i="4"/>
  <c r="AF574" i="4"/>
  <c r="BC574" i="4"/>
  <c r="AG573" i="4"/>
  <c r="BD573" i="4"/>
  <c r="AF573" i="4"/>
  <c r="BC573" i="4"/>
  <c r="AG572" i="4"/>
  <c r="BD572" i="4"/>
  <c r="AF572" i="4"/>
  <c r="BC572" i="4"/>
  <c r="AG571" i="4"/>
  <c r="BD571" i="4"/>
  <c r="AF571" i="4"/>
  <c r="BC571" i="4"/>
  <c r="AG570" i="4"/>
  <c r="BD570" i="4"/>
  <c r="AF570" i="4"/>
  <c r="BC570" i="4"/>
  <c r="AG569" i="4"/>
  <c r="BD569" i="4"/>
  <c r="AF569" i="4"/>
  <c r="BC569" i="4"/>
  <c r="AG568" i="4"/>
  <c r="BD568" i="4"/>
  <c r="AF568" i="4"/>
  <c r="BC568" i="4"/>
  <c r="AG567" i="4"/>
  <c r="BD567" i="4"/>
  <c r="AF567" i="4"/>
  <c r="BC567" i="4"/>
  <c r="AG566" i="4"/>
  <c r="BD566" i="4"/>
  <c r="AF566" i="4"/>
  <c r="BC566" i="4"/>
  <c r="AG565" i="4"/>
  <c r="BD565" i="4"/>
  <c r="AF565" i="4"/>
  <c r="BC565" i="4"/>
  <c r="AG564" i="4"/>
  <c r="BD564" i="4"/>
  <c r="AF564" i="4"/>
  <c r="BC564" i="4"/>
  <c r="AG563" i="4"/>
  <c r="BD563" i="4"/>
  <c r="AF563" i="4"/>
  <c r="BC563" i="4"/>
  <c r="AG562" i="4"/>
  <c r="BD562" i="4"/>
  <c r="AF562" i="4"/>
  <c r="AG561" i="4"/>
  <c r="BD561" i="4"/>
  <c r="AF561" i="4"/>
  <c r="BC561" i="4"/>
  <c r="AG560" i="4"/>
  <c r="BD560" i="4"/>
  <c r="AF560" i="4"/>
  <c r="BC560" i="4"/>
  <c r="AG559" i="4"/>
  <c r="BD559" i="4"/>
  <c r="AF559" i="4"/>
  <c r="BC559" i="4"/>
  <c r="AG558" i="4"/>
  <c r="BD558" i="4"/>
  <c r="AF558" i="4"/>
  <c r="BC558" i="4"/>
  <c r="AG557" i="4"/>
  <c r="BD557" i="4"/>
  <c r="AF557" i="4"/>
  <c r="BC557" i="4"/>
  <c r="AG556" i="4"/>
  <c r="BD556" i="4"/>
  <c r="AF556" i="4"/>
  <c r="BC556" i="4"/>
  <c r="AG555" i="4"/>
  <c r="BD555" i="4"/>
  <c r="AF555" i="4"/>
  <c r="BC555" i="4"/>
  <c r="AG554" i="4"/>
  <c r="BD554" i="4"/>
  <c r="AF554" i="4"/>
  <c r="BC554" i="4"/>
  <c r="AG553" i="4"/>
  <c r="BD553" i="4"/>
  <c r="AF553" i="4"/>
  <c r="AG552" i="4"/>
  <c r="BD552" i="4"/>
  <c r="AF552" i="4"/>
  <c r="BC552" i="4"/>
  <c r="AG551" i="4"/>
  <c r="BD551" i="4"/>
  <c r="AF551" i="4"/>
  <c r="BC551" i="4"/>
  <c r="AG550" i="4"/>
  <c r="BD550" i="4"/>
  <c r="AF550" i="4"/>
  <c r="BC550" i="4"/>
  <c r="AG549" i="4"/>
  <c r="BD549" i="4"/>
  <c r="AF549" i="4"/>
  <c r="BC549" i="4"/>
  <c r="AG548" i="4"/>
  <c r="BD548" i="4"/>
  <c r="AF548" i="4"/>
  <c r="BC548" i="4"/>
  <c r="AG547" i="4"/>
  <c r="BD547" i="4"/>
  <c r="AF547" i="4"/>
  <c r="BC547" i="4"/>
  <c r="AG546" i="4"/>
  <c r="BD546" i="4"/>
  <c r="AF546" i="4"/>
  <c r="BC546" i="4"/>
  <c r="AG545" i="4"/>
  <c r="BD545" i="4"/>
  <c r="AF545" i="4"/>
  <c r="BC545" i="4"/>
  <c r="AG544" i="4"/>
  <c r="BD544" i="4"/>
  <c r="AF544" i="4"/>
  <c r="BC544" i="4"/>
  <c r="AG543" i="4"/>
  <c r="BD543" i="4"/>
  <c r="AF543" i="4"/>
  <c r="BC543" i="4"/>
  <c r="AG542" i="4"/>
  <c r="BD542" i="4"/>
  <c r="AF542" i="4"/>
  <c r="BC542" i="4"/>
  <c r="AG541" i="4"/>
  <c r="BD541" i="4"/>
  <c r="AF541" i="4"/>
  <c r="BC541" i="4"/>
  <c r="AG540" i="4"/>
  <c r="BD540" i="4"/>
  <c r="AF540" i="4"/>
  <c r="BC540" i="4"/>
  <c r="AG539" i="4"/>
  <c r="BD539" i="4"/>
  <c r="AF539" i="4"/>
  <c r="BC539" i="4"/>
  <c r="AG538" i="4"/>
  <c r="BD538" i="4"/>
  <c r="AF538" i="4"/>
  <c r="BC538" i="4"/>
  <c r="AG537" i="4"/>
  <c r="BD537" i="4"/>
  <c r="AF537" i="4"/>
  <c r="BC537" i="4"/>
  <c r="AG536" i="4"/>
  <c r="BD536" i="4"/>
  <c r="AF536" i="4"/>
  <c r="BC536" i="4"/>
  <c r="AG535" i="4"/>
  <c r="BD535" i="4"/>
  <c r="AF535" i="4"/>
  <c r="BC535" i="4"/>
  <c r="AG534" i="4"/>
  <c r="BD534" i="4"/>
  <c r="AF534" i="4"/>
  <c r="BC534" i="4"/>
  <c r="AG533" i="4"/>
  <c r="BD533" i="4"/>
  <c r="AF533" i="4"/>
  <c r="BC533" i="4"/>
  <c r="AG532" i="4"/>
  <c r="BD532" i="4"/>
  <c r="AF532" i="4"/>
  <c r="BC532" i="4"/>
  <c r="AG531" i="4"/>
  <c r="BD531" i="4"/>
  <c r="AF531" i="4"/>
  <c r="BC531" i="4"/>
  <c r="AG530" i="4"/>
  <c r="BD530" i="4"/>
  <c r="AF530" i="4"/>
  <c r="BC530" i="4"/>
  <c r="AG529" i="4"/>
  <c r="BD529" i="4"/>
  <c r="AF529" i="4"/>
  <c r="BC529" i="4"/>
  <c r="AG528" i="4"/>
  <c r="BD528" i="4"/>
  <c r="AF528" i="4"/>
  <c r="BC528" i="4"/>
  <c r="AG527" i="4"/>
  <c r="BD527" i="4"/>
  <c r="AF527" i="4"/>
  <c r="BC527" i="4"/>
  <c r="AG526" i="4"/>
  <c r="BD526" i="4"/>
  <c r="AF526" i="4"/>
  <c r="AG525" i="4"/>
  <c r="BD525" i="4"/>
  <c r="AF525" i="4"/>
  <c r="BC525" i="4"/>
  <c r="AG524" i="4"/>
  <c r="BD524" i="4"/>
  <c r="AF524" i="4"/>
  <c r="BC524" i="4"/>
  <c r="AG523" i="4"/>
  <c r="BD523" i="4"/>
  <c r="AF523" i="4"/>
  <c r="BC523" i="4"/>
  <c r="AG522" i="4"/>
  <c r="BD522" i="4"/>
  <c r="AF522" i="4"/>
  <c r="BC522" i="4"/>
  <c r="AG521" i="4"/>
  <c r="BD521" i="4"/>
  <c r="AF521" i="4"/>
  <c r="BC521" i="4"/>
  <c r="AG520" i="4"/>
  <c r="BD520" i="4"/>
  <c r="AF520" i="4"/>
  <c r="BC520" i="4"/>
  <c r="AG519" i="4"/>
  <c r="BD519" i="4"/>
  <c r="AF519" i="4"/>
  <c r="BC519" i="4"/>
  <c r="AG518" i="4"/>
  <c r="BD518" i="4"/>
  <c r="AF518" i="4"/>
  <c r="BC518" i="4"/>
  <c r="AG517" i="4"/>
  <c r="BD517" i="4"/>
  <c r="AF517" i="4"/>
  <c r="BC517" i="4"/>
  <c r="AG516" i="4"/>
  <c r="BD516" i="4"/>
  <c r="AF516" i="4"/>
  <c r="BC516" i="4"/>
  <c r="AG515" i="4"/>
  <c r="BD515" i="4"/>
  <c r="AF515" i="4"/>
  <c r="BC515" i="4"/>
  <c r="AG514" i="4"/>
  <c r="BD514" i="4"/>
  <c r="AF514" i="4"/>
  <c r="BC514" i="4"/>
  <c r="AG513" i="4"/>
  <c r="BD513" i="4"/>
  <c r="AF513" i="4"/>
  <c r="BC513" i="4"/>
  <c r="AG512" i="4"/>
  <c r="BD512" i="4"/>
  <c r="AF512" i="4"/>
  <c r="BC512" i="4"/>
  <c r="AG511" i="4"/>
  <c r="BD511" i="4"/>
  <c r="AF511" i="4"/>
  <c r="BC511" i="4"/>
  <c r="AG510" i="4"/>
  <c r="BD510" i="4"/>
  <c r="AF510" i="4"/>
  <c r="BC510" i="4"/>
  <c r="AG509" i="4"/>
  <c r="BD509" i="4"/>
  <c r="AF509" i="4"/>
  <c r="BC509" i="4"/>
  <c r="AG508" i="4"/>
  <c r="BD508" i="4"/>
  <c r="AF508" i="4"/>
  <c r="BC508" i="4"/>
  <c r="AG507" i="4"/>
  <c r="BD507" i="4"/>
  <c r="AF507" i="4"/>
  <c r="BC507" i="4"/>
  <c r="AG506" i="4"/>
  <c r="BD506" i="4"/>
  <c r="AF506" i="4"/>
  <c r="BC506" i="4"/>
  <c r="AG505" i="4"/>
  <c r="BD505" i="4"/>
  <c r="AF505" i="4"/>
  <c r="BC505" i="4"/>
  <c r="AG504" i="4"/>
  <c r="BD504" i="4"/>
  <c r="AF504" i="4"/>
  <c r="BC504" i="4"/>
  <c r="AG503" i="4"/>
  <c r="BD503" i="4"/>
  <c r="AF503" i="4"/>
  <c r="BC503" i="4"/>
  <c r="AG502" i="4"/>
  <c r="BD502" i="4"/>
  <c r="AF502" i="4"/>
  <c r="BC502" i="4"/>
  <c r="AG501" i="4"/>
  <c r="BD501" i="4"/>
  <c r="AF501" i="4"/>
  <c r="AG500" i="4"/>
  <c r="BD500" i="4"/>
  <c r="AF500" i="4"/>
  <c r="BC500" i="4"/>
  <c r="AG499" i="4"/>
  <c r="BD499" i="4"/>
  <c r="AF499" i="4"/>
  <c r="BC499" i="4"/>
  <c r="AG498" i="4"/>
  <c r="BD498" i="4"/>
  <c r="AF498" i="4"/>
  <c r="BC498" i="4"/>
  <c r="AG497" i="4"/>
  <c r="BD497" i="4"/>
  <c r="AF497" i="4"/>
  <c r="BC497" i="4"/>
  <c r="AG496" i="4"/>
  <c r="BD496" i="4"/>
  <c r="AF496" i="4"/>
  <c r="BC496" i="4"/>
  <c r="AG495" i="4"/>
  <c r="BD495" i="4"/>
  <c r="AF495" i="4"/>
  <c r="BC495" i="4"/>
  <c r="AG494" i="4"/>
  <c r="BD494" i="4"/>
  <c r="AF494" i="4"/>
  <c r="BC494" i="4"/>
  <c r="AG493" i="4"/>
  <c r="BD493" i="4"/>
  <c r="AF493" i="4"/>
  <c r="BC493" i="4"/>
  <c r="AG492" i="4"/>
  <c r="BD492" i="4"/>
  <c r="AF492" i="4"/>
  <c r="BC492" i="4"/>
  <c r="AG491" i="4"/>
  <c r="BD491" i="4"/>
  <c r="AF491" i="4"/>
  <c r="BC491" i="4"/>
  <c r="AG490" i="4"/>
  <c r="BD490" i="4"/>
  <c r="AF490" i="4"/>
  <c r="BC490" i="4"/>
  <c r="AG489" i="4"/>
  <c r="BD489" i="4"/>
  <c r="AF489" i="4"/>
  <c r="BC489" i="4"/>
  <c r="AG488" i="4"/>
  <c r="BD488" i="4"/>
  <c r="AF488" i="4"/>
  <c r="BC488" i="4"/>
  <c r="AG487" i="4"/>
  <c r="BD487" i="4"/>
  <c r="AF487" i="4"/>
  <c r="BC487" i="4"/>
  <c r="AG486" i="4"/>
  <c r="BD486" i="4"/>
  <c r="AF486" i="4"/>
  <c r="AI486" i="4"/>
  <c r="AG485" i="4"/>
  <c r="BD485" i="4"/>
  <c r="AF485" i="4"/>
  <c r="BC485" i="4"/>
  <c r="AG484" i="4"/>
  <c r="BD484" i="4"/>
  <c r="AF484" i="4"/>
  <c r="BC484" i="4"/>
  <c r="AG483" i="4"/>
  <c r="BD483" i="4"/>
  <c r="AF483" i="4"/>
  <c r="BC483" i="4"/>
  <c r="AG482" i="4"/>
  <c r="BD482" i="4"/>
  <c r="AF482" i="4"/>
  <c r="BC482" i="4"/>
  <c r="AG481" i="4"/>
  <c r="BD481" i="4"/>
  <c r="AF481" i="4"/>
  <c r="BC481" i="4"/>
  <c r="AG480" i="4"/>
  <c r="BD480" i="4"/>
  <c r="AF480" i="4"/>
  <c r="BC480" i="4"/>
  <c r="AG479" i="4"/>
  <c r="BD479" i="4"/>
  <c r="AF479" i="4"/>
  <c r="BC479" i="4"/>
  <c r="AG478" i="4"/>
  <c r="BD478" i="4"/>
  <c r="AF478" i="4"/>
  <c r="BC478" i="4"/>
  <c r="AG477" i="4"/>
  <c r="BD477" i="4"/>
  <c r="AF477" i="4"/>
  <c r="AG476" i="4"/>
  <c r="BD476" i="4"/>
  <c r="AF476" i="4"/>
  <c r="BC476" i="4"/>
  <c r="AG475" i="4"/>
  <c r="BD475" i="4"/>
  <c r="AF475" i="4"/>
  <c r="BC475" i="4"/>
  <c r="AG474" i="4"/>
  <c r="BD474" i="4"/>
  <c r="AF474" i="4"/>
  <c r="BC474" i="4"/>
  <c r="AG473" i="4"/>
  <c r="BD473" i="4"/>
  <c r="AF473" i="4"/>
  <c r="BC473" i="4"/>
  <c r="AG472" i="4"/>
  <c r="BD472" i="4"/>
  <c r="AF472" i="4"/>
  <c r="BC472" i="4"/>
  <c r="AG471" i="4"/>
  <c r="BD471" i="4"/>
  <c r="AF471" i="4"/>
  <c r="BC471" i="4"/>
  <c r="AG470" i="4"/>
  <c r="BD470" i="4"/>
  <c r="AF470" i="4"/>
  <c r="BC470" i="4"/>
  <c r="AG469" i="4"/>
  <c r="BD469" i="4"/>
  <c r="AF469" i="4"/>
  <c r="BC469" i="4"/>
  <c r="AG468" i="4"/>
  <c r="BD468" i="4"/>
  <c r="AF468" i="4"/>
  <c r="BC468" i="4"/>
  <c r="AG467" i="4"/>
  <c r="BD467" i="4"/>
  <c r="AF467" i="4"/>
  <c r="BC467" i="4"/>
  <c r="AG466" i="4"/>
  <c r="BD466" i="4"/>
  <c r="AF466" i="4"/>
  <c r="BC466" i="4"/>
  <c r="AG465" i="4"/>
  <c r="BD465" i="4"/>
  <c r="AF465" i="4"/>
  <c r="BC465" i="4"/>
  <c r="AG464" i="4"/>
  <c r="BD464" i="4"/>
  <c r="AF464" i="4"/>
  <c r="BC464" i="4"/>
  <c r="AG463" i="4"/>
  <c r="BD463" i="4"/>
  <c r="AF463" i="4"/>
  <c r="BC463" i="4"/>
  <c r="AG462" i="4"/>
  <c r="BD462" i="4"/>
  <c r="AF462" i="4"/>
  <c r="BC462" i="4"/>
  <c r="AG461" i="4"/>
  <c r="BD461" i="4"/>
  <c r="AF461" i="4"/>
  <c r="BC461" i="4"/>
  <c r="AG460" i="4"/>
  <c r="BD460" i="4"/>
  <c r="AF460" i="4"/>
  <c r="BC460" i="4"/>
  <c r="AG459" i="4"/>
  <c r="BD459" i="4"/>
  <c r="AF459" i="4"/>
  <c r="BC459" i="4"/>
  <c r="AG458" i="4"/>
  <c r="BD458" i="4"/>
  <c r="AF458" i="4"/>
  <c r="BC458" i="4"/>
  <c r="AG457" i="4"/>
  <c r="BD457" i="4"/>
  <c r="AF457" i="4"/>
  <c r="BC457" i="4"/>
  <c r="AG456" i="4"/>
  <c r="BD456" i="4"/>
  <c r="AF456" i="4"/>
  <c r="BC456" i="4"/>
  <c r="AG455" i="4"/>
  <c r="BD455" i="4"/>
  <c r="AF455" i="4"/>
  <c r="BC455" i="4"/>
  <c r="AG454" i="4"/>
  <c r="BD454" i="4"/>
  <c r="AF454" i="4"/>
  <c r="BC454" i="4"/>
  <c r="AG453" i="4"/>
  <c r="BD453" i="4"/>
  <c r="AF453" i="4"/>
  <c r="BC453" i="4"/>
  <c r="AG452" i="4"/>
  <c r="BD452" i="4"/>
  <c r="AF452" i="4"/>
  <c r="BC452" i="4"/>
  <c r="AG451" i="4"/>
  <c r="BD451" i="4"/>
  <c r="AF451" i="4"/>
  <c r="BC451" i="4"/>
  <c r="AG450" i="4"/>
  <c r="BD450" i="4"/>
  <c r="AF450" i="4"/>
  <c r="BC450" i="4"/>
  <c r="AG449" i="4"/>
  <c r="BD449" i="4"/>
  <c r="AF449" i="4"/>
  <c r="BC449" i="4"/>
  <c r="AG448" i="4"/>
  <c r="BD448" i="4"/>
  <c r="AF448" i="4"/>
  <c r="BC448" i="4"/>
  <c r="AG447" i="4"/>
  <c r="BD447" i="4"/>
  <c r="AF447" i="4"/>
  <c r="BC447" i="4"/>
  <c r="AG446" i="4"/>
  <c r="BD446" i="4"/>
  <c r="AF446" i="4"/>
  <c r="AI446" i="4"/>
  <c r="AG445" i="4"/>
  <c r="BD445" i="4"/>
  <c r="AF445" i="4"/>
  <c r="BC445" i="4"/>
  <c r="AG444" i="4"/>
  <c r="BD444" i="4"/>
  <c r="AF444" i="4"/>
  <c r="BC444" i="4"/>
  <c r="AG443" i="4"/>
  <c r="BD443" i="4"/>
  <c r="AF443" i="4"/>
  <c r="BC443" i="4"/>
  <c r="AG442" i="4"/>
  <c r="BD442" i="4"/>
  <c r="AF442" i="4"/>
  <c r="BC442" i="4"/>
  <c r="AG441" i="4"/>
  <c r="BD441" i="4"/>
  <c r="AF441" i="4"/>
  <c r="BC441" i="4"/>
  <c r="AG440" i="4"/>
  <c r="BD440" i="4"/>
  <c r="AF440" i="4"/>
  <c r="BC440" i="4"/>
  <c r="AG439" i="4"/>
  <c r="AJ439" i="4"/>
  <c r="AF439" i="4"/>
  <c r="AG438" i="4"/>
  <c r="BD438" i="4"/>
  <c r="AF438" i="4"/>
  <c r="BC438" i="4"/>
  <c r="AG437" i="4"/>
  <c r="BD437" i="4"/>
  <c r="AF437" i="4"/>
  <c r="BC437" i="4"/>
  <c r="AG436" i="4"/>
  <c r="BD436" i="4"/>
  <c r="AF436" i="4"/>
  <c r="BC436" i="4"/>
  <c r="AG435" i="4"/>
  <c r="BD435" i="4"/>
  <c r="AF435" i="4"/>
  <c r="BC435" i="4"/>
  <c r="AG434" i="4"/>
  <c r="BD434" i="4"/>
  <c r="AF434" i="4"/>
  <c r="AI434" i="4"/>
  <c r="AG433" i="4"/>
  <c r="BD433" i="4"/>
  <c r="AF433" i="4"/>
  <c r="BC433" i="4"/>
  <c r="AG432" i="4"/>
  <c r="BD432" i="4"/>
  <c r="AF432" i="4"/>
  <c r="BC432" i="4"/>
  <c r="AG431" i="4"/>
  <c r="BD431" i="4"/>
  <c r="AF431" i="4"/>
  <c r="BC431" i="4"/>
  <c r="AG430" i="4"/>
  <c r="BD430" i="4"/>
  <c r="AF430" i="4"/>
  <c r="BC430" i="4"/>
  <c r="AG429" i="4"/>
  <c r="BD429" i="4"/>
  <c r="AF429" i="4"/>
  <c r="BC429" i="4"/>
  <c r="AG428" i="4"/>
  <c r="BD428" i="4"/>
  <c r="AF428" i="4"/>
  <c r="BC428" i="4"/>
  <c r="AG427" i="4"/>
  <c r="BD427" i="4"/>
  <c r="AF427" i="4"/>
  <c r="BC427" i="4"/>
  <c r="AG426" i="4"/>
  <c r="BD426" i="4"/>
  <c r="AF426" i="4"/>
  <c r="BC426" i="4"/>
  <c r="AG425" i="4"/>
  <c r="BD425" i="4"/>
  <c r="AF425" i="4"/>
  <c r="BC425" i="4"/>
  <c r="AG424" i="4"/>
  <c r="BD424" i="4"/>
  <c r="AF424" i="4"/>
  <c r="BC424" i="4"/>
  <c r="AG423" i="4"/>
  <c r="BD423" i="4"/>
  <c r="AF423" i="4"/>
  <c r="BC423" i="4"/>
  <c r="AG422" i="4"/>
  <c r="BD422" i="4"/>
  <c r="AF422" i="4"/>
  <c r="BC422" i="4"/>
  <c r="AG421" i="4"/>
  <c r="BD421" i="4"/>
  <c r="AF421" i="4"/>
  <c r="AG420" i="4"/>
  <c r="BD420" i="4"/>
  <c r="AF420" i="4"/>
  <c r="BC420" i="4"/>
  <c r="AG419" i="4"/>
  <c r="BD419" i="4"/>
  <c r="AF419" i="4"/>
  <c r="BC419" i="4"/>
  <c r="AG418" i="4"/>
  <c r="BD418" i="4"/>
  <c r="AF418" i="4"/>
  <c r="BC418" i="4"/>
  <c r="AG417" i="4"/>
  <c r="BD417" i="4"/>
  <c r="AF417" i="4"/>
  <c r="AG416" i="4"/>
  <c r="BD416" i="4"/>
  <c r="AF416" i="4"/>
  <c r="BC416" i="4"/>
  <c r="AG415" i="4"/>
  <c r="BD415" i="4"/>
  <c r="AF415" i="4"/>
  <c r="BC415" i="4"/>
  <c r="AG414" i="4"/>
  <c r="BD414" i="4"/>
  <c r="AF414" i="4"/>
  <c r="BC414" i="4"/>
  <c r="AG413" i="4"/>
  <c r="BD413" i="4"/>
  <c r="AF413" i="4"/>
  <c r="BC413" i="4"/>
  <c r="AG412" i="4"/>
  <c r="BD412" i="4"/>
  <c r="AF412" i="4"/>
  <c r="BC412" i="4"/>
  <c r="AG411" i="4"/>
  <c r="BD411" i="4"/>
  <c r="AF411" i="4"/>
  <c r="BC411" i="4"/>
  <c r="AG410" i="4"/>
  <c r="BD410" i="4"/>
  <c r="AF410" i="4"/>
  <c r="BC410" i="4"/>
  <c r="AG409" i="4"/>
  <c r="BD409" i="4"/>
  <c r="AF409" i="4"/>
  <c r="BC409" i="4"/>
  <c r="AG408" i="4"/>
  <c r="BD408" i="4"/>
  <c r="AF408" i="4"/>
  <c r="BC408" i="4"/>
  <c r="AG407" i="4"/>
  <c r="BD407" i="4"/>
  <c r="AF407" i="4"/>
  <c r="BC407" i="4"/>
  <c r="AG406" i="4"/>
  <c r="BD406" i="4"/>
  <c r="AF406" i="4"/>
  <c r="BC406" i="4"/>
  <c r="AG405" i="4"/>
  <c r="BD405" i="4"/>
  <c r="AF405" i="4"/>
  <c r="BC405" i="4"/>
  <c r="AG404" i="4"/>
  <c r="BD404" i="4"/>
  <c r="AF404" i="4"/>
  <c r="BC404" i="4"/>
  <c r="AG403" i="4"/>
  <c r="BD403" i="4"/>
  <c r="AF403" i="4"/>
  <c r="BC403" i="4"/>
  <c r="AG402" i="4"/>
  <c r="BD402" i="4"/>
  <c r="AF402" i="4"/>
  <c r="BC402" i="4"/>
  <c r="AG401" i="4"/>
  <c r="BD401" i="4"/>
  <c r="AF401" i="4"/>
  <c r="BC401" i="4"/>
  <c r="AG400" i="4"/>
  <c r="BD400" i="4"/>
  <c r="AF400" i="4"/>
  <c r="BC400" i="4"/>
  <c r="AG399" i="4"/>
  <c r="BD399" i="4"/>
  <c r="AF399" i="4"/>
  <c r="BC399" i="4"/>
  <c r="AG398" i="4"/>
  <c r="BD398" i="4"/>
  <c r="AF398" i="4"/>
  <c r="BC398" i="4"/>
  <c r="AG397" i="4"/>
  <c r="BD397" i="4"/>
  <c r="AF397" i="4"/>
  <c r="BC397" i="4"/>
  <c r="AG396" i="4"/>
  <c r="BD396" i="4"/>
  <c r="AF396" i="4"/>
  <c r="BC396" i="4"/>
  <c r="AG395" i="4"/>
  <c r="BD395" i="4"/>
  <c r="AF395" i="4"/>
  <c r="BC395" i="4"/>
  <c r="AG394" i="4"/>
  <c r="BD394" i="4"/>
  <c r="AF394" i="4"/>
  <c r="BC394" i="4"/>
  <c r="AG393" i="4"/>
  <c r="BD393" i="4"/>
  <c r="AF393" i="4"/>
  <c r="BC393" i="4"/>
  <c r="AG392" i="4"/>
  <c r="BD392" i="4"/>
  <c r="AF392" i="4"/>
  <c r="BC392" i="4"/>
  <c r="AG391" i="4"/>
  <c r="BD391" i="4"/>
  <c r="AF391" i="4"/>
  <c r="AG390" i="4"/>
  <c r="BD390" i="4"/>
  <c r="AF390" i="4"/>
  <c r="BC390" i="4"/>
  <c r="AG389" i="4"/>
  <c r="BD389" i="4"/>
  <c r="AF389" i="4"/>
  <c r="BC389" i="4"/>
  <c r="AG388" i="4"/>
  <c r="BD388" i="4"/>
  <c r="AF388" i="4"/>
  <c r="BC388" i="4"/>
  <c r="AG387" i="4"/>
  <c r="BD387" i="4"/>
  <c r="AF387" i="4"/>
  <c r="BC387" i="4"/>
  <c r="AG386" i="4"/>
  <c r="BD386" i="4"/>
  <c r="AF386" i="4"/>
  <c r="BC386" i="4"/>
  <c r="AG385" i="4"/>
  <c r="BD385" i="4"/>
  <c r="AF385" i="4"/>
  <c r="AL385" i="4"/>
  <c r="AG384" i="4"/>
  <c r="BD384" i="4"/>
  <c r="AF384" i="4"/>
  <c r="BC384" i="4"/>
  <c r="AG383" i="4"/>
  <c r="BD383" i="4"/>
  <c r="AF383" i="4"/>
  <c r="BC383" i="4"/>
  <c r="AG382" i="4"/>
  <c r="BD382" i="4"/>
  <c r="AF382" i="4"/>
  <c r="BC382" i="4"/>
  <c r="AG381" i="4"/>
  <c r="BD381" i="4"/>
  <c r="AF381" i="4"/>
  <c r="BC381" i="4"/>
  <c r="AG380" i="4"/>
  <c r="BD380" i="4"/>
  <c r="AF380" i="4"/>
  <c r="AG379" i="4"/>
  <c r="BD379" i="4"/>
  <c r="AF379" i="4"/>
  <c r="BC379" i="4"/>
  <c r="AG378" i="4"/>
  <c r="BD378" i="4"/>
  <c r="AF378" i="4"/>
  <c r="BC378" i="4"/>
  <c r="AG377" i="4"/>
  <c r="BD377" i="4"/>
  <c r="AF377" i="4"/>
  <c r="BC377" i="4"/>
  <c r="AG376" i="4"/>
  <c r="BD376" i="4"/>
  <c r="AF376" i="4"/>
  <c r="BC376" i="4"/>
  <c r="AG375" i="4"/>
  <c r="BD375" i="4"/>
  <c r="AF375" i="4"/>
  <c r="BC375" i="4"/>
  <c r="AG374" i="4"/>
  <c r="BD374" i="4"/>
  <c r="AF374" i="4"/>
  <c r="BC374" i="4"/>
  <c r="AG373" i="4"/>
  <c r="BD373" i="4"/>
  <c r="AF373" i="4"/>
  <c r="BC373" i="4"/>
  <c r="AG372" i="4"/>
  <c r="BD372" i="4"/>
  <c r="AF372" i="4"/>
  <c r="BC372" i="4"/>
  <c r="AG371" i="4"/>
  <c r="BD371" i="4"/>
  <c r="AF371" i="4"/>
  <c r="BC371" i="4"/>
  <c r="AG370" i="4"/>
  <c r="BD370" i="4"/>
  <c r="AF370" i="4"/>
  <c r="BC370" i="4"/>
  <c r="AG369" i="4"/>
  <c r="BD369" i="4"/>
  <c r="AF369" i="4"/>
  <c r="BC369" i="4"/>
  <c r="AG368" i="4"/>
  <c r="BD368" i="4"/>
  <c r="AF368" i="4"/>
  <c r="BC368" i="4"/>
  <c r="AG367" i="4"/>
  <c r="BD367" i="4"/>
  <c r="AF367" i="4"/>
  <c r="BC367" i="4"/>
  <c r="AG366" i="4"/>
  <c r="BD366" i="4"/>
  <c r="AF366" i="4"/>
  <c r="AL366" i="4"/>
  <c r="AG365" i="4"/>
  <c r="BD365" i="4"/>
  <c r="AF365" i="4"/>
  <c r="BC365" i="4"/>
  <c r="AG364" i="4"/>
  <c r="BD364" i="4"/>
  <c r="AF364" i="4"/>
  <c r="BC364" i="4"/>
  <c r="AG363" i="4"/>
  <c r="BD363" i="4"/>
  <c r="AF363" i="4"/>
  <c r="BC363" i="4"/>
  <c r="AG362" i="4"/>
  <c r="BD362" i="4"/>
  <c r="AF362" i="4"/>
  <c r="BC362" i="4"/>
  <c r="AG361" i="4"/>
  <c r="BD361" i="4"/>
  <c r="AF361" i="4"/>
  <c r="BC361" i="4"/>
  <c r="AG360" i="4"/>
  <c r="BD360" i="4"/>
  <c r="AF360" i="4"/>
  <c r="BC360" i="4"/>
  <c r="AG359" i="4"/>
  <c r="BD359" i="4"/>
  <c r="AF359" i="4"/>
  <c r="AI359" i="4"/>
  <c r="AG358" i="4"/>
  <c r="BD358" i="4"/>
  <c r="AF358" i="4"/>
  <c r="BC358" i="4"/>
  <c r="AG357" i="4"/>
  <c r="BD357" i="4"/>
  <c r="AF357" i="4"/>
  <c r="BC357" i="4"/>
  <c r="AG356" i="4"/>
  <c r="BD356" i="4"/>
  <c r="AF356" i="4"/>
  <c r="BC356" i="4"/>
  <c r="AG355" i="4"/>
  <c r="BD355" i="4"/>
  <c r="AF355" i="4"/>
  <c r="BC355" i="4"/>
  <c r="AG354" i="4"/>
  <c r="BD354" i="4"/>
  <c r="AF354" i="4"/>
  <c r="BC354" i="4"/>
  <c r="AG353" i="4"/>
  <c r="BD353" i="4"/>
  <c r="AF353" i="4"/>
  <c r="BC353" i="4"/>
  <c r="AG352" i="4"/>
  <c r="BD352" i="4"/>
  <c r="AF352" i="4"/>
  <c r="BC352" i="4"/>
  <c r="AG351" i="4"/>
  <c r="BD351" i="4"/>
  <c r="AF351" i="4"/>
  <c r="BC351" i="4"/>
  <c r="AG350" i="4"/>
  <c r="BD350" i="4"/>
  <c r="AF350" i="4"/>
  <c r="BC350" i="4"/>
  <c r="AG349" i="4"/>
  <c r="BD349" i="4"/>
  <c r="AF349" i="4"/>
  <c r="BC349" i="4"/>
  <c r="AG348" i="4"/>
  <c r="BD348" i="4"/>
  <c r="AF348" i="4"/>
  <c r="AG347" i="4"/>
  <c r="BD347" i="4"/>
  <c r="AF347" i="4"/>
  <c r="BC347" i="4"/>
  <c r="AG346" i="4"/>
  <c r="BD346" i="4"/>
  <c r="AF346" i="4"/>
  <c r="BC346" i="4"/>
  <c r="AG345" i="4"/>
  <c r="BD345" i="4"/>
  <c r="AF345" i="4"/>
  <c r="BC345" i="4"/>
  <c r="AG344" i="4"/>
  <c r="BD344" i="4"/>
  <c r="AF344" i="4"/>
  <c r="BC344" i="4"/>
  <c r="AG343" i="4"/>
  <c r="BD343" i="4"/>
  <c r="AF343" i="4"/>
  <c r="BC343" i="4"/>
  <c r="AG342" i="4"/>
  <c r="BD342" i="4"/>
  <c r="AF342" i="4"/>
  <c r="BC342" i="4"/>
  <c r="AG341" i="4"/>
  <c r="BD341" i="4"/>
  <c r="AF341" i="4"/>
  <c r="BC341" i="4"/>
  <c r="AG340" i="4"/>
  <c r="BD340" i="4"/>
  <c r="AF340" i="4"/>
  <c r="BC340" i="4"/>
  <c r="AG339" i="4"/>
  <c r="BD339" i="4"/>
  <c r="AF339" i="4"/>
  <c r="BC339" i="4"/>
  <c r="AG338" i="4"/>
  <c r="BD338" i="4"/>
  <c r="AF338" i="4"/>
  <c r="BC338" i="4"/>
  <c r="AG337" i="4"/>
  <c r="BD337" i="4"/>
  <c r="AF337" i="4"/>
  <c r="BC337" i="4"/>
  <c r="AG336" i="4"/>
  <c r="BD336" i="4"/>
  <c r="AF336" i="4"/>
  <c r="BC336" i="4"/>
  <c r="AG335" i="4"/>
  <c r="BD335" i="4"/>
  <c r="AF335" i="4"/>
  <c r="BC335" i="4"/>
  <c r="AG334" i="4"/>
  <c r="BD334" i="4"/>
  <c r="AF334" i="4"/>
  <c r="BC334" i="4"/>
  <c r="AG333" i="4"/>
  <c r="BD333" i="4"/>
  <c r="AF333" i="4"/>
  <c r="BC333" i="4"/>
  <c r="AG332" i="4"/>
  <c r="BD332" i="4"/>
  <c r="AF332" i="4"/>
  <c r="BC332" i="4"/>
  <c r="AG331" i="4"/>
  <c r="BD331" i="4"/>
  <c r="AF331" i="4"/>
  <c r="BC331" i="4"/>
  <c r="AG330" i="4"/>
  <c r="BD330" i="4"/>
  <c r="AF330" i="4"/>
  <c r="BC330" i="4"/>
  <c r="AG329" i="4"/>
  <c r="BD329" i="4"/>
  <c r="AF329" i="4"/>
  <c r="BC329" i="4"/>
  <c r="AG328" i="4"/>
  <c r="BD328" i="4"/>
  <c r="AF328" i="4"/>
  <c r="BC328" i="4"/>
  <c r="AG327" i="4"/>
  <c r="BD327" i="4"/>
  <c r="AF327" i="4"/>
  <c r="BC327" i="4"/>
  <c r="AG326" i="4"/>
  <c r="BD326" i="4"/>
  <c r="AF326" i="4"/>
  <c r="BC326" i="4"/>
  <c r="AG325" i="4"/>
  <c r="BD325" i="4"/>
  <c r="AF325" i="4"/>
  <c r="BC325" i="4"/>
  <c r="AG324" i="4"/>
  <c r="BD324" i="4"/>
  <c r="AF324" i="4"/>
  <c r="BC324" i="4"/>
  <c r="AG323" i="4"/>
  <c r="BD323" i="4"/>
  <c r="AF323" i="4"/>
  <c r="BC323" i="4"/>
  <c r="AG322" i="4"/>
  <c r="BD322" i="4"/>
  <c r="AF322" i="4"/>
  <c r="BC322" i="4"/>
  <c r="AG321" i="4"/>
  <c r="BD321" i="4"/>
  <c r="AF321" i="4"/>
  <c r="BC321" i="4"/>
  <c r="AG320" i="4"/>
  <c r="BD320" i="4"/>
  <c r="AF320" i="4"/>
  <c r="BC320" i="4"/>
  <c r="AG319" i="4"/>
  <c r="BD319" i="4"/>
  <c r="AF319" i="4"/>
  <c r="BC319" i="4"/>
  <c r="AG318" i="4"/>
  <c r="BD318" i="4"/>
  <c r="AF318" i="4"/>
  <c r="BC318" i="4"/>
  <c r="AG317" i="4"/>
  <c r="BD317" i="4"/>
  <c r="AF317" i="4"/>
  <c r="BC317" i="4"/>
  <c r="AG316" i="4"/>
  <c r="BD316" i="4"/>
  <c r="AF316" i="4"/>
  <c r="BC316" i="4"/>
  <c r="AG315" i="4"/>
  <c r="BD315" i="4"/>
  <c r="AF315" i="4"/>
  <c r="BC315" i="4"/>
  <c r="AG314" i="4"/>
  <c r="BD314" i="4"/>
  <c r="AF314" i="4"/>
  <c r="BC314" i="4"/>
  <c r="AG313" i="4"/>
  <c r="BD313" i="4"/>
  <c r="AF313" i="4"/>
  <c r="BC313" i="4"/>
  <c r="AG312" i="4"/>
  <c r="BD312" i="4"/>
  <c r="AF312" i="4"/>
  <c r="BC312" i="4"/>
  <c r="AG311" i="4"/>
  <c r="BD311" i="4"/>
  <c r="AF311" i="4"/>
  <c r="BC311" i="4"/>
  <c r="AG310" i="4"/>
  <c r="BD310" i="4"/>
  <c r="AF310" i="4"/>
  <c r="BC310" i="4"/>
  <c r="AG309" i="4"/>
  <c r="BD309" i="4"/>
  <c r="AF309" i="4"/>
  <c r="BC309" i="4"/>
  <c r="AG308" i="4"/>
  <c r="BD308" i="4"/>
  <c r="AF308" i="4"/>
  <c r="BC308" i="4"/>
  <c r="AG307" i="4"/>
  <c r="BD307" i="4"/>
  <c r="AF307" i="4"/>
  <c r="BC307" i="4"/>
  <c r="AG306" i="4"/>
  <c r="BD306" i="4"/>
  <c r="AF306" i="4"/>
  <c r="BC306" i="4"/>
  <c r="AG305" i="4"/>
  <c r="BD305" i="4"/>
  <c r="AF305" i="4"/>
  <c r="BC305" i="4"/>
  <c r="AG304" i="4"/>
  <c r="BD304" i="4"/>
  <c r="AF304" i="4"/>
  <c r="BC304" i="4"/>
  <c r="AG303" i="4"/>
  <c r="BD303" i="4"/>
  <c r="AF303" i="4"/>
  <c r="BC303" i="4"/>
  <c r="AG302" i="4"/>
  <c r="BD302" i="4"/>
  <c r="AF302" i="4"/>
  <c r="BC302" i="4"/>
  <c r="AG301" i="4"/>
  <c r="BD301" i="4"/>
  <c r="AF301" i="4"/>
  <c r="BC301" i="4"/>
  <c r="AG300" i="4"/>
  <c r="BD300" i="4"/>
  <c r="AF300" i="4"/>
  <c r="BC300" i="4"/>
  <c r="AG299" i="4"/>
  <c r="BD299" i="4"/>
  <c r="AF299" i="4"/>
  <c r="BC299" i="4"/>
  <c r="AG298" i="4"/>
  <c r="BD298" i="4"/>
  <c r="AF298" i="4"/>
  <c r="BC298" i="4"/>
  <c r="AG297" i="4"/>
  <c r="BD297" i="4"/>
  <c r="AF297" i="4"/>
  <c r="BC297" i="4"/>
  <c r="AG296" i="4"/>
  <c r="BD296" i="4"/>
  <c r="AF296" i="4"/>
  <c r="BC296" i="4"/>
  <c r="AG295" i="4"/>
  <c r="BD295" i="4"/>
  <c r="AF295" i="4"/>
  <c r="BC295" i="4"/>
  <c r="AG294" i="4"/>
  <c r="BD294" i="4"/>
  <c r="AF294" i="4"/>
  <c r="BC294" i="4"/>
  <c r="AG293" i="4"/>
  <c r="BD293" i="4"/>
  <c r="AF293" i="4"/>
  <c r="BC293" i="4"/>
  <c r="AG292" i="4"/>
  <c r="BD292" i="4"/>
  <c r="AF292" i="4"/>
  <c r="BC292" i="4"/>
  <c r="AG291" i="4"/>
  <c r="BD291" i="4"/>
  <c r="AF291" i="4"/>
  <c r="BC291" i="4"/>
  <c r="AG290" i="4"/>
  <c r="BD290" i="4"/>
  <c r="AF290" i="4"/>
  <c r="BC290" i="4"/>
  <c r="AG289" i="4"/>
  <c r="BD289" i="4"/>
  <c r="AF289" i="4"/>
  <c r="BC289" i="4"/>
  <c r="AG288" i="4"/>
  <c r="BD288" i="4"/>
  <c r="AF288" i="4"/>
  <c r="BC288" i="4"/>
  <c r="AG287" i="4"/>
  <c r="BD287" i="4"/>
  <c r="AF287" i="4"/>
  <c r="BC287" i="4"/>
  <c r="AG286" i="4"/>
  <c r="BD286" i="4"/>
  <c r="AF286" i="4"/>
  <c r="BC286" i="4"/>
  <c r="AG285" i="4"/>
  <c r="BD285" i="4"/>
  <c r="AF285" i="4"/>
  <c r="BC285" i="4"/>
  <c r="AG284" i="4"/>
  <c r="BD284" i="4"/>
  <c r="AF284" i="4"/>
  <c r="BC284" i="4"/>
  <c r="AG283" i="4"/>
  <c r="BD283" i="4"/>
  <c r="AF283" i="4"/>
  <c r="BC283" i="4"/>
  <c r="AG282" i="4"/>
  <c r="BD282" i="4"/>
  <c r="AF282" i="4"/>
  <c r="BC282" i="4"/>
  <c r="AG281" i="4"/>
  <c r="BD281" i="4"/>
  <c r="AF281" i="4"/>
  <c r="BC281" i="4"/>
  <c r="AG280" i="4"/>
  <c r="BD280" i="4"/>
  <c r="AF280" i="4"/>
  <c r="BC280" i="4"/>
  <c r="AG279" i="4"/>
  <c r="BD279" i="4"/>
  <c r="AF279" i="4"/>
  <c r="BC279" i="4"/>
  <c r="AG278" i="4"/>
  <c r="BD278" i="4"/>
  <c r="AF278" i="4"/>
  <c r="BC278" i="4"/>
  <c r="AG277" i="4"/>
  <c r="BD277" i="4"/>
  <c r="AF277" i="4"/>
  <c r="BC277" i="4"/>
  <c r="AG276" i="4"/>
  <c r="BD276" i="4"/>
  <c r="AF276" i="4"/>
  <c r="BC276" i="4"/>
  <c r="AG275" i="4"/>
  <c r="BD275" i="4"/>
  <c r="AF275" i="4"/>
  <c r="BC275" i="4"/>
  <c r="AG274" i="4"/>
  <c r="BD274" i="4"/>
  <c r="AF274" i="4"/>
  <c r="BC274" i="4"/>
  <c r="AG273" i="4"/>
  <c r="BD273" i="4"/>
  <c r="AF273" i="4"/>
  <c r="BC273" i="4"/>
  <c r="AG272" i="4"/>
  <c r="BD272" i="4"/>
  <c r="AF272" i="4"/>
  <c r="BC272" i="4"/>
  <c r="AG271" i="4"/>
  <c r="BD271" i="4"/>
  <c r="AF271" i="4"/>
  <c r="BC271" i="4"/>
  <c r="AG270" i="4"/>
  <c r="BD270" i="4"/>
  <c r="AF270" i="4"/>
  <c r="BC270" i="4"/>
  <c r="AG269" i="4"/>
  <c r="BD269" i="4"/>
  <c r="AF269" i="4"/>
  <c r="BC269" i="4"/>
  <c r="AG268" i="4"/>
  <c r="BD268" i="4"/>
  <c r="AF268" i="4"/>
  <c r="BC268" i="4"/>
  <c r="AG267" i="4"/>
  <c r="BD267" i="4"/>
  <c r="AF267" i="4"/>
  <c r="BC267" i="4"/>
  <c r="AG266" i="4"/>
  <c r="BD266" i="4"/>
  <c r="AF266" i="4"/>
  <c r="BC266" i="4"/>
  <c r="AG265" i="4"/>
  <c r="BD265" i="4"/>
  <c r="AF265" i="4"/>
  <c r="BC265" i="4"/>
  <c r="AG264" i="4"/>
  <c r="BD264" i="4"/>
  <c r="AF264" i="4"/>
  <c r="BC264" i="4"/>
  <c r="AG263" i="4"/>
  <c r="BD263" i="4"/>
  <c r="AF263" i="4"/>
  <c r="BC263" i="4"/>
  <c r="AG262" i="4"/>
  <c r="BD262" i="4"/>
  <c r="AF262" i="4"/>
  <c r="BC262" i="4"/>
  <c r="AG261" i="4"/>
  <c r="BD261" i="4"/>
  <c r="AF261" i="4"/>
  <c r="BC261" i="4"/>
  <c r="AG260" i="4"/>
  <c r="BD260" i="4"/>
  <c r="AF260" i="4"/>
  <c r="BC260" i="4"/>
  <c r="AG259" i="4"/>
  <c r="BD259" i="4"/>
  <c r="AF259" i="4"/>
  <c r="BC259" i="4"/>
  <c r="AG258" i="4"/>
  <c r="BD258" i="4"/>
  <c r="AF258" i="4"/>
  <c r="BC258" i="4"/>
  <c r="AG257" i="4"/>
  <c r="BD257" i="4"/>
  <c r="AF257" i="4"/>
  <c r="AG256" i="4"/>
  <c r="BD256" i="4"/>
  <c r="AF256" i="4"/>
  <c r="BC256" i="4"/>
  <c r="AG255" i="4"/>
  <c r="BD255" i="4"/>
  <c r="AF255" i="4"/>
  <c r="BC255" i="4"/>
  <c r="AG254" i="4"/>
  <c r="BD254" i="4"/>
  <c r="AF254" i="4"/>
  <c r="BC254" i="4"/>
  <c r="AG253" i="4"/>
  <c r="BD253" i="4"/>
  <c r="AF253" i="4"/>
  <c r="BC253" i="4"/>
  <c r="AG252" i="4"/>
  <c r="BD252" i="4"/>
  <c r="AF252" i="4"/>
  <c r="BC252" i="4"/>
  <c r="AG251" i="4"/>
  <c r="AF251" i="4"/>
  <c r="AG250" i="4"/>
  <c r="BD250" i="4"/>
  <c r="AF250" i="4"/>
  <c r="BC250" i="4"/>
  <c r="AG249" i="4"/>
  <c r="BD249" i="4"/>
  <c r="AF249" i="4"/>
  <c r="BC249" i="4"/>
  <c r="AG248" i="4"/>
  <c r="BD248" i="4"/>
  <c r="AF248" i="4"/>
  <c r="BC248" i="4"/>
  <c r="AG247" i="4"/>
  <c r="BD247" i="4"/>
  <c r="AF247" i="4"/>
  <c r="BC247" i="4"/>
  <c r="AG246" i="4"/>
  <c r="BD246" i="4"/>
  <c r="AF246" i="4"/>
  <c r="AL246" i="4"/>
  <c r="AG245" i="4"/>
  <c r="BD245" i="4"/>
  <c r="AF245" i="4"/>
  <c r="BC245" i="4"/>
  <c r="AG244" i="4"/>
  <c r="BD244" i="4"/>
  <c r="AF244" i="4"/>
  <c r="BC244" i="4"/>
  <c r="AG243" i="4"/>
  <c r="BD243" i="4"/>
  <c r="AF243" i="4"/>
  <c r="BC243" i="4"/>
  <c r="AG242" i="4"/>
  <c r="BD242" i="4"/>
  <c r="AF242" i="4"/>
  <c r="BC242" i="4"/>
  <c r="AG241" i="4"/>
  <c r="BD241" i="4"/>
  <c r="AF241" i="4"/>
  <c r="BC241" i="4"/>
  <c r="AG240" i="4"/>
  <c r="BD240" i="4"/>
  <c r="AF240" i="4"/>
  <c r="BC240" i="4"/>
  <c r="AG239" i="4"/>
  <c r="BD239" i="4"/>
  <c r="AF239" i="4"/>
  <c r="BC239" i="4"/>
  <c r="AG238" i="4"/>
  <c r="BD238" i="4"/>
  <c r="AF238" i="4"/>
  <c r="BC238" i="4"/>
  <c r="AG237" i="4"/>
  <c r="BD237" i="4"/>
  <c r="AF237" i="4"/>
  <c r="BC237" i="4"/>
  <c r="AG236" i="4"/>
  <c r="BD236" i="4"/>
  <c r="AF236" i="4"/>
  <c r="BC236" i="4"/>
  <c r="AG235" i="4"/>
  <c r="BD235" i="4"/>
  <c r="AF235" i="4"/>
  <c r="BC235" i="4"/>
  <c r="AG234" i="4"/>
  <c r="BD234" i="4"/>
  <c r="AF234" i="4"/>
  <c r="BC234" i="4"/>
  <c r="AG233" i="4"/>
  <c r="BD233" i="4"/>
  <c r="AF233" i="4"/>
  <c r="BC233" i="4"/>
  <c r="AG232" i="4"/>
  <c r="BD232" i="4"/>
  <c r="AF232" i="4"/>
  <c r="BC232" i="4"/>
  <c r="AG231" i="4"/>
  <c r="BD231" i="4"/>
  <c r="AF231" i="4"/>
  <c r="BC231" i="4"/>
  <c r="AG230" i="4"/>
  <c r="BD230" i="4"/>
  <c r="AF230" i="4"/>
  <c r="BC230" i="4"/>
  <c r="AG229" i="4"/>
  <c r="BD229" i="4"/>
  <c r="AF229" i="4"/>
  <c r="BC229" i="4"/>
  <c r="AG228" i="4"/>
  <c r="BD228" i="4"/>
  <c r="AF228" i="4"/>
  <c r="BC228" i="4"/>
  <c r="AG227" i="4"/>
  <c r="BD227" i="4"/>
  <c r="AF227" i="4"/>
  <c r="BC227" i="4"/>
  <c r="AG226" i="4"/>
  <c r="BD226" i="4"/>
  <c r="AF226" i="4"/>
  <c r="BC226" i="4"/>
  <c r="AG225" i="4"/>
  <c r="BD225" i="4"/>
  <c r="AF225" i="4"/>
  <c r="BC225" i="4"/>
  <c r="AG224" i="4"/>
  <c r="BD224" i="4"/>
  <c r="AF224" i="4"/>
  <c r="BC224" i="4"/>
  <c r="AG223" i="4"/>
  <c r="BD223" i="4"/>
  <c r="AF223" i="4"/>
  <c r="BC223" i="4"/>
  <c r="AG222" i="4"/>
  <c r="BD222" i="4"/>
  <c r="AF222" i="4"/>
  <c r="BC222" i="4"/>
  <c r="AG221" i="4"/>
  <c r="BD221" i="4"/>
  <c r="AF221" i="4"/>
  <c r="BC221" i="4"/>
  <c r="AG220" i="4"/>
  <c r="BD220" i="4"/>
  <c r="AF220" i="4"/>
  <c r="BC220" i="4"/>
  <c r="AG219" i="4"/>
  <c r="BD219" i="4"/>
  <c r="AF219" i="4"/>
  <c r="BC219" i="4"/>
  <c r="AG218" i="4"/>
  <c r="BD218" i="4"/>
  <c r="AF218" i="4"/>
  <c r="BC218" i="4"/>
  <c r="AG217" i="4"/>
  <c r="BD217" i="4"/>
  <c r="AF217" i="4"/>
  <c r="BC217" i="4"/>
  <c r="AG216" i="4"/>
  <c r="BD216" i="4"/>
  <c r="AF216" i="4"/>
  <c r="BC216" i="4"/>
  <c r="AG215" i="4"/>
  <c r="BD215" i="4"/>
  <c r="AF215" i="4"/>
  <c r="BC215" i="4"/>
  <c r="AG214" i="4"/>
  <c r="BD214" i="4"/>
  <c r="AF214" i="4"/>
  <c r="BC214" i="4"/>
  <c r="AG213" i="4"/>
  <c r="BD213" i="4"/>
  <c r="AF213" i="4"/>
  <c r="BC213" i="4"/>
  <c r="AG212" i="4"/>
  <c r="BD212" i="4"/>
  <c r="AF212" i="4"/>
  <c r="AG211" i="4"/>
  <c r="BD211" i="4"/>
  <c r="AF211" i="4"/>
  <c r="BC211" i="4"/>
  <c r="AG210" i="4"/>
  <c r="BD210" i="4"/>
  <c r="AF210" i="4"/>
  <c r="BC210" i="4"/>
  <c r="AG209" i="4"/>
  <c r="BD209" i="4"/>
  <c r="AF209" i="4"/>
  <c r="BC209" i="4"/>
  <c r="AG208" i="4"/>
  <c r="BD208" i="4"/>
  <c r="AF208" i="4"/>
  <c r="BC208" i="4"/>
  <c r="AG207" i="4"/>
  <c r="BD207" i="4"/>
  <c r="AF207" i="4"/>
  <c r="BC207" i="4"/>
  <c r="AG206" i="4"/>
  <c r="BD206" i="4"/>
  <c r="AF206" i="4"/>
  <c r="BC206" i="4"/>
  <c r="AG205" i="4"/>
  <c r="BD205" i="4"/>
  <c r="AF205" i="4"/>
  <c r="BC205" i="4"/>
  <c r="AG204" i="4"/>
  <c r="BD204" i="4"/>
  <c r="AF204" i="4"/>
  <c r="BC204" i="4"/>
  <c r="AG203" i="4"/>
  <c r="BD203" i="4"/>
  <c r="AF203" i="4"/>
  <c r="BC203" i="4"/>
  <c r="AG202" i="4"/>
  <c r="BD202" i="4"/>
  <c r="AF202" i="4"/>
  <c r="BC202" i="4"/>
  <c r="AG201" i="4"/>
  <c r="BD201" i="4"/>
  <c r="AF201" i="4"/>
  <c r="BC201" i="4"/>
  <c r="AG200" i="4"/>
  <c r="BD200" i="4"/>
  <c r="AF200" i="4"/>
  <c r="BC200" i="4"/>
  <c r="AG199" i="4"/>
  <c r="BD199" i="4"/>
  <c r="AF199" i="4"/>
  <c r="BC199" i="4"/>
  <c r="AG198" i="4"/>
  <c r="BD198" i="4"/>
  <c r="AF198" i="4"/>
  <c r="AG197" i="4"/>
  <c r="BD197" i="4"/>
  <c r="AF197" i="4"/>
  <c r="BC197" i="4"/>
  <c r="AG196" i="4"/>
  <c r="BD196" i="4"/>
  <c r="AF196" i="4"/>
  <c r="AG195" i="4"/>
  <c r="BD195" i="4"/>
  <c r="AF195" i="4"/>
  <c r="BC195" i="4"/>
  <c r="AG194" i="4"/>
  <c r="BD194" i="4"/>
  <c r="AF194" i="4"/>
  <c r="BC194" i="4"/>
  <c r="AG193" i="4"/>
  <c r="BD193" i="4"/>
  <c r="AF193" i="4"/>
  <c r="BC193" i="4"/>
  <c r="AG192" i="4"/>
  <c r="BD192" i="4"/>
  <c r="AF192" i="4"/>
  <c r="BC192" i="4"/>
  <c r="AG191" i="4"/>
  <c r="BD191" i="4"/>
  <c r="AF191" i="4"/>
  <c r="BC191" i="4"/>
  <c r="AG190" i="4"/>
  <c r="BD190" i="4"/>
  <c r="AF190" i="4"/>
  <c r="AL190" i="4"/>
  <c r="AG189" i="4"/>
  <c r="BD189" i="4"/>
  <c r="AF189" i="4"/>
  <c r="BC189" i="4"/>
  <c r="AG188" i="4"/>
  <c r="BD188" i="4"/>
  <c r="AF188" i="4"/>
  <c r="BC188" i="4"/>
  <c r="AG187" i="4"/>
  <c r="BD187" i="4"/>
  <c r="AF187" i="4"/>
  <c r="BC187" i="4"/>
  <c r="AG186" i="4"/>
  <c r="BD186" i="4"/>
  <c r="AF186" i="4"/>
  <c r="BC186" i="4"/>
  <c r="AG185" i="4"/>
  <c r="BD185" i="4"/>
  <c r="AF185" i="4"/>
  <c r="BC185" i="4"/>
  <c r="AG184" i="4"/>
  <c r="BD184" i="4"/>
  <c r="AF184" i="4"/>
  <c r="BC184" i="4"/>
  <c r="AG183" i="4"/>
  <c r="BD183" i="4"/>
  <c r="AF183" i="4"/>
  <c r="BC183" i="4"/>
  <c r="AG182" i="4"/>
  <c r="BD182" i="4"/>
  <c r="AF182" i="4"/>
  <c r="BC182" i="4"/>
  <c r="AG181" i="4"/>
  <c r="BD181" i="4"/>
  <c r="AF181" i="4"/>
  <c r="AL181" i="4"/>
  <c r="AG180" i="4"/>
  <c r="BD180" i="4"/>
  <c r="AF180" i="4"/>
  <c r="BC180" i="4"/>
  <c r="AG179" i="4"/>
  <c r="BD179" i="4"/>
  <c r="AF179" i="4"/>
  <c r="BC179" i="4"/>
  <c r="AG178" i="4"/>
  <c r="BD178" i="4"/>
  <c r="AF178" i="4"/>
  <c r="BC178" i="4"/>
  <c r="AG177" i="4"/>
  <c r="BD177" i="4"/>
  <c r="AF177" i="4"/>
  <c r="BC177" i="4"/>
  <c r="AG176" i="4"/>
  <c r="BD176" i="4"/>
  <c r="AF176" i="4"/>
  <c r="BC176" i="4"/>
  <c r="AG175" i="4"/>
  <c r="BD175" i="4"/>
  <c r="AF175" i="4"/>
  <c r="AG174" i="4"/>
  <c r="BD174" i="4"/>
  <c r="AF174" i="4"/>
  <c r="BC174" i="4"/>
  <c r="AG173" i="4"/>
  <c r="BD173" i="4"/>
  <c r="AF173" i="4"/>
  <c r="BC173" i="4"/>
  <c r="AG172" i="4"/>
  <c r="BD172" i="4"/>
  <c r="AF172" i="4"/>
  <c r="BC172" i="4"/>
  <c r="AG171" i="4"/>
  <c r="BD171" i="4"/>
  <c r="AF171" i="4"/>
  <c r="BC171" i="4"/>
  <c r="AG170" i="4"/>
  <c r="BD170" i="4"/>
  <c r="AF170" i="4"/>
  <c r="AL170" i="4"/>
  <c r="AG169" i="4"/>
  <c r="BD169" i="4"/>
  <c r="AF169" i="4"/>
  <c r="BC169" i="4"/>
  <c r="AG168" i="4"/>
  <c r="BD168" i="4"/>
  <c r="AF168" i="4"/>
  <c r="BC168" i="4"/>
  <c r="AG167" i="4"/>
  <c r="BD167" i="4"/>
  <c r="AF167" i="4"/>
  <c r="BC167" i="4"/>
  <c r="AG166" i="4"/>
  <c r="BD166" i="4"/>
  <c r="AF166" i="4"/>
  <c r="BC166" i="4"/>
  <c r="AG165" i="4"/>
  <c r="BD165" i="4"/>
  <c r="AF165" i="4"/>
  <c r="BC165" i="4"/>
  <c r="AG164" i="4"/>
  <c r="BD164" i="4"/>
  <c r="AF164" i="4"/>
  <c r="AG163" i="4"/>
  <c r="BD163" i="4"/>
  <c r="AF163" i="4"/>
  <c r="BC163" i="4"/>
  <c r="AG162" i="4"/>
  <c r="BD162" i="4"/>
  <c r="AF162" i="4"/>
  <c r="BC162" i="4"/>
  <c r="AG161" i="4"/>
  <c r="BD161" i="4"/>
  <c r="AF161" i="4"/>
  <c r="BC161" i="4"/>
  <c r="AG160" i="4"/>
  <c r="BD160" i="4"/>
  <c r="AF160" i="4"/>
  <c r="BC160" i="4"/>
  <c r="AG159" i="4"/>
  <c r="BD159" i="4"/>
  <c r="AF159" i="4"/>
  <c r="BC159" i="4"/>
  <c r="AG158" i="4"/>
  <c r="BD158" i="4"/>
  <c r="AF158" i="4"/>
  <c r="BC158" i="4"/>
  <c r="AG157" i="4"/>
  <c r="BD157" i="4"/>
  <c r="AF157" i="4"/>
  <c r="AG156" i="4"/>
  <c r="BD156" i="4"/>
  <c r="AF156" i="4"/>
  <c r="BC156" i="4"/>
  <c r="AG155" i="4"/>
  <c r="BD155" i="4"/>
  <c r="AF155" i="4"/>
  <c r="BC155" i="4"/>
  <c r="AG154" i="4"/>
  <c r="BD154" i="4"/>
  <c r="AF154" i="4"/>
  <c r="BC154" i="4"/>
  <c r="AG153" i="4"/>
  <c r="BD153" i="4"/>
  <c r="AF153" i="4"/>
  <c r="BC153" i="4"/>
  <c r="AG152" i="4"/>
  <c r="BD152" i="4"/>
  <c r="AF152" i="4"/>
  <c r="AG151" i="4"/>
  <c r="BD151" i="4"/>
  <c r="AF151" i="4"/>
  <c r="AG150" i="4"/>
  <c r="BD150" i="4"/>
  <c r="AF150" i="4"/>
  <c r="BC150" i="4"/>
  <c r="AG149" i="4"/>
  <c r="BD149" i="4"/>
  <c r="AF149" i="4"/>
  <c r="AI149" i="4"/>
  <c r="AG148" i="4"/>
  <c r="BD148" i="4"/>
  <c r="AF148" i="4"/>
  <c r="BC148" i="4"/>
  <c r="AG147" i="4"/>
  <c r="BD147" i="4"/>
  <c r="AF147" i="4"/>
  <c r="BC147" i="4"/>
  <c r="AG146" i="4"/>
  <c r="BD146" i="4"/>
  <c r="AF146" i="4"/>
  <c r="AI146" i="4"/>
  <c r="AG145" i="4"/>
  <c r="BD145" i="4"/>
  <c r="AF145" i="4"/>
  <c r="BC145" i="4"/>
  <c r="AG144" i="4"/>
  <c r="BD144" i="4"/>
  <c r="AF144" i="4"/>
  <c r="BC144" i="4"/>
  <c r="AG143" i="4"/>
  <c r="BD143" i="4"/>
  <c r="AF143" i="4"/>
  <c r="AG142" i="4"/>
  <c r="BD142" i="4"/>
  <c r="AF142" i="4"/>
  <c r="BC142" i="4"/>
  <c r="AG141" i="4"/>
  <c r="BD141" i="4"/>
  <c r="AF141" i="4"/>
  <c r="BC141" i="4"/>
  <c r="AG140" i="4"/>
  <c r="BD140" i="4"/>
  <c r="AF140" i="4"/>
  <c r="BC140" i="4"/>
  <c r="AG139" i="4"/>
  <c r="BD139" i="4"/>
  <c r="AF139" i="4"/>
  <c r="AG138" i="4"/>
  <c r="BD138" i="4"/>
  <c r="AF138" i="4"/>
  <c r="BC138" i="4"/>
  <c r="AG137" i="4"/>
  <c r="BD137" i="4"/>
  <c r="AF137" i="4"/>
  <c r="BC137" i="4"/>
  <c r="AG136" i="4"/>
  <c r="BD136" i="4"/>
  <c r="AF136" i="4"/>
  <c r="BC136" i="4"/>
  <c r="AG135" i="4"/>
  <c r="BD135" i="4"/>
  <c r="AF135" i="4"/>
  <c r="BC135" i="4"/>
  <c r="AG134" i="4"/>
  <c r="BD134" i="4"/>
  <c r="AF134" i="4"/>
  <c r="BC134" i="4"/>
  <c r="AG133" i="4"/>
  <c r="BD133" i="4"/>
  <c r="AF133" i="4"/>
  <c r="BC133" i="4"/>
  <c r="AG132" i="4"/>
  <c r="BD132" i="4"/>
  <c r="AF132" i="4"/>
  <c r="BC132" i="4"/>
  <c r="AG131" i="4"/>
  <c r="BD131" i="4"/>
  <c r="AF131" i="4"/>
  <c r="BC131" i="4"/>
  <c r="AG130" i="4"/>
  <c r="BD130" i="4"/>
  <c r="AF130" i="4"/>
  <c r="AL130" i="4"/>
  <c r="AG129" i="4"/>
  <c r="BD129" i="4"/>
  <c r="AF129" i="4"/>
  <c r="BC129" i="4"/>
  <c r="AG128" i="4"/>
  <c r="BD128" i="4"/>
  <c r="AF128" i="4"/>
  <c r="BC128" i="4"/>
  <c r="AG127" i="4"/>
  <c r="BD127" i="4"/>
  <c r="AF127" i="4"/>
  <c r="BC127" i="4"/>
  <c r="AG126" i="4"/>
  <c r="BD126" i="4"/>
  <c r="AF126" i="4"/>
  <c r="BC126" i="4"/>
  <c r="AG125" i="4"/>
  <c r="BD125" i="4"/>
  <c r="AF125" i="4"/>
  <c r="BC125" i="4"/>
  <c r="AG124" i="4"/>
  <c r="BD124" i="4"/>
  <c r="AF124" i="4"/>
  <c r="BC124" i="4"/>
  <c r="AG123" i="4"/>
  <c r="BD123" i="4"/>
  <c r="AF123" i="4"/>
  <c r="AG122" i="4"/>
  <c r="BD122" i="4"/>
  <c r="AF122" i="4"/>
  <c r="BC122" i="4"/>
  <c r="AG121" i="4"/>
  <c r="BD121" i="4"/>
  <c r="AF121" i="4"/>
  <c r="BC121" i="4"/>
  <c r="AG120" i="4"/>
  <c r="BD120" i="4"/>
  <c r="AF120" i="4"/>
  <c r="BC120" i="4"/>
  <c r="AG119" i="4"/>
  <c r="BD119" i="4"/>
  <c r="AF119" i="4"/>
  <c r="BC119" i="4"/>
  <c r="AG118" i="4"/>
  <c r="BD118" i="4"/>
  <c r="AF118" i="4"/>
  <c r="BC118" i="4"/>
  <c r="AG117" i="4"/>
  <c r="BD117" i="4"/>
  <c r="AF117" i="4"/>
  <c r="BC117" i="4"/>
  <c r="AG116" i="4"/>
  <c r="BD116" i="4"/>
  <c r="AF116" i="4"/>
  <c r="BC116" i="4"/>
  <c r="AG115" i="4"/>
  <c r="BD115" i="4"/>
  <c r="AF115" i="4"/>
  <c r="BC115" i="4"/>
  <c r="AG114" i="4"/>
  <c r="BD114" i="4"/>
  <c r="AF114" i="4"/>
  <c r="BC114" i="4"/>
  <c r="AG113" i="4"/>
  <c r="BD113" i="4"/>
  <c r="AF113" i="4"/>
  <c r="BC113" i="4"/>
  <c r="AG112" i="4"/>
  <c r="BD112" i="4"/>
  <c r="AF112" i="4"/>
  <c r="BC112" i="4"/>
  <c r="AG111" i="4"/>
  <c r="BD111" i="4"/>
  <c r="AF111" i="4"/>
  <c r="BC111" i="4"/>
  <c r="AG110" i="4"/>
  <c r="BD110" i="4"/>
  <c r="AF110" i="4"/>
  <c r="BC110" i="4"/>
  <c r="AG109" i="4"/>
  <c r="BD109" i="4"/>
  <c r="AF109" i="4"/>
  <c r="BC109" i="4"/>
  <c r="AG108" i="4"/>
  <c r="BD108" i="4"/>
  <c r="AF108" i="4"/>
  <c r="BC108" i="4"/>
  <c r="AG107" i="4"/>
  <c r="BD107" i="4"/>
  <c r="AF107" i="4"/>
  <c r="BC107" i="4"/>
  <c r="AG106" i="4"/>
  <c r="BD106" i="4"/>
  <c r="AF106" i="4"/>
  <c r="BC106" i="4"/>
  <c r="AG105" i="4"/>
  <c r="BD105" i="4"/>
  <c r="AF105" i="4"/>
  <c r="BC105" i="4"/>
  <c r="AG104" i="4"/>
  <c r="BD104" i="4"/>
  <c r="AF104" i="4"/>
  <c r="BC104" i="4"/>
  <c r="AG103" i="4"/>
  <c r="BD103" i="4"/>
  <c r="AF103" i="4"/>
  <c r="BC103" i="4"/>
  <c r="AG102" i="4"/>
  <c r="BD102" i="4"/>
  <c r="AF102" i="4"/>
  <c r="BC102" i="4"/>
  <c r="AG101" i="4"/>
  <c r="BD101" i="4"/>
  <c r="AF101" i="4"/>
  <c r="BC101" i="4"/>
  <c r="AG100" i="4"/>
  <c r="BD100" i="4"/>
  <c r="AF100" i="4"/>
  <c r="BC100" i="4"/>
  <c r="AG99" i="4"/>
  <c r="BD99" i="4"/>
  <c r="AF99" i="4"/>
  <c r="BC99" i="4"/>
  <c r="AG98" i="4"/>
  <c r="BD98" i="4"/>
  <c r="AF98" i="4"/>
  <c r="BC98" i="4"/>
  <c r="AG97" i="4"/>
  <c r="BD97" i="4"/>
  <c r="AF97" i="4"/>
  <c r="BC97" i="4"/>
  <c r="AG96" i="4"/>
  <c r="BD96" i="4"/>
  <c r="AF96" i="4"/>
  <c r="BC96" i="4"/>
  <c r="AG95" i="4"/>
  <c r="BD95" i="4"/>
  <c r="AF95" i="4"/>
  <c r="BC95" i="4"/>
  <c r="AG94" i="4"/>
  <c r="BD94" i="4"/>
  <c r="AF94" i="4"/>
  <c r="BC94" i="4"/>
  <c r="AG93" i="4"/>
  <c r="BD93" i="4"/>
  <c r="AF93" i="4"/>
  <c r="BC93" i="4"/>
  <c r="AG92" i="4"/>
  <c r="BD92" i="4"/>
  <c r="AF92" i="4"/>
  <c r="BC92" i="4"/>
  <c r="AG91" i="4"/>
  <c r="BD91" i="4"/>
  <c r="AF91" i="4"/>
  <c r="BC91" i="4"/>
  <c r="AG90" i="4"/>
  <c r="BD90" i="4"/>
  <c r="AF90" i="4"/>
  <c r="BC90" i="4"/>
  <c r="AG89" i="4"/>
  <c r="BD89" i="4"/>
  <c r="AF89" i="4"/>
  <c r="BC89" i="4"/>
  <c r="AG88" i="4"/>
  <c r="BD88" i="4"/>
  <c r="AF88" i="4"/>
  <c r="BC88" i="4"/>
  <c r="AG87" i="4"/>
  <c r="BD87" i="4"/>
  <c r="AF87" i="4"/>
  <c r="BC87" i="4"/>
  <c r="AG86" i="4"/>
  <c r="BD86" i="4"/>
  <c r="AF86" i="4"/>
  <c r="BC86" i="4"/>
  <c r="AG85" i="4"/>
  <c r="BD85" i="4"/>
  <c r="AF85" i="4"/>
  <c r="BC85" i="4"/>
  <c r="AG84" i="4"/>
  <c r="BD84" i="4"/>
  <c r="AF84" i="4"/>
  <c r="BC84" i="4"/>
  <c r="AG83" i="4"/>
  <c r="BD83" i="4"/>
  <c r="AF83" i="4"/>
  <c r="BC83" i="4"/>
  <c r="AG82" i="4"/>
  <c r="BD82" i="4"/>
  <c r="AF82" i="4"/>
  <c r="BC82" i="4"/>
  <c r="AG81" i="4"/>
  <c r="BD81" i="4"/>
  <c r="AF81" i="4"/>
  <c r="BC81" i="4"/>
  <c r="AG80" i="4"/>
  <c r="BD80" i="4"/>
  <c r="AF80" i="4"/>
  <c r="BC80" i="4"/>
  <c r="AG79" i="4"/>
  <c r="BD79" i="4"/>
  <c r="AF79" i="4"/>
  <c r="AG78" i="4"/>
  <c r="BD78" i="4"/>
  <c r="AF78" i="4"/>
  <c r="BC78" i="4"/>
  <c r="AG77" i="4"/>
  <c r="BD77" i="4"/>
  <c r="AF77" i="4"/>
  <c r="BC77" i="4"/>
  <c r="AG76" i="4"/>
  <c r="BD76" i="4"/>
  <c r="AF76" i="4"/>
  <c r="BC76" i="4"/>
  <c r="AG75" i="4"/>
  <c r="BD75" i="4"/>
  <c r="AF75" i="4"/>
  <c r="BC75" i="4"/>
  <c r="AG74" i="4"/>
  <c r="BD74" i="4"/>
  <c r="AF74" i="4"/>
  <c r="BC74" i="4"/>
  <c r="AG73" i="4"/>
  <c r="BD73" i="4"/>
  <c r="AF73" i="4"/>
  <c r="BC73" i="4"/>
  <c r="AG72" i="4"/>
  <c r="BD72" i="4"/>
  <c r="AF72" i="4"/>
  <c r="BC72" i="4"/>
  <c r="AG71" i="4"/>
  <c r="BD71" i="4"/>
  <c r="AF71" i="4"/>
  <c r="BC71" i="4"/>
  <c r="AG70" i="4"/>
  <c r="BD70" i="4"/>
  <c r="AF70" i="4"/>
  <c r="BC70" i="4"/>
  <c r="AG69" i="4"/>
  <c r="BD69" i="4"/>
  <c r="AF69" i="4"/>
  <c r="BC69" i="4"/>
  <c r="AG68" i="4"/>
  <c r="BD68" i="4"/>
  <c r="AF68" i="4"/>
  <c r="BC68" i="4"/>
  <c r="AG67" i="4"/>
  <c r="BD67" i="4"/>
  <c r="AF67" i="4"/>
  <c r="BC67" i="4"/>
  <c r="AG66" i="4"/>
  <c r="BD66" i="4"/>
  <c r="AF66" i="4"/>
  <c r="BC66" i="4"/>
  <c r="AG65" i="4"/>
  <c r="BD65" i="4"/>
  <c r="AF65" i="4"/>
  <c r="BC65" i="4"/>
  <c r="AG64" i="4"/>
  <c r="BD64" i="4"/>
  <c r="AF64" i="4"/>
  <c r="BC64" i="4"/>
  <c r="AG63" i="4"/>
  <c r="BD63" i="4"/>
  <c r="AF63" i="4"/>
  <c r="BC63" i="4"/>
  <c r="AG62" i="4"/>
  <c r="BD62" i="4"/>
  <c r="AF62" i="4"/>
  <c r="BC62" i="4"/>
  <c r="AG61" i="4"/>
  <c r="BD61" i="4"/>
  <c r="AF61" i="4"/>
  <c r="BC61" i="4"/>
  <c r="AG60" i="4"/>
  <c r="BD60" i="4"/>
  <c r="AF60" i="4"/>
  <c r="BC60" i="4"/>
  <c r="AG59" i="4"/>
  <c r="BD59" i="4"/>
  <c r="AF59" i="4"/>
  <c r="BC59" i="4"/>
  <c r="AG58" i="4"/>
  <c r="BD58" i="4"/>
  <c r="AF58" i="4"/>
  <c r="BC58" i="4"/>
  <c r="AG57" i="4"/>
  <c r="BD57" i="4"/>
  <c r="AF57" i="4"/>
  <c r="BC57" i="4"/>
  <c r="AG56" i="4"/>
  <c r="BD56" i="4"/>
  <c r="AF56" i="4"/>
  <c r="BC56" i="4"/>
  <c r="AG55" i="4"/>
  <c r="BD55" i="4"/>
  <c r="AF55" i="4"/>
  <c r="BC55" i="4"/>
  <c r="AG54" i="4"/>
  <c r="BD54" i="4"/>
  <c r="AF54" i="4"/>
  <c r="BC54" i="4"/>
  <c r="AG53" i="4"/>
  <c r="BD53" i="4"/>
  <c r="AF53" i="4"/>
  <c r="BC53" i="4"/>
  <c r="AG52" i="4"/>
  <c r="BD52" i="4"/>
  <c r="AF52" i="4"/>
  <c r="BC52" i="4"/>
  <c r="AG51" i="4"/>
  <c r="BD51" i="4"/>
  <c r="AF51" i="4"/>
  <c r="AG50" i="4"/>
  <c r="BD50" i="4"/>
  <c r="AF50" i="4"/>
  <c r="BC50" i="4"/>
  <c r="AG49" i="4"/>
  <c r="BD49" i="4"/>
  <c r="AF49" i="4"/>
  <c r="BC49" i="4"/>
  <c r="AG48" i="4"/>
  <c r="BD48" i="4"/>
  <c r="AF48" i="4"/>
  <c r="AG47" i="4"/>
  <c r="BD47" i="4"/>
  <c r="AF47" i="4"/>
  <c r="BC47" i="4"/>
  <c r="AG46" i="4"/>
  <c r="BD46" i="4"/>
  <c r="AF46" i="4"/>
  <c r="BC46" i="4"/>
  <c r="AG45" i="4"/>
  <c r="BD45" i="4"/>
  <c r="AF45" i="4"/>
  <c r="BC45" i="4"/>
  <c r="AG44" i="4"/>
  <c r="BD44" i="4"/>
  <c r="AF44" i="4"/>
  <c r="BC44" i="4"/>
  <c r="AG43" i="4"/>
  <c r="BD43" i="4"/>
  <c r="AF43" i="4"/>
  <c r="BC43" i="4"/>
  <c r="AG42" i="4"/>
  <c r="BD42" i="4"/>
  <c r="AF42" i="4"/>
  <c r="BC42" i="4"/>
  <c r="AG41" i="4"/>
  <c r="BD41" i="4"/>
  <c r="AF41" i="4"/>
  <c r="BC41" i="4"/>
  <c r="AG40" i="4"/>
  <c r="BD40" i="4"/>
  <c r="AF40" i="4"/>
  <c r="AG39" i="4"/>
  <c r="BD39" i="4"/>
  <c r="AF39" i="4"/>
  <c r="BC39" i="4"/>
  <c r="AG38" i="4"/>
  <c r="BD38" i="4"/>
  <c r="AF38" i="4"/>
  <c r="BC38" i="4"/>
  <c r="AG37" i="4"/>
  <c r="BD37" i="4"/>
  <c r="AF37" i="4"/>
  <c r="BC37" i="4"/>
  <c r="AG36" i="4"/>
  <c r="BD36" i="4"/>
  <c r="AF36" i="4"/>
  <c r="BC36" i="4"/>
  <c r="AG35" i="4"/>
  <c r="BD35" i="4"/>
  <c r="AF35" i="4"/>
  <c r="AI35" i="4"/>
  <c r="AG34" i="4"/>
  <c r="BD34" i="4"/>
  <c r="AF34" i="4"/>
  <c r="BC34" i="4"/>
  <c r="AG33" i="4"/>
  <c r="BD33" i="4"/>
  <c r="AF33" i="4"/>
  <c r="BC33" i="4"/>
  <c r="AG32" i="4"/>
  <c r="BD32" i="4"/>
  <c r="AF32" i="4"/>
  <c r="BC32" i="4"/>
  <c r="AG31" i="4"/>
  <c r="BD31" i="4"/>
  <c r="AF31" i="4"/>
  <c r="BC31" i="4"/>
  <c r="AG30" i="4"/>
  <c r="BD30" i="4"/>
  <c r="AF30" i="4"/>
  <c r="BC30" i="4"/>
  <c r="AG29" i="4"/>
  <c r="BD29" i="4"/>
  <c r="AF29" i="4"/>
  <c r="BC29" i="4"/>
  <c r="AG28" i="4"/>
  <c r="BD28" i="4"/>
  <c r="AF28" i="4"/>
  <c r="AL28" i="4"/>
  <c r="AG27" i="4"/>
  <c r="BD27" i="4"/>
  <c r="AF27" i="4"/>
  <c r="AG26" i="4"/>
  <c r="BD26" i="4"/>
  <c r="AF26" i="4"/>
  <c r="BC26" i="4"/>
  <c r="AG25" i="4"/>
  <c r="BD25" i="4"/>
  <c r="AF25" i="4"/>
  <c r="BC25" i="4"/>
  <c r="AG24" i="4"/>
  <c r="BD24" i="4"/>
  <c r="AF24" i="4"/>
  <c r="BC24" i="4"/>
  <c r="AG23" i="4"/>
  <c r="BD23" i="4"/>
  <c r="AF23" i="4"/>
  <c r="BC23" i="4"/>
  <c r="AG22" i="4"/>
  <c r="BD22" i="4"/>
  <c r="AF22" i="4"/>
  <c r="BC22" i="4"/>
  <c r="AG21" i="4"/>
  <c r="BD21" i="4"/>
  <c r="AF21" i="4"/>
  <c r="BC21" i="4"/>
  <c r="AG20" i="4"/>
  <c r="BD20" i="4"/>
  <c r="AF20" i="4"/>
  <c r="BC20" i="4"/>
  <c r="AG19" i="4"/>
  <c r="BD19" i="4"/>
  <c r="AF19" i="4"/>
  <c r="BC19" i="4"/>
  <c r="AG18" i="4"/>
  <c r="BD18" i="4"/>
  <c r="AF18" i="4"/>
  <c r="BC18" i="4"/>
  <c r="AG17" i="4"/>
  <c r="BD17" i="4"/>
  <c r="AF17" i="4"/>
  <c r="BC17" i="4"/>
  <c r="AG16" i="4"/>
  <c r="BD16" i="4"/>
  <c r="AF16" i="4"/>
  <c r="BC16" i="4"/>
  <c r="AG15" i="4"/>
  <c r="BD15" i="4"/>
  <c r="AF15" i="4"/>
  <c r="BC15" i="4"/>
  <c r="AG14" i="4"/>
  <c r="BD14" i="4"/>
  <c r="AF14" i="4"/>
  <c r="BC14" i="4"/>
  <c r="AG13" i="4"/>
  <c r="BD13" i="4"/>
  <c r="AF13" i="4"/>
  <c r="BC13" i="4"/>
  <c r="AG12" i="4"/>
  <c r="BD12" i="4"/>
  <c r="AF12" i="4"/>
  <c r="BC12" i="4"/>
  <c r="AG11" i="4"/>
  <c r="BD11" i="4"/>
  <c r="AF11" i="4"/>
  <c r="BC11" i="4"/>
  <c r="AG10" i="4"/>
  <c r="BD10" i="4"/>
  <c r="AF10" i="4"/>
  <c r="BC10" i="4"/>
  <c r="AG9" i="4"/>
  <c r="BD9" i="4"/>
  <c r="AF9" i="4"/>
  <c r="BC9" i="4"/>
  <c r="AF8" i="4"/>
  <c r="BC8" i="4"/>
  <c r="AG8" i="4"/>
  <c r="BD8" i="4"/>
  <c r="AE736" i="4"/>
  <c r="AH736" i="4"/>
  <c r="AE735" i="4"/>
  <c r="AH735" i="4"/>
  <c r="AE734" i="4"/>
  <c r="AH734" i="4"/>
  <c r="AE733" i="4"/>
  <c r="AH733" i="4"/>
  <c r="AE732" i="4"/>
  <c r="AH732" i="4"/>
  <c r="AE731" i="4"/>
  <c r="AH731" i="4"/>
  <c r="AE730" i="4"/>
  <c r="AH730" i="4"/>
  <c r="AE729" i="4"/>
  <c r="AH729" i="4"/>
  <c r="AE728" i="4"/>
  <c r="AH728" i="4"/>
  <c r="AE727" i="4"/>
  <c r="AH727" i="4"/>
  <c r="AE726" i="4"/>
  <c r="AH726" i="4"/>
  <c r="AE725" i="4"/>
  <c r="AH725" i="4"/>
  <c r="AE724" i="4"/>
  <c r="AH724" i="4"/>
  <c r="AE723" i="4"/>
  <c r="AH723" i="4"/>
  <c r="AE722" i="4"/>
  <c r="AH722" i="4"/>
  <c r="AE721" i="4"/>
  <c r="AH721" i="4"/>
  <c r="AE720" i="4"/>
  <c r="AH720" i="4"/>
  <c r="AE719" i="4"/>
  <c r="AH719" i="4"/>
  <c r="AE718" i="4"/>
  <c r="AH718" i="4"/>
  <c r="AE717" i="4"/>
  <c r="AH717" i="4"/>
  <c r="AE716" i="4"/>
  <c r="AH716" i="4"/>
  <c r="AE715" i="4"/>
  <c r="AH715" i="4"/>
  <c r="AE714" i="4"/>
  <c r="AH714" i="4"/>
  <c r="AE713" i="4"/>
  <c r="AH713" i="4"/>
  <c r="AE712" i="4"/>
  <c r="AH712" i="4"/>
  <c r="AE711" i="4"/>
  <c r="AH711" i="4"/>
  <c r="AE710" i="4"/>
  <c r="AH710" i="4"/>
  <c r="AE709" i="4"/>
  <c r="AH709" i="4"/>
  <c r="AE708" i="4"/>
  <c r="AH708" i="4"/>
  <c r="AE707" i="4"/>
  <c r="AH707" i="4"/>
  <c r="AE706" i="4"/>
  <c r="AH706" i="4"/>
  <c r="AE705" i="4"/>
  <c r="AH705" i="4"/>
  <c r="AE704" i="4"/>
  <c r="AH704" i="4"/>
  <c r="AE703" i="4"/>
  <c r="AH703" i="4"/>
  <c r="AE702" i="4"/>
  <c r="AH702" i="4"/>
  <c r="AE701" i="4"/>
  <c r="AH701" i="4"/>
  <c r="AE700" i="4"/>
  <c r="AH700" i="4"/>
  <c r="AE699" i="4"/>
  <c r="AH699" i="4"/>
  <c r="AE698" i="4"/>
  <c r="AH698" i="4"/>
  <c r="AE697" i="4"/>
  <c r="AH697" i="4"/>
  <c r="AE696" i="4"/>
  <c r="AH696" i="4"/>
  <c r="AE695" i="4"/>
  <c r="AH695" i="4"/>
  <c r="AE694" i="4"/>
  <c r="AH694" i="4"/>
  <c r="AE693" i="4"/>
  <c r="AH693" i="4"/>
  <c r="AE692" i="4"/>
  <c r="AH692" i="4"/>
  <c r="AE691" i="4"/>
  <c r="AH691" i="4"/>
  <c r="AE690" i="4"/>
  <c r="AH690" i="4"/>
  <c r="AE689" i="4"/>
  <c r="AH689" i="4"/>
  <c r="AE688" i="4"/>
  <c r="AH688" i="4"/>
  <c r="AE687" i="4"/>
  <c r="AH687" i="4"/>
  <c r="AE686" i="4"/>
  <c r="AH686" i="4"/>
  <c r="AE685" i="4"/>
  <c r="AH685" i="4"/>
  <c r="AE684" i="4"/>
  <c r="AH684" i="4"/>
  <c r="AE683" i="4"/>
  <c r="AH683" i="4"/>
  <c r="AE682" i="4"/>
  <c r="AH682" i="4"/>
  <c r="AE681" i="4"/>
  <c r="AH681" i="4"/>
  <c r="AE680" i="4"/>
  <c r="AH680" i="4"/>
  <c r="AE679" i="4"/>
  <c r="AH679" i="4"/>
  <c r="AE678" i="4"/>
  <c r="AH678" i="4"/>
  <c r="AE677" i="4"/>
  <c r="AH677" i="4"/>
  <c r="AE676" i="4"/>
  <c r="AH676" i="4"/>
  <c r="AE675" i="4"/>
  <c r="AH675" i="4"/>
  <c r="AE674" i="4"/>
  <c r="AH674" i="4"/>
  <c r="AE673" i="4"/>
  <c r="AH673" i="4"/>
  <c r="AE672" i="4"/>
  <c r="AH672" i="4"/>
  <c r="AE671" i="4"/>
  <c r="AH671" i="4"/>
  <c r="AE670" i="4"/>
  <c r="AH670" i="4"/>
  <c r="AE669" i="4"/>
  <c r="AH669" i="4"/>
  <c r="AE668" i="4"/>
  <c r="AH668" i="4"/>
  <c r="AE667" i="4"/>
  <c r="AH667" i="4"/>
  <c r="AE666" i="4"/>
  <c r="AH666" i="4"/>
  <c r="AE665" i="4"/>
  <c r="AH665" i="4"/>
  <c r="AE664" i="4"/>
  <c r="AH664" i="4"/>
  <c r="AE663" i="4"/>
  <c r="AH663" i="4"/>
  <c r="AE662" i="4"/>
  <c r="AH662" i="4"/>
  <c r="AE661" i="4"/>
  <c r="AH661" i="4"/>
  <c r="AE660" i="4"/>
  <c r="AH660" i="4"/>
  <c r="AE659" i="4"/>
  <c r="AH659" i="4"/>
  <c r="AE658" i="4"/>
  <c r="AH658" i="4"/>
  <c r="AE657" i="4"/>
  <c r="AH657" i="4"/>
  <c r="AE656" i="4"/>
  <c r="AH656" i="4"/>
  <c r="AE655" i="4"/>
  <c r="AH655" i="4"/>
  <c r="AE654" i="4"/>
  <c r="AH654" i="4"/>
  <c r="AE653" i="4"/>
  <c r="AH653" i="4"/>
  <c r="AE652" i="4"/>
  <c r="AH652" i="4"/>
  <c r="AE651" i="4"/>
  <c r="AH651" i="4"/>
  <c r="AE650" i="4"/>
  <c r="AH650" i="4"/>
  <c r="AE649" i="4"/>
  <c r="AH649" i="4"/>
  <c r="AE648" i="4"/>
  <c r="AH648" i="4"/>
  <c r="AE647" i="4"/>
  <c r="AH647" i="4"/>
  <c r="AE646" i="4"/>
  <c r="AH646" i="4"/>
  <c r="AE645" i="4"/>
  <c r="AH645" i="4"/>
  <c r="AE644" i="4"/>
  <c r="AH644" i="4"/>
  <c r="AE643" i="4"/>
  <c r="AH643" i="4"/>
  <c r="AE642" i="4"/>
  <c r="AH642" i="4"/>
  <c r="AE641" i="4"/>
  <c r="AH641" i="4"/>
  <c r="AE640" i="4"/>
  <c r="AH640" i="4"/>
  <c r="AE639" i="4"/>
  <c r="AH639" i="4"/>
  <c r="AE638" i="4"/>
  <c r="AH638" i="4"/>
  <c r="AE637" i="4"/>
  <c r="AH637" i="4"/>
  <c r="AE636" i="4"/>
  <c r="AH636" i="4"/>
  <c r="AE635" i="4"/>
  <c r="AH635" i="4"/>
  <c r="AE634" i="4"/>
  <c r="AH634" i="4"/>
  <c r="AE633" i="4"/>
  <c r="AH633" i="4"/>
  <c r="AE632" i="4"/>
  <c r="AH632" i="4"/>
  <c r="AE631" i="4"/>
  <c r="AH631" i="4"/>
  <c r="AE630" i="4"/>
  <c r="AH630" i="4"/>
  <c r="AE629" i="4"/>
  <c r="AH629" i="4"/>
  <c r="AE628" i="4"/>
  <c r="AH628" i="4"/>
  <c r="AE627" i="4"/>
  <c r="AH627" i="4"/>
  <c r="AE626" i="4"/>
  <c r="AH626" i="4"/>
  <c r="AE625" i="4"/>
  <c r="AH625" i="4"/>
  <c r="AE624" i="4"/>
  <c r="AH624" i="4"/>
  <c r="AE623" i="4"/>
  <c r="AH623" i="4"/>
  <c r="AE622" i="4"/>
  <c r="AH622" i="4"/>
  <c r="AE621" i="4"/>
  <c r="AH621" i="4"/>
  <c r="AE620" i="4"/>
  <c r="AH620" i="4"/>
  <c r="AE619" i="4"/>
  <c r="AH619" i="4"/>
  <c r="AE618" i="4"/>
  <c r="AH618" i="4"/>
  <c r="AE617" i="4"/>
  <c r="AH617" i="4"/>
  <c r="AE616" i="4"/>
  <c r="AH616" i="4"/>
  <c r="AE615" i="4"/>
  <c r="AH615" i="4"/>
  <c r="AE614" i="4"/>
  <c r="AH614" i="4"/>
  <c r="AE613" i="4"/>
  <c r="AH613" i="4"/>
  <c r="AE612" i="4"/>
  <c r="AH612" i="4"/>
  <c r="AE611" i="4"/>
  <c r="AH611" i="4"/>
  <c r="AE610" i="4"/>
  <c r="AH610" i="4"/>
  <c r="AE609" i="4"/>
  <c r="AH609" i="4"/>
  <c r="AE608" i="4"/>
  <c r="AH608" i="4"/>
  <c r="AE607" i="4"/>
  <c r="AH607" i="4"/>
  <c r="AE606" i="4"/>
  <c r="AH606" i="4"/>
  <c r="AE605" i="4"/>
  <c r="AH605" i="4"/>
  <c r="AE604" i="4"/>
  <c r="AH604" i="4"/>
  <c r="AE603" i="4"/>
  <c r="AH603" i="4"/>
  <c r="AE602" i="4"/>
  <c r="AH602" i="4"/>
  <c r="AE601" i="4"/>
  <c r="AH601" i="4"/>
  <c r="AE600" i="4"/>
  <c r="AH600" i="4"/>
  <c r="AE599" i="4"/>
  <c r="AH599" i="4"/>
  <c r="AE598" i="4"/>
  <c r="AH598" i="4"/>
  <c r="AE597" i="4"/>
  <c r="AH597" i="4"/>
  <c r="AE596" i="4"/>
  <c r="AH596" i="4"/>
  <c r="AE595" i="4"/>
  <c r="AH595" i="4"/>
  <c r="AE594" i="4"/>
  <c r="AH594" i="4"/>
  <c r="AE593" i="4"/>
  <c r="AH593" i="4"/>
  <c r="AE592" i="4"/>
  <c r="AH592" i="4"/>
  <c r="AE591" i="4"/>
  <c r="AH591" i="4"/>
  <c r="AE590" i="4"/>
  <c r="AH590" i="4"/>
  <c r="AE589" i="4"/>
  <c r="AH589" i="4"/>
  <c r="AE588" i="4"/>
  <c r="AH588" i="4"/>
  <c r="AE587" i="4"/>
  <c r="AH587" i="4"/>
  <c r="AE586" i="4"/>
  <c r="AH586" i="4"/>
  <c r="AE585" i="4"/>
  <c r="AH585" i="4"/>
  <c r="AE584" i="4"/>
  <c r="AH584" i="4"/>
  <c r="AE583" i="4"/>
  <c r="AH583" i="4"/>
  <c r="AE582" i="4"/>
  <c r="AH582" i="4"/>
  <c r="AE581" i="4"/>
  <c r="AH581" i="4"/>
  <c r="AE580" i="4"/>
  <c r="AH580" i="4"/>
  <c r="AE579" i="4"/>
  <c r="AH579" i="4"/>
  <c r="AE578" i="4"/>
  <c r="AH578" i="4"/>
  <c r="AE577" i="4"/>
  <c r="AH577" i="4"/>
  <c r="AE576" i="4"/>
  <c r="AH576" i="4"/>
  <c r="AE575" i="4"/>
  <c r="AH575" i="4"/>
  <c r="AE574" i="4"/>
  <c r="AH574" i="4"/>
  <c r="AE573" i="4"/>
  <c r="AH573" i="4"/>
  <c r="AE572" i="4"/>
  <c r="AH572" i="4"/>
  <c r="AE571" i="4"/>
  <c r="AH571" i="4"/>
  <c r="AE570" i="4"/>
  <c r="AH570" i="4"/>
  <c r="AE569" i="4"/>
  <c r="AH569" i="4"/>
  <c r="AE568" i="4"/>
  <c r="AH568" i="4"/>
  <c r="AE567" i="4"/>
  <c r="AH567" i="4"/>
  <c r="AE566" i="4"/>
  <c r="AH566" i="4"/>
  <c r="AE565" i="4"/>
  <c r="AH565" i="4"/>
  <c r="AE564" i="4"/>
  <c r="AH564" i="4"/>
  <c r="AE563" i="4"/>
  <c r="AH563" i="4"/>
  <c r="AE562" i="4"/>
  <c r="AH562" i="4"/>
  <c r="AE561" i="4"/>
  <c r="AH561" i="4"/>
  <c r="AE560" i="4"/>
  <c r="AH560" i="4"/>
  <c r="AE559" i="4"/>
  <c r="AH559" i="4"/>
  <c r="AE558" i="4"/>
  <c r="AH558" i="4"/>
  <c r="AE557" i="4"/>
  <c r="AH557" i="4"/>
  <c r="AE556" i="4"/>
  <c r="AH556" i="4"/>
  <c r="AE555" i="4"/>
  <c r="AH555" i="4"/>
  <c r="AE554" i="4"/>
  <c r="AH554" i="4"/>
  <c r="AE553" i="4"/>
  <c r="AH553" i="4"/>
  <c r="AE552" i="4"/>
  <c r="AH552" i="4"/>
  <c r="AE551" i="4"/>
  <c r="AH551" i="4"/>
  <c r="AE550" i="4"/>
  <c r="AH550" i="4"/>
  <c r="AE549" i="4"/>
  <c r="AH549" i="4"/>
  <c r="AE548" i="4"/>
  <c r="AH548" i="4"/>
  <c r="AE547" i="4"/>
  <c r="AH547" i="4"/>
  <c r="AE546" i="4"/>
  <c r="AH546" i="4"/>
  <c r="AE545" i="4"/>
  <c r="AH545" i="4"/>
  <c r="AE544" i="4"/>
  <c r="AH544" i="4"/>
  <c r="AE543" i="4"/>
  <c r="AH543" i="4"/>
  <c r="AE542" i="4"/>
  <c r="AH542" i="4"/>
  <c r="AE541" i="4"/>
  <c r="AH541" i="4"/>
  <c r="AE540" i="4"/>
  <c r="AH540" i="4"/>
  <c r="AE539" i="4"/>
  <c r="AH539" i="4"/>
  <c r="AE538" i="4"/>
  <c r="AH538" i="4"/>
  <c r="AE537" i="4"/>
  <c r="AH537" i="4"/>
  <c r="AE536" i="4"/>
  <c r="AH536" i="4"/>
  <c r="AE535" i="4"/>
  <c r="AH535" i="4"/>
  <c r="AE534" i="4"/>
  <c r="AH534" i="4"/>
  <c r="AE533" i="4"/>
  <c r="AH533" i="4"/>
  <c r="AE532" i="4"/>
  <c r="AH532" i="4"/>
  <c r="AE531" i="4"/>
  <c r="AH531" i="4"/>
  <c r="AE530" i="4"/>
  <c r="AH530" i="4"/>
  <c r="AE529" i="4"/>
  <c r="AH529" i="4"/>
  <c r="AE528" i="4"/>
  <c r="AH528" i="4"/>
  <c r="AE527" i="4"/>
  <c r="AH527" i="4"/>
  <c r="AE526" i="4"/>
  <c r="AH526" i="4"/>
  <c r="AE525" i="4"/>
  <c r="AH525" i="4"/>
  <c r="AE524" i="4"/>
  <c r="AH524" i="4"/>
  <c r="AE523" i="4"/>
  <c r="AH523" i="4"/>
  <c r="AE522" i="4"/>
  <c r="AH522" i="4"/>
  <c r="AE521" i="4"/>
  <c r="AH521" i="4"/>
  <c r="AE520" i="4"/>
  <c r="AH520" i="4"/>
  <c r="AE519" i="4"/>
  <c r="AH519" i="4"/>
  <c r="AE518" i="4"/>
  <c r="AH518" i="4"/>
  <c r="AE517" i="4"/>
  <c r="AH517" i="4"/>
  <c r="AE516" i="4"/>
  <c r="AH516" i="4"/>
  <c r="AE515" i="4"/>
  <c r="AH515" i="4"/>
  <c r="AE514" i="4"/>
  <c r="AH514" i="4"/>
  <c r="AE513" i="4"/>
  <c r="AH513" i="4"/>
  <c r="AE512" i="4"/>
  <c r="AH512" i="4"/>
  <c r="AE511" i="4"/>
  <c r="AH511" i="4"/>
  <c r="AE510" i="4"/>
  <c r="AH510" i="4"/>
  <c r="AE509" i="4"/>
  <c r="AH509" i="4"/>
  <c r="AE508" i="4"/>
  <c r="AH508" i="4"/>
  <c r="AE507" i="4"/>
  <c r="AH507" i="4"/>
  <c r="AE506" i="4"/>
  <c r="AH506" i="4"/>
  <c r="AE505" i="4"/>
  <c r="AH505" i="4"/>
  <c r="AE504" i="4"/>
  <c r="AH504" i="4"/>
  <c r="AE503" i="4"/>
  <c r="AH503" i="4"/>
  <c r="AE502" i="4"/>
  <c r="AH502" i="4"/>
  <c r="AE501" i="4"/>
  <c r="AH501" i="4"/>
  <c r="AE500" i="4"/>
  <c r="AH500" i="4"/>
  <c r="AE499" i="4"/>
  <c r="AH499" i="4"/>
  <c r="AE498" i="4"/>
  <c r="AH498" i="4"/>
  <c r="AE497" i="4"/>
  <c r="AH497" i="4"/>
  <c r="AE496" i="4"/>
  <c r="AH496" i="4"/>
  <c r="AE495" i="4"/>
  <c r="AH495" i="4"/>
  <c r="AE494" i="4"/>
  <c r="AH494" i="4"/>
  <c r="AE493" i="4"/>
  <c r="AH493" i="4"/>
  <c r="AE492" i="4"/>
  <c r="AH492" i="4"/>
  <c r="AE491" i="4"/>
  <c r="AH491" i="4"/>
  <c r="AE490" i="4"/>
  <c r="AH490" i="4"/>
  <c r="AE489" i="4"/>
  <c r="AH489" i="4"/>
  <c r="AE488" i="4"/>
  <c r="AH488" i="4"/>
  <c r="AE487" i="4"/>
  <c r="AH487" i="4"/>
  <c r="AE486" i="4"/>
  <c r="AH486" i="4"/>
  <c r="AE485" i="4"/>
  <c r="AH485" i="4"/>
  <c r="AE484" i="4"/>
  <c r="AH484" i="4"/>
  <c r="AE483" i="4"/>
  <c r="AH483" i="4"/>
  <c r="BB483" i="4"/>
  <c r="AE482" i="4"/>
  <c r="AH482" i="4"/>
  <c r="AE481" i="4"/>
  <c r="AH481" i="4"/>
  <c r="AE480" i="4"/>
  <c r="AH480" i="4"/>
  <c r="AE479" i="4"/>
  <c r="AH479" i="4"/>
  <c r="AE478" i="4"/>
  <c r="AH478" i="4"/>
  <c r="AE477" i="4"/>
  <c r="AH477" i="4"/>
  <c r="AE476" i="4"/>
  <c r="AH476" i="4"/>
  <c r="AE475" i="4"/>
  <c r="AH475" i="4"/>
  <c r="AE474" i="4"/>
  <c r="AH474" i="4"/>
  <c r="AE473" i="4"/>
  <c r="AH473" i="4"/>
  <c r="AE472" i="4"/>
  <c r="AH472" i="4"/>
  <c r="AE471" i="4"/>
  <c r="AH471" i="4"/>
  <c r="AE470" i="4"/>
  <c r="AH470" i="4"/>
  <c r="AE469" i="4"/>
  <c r="AH469" i="4"/>
  <c r="AE468" i="4"/>
  <c r="AH468" i="4"/>
  <c r="AE467" i="4"/>
  <c r="AH467" i="4"/>
  <c r="AE466" i="4"/>
  <c r="AH466" i="4"/>
  <c r="AE465" i="4"/>
  <c r="AH465" i="4"/>
  <c r="AE464" i="4"/>
  <c r="AH464" i="4"/>
  <c r="AE463" i="4"/>
  <c r="AH463" i="4"/>
  <c r="AE462" i="4"/>
  <c r="AH462" i="4"/>
  <c r="AE461" i="4"/>
  <c r="AH461" i="4"/>
  <c r="AE460" i="4"/>
  <c r="AH460" i="4"/>
  <c r="AE459" i="4"/>
  <c r="AH459" i="4"/>
  <c r="AE458" i="4"/>
  <c r="AH458" i="4"/>
  <c r="AE457" i="4"/>
  <c r="AH457" i="4"/>
  <c r="AE456" i="4"/>
  <c r="AH456" i="4"/>
  <c r="AE455" i="4"/>
  <c r="AH455" i="4"/>
  <c r="AE454" i="4"/>
  <c r="AH454" i="4"/>
  <c r="AE453" i="4"/>
  <c r="AH453" i="4"/>
  <c r="AE452" i="4"/>
  <c r="AH452" i="4"/>
  <c r="AE451" i="4"/>
  <c r="AH451" i="4"/>
  <c r="AE450" i="4"/>
  <c r="AH450" i="4"/>
  <c r="AE449" i="4"/>
  <c r="AH449" i="4"/>
  <c r="AE448" i="4"/>
  <c r="AH448" i="4"/>
  <c r="AE447" i="4"/>
  <c r="AH447" i="4"/>
  <c r="AE446" i="4"/>
  <c r="AH446" i="4"/>
  <c r="AE445" i="4"/>
  <c r="AH445" i="4"/>
  <c r="AE444" i="4"/>
  <c r="AH444" i="4"/>
  <c r="AE443" i="4"/>
  <c r="AH443" i="4"/>
  <c r="AE442" i="4"/>
  <c r="AH442" i="4"/>
  <c r="AE441" i="4"/>
  <c r="AH441" i="4"/>
  <c r="AE440" i="4"/>
  <c r="AH440" i="4"/>
  <c r="AE439" i="4"/>
  <c r="AH439" i="4"/>
  <c r="AE438" i="4"/>
  <c r="AH438" i="4"/>
  <c r="AE437" i="4"/>
  <c r="AH437" i="4"/>
  <c r="AE436" i="4"/>
  <c r="AH436" i="4"/>
  <c r="AE435" i="4"/>
  <c r="AH435" i="4"/>
  <c r="AE434" i="4"/>
  <c r="AH434" i="4"/>
  <c r="AE433" i="4"/>
  <c r="AH433" i="4"/>
  <c r="AE432" i="4"/>
  <c r="AH432" i="4"/>
  <c r="AE431" i="4"/>
  <c r="AH431" i="4"/>
  <c r="AE430" i="4"/>
  <c r="AH430" i="4"/>
  <c r="AE429" i="4"/>
  <c r="AH429" i="4"/>
  <c r="AE428" i="4"/>
  <c r="AH428" i="4"/>
  <c r="AE427" i="4"/>
  <c r="AH427" i="4"/>
  <c r="AE426" i="4"/>
  <c r="AH426" i="4"/>
  <c r="AE425" i="4"/>
  <c r="AH425" i="4"/>
  <c r="AE424" i="4"/>
  <c r="AH424" i="4"/>
  <c r="AE423" i="4"/>
  <c r="AH423" i="4"/>
  <c r="AE422" i="4"/>
  <c r="AH422" i="4"/>
  <c r="AE421" i="4"/>
  <c r="AH421" i="4"/>
  <c r="AE420" i="4"/>
  <c r="AH420" i="4"/>
  <c r="AE419" i="4"/>
  <c r="AH419" i="4"/>
  <c r="AE418" i="4"/>
  <c r="AH418" i="4"/>
  <c r="AE417" i="4"/>
  <c r="AH417" i="4"/>
  <c r="AE416" i="4"/>
  <c r="AH416" i="4"/>
  <c r="AE415" i="4"/>
  <c r="AH415" i="4"/>
  <c r="AE414" i="4"/>
  <c r="AH414" i="4"/>
  <c r="AE413" i="4"/>
  <c r="AH413" i="4"/>
  <c r="AE412" i="4"/>
  <c r="AH412" i="4"/>
  <c r="AE411" i="4"/>
  <c r="AH411" i="4"/>
  <c r="AE410" i="4"/>
  <c r="AH410" i="4"/>
  <c r="AE409" i="4"/>
  <c r="AH409" i="4"/>
  <c r="AE408" i="4"/>
  <c r="AH408" i="4"/>
  <c r="AE407" i="4"/>
  <c r="AH407" i="4"/>
  <c r="AE406" i="4"/>
  <c r="AH406" i="4"/>
  <c r="BB406" i="4"/>
  <c r="AE405" i="4"/>
  <c r="AH405" i="4"/>
  <c r="AE404" i="4"/>
  <c r="AH404" i="4"/>
  <c r="AE403" i="4"/>
  <c r="AH403" i="4"/>
  <c r="AE402" i="4"/>
  <c r="AH402" i="4"/>
  <c r="AE401" i="4"/>
  <c r="AH401" i="4"/>
  <c r="AE400" i="4"/>
  <c r="AH400" i="4"/>
  <c r="AE399" i="4"/>
  <c r="AH399" i="4"/>
  <c r="AE398" i="4"/>
  <c r="AH398" i="4"/>
  <c r="AE397" i="4"/>
  <c r="AH397" i="4"/>
  <c r="AE396" i="4"/>
  <c r="AH396" i="4"/>
  <c r="AE395" i="4"/>
  <c r="AH395" i="4"/>
  <c r="AE394" i="4"/>
  <c r="AH394" i="4"/>
  <c r="AE393" i="4"/>
  <c r="AH393" i="4"/>
  <c r="AE392" i="4"/>
  <c r="AH392" i="4"/>
  <c r="AE391" i="4"/>
  <c r="AH391" i="4"/>
  <c r="AE390" i="4"/>
  <c r="AH390" i="4"/>
  <c r="AE389" i="4"/>
  <c r="AH389" i="4"/>
  <c r="BB389" i="4"/>
  <c r="AE388" i="4"/>
  <c r="AH388" i="4"/>
  <c r="AE387" i="4"/>
  <c r="AH387" i="4"/>
  <c r="AE386" i="4"/>
  <c r="AH386" i="4"/>
  <c r="AE385" i="4"/>
  <c r="AH385" i="4"/>
  <c r="AE384" i="4"/>
  <c r="AH384" i="4"/>
  <c r="AE383" i="4"/>
  <c r="AH383" i="4"/>
  <c r="AE382" i="4"/>
  <c r="AH382" i="4"/>
  <c r="AE381" i="4"/>
  <c r="AH381" i="4"/>
  <c r="BB381" i="4"/>
  <c r="AE380" i="4"/>
  <c r="AH380" i="4"/>
  <c r="AE379" i="4"/>
  <c r="AH379" i="4"/>
  <c r="AE378" i="4"/>
  <c r="AH378" i="4"/>
  <c r="AE377" i="4"/>
  <c r="AH377" i="4"/>
  <c r="AE376" i="4"/>
  <c r="AH376" i="4"/>
  <c r="AE375" i="4"/>
  <c r="AH375" i="4"/>
  <c r="AE374" i="4"/>
  <c r="AH374" i="4"/>
  <c r="AE373" i="4"/>
  <c r="AH373" i="4"/>
  <c r="AE372" i="4"/>
  <c r="AH372" i="4"/>
  <c r="AE371" i="4"/>
  <c r="AH371" i="4"/>
  <c r="AE370" i="4"/>
  <c r="AH370" i="4"/>
  <c r="AE369" i="4"/>
  <c r="AH369" i="4"/>
  <c r="BB369" i="4"/>
  <c r="AE368" i="4"/>
  <c r="AH368" i="4"/>
  <c r="AE367" i="4"/>
  <c r="AH367" i="4"/>
  <c r="AE366" i="4"/>
  <c r="AH366" i="4"/>
  <c r="AE365" i="4"/>
  <c r="AH365" i="4"/>
  <c r="AE364" i="4"/>
  <c r="AH364" i="4"/>
  <c r="AE363" i="4"/>
  <c r="AH363" i="4"/>
  <c r="AE362" i="4"/>
  <c r="AH362" i="4"/>
  <c r="AE361" i="4"/>
  <c r="AH361" i="4"/>
  <c r="AE360" i="4"/>
  <c r="AH360" i="4"/>
  <c r="AE359" i="4"/>
  <c r="AH359" i="4"/>
  <c r="AE358" i="4"/>
  <c r="AH358" i="4"/>
  <c r="AE357" i="4"/>
  <c r="AH357" i="4"/>
  <c r="BB357" i="4"/>
  <c r="AE356" i="4"/>
  <c r="AH356" i="4"/>
  <c r="AE355" i="4"/>
  <c r="AH355" i="4"/>
  <c r="AE354" i="4"/>
  <c r="AH354" i="4"/>
  <c r="AE353" i="4"/>
  <c r="AH353" i="4"/>
  <c r="AE352" i="4"/>
  <c r="AH352" i="4"/>
  <c r="AE351" i="4"/>
  <c r="AH351" i="4"/>
  <c r="AE350" i="4"/>
  <c r="AH350" i="4"/>
  <c r="AE349" i="4"/>
  <c r="AH349" i="4"/>
  <c r="BB349" i="4"/>
  <c r="AE348" i="4"/>
  <c r="AH348" i="4"/>
  <c r="AE347" i="4"/>
  <c r="AH347" i="4"/>
  <c r="AE346" i="4"/>
  <c r="AH346" i="4"/>
  <c r="AE345" i="4"/>
  <c r="AH345" i="4"/>
  <c r="AE344" i="4"/>
  <c r="AH344" i="4"/>
  <c r="AE343" i="4"/>
  <c r="AH343" i="4"/>
  <c r="AE342" i="4"/>
  <c r="AH342" i="4"/>
  <c r="AE341" i="4"/>
  <c r="AH341" i="4"/>
  <c r="BB341" i="4"/>
  <c r="AE340" i="4"/>
  <c r="AH340" i="4"/>
  <c r="AE339" i="4"/>
  <c r="AH339" i="4"/>
  <c r="AE338" i="4"/>
  <c r="AH338" i="4"/>
  <c r="AE337" i="4"/>
  <c r="AH337" i="4"/>
  <c r="BB337" i="4"/>
  <c r="AE336" i="4"/>
  <c r="AH336" i="4"/>
  <c r="AE335" i="4"/>
  <c r="AH335" i="4"/>
  <c r="AE334" i="4"/>
  <c r="AH334" i="4"/>
  <c r="AE333" i="4"/>
  <c r="AH333" i="4"/>
  <c r="AE332" i="4"/>
  <c r="AH332" i="4"/>
  <c r="AE331" i="4"/>
  <c r="AH331" i="4"/>
  <c r="AE330" i="4"/>
  <c r="AH330" i="4"/>
  <c r="AE329" i="4"/>
  <c r="AH329" i="4"/>
  <c r="AE328" i="4"/>
  <c r="AH328" i="4"/>
  <c r="AE327" i="4"/>
  <c r="AH327" i="4"/>
  <c r="AE326" i="4"/>
  <c r="AH326" i="4"/>
  <c r="AE325" i="4"/>
  <c r="AH325" i="4"/>
  <c r="BB325" i="4"/>
  <c r="AE324" i="4"/>
  <c r="AH324" i="4"/>
  <c r="AE323" i="4"/>
  <c r="AH323" i="4"/>
  <c r="AE322" i="4"/>
  <c r="AH322" i="4"/>
  <c r="AE321" i="4"/>
  <c r="AH321" i="4"/>
  <c r="AE320" i="4"/>
  <c r="AH320" i="4"/>
  <c r="AE319" i="4"/>
  <c r="AH319" i="4"/>
  <c r="AE318" i="4"/>
  <c r="AH318" i="4"/>
  <c r="AE317" i="4"/>
  <c r="AH317" i="4"/>
  <c r="BB317" i="4"/>
  <c r="AE316" i="4"/>
  <c r="AH316" i="4"/>
  <c r="AE315" i="4"/>
  <c r="AH315" i="4"/>
  <c r="AE314" i="4"/>
  <c r="AH314" i="4"/>
  <c r="AE313" i="4"/>
  <c r="AH313" i="4"/>
  <c r="AE312" i="4"/>
  <c r="AH312" i="4"/>
  <c r="AE311" i="4"/>
  <c r="AH311" i="4"/>
  <c r="AE310" i="4"/>
  <c r="AH310" i="4"/>
  <c r="AE309" i="4"/>
  <c r="AH309" i="4"/>
  <c r="AE308" i="4"/>
  <c r="AH308" i="4"/>
  <c r="AE307" i="4"/>
  <c r="AH307" i="4"/>
  <c r="AE306" i="4"/>
  <c r="AH306" i="4"/>
  <c r="AE305" i="4"/>
  <c r="AH305" i="4"/>
  <c r="BB305" i="4"/>
  <c r="AE304" i="4"/>
  <c r="AH304" i="4"/>
  <c r="AE303" i="4"/>
  <c r="AH303" i="4"/>
  <c r="AE302" i="4"/>
  <c r="AH302" i="4"/>
  <c r="AE301" i="4"/>
  <c r="AH301" i="4"/>
  <c r="AE300" i="4"/>
  <c r="AH300" i="4"/>
  <c r="AE299" i="4"/>
  <c r="AH299" i="4"/>
  <c r="AE298" i="4"/>
  <c r="AH298" i="4"/>
  <c r="AE297" i="4"/>
  <c r="AH297" i="4"/>
  <c r="AE296" i="4"/>
  <c r="AH296" i="4"/>
  <c r="AE295" i="4"/>
  <c r="AH295" i="4"/>
  <c r="AE294" i="4"/>
  <c r="AH294" i="4"/>
  <c r="AE293" i="4"/>
  <c r="AH293" i="4"/>
  <c r="BB293" i="4"/>
  <c r="AE292" i="4"/>
  <c r="AH292" i="4"/>
  <c r="AE291" i="4"/>
  <c r="AH291" i="4"/>
  <c r="AE290" i="4"/>
  <c r="AH290" i="4"/>
  <c r="AE289" i="4"/>
  <c r="AH289" i="4"/>
  <c r="AE288" i="4"/>
  <c r="AH288" i="4"/>
  <c r="AE287" i="4"/>
  <c r="AH287" i="4"/>
  <c r="AE286" i="4"/>
  <c r="AH286" i="4"/>
  <c r="AE285" i="4"/>
  <c r="AH285" i="4"/>
  <c r="BB285" i="4"/>
  <c r="AE284" i="4"/>
  <c r="AH284" i="4"/>
  <c r="AE283" i="4"/>
  <c r="AH283" i="4"/>
  <c r="AE282" i="4"/>
  <c r="AH282" i="4"/>
  <c r="AE281" i="4"/>
  <c r="AH281" i="4"/>
  <c r="AE280" i="4"/>
  <c r="AH280" i="4"/>
  <c r="AE279" i="4"/>
  <c r="AH279" i="4"/>
  <c r="AE278" i="4"/>
  <c r="AH278" i="4"/>
  <c r="AE277" i="4"/>
  <c r="AH277" i="4"/>
  <c r="BB277" i="4"/>
  <c r="AE276" i="4"/>
  <c r="AH276" i="4"/>
  <c r="AE275" i="4"/>
  <c r="AH275" i="4"/>
  <c r="AE274" i="4"/>
  <c r="AH274" i="4"/>
  <c r="AE273" i="4"/>
  <c r="AH273" i="4"/>
  <c r="BB273" i="4"/>
  <c r="AE272" i="4"/>
  <c r="AH272" i="4"/>
  <c r="AE271" i="4"/>
  <c r="AH271" i="4"/>
  <c r="AE270" i="4"/>
  <c r="AH270" i="4"/>
  <c r="AE269" i="4"/>
  <c r="AH269" i="4"/>
  <c r="AE268" i="4"/>
  <c r="AH268" i="4"/>
  <c r="AE267" i="4"/>
  <c r="AH267" i="4"/>
  <c r="AE266" i="4"/>
  <c r="AH266" i="4"/>
  <c r="AE265" i="4"/>
  <c r="AH265" i="4"/>
  <c r="AE264" i="4"/>
  <c r="AH264" i="4"/>
  <c r="AE263" i="4"/>
  <c r="AH263" i="4"/>
  <c r="AE262" i="4"/>
  <c r="AH262" i="4"/>
  <c r="AE261" i="4"/>
  <c r="AH261" i="4"/>
  <c r="BB261" i="4"/>
  <c r="AE260" i="4"/>
  <c r="AH260" i="4"/>
  <c r="AE259" i="4"/>
  <c r="AH259" i="4"/>
  <c r="AE258" i="4"/>
  <c r="AH258" i="4"/>
  <c r="AE257" i="4"/>
  <c r="AH257" i="4"/>
  <c r="AE256" i="4"/>
  <c r="AH256" i="4"/>
  <c r="AE255" i="4"/>
  <c r="AH255" i="4"/>
  <c r="AE254" i="4"/>
  <c r="AH254" i="4"/>
  <c r="AE253" i="4"/>
  <c r="AH253" i="4"/>
  <c r="BB253" i="4"/>
  <c r="AE252" i="4"/>
  <c r="AH252" i="4"/>
  <c r="AE251" i="4"/>
  <c r="AH251" i="4"/>
  <c r="AE250" i="4"/>
  <c r="AH250" i="4"/>
  <c r="AE249" i="4"/>
  <c r="AH249" i="4"/>
  <c r="AE248" i="4"/>
  <c r="AH248" i="4"/>
  <c r="AE247" i="4"/>
  <c r="AH247" i="4"/>
  <c r="AE246" i="4"/>
  <c r="AH246" i="4"/>
  <c r="AE245" i="4"/>
  <c r="AH245" i="4"/>
  <c r="BB245" i="4"/>
  <c r="AE244" i="4"/>
  <c r="AH244" i="4"/>
  <c r="AE243" i="4"/>
  <c r="AH243" i="4"/>
  <c r="AE242" i="4"/>
  <c r="AH242" i="4"/>
  <c r="AE241" i="4"/>
  <c r="AH241" i="4"/>
  <c r="BB241" i="4"/>
  <c r="AE240" i="4"/>
  <c r="AH240" i="4"/>
  <c r="AE239" i="4"/>
  <c r="AH239" i="4"/>
  <c r="AE238" i="4"/>
  <c r="AH238" i="4"/>
  <c r="AE237" i="4"/>
  <c r="AH237" i="4"/>
  <c r="AE236" i="4"/>
  <c r="AH236" i="4"/>
  <c r="BB236" i="4"/>
  <c r="AE235" i="4"/>
  <c r="AH235" i="4"/>
  <c r="AE234" i="4"/>
  <c r="AH234" i="4"/>
  <c r="AE233" i="4"/>
  <c r="AH233" i="4"/>
  <c r="AE232" i="4"/>
  <c r="AH232" i="4"/>
  <c r="BB232" i="4"/>
  <c r="AE231" i="4"/>
  <c r="AH231" i="4"/>
  <c r="AE230" i="4"/>
  <c r="AH230" i="4"/>
  <c r="AE229" i="4"/>
  <c r="AH229" i="4"/>
  <c r="AE228" i="4"/>
  <c r="AH228" i="4"/>
  <c r="AE227" i="4"/>
  <c r="AH227" i="4"/>
  <c r="AE226" i="4"/>
  <c r="AH226" i="4"/>
  <c r="AE225" i="4"/>
  <c r="AH225" i="4"/>
  <c r="AE224" i="4"/>
  <c r="AH224" i="4"/>
  <c r="AE223" i="4"/>
  <c r="AH223" i="4"/>
  <c r="AE222" i="4"/>
  <c r="AH222" i="4"/>
  <c r="AE221" i="4"/>
  <c r="AH221" i="4"/>
  <c r="BB221" i="4"/>
  <c r="AE220" i="4"/>
  <c r="AH220" i="4"/>
  <c r="AE219" i="4"/>
  <c r="AH219" i="4"/>
  <c r="AE218" i="4"/>
  <c r="AH218" i="4"/>
  <c r="AE217" i="4"/>
  <c r="AH217" i="4"/>
  <c r="AE216" i="4"/>
  <c r="AH216" i="4"/>
  <c r="AE215" i="4"/>
  <c r="AH215" i="4"/>
  <c r="AE214" i="4"/>
  <c r="AH214" i="4"/>
  <c r="AE213" i="4"/>
  <c r="AH213" i="4"/>
  <c r="BB213" i="4"/>
  <c r="AE212" i="4"/>
  <c r="AH212" i="4"/>
  <c r="BB212" i="4"/>
  <c r="AE211" i="4"/>
  <c r="AH211" i="4"/>
  <c r="AE210" i="4"/>
  <c r="AH210" i="4"/>
  <c r="AE209" i="4"/>
  <c r="AH209" i="4"/>
  <c r="BB209" i="4"/>
  <c r="AE208" i="4"/>
  <c r="AH208" i="4"/>
  <c r="AE207" i="4"/>
  <c r="AH207" i="4"/>
  <c r="AE206" i="4"/>
  <c r="AH206" i="4"/>
  <c r="AE205" i="4"/>
  <c r="AH205" i="4"/>
  <c r="AE204" i="4"/>
  <c r="AH204" i="4"/>
  <c r="BB204" i="4"/>
  <c r="AE203" i="4"/>
  <c r="AH203" i="4"/>
  <c r="AE202" i="4"/>
  <c r="AH202" i="4"/>
  <c r="AE201" i="4"/>
  <c r="AH201" i="4"/>
  <c r="AE200" i="4"/>
  <c r="AH200" i="4"/>
  <c r="AE199" i="4"/>
  <c r="AH199" i="4"/>
  <c r="AE198" i="4"/>
  <c r="AH198" i="4"/>
  <c r="AE197" i="4"/>
  <c r="AH197" i="4"/>
  <c r="BB197" i="4"/>
  <c r="AE196" i="4"/>
  <c r="AH196" i="4"/>
  <c r="AE195" i="4"/>
  <c r="AH195" i="4"/>
  <c r="AE194" i="4"/>
  <c r="AH194" i="4"/>
  <c r="AE193" i="4"/>
  <c r="AH193" i="4"/>
  <c r="AE192" i="4"/>
  <c r="AH192" i="4"/>
  <c r="AE191" i="4"/>
  <c r="AH191" i="4"/>
  <c r="AE190" i="4"/>
  <c r="AH190" i="4"/>
  <c r="AE189" i="4"/>
  <c r="AH189" i="4"/>
  <c r="BB189" i="4"/>
  <c r="AE188" i="4"/>
  <c r="AH188" i="4"/>
  <c r="AE187" i="4"/>
  <c r="AH187" i="4"/>
  <c r="AE186" i="4"/>
  <c r="AH186" i="4"/>
  <c r="AE185" i="4"/>
  <c r="AH185" i="4"/>
  <c r="AE184" i="4"/>
  <c r="AH184" i="4"/>
  <c r="AE183" i="4"/>
  <c r="AH183" i="4"/>
  <c r="AE182" i="4"/>
  <c r="AH182" i="4"/>
  <c r="AE181" i="4"/>
  <c r="AH181" i="4"/>
  <c r="AE180" i="4"/>
  <c r="AH180" i="4"/>
  <c r="AE179" i="4"/>
  <c r="AH179" i="4"/>
  <c r="AE178" i="4"/>
  <c r="AH178" i="4"/>
  <c r="AE177" i="4"/>
  <c r="AH177" i="4"/>
  <c r="AE176" i="4"/>
  <c r="AH176" i="4"/>
  <c r="AE175" i="4"/>
  <c r="AH175" i="4"/>
  <c r="AE174" i="4"/>
  <c r="AH174" i="4"/>
  <c r="AE173" i="4"/>
  <c r="AH173" i="4"/>
  <c r="AE172" i="4"/>
  <c r="AH172" i="4"/>
  <c r="AE171" i="4"/>
  <c r="AH171" i="4"/>
  <c r="AE170" i="4"/>
  <c r="AH170" i="4"/>
  <c r="AE169" i="4"/>
  <c r="AH169" i="4"/>
  <c r="AE168" i="4"/>
  <c r="AH168" i="4"/>
  <c r="AE167" i="4"/>
  <c r="AH167" i="4"/>
  <c r="AE166" i="4"/>
  <c r="AH166" i="4"/>
  <c r="AE165" i="4"/>
  <c r="AH165" i="4"/>
  <c r="BB165" i="4"/>
  <c r="AE164" i="4"/>
  <c r="AH164" i="4"/>
  <c r="AE163" i="4"/>
  <c r="AH163" i="4"/>
  <c r="AE162" i="4"/>
  <c r="AH162" i="4"/>
  <c r="AE161" i="4"/>
  <c r="AH161" i="4"/>
  <c r="AE160" i="4"/>
  <c r="AH160" i="4"/>
  <c r="AE159" i="4"/>
  <c r="AH159" i="4"/>
  <c r="AE158" i="4"/>
  <c r="AH158" i="4"/>
  <c r="AE157" i="4"/>
  <c r="AH157" i="4"/>
  <c r="AE156" i="4"/>
  <c r="AH156" i="4"/>
  <c r="AE155" i="4"/>
  <c r="AH155" i="4"/>
  <c r="AE154" i="4"/>
  <c r="AH154" i="4"/>
  <c r="AE153" i="4"/>
  <c r="AH153" i="4"/>
  <c r="AE152" i="4"/>
  <c r="AH152" i="4"/>
  <c r="AE151" i="4"/>
  <c r="AH151" i="4"/>
  <c r="AE150" i="4"/>
  <c r="AH150" i="4"/>
  <c r="AE149" i="4"/>
  <c r="AH149" i="4"/>
  <c r="AE148" i="4"/>
  <c r="AH148" i="4"/>
  <c r="BB148" i="4"/>
  <c r="AE147" i="4"/>
  <c r="AH147" i="4"/>
  <c r="AE146" i="4"/>
  <c r="AH146" i="4"/>
  <c r="BB146" i="4"/>
  <c r="AE145" i="4"/>
  <c r="AH145" i="4"/>
  <c r="BB145" i="4"/>
  <c r="AE144" i="4"/>
  <c r="AH144" i="4"/>
  <c r="AE143" i="4"/>
  <c r="AH143" i="4"/>
  <c r="AE142" i="4"/>
  <c r="AH142" i="4"/>
  <c r="AE141" i="4"/>
  <c r="AH141" i="4"/>
  <c r="AE140" i="4"/>
  <c r="AH140" i="4"/>
  <c r="AE139" i="4"/>
  <c r="AH139" i="4"/>
  <c r="AE138" i="4"/>
  <c r="AH138" i="4"/>
  <c r="AE137" i="4"/>
  <c r="AH137" i="4"/>
  <c r="AE136" i="4"/>
  <c r="AH136" i="4"/>
  <c r="AE135" i="4"/>
  <c r="AH135" i="4"/>
  <c r="AE134" i="4"/>
  <c r="AH134" i="4"/>
  <c r="AE133" i="4"/>
  <c r="AH133" i="4"/>
  <c r="AE132" i="4"/>
  <c r="AH132" i="4"/>
  <c r="AE131" i="4"/>
  <c r="AH131" i="4"/>
  <c r="AE130" i="4"/>
  <c r="AH130" i="4"/>
  <c r="AE129" i="4"/>
  <c r="AH129" i="4"/>
  <c r="AE128" i="4"/>
  <c r="AH128" i="4"/>
  <c r="AE127" i="4"/>
  <c r="AH127" i="4"/>
  <c r="AE126" i="4"/>
  <c r="AH126" i="4"/>
  <c r="BB126" i="4"/>
  <c r="AE125" i="4"/>
  <c r="AH125" i="4"/>
  <c r="BB125" i="4"/>
  <c r="AE124" i="4"/>
  <c r="AH124" i="4"/>
  <c r="AE123" i="4"/>
  <c r="AH123" i="4"/>
  <c r="AE122" i="4"/>
  <c r="AH122" i="4"/>
  <c r="BB122" i="4"/>
  <c r="AE121" i="4"/>
  <c r="AH121" i="4"/>
  <c r="AE120" i="4"/>
  <c r="AH120" i="4"/>
  <c r="AE119" i="4"/>
  <c r="AH119" i="4"/>
  <c r="AE118" i="4"/>
  <c r="AH118" i="4"/>
  <c r="AE117" i="4"/>
  <c r="AH117" i="4"/>
  <c r="AE116" i="4"/>
  <c r="AH116" i="4"/>
  <c r="AE115" i="4"/>
  <c r="AH115" i="4"/>
  <c r="AE114" i="4"/>
  <c r="AH114" i="4"/>
  <c r="BB114" i="4"/>
  <c r="AE113" i="4"/>
  <c r="AH113" i="4"/>
  <c r="AE112" i="4"/>
  <c r="AH112" i="4"/>
  <c r="AE111" i="4"/>
  <c r="AH111" i="4"/>
  <c r="AE110" i="4"/>
  <c r="AH110" i="4"/>
  <c r="BB110" i="4"/>
  <c r="AE109" i="4"/>
  <c r="AH109" i="4"/>
  <c r="AE108" i="4"/>
  <c r="AH108" i="4"/>
  <c r="AE107" i="4"/>
  <c r="AH107" i="4"/>
  <c r="AE106" i="4"/>
  <c r="AH106" i="4"/>
  <c r="AE105" i="4"/>
  <c r="AH105" i="4"/>
  <c r="AE104" i="4"/>
  <c r="AH104" i="4"/>
  <c r="AE103" i="4"/>
  <c r="AH103" i="4"/>
  <c r="AE102" i="4"/>
  <c r="AH102" i="4"/>
  <c r="AE101" i="4"/>
  <c r="AH101" i="4"/>
  <c r="AE100" i="4"/>
  <c r="AH100" i="4"/>
  <c r="AE99" i="4"/>
  <c r="AH99" i="4"/>
  <c r="AE98" i="4"/>
  <c r="AH98" i="4"/>
  <c r="BB98" i="4"/>
  <c r="AE97" i="4"/>
  <c r="AH97" i="4"/>
  <c r="BB97" i="4"/>
  <c r="AE96" i="4"/>
  <c r="AH96" i="4"/>
  <c r="BB96" i="4"/>
  <c r="AE95" i="4"/>
  <c r="AH95" i="4"/>
  <c r="AE94" i="4"/>
  <c r="AH94" i="4"/>
  <c r="BB94" i="4"/>
  <c r="AE93" i="4"/>
  <c r="AH93" i="4"/>
  <c r="BB93" i="4"/>
  <c r="AE92" i="4"/>
  <c r="AH92" i="4"/>
  <c r="BB92" i="4"/>
  <c r="AE91" i="4"/>
  <c r="AH91" i="4"/>
  <c r="AE90" i="4"/>
  <c r="AH90" i="4"/>
  <c r="BB90" i="4"/>
  <c r="AE89" i="4"/>
  <c r="AH89" i="4"/>
  <c r="BB89" i="4"/>
  <c r="AE88" i="4"/>
  <c r="AH88" i="4"/>
  <c r="AE87" i="4"/>
  <c r="AH87" i="4"/>
  <c r="AE86" i="4"/>
  <c r="AH86" i="4"/>
  <c r="BB86" i="4"/>
  <c r="AE85" i="4"/>
  <c r="AH85" i="4"/>
  <c r="AE84" i="4"/>
  <c r="AH84" i="4"/>
  <c r="AE83" i="4"/>
  <c r="AH83" i="4"/>
  <c r="AE82" i="4"/>
  <c r="AH82" i="4"/>
  <c r="AE81" i="4"/>
  <c r="AH81" i="4"/>
  <c r="AE80" i="4"/>
  <c r="AH80" i="4"/>
  <c r="AE79" i="4"/>
  <c r="AH79" i="4"/>
  <c r="AE78" i="4"/>
  <c r="AH78" i="4"/>
  <c r="AE77" i="4"/>
  <c r="AH77" i="4"/>
  <c r="AE76" i="4"/>
  <c r="AH76" i="4"/>
  <c r="AE75" i="4"/>
  <c r="AH75" i="4"/>
  <c r="AE74" i="4"/>
  <c r="AH74" i="4"/>
  <c r="AE73" i="4"/>
  <c r="AH73" i="4"/>
  <c r="AE72" i="4"/>
  <c r="AH72" i="4"/>
  <c r="BB72" i="4"/>
  <c r="AE71" i="4"/>
  <c r="AH71" i="4"/>
  <c r="AE70" i="4"/>
  <c r="AH70" i="4"/>
  <c r="BB70" i="4"/>
  <c r="AE69" i="4"/>
  <c r="AH69" i="4"/>
  <c r="BB69" i="4"/>
  <c r="AE68" i="4"/>
  <c r="AH68" i="4"/>
  <c r="AE67" i="4"/>
  <c r="AH67" i="4"/>
  <c r="AE66" i="4"/>
  <c r="AH66" i="4"/>
  <c r="BB66" i="4"/>
  <c r="AE65" i="4"/>
  <c r="AH65" i="4"/>
  <c r="BB65" i="4"/>
  <c r="AE64" i="4"/>
  <c r="AH64" i="4"/>
  <c r="BB64" i="4"/>
  <c r="AE63" i="4"/>
  <c r="AH63" i="4"/>
  <c r="AE62" i="4"/>
  <c r="AH62" i="4"/>
  <c r="BB62" i="4"/>
  <c r="AE61" i="4"/>
  <c r="AH61" i="4"/>
  <c r="BB61" i="4"/>
  <c r="AE60" i="4"/>
  <c r="AH60" i="4"/>
  <c r="AE59" i="4"/>
  <c r="AH59" i="4"/>
  <c r="AE58" i="4"/>
  <c r="AH58" i="4"/>
  <c r="BB58" i="4"/>
  <c r="AE57" i="4"/>
  <c r="AH57" i="4"/>
  <c r="BB57" i="4"/>
  <c r="AE56" i="4"/>
  <c r="AH56" i="4"/>
  <c r="AE55" i="4"/>
  <c r="AH55" i="4"/>
  <c r="AE54" i="4"/>
  <c r="AH54" i="4"/>
  <c r="BB54" i="4"/>
  <c r="AE53" i="4"/>
  <c r="AH53" i="4"/>
  <c r="BB53" i="4"/>
  <c r="AE52" i="4"/>
  <c r="AH52" i="4"/>
  <c r="AE51" i="4"/>
  <c r="AH51" i="4"/>
  <c r="AE50" i="4"/>
  <c r="AH50" i="4"/>
  <c r="AE49" i="4"/>
  <c r="AH49" i="4"/>
  <c r="AE48" i="4"/>
  <c r="AH48" i="4"/>
  <c r="AE47" i="4"/>
  <c r="AH47" i="4"/>
  <c r="AE46" i="4"/>
  <c r="AH46" i="4"/>
  <c r="AE45" i="4"/>
  <c r="AH45" i="4"/>
  <c r="AE44" i="4"/>
  <c r="AH44" i="4"/>
  <c r="AE43" i="4"/>
  <c r="AH43" i="4"/>
  <c r="AE42" i="4"/>
  <c r="AH42" i="4"/>
  <c r="AE41" i="4"/>
  <c r="AH41" i="4"/>
  <c r="AE40" i="4"/>
  <c r="AH40" i="4"/>
  <c r="AE39" i="4"/>
  <c r="AH39" i="4"/>
  <c r="AE38" i="4"/>
  <c r="AH38" i="4"/>
  <c r="AE37" i="4"/>
  <c r="AH37" i="4"/>
  <c r="AE36" i="4"/>
  <c r="AH36" i="4"/>
  <c r="AE35" i="4"/>
  <c r="AH35" i="4"/>
  <c r="AE34" i="4"/>
  <c r="AH34" i="4"/>
  <c r="BB34" i="4"/>
  <c r="AE33" i="4"/>
  <c r="AH33" i="4"/>
  <c r="BB33" i="4"/>
  <c r="AE32" i="4"/>
  <c r="AH32" i="4"/>
  <c r="BB32" i="4"/>
  <c r="AE31" i="4"/>
  <c r="AH31" i="4"/>
  <c r="AE30" i="4"/>
  <c r="AH30" i="4"/>
  <c r="AE29" i="4"/>
  <c r="AH29" i="4"/>
  <c r="AE28" i="4"/>
  <c r="AH28" i="4"/>
  <c r="AE27" i="4"/>
  <c r="AH27" i="4"/>
  <c r="AE26" i="4"/>
  <c r="AH26" i="4"/>
  <c r="AE25" i="4"/>
  <c r="AH25" i="4"/>
  <c r="AE24" i="4"/>
  <c r="AH24" i="4"/>
  <c r="AE23" i="4"/>
  <c r="AH23" i="4"/>
  <c r="AE22" i="4"/>
  <c r="AH22" i="4"/>
  <c r="BB22" i="4"/>
  <c r="AE21" i="4"/>
  <c r="AH21" i="4"/>
  <c r="AE20" i="4"/>
  <c r="AH20" i="4"/>
  <c r="AE19" i="4"/>
  <c r="AH19" i="4"/>
  <c r="AE18" i="4"/>
  <c r="AH18" i="4"/>
  <c r="AE17" i="4"/>
  <c r="AH17" i="4"/>
  <c r="AE16" i="4"/>
  <c r="AH16" i="4"/>
  <c r="AE15" i="4"/>
  <c r="AH15" i="4"/>
  <c r="AE14" i="4"/>
  <c r="AH14" i="4"/>
  <c r="AE13" i="4"/>
  <c r="AH13" i="4"/>
  <c r="AE12" i="4"/>
  <c r="AH12" i="4"/>
  <c r="AE11" i="4"/>
  <c r="AH11" i="4"/>
  <c r="AE10" i="4"/>
  <c r="AH10" i="4"/>
  <c r="AE9" i="4"/>
  <c r="AH9" i="4"/>
  <c r="AE8" i="4"/>
  <c r="AH8" i="4"/>
  <c r="N220" i="11"/>
  <c r="AA176" i="4" s="1"/>
  <c r="AA112" i="4"/>
  <c r="N219" i="11"/>
  <c r="N218" i="11"/>
  <c r="N217" i="11"/>
  <c r="N216" i="11"/>
  <c r="AA95" i="4"/>
  <c r="N215" i="11"/>
  <c r="N214" i="11"/>
  <c r="AA91" i="4"/>
  <c r="N213" i="11"/>
  <c r="N212" i="11"/>
  <c r="AA299" i="4"/>
  <c r="N211" i="11"/>
  <c r="AA596" i="4"/>
  <c r="N210" i="11"/>
  <c r="AA586" i="4"/>
  <c r="N209" i="11"/>
  <c r="AA447" i="4"/>
  <c r="N208" i="11"/>
  <c r="N207" i="11"/>
  <c r="N206" i="11"/>
  <c r="N205" i="11"/>
  <c r="N204" i="11"/>
  <c r="N203" i="11"/>
  <c r="AA681" i="4"/>
  <c r="AA682" i="4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AA444" i="4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AA386" i="4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AA207" i="4"/>
  <c r="N121" i="11"/>
  <c r="N120" i="11"/>
  <c r="AA577" i="4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AA473" i="4"/>
  <c r="N44" i="11"/>
  <c r="AA613" i="4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Q68" i="10"/>
  <c r="Z68" i="10"/>
  <c r="Q67" i="10"/>
  <c r="AG67" i="10"/>
  <c r="Q66" i="10"/>
  <c r="T66" i="10"/>
  <c r="Q65" i="10"/>
  <c r="V65" i="10"/>
  <c r="Q64" i="10"/>
  <c r="Q63" i="10"/>
  <c r="Q62" i="10"/>
  <c r="X62" i="10"/>
  <c r="Q61" i="10"/>
  <c r="W61" i="10" s="1"/>
  <c r="AE61" i="10"/>
  <c r="AC61" i="10"/>
  <c r="AG61" i="10"/>
  <c r="Q60" i="10"/>
  <c r="Q59" i="10"/>
  <c r="AD59" i="10"/>
  <c r="Q58" i="10"/>
  <c r="AB58" i="10"/>
  <c r="Q57" i="10"/>
  <c r="V57" i="10"/>
  <c r="Q56" i="10"/>
  <c r="Q55" i="10"/>
  <c r="Q54" i="10"/>
  <c r="AC54" i="10"/>
  <c r="Q53" i="10"/>
  <c r="AC53" i="10"/>
  <c r="Q52" i="10"/>
  <c r="Q51" i="10"/>
  <c r="AA51" i="10"/>
  <c r="Q50" i="10"/>
  <c r="Q49" i="10"/>
  <c r="Q48" i="10"/>
  <c r="AA48" i="10"/>
  <c r="Q47" i="10"/>
  <c r="X47" i="10"/>
  <c r="Q46" i="10"/>
  <c r="Q45" i="10"/>
  <c r="U45" i="10"/>
  <c r="Q44" i="10"/>
  <c r="Q43" i="10"/>
  <c r="Q42" i="10"/>
  <c r="Q41" i="10"/>
  <c r="AF41" i="10"/>
  <c r="Q40" i="10"/>
  <c r="Q39" i="10"/>
  <c r="AE39" i="10"/>
  <c r="AA39" i="10"/>
  <c r="Q38" i="10"/>
  <c r="R38" i="10"/>
  <c r="AI38" i="10"/>
  <c r="Q37" i="10"/>
  <c r="V37" i="10"/>
  <c r="Q36" i="10"/>
  <c r="Y36" i="10"/>
  <c r="Q35" i="10"/>
  <c r="AC35" i="10"/>
  <c r="Q34" i="10"/>
  <c r="Q33" i="10"/>
  <c r="AB33" i="10"/>
  <c r="Q32" i="10"/>
  <c r="V32" i="10"/>
  <c r="Q31" i="10"/>
  <c r="Q30" i="10"/>
  <c r="AB30" i="10"/>
  <c r="Q29" i="10"/>
  <c r="Q28" i="10"/>
  <c r="AF28" i="10"/>
  <c r="Q27" i="10"/>
  <c r="X27" i="10"/>
  <c r="Q26" i="10"/>
  <c r="AE26" i="10"/>
  <c r="Q25" i="10"/>
  <c r="Y25" i="10"/>
  <c r="Q24" i="10"/>
  <c r="Q23" i="10"/>
  <c r="AC23" i="10"/>
  <c r="Q22" i="10"/>
  <c r="AG22" i="10"/>
  <c r="Q21" i="10"/>
  <c r="R21" i="10"/>
  <c r="AI21" i="10"/>
  <c r="W21" i="10"/>
  <c r="AA21" i="10"/>
  <c r="Q20" i="10"/>
  <c r="AD20" i="10"/>
  <c r="Q19" i="10"/>
  <c r="Q18" i="10"/>
  <c r="AC18" i="10"/>
  <c r="Q17" i="10"/>
  <c r="X17" i="10"/>
  <c r="Q16" i="10"/>
  <c r="AG16" i="10"/>
  <c r="Q15" i="10"/>
  <c r="AE15" i="10"/>
  <c r="Q14" i="10"/>
  <c r="Q13" i="10"/>
  <c r="Q12" i="10"/>
  <c r="U12" i="10"/>
  <c r="Q11" i="10"/>
  <c r="Q10" i="10"/>
  <c r="Q9" i="10"/>
  <c r="AG9" i="10"/>
  <c r="V9" i="10"/>
  <c r="Q8" i="10"/>
  <c r="AF52" i="10"/>
  <c r="Z17" i="10"/>
  <c r="R19" i="10"/>
  <c r="AI19" i="10"/>
  <c r="Y45" i="4"/>
  <c r="AE25" i="10"/>
  <c r="AI364" i="4"/>
  <c r="AJ487" i="4"/>
  <c r="AI128" i="4"/>
  <c r="AI556" i="4"/>
  <c r="AI132" i="4"/>
  <c r="AJ199" i="4"/>
  <c r="AJ475" i="4"/>
  <c r="AJ659" i="4"/>
  <c r="AJ8" i="4"/>
  <c r="AJ611" i="4"/>
  <c r="AJ495" i="4"/>
  <c r="AJ503" i="4"/>
  <c r="AI136" i="4"/>
  <c r="AI572" i="4"/>
  <c r="AI612" i="4"/>
  <c r="AI52" i="4"/>
  <c r="AI156" i="4"/>
  <c r="AI192" i="4"/>
  <c r="AJ587" i="4"/>
  <c r="AI506" i="4"/>
  <c r="AI726" i="4"/>
  <c r="AI44" i="4"/>
  <c r="AJ151" i="4"/>
  <c r="AI312" i="4"/>
  <c r="AJ563" i="4"/>
  <c r="AJ691" i="4"/>
  <c r="AI315" i="4"/>
  <c r="AI319" i="4"/>
  <c r="AI667" i="4"/>
  <c r="AJ59" i="4"/>
  <c r="AJ139" i="4"/>
  <c r="AJ207" i="4"/>
  <c r="AJ215" i="4"/>
  <c r="AJ227" i="4"/>
  <c r="AJ259" i="4"/>
  <c r="AJ267" i="4"/>
  <c r="AJ271" i="4"/>
  <c r="AJ279" i="4"/>
  <c r="AJ291" i="4"/>
  <c r="AJ371" i="4"/>
  <c r="AJ375" i="4"/>
  <c r="AJ383" i="4"/>
  <c r="AJ391" i="4"/>
  <c r="AJ431" i="4"/>
  <c r="AJ451" i="4"/>
  <c r="AJ467" i="4"/>
  <c r="AJ471" i="4"/>
  <c r="AJ479" i="4"/>
  <c r="AJ483" i="4"/>
  <c r="AJ491" i="4"/>
  <c r="AJ511" i="4"/>
  <c r="AJ519" i="4"/>
  <c r="AJ527" i="4"/>
  <c r="AJ555" i="4"/>
  <c r="AJ571" i="4"/>
  <c r="AJ579" i="4"/>
  <c r="AJ595" i="4"/>
  <c r="AJ615" i="4"/>
  <c r="AJ623" i="4"/>
  <c r="AJ627" i="4"/>
  <c r="AJ631" i="4"/>
  <c r="AJ635" i="4"/>
  <c r="AJ647" i="4"/>
  <c r="AJ655" i="4"/>
  <c r="AJ667" i="4"/>
  <c r="AJ679" i="4"/>
  <c r="AJ683" i="4"/>
  <c r="AJ695" i="4"/>
  <c r="AJ703" i="4"/>
  <c r="AJ715" i="4"/>
  <c r="AJ719" i="4"/>
  <c r="AJ723" i="4"/>
  <c r="AI172" i="4"/>
  <c r="AJ223" i="4"/>
  <c r="AI280" i="4"/>
  <c r="AJ327" i="4"/>
  <c r="AJ591" i="4"/>
  <c r="AJ619" i="4"/>
  <c r="AI595" i="4"/>
  <c r="AI24" i="4"/>
  <c r="AI140" i="4"/>
  <c r="AI160" i="4"/>
  <c r="AI180" i="4"/>
  <c r="AI188" i="4"/>
  <c r="AI200" i="4"/>
  <c r="AI204" i="4"/>
  <c r="AI208" i="4"/>
  <c r="AI260" i="4"/>
  <c r="AI264" i="4"/>
  <c r="AI276" i="4"/>
  <c r="AI284" i="4"/>
  <c r="AI300" i="4"/>
  <c r="AI304" i="4"/>
  <c r="AI308" i="4"/>
  <c r="AI316" i="4"/>
  <c r="AI328" i="4"/>
  <c r="AI336" i="4"/>
  <c r="AI344" i="4"/>
  <c r="AI352" i="4"/>
  <c r="AI356" i="4"/>
  <c r="AI360" i="4"/>
  <c r="AI368" i="4"/>
  <c r="AI392" i="4"/>
  <c r="AI396" i="4"/>
  <c r="AI404" i="4"/>
  <c r="AI408" i="4"/>
  <c r="AI412" i="4"/>
  <c r="AI420" i="4"/>
  <c r="AI424" i="4"/>
  <c r="AI440" i="4"/>
  <c r="AI444" i="4"/>
  <c r="AI448" i="4"/>
  <c r="AI452" i="4"/>
  <c r="AI456" i="4"/>
  <c r="AI460" i="4"/>
  <c r="AI464" i="4"/>
  <c r="AI468" i="4"/>
  <c r="AI472" i="4"/>
  <c r="AI476" i="4"/>
  <c r="AI480" i="4"/>
  <c r="AI484" i="4"/>
  <c r="AI488" i="4"/>
  <c r="AI500" i="4"/>
  <c r="AI508" i="4"/>
  <c r="AI520" i="4"/>
  <c r="AI524" i="4"/>
  <c r="AI528" i="4"/>
  <c r="AI536" i="4"/>
  <c r="AI540" i="4"/>
  <c r="AI544" i="4"/>
  <c r="AI548" i="4"/>
  <c r="AI552" i="4"/>
  <c r="AI560" i="4"/>
  <c r="AI568" i="4"/>
  <c r="AI576" i="4"/>
  <c r="AI580" i="4"/>
  <c r="AI584" i="4"/>
  <c r="AI588" i="4"/>
  <c r="AI596" i="4"/>
  <c r="AI600" i="4"/>
  <c r="AI604" i="4"/>
  <c r="AI608" i="4"/>
  <c r="AI624" i="4"/>
  <c r="AI632" i="4"/>
  <c r="AI636" i="4"/>
  <c r="AI652" i="4"/>
  <c r="AI656" i="4"/>
  <c r="AI668" i="4"/>
  <c r="AI676" i="4"/>
  <c r="AI680" i="4"/>
  <c r="AI684" i="4"/>
  <c r="AI688" i="4"/>
  <c r="AI692" i="4"/>
  <c r="AI696" i="4"/>
  <c r="AI708" i="4"/>
  <c r="AI712" i="4"/>
  <c r="AI716" i="4"/>
  <c r="AI720" i="4"/>
  <c r="AI724" i="4"/>
  <c r="AI728" i="4"/>
  <c r="AI736" i="4"/>
  <c r="AI168" i="4"/>
  <c r="AI372" i="4"/>
  <c r="AJ427" i="4"/>
  <c r="AJ567" i="4"/>
  <c r="AJ607" i="4"/>
  <c r="AJ639" i="4"/>
  <c r="Y39" i="10"/>
  <c r="AA31" i="10"/>
  <c r="R11" i="10"/>
  <c r="AI11" i="10"/>
  <c r="AC47" i="10"/>
  <c r="AG43" i="10"/>
  <c r="Y61" i="10"/>
  <c r="W47" i="10"/>
  <c r="AB43" i="10"/>
  <c r="AA29" i="10"/>
  <c r="Z46" i="10"/>
  <c r="Y34" i="10"/>
  <c r="R31" i="10"/>
  <c r="AI31" i="10"/>
  <c r="U43" i="10"/>
  <c r="AF11" i="10"/>
  <c r="R66" i="10"/>
  <c r="AI66" i="10"/>
  <c r="AB61" i="10"/>
  <c r="AE52" i="10"/>
  <c r="AA42" i="10"/>
  <c r="U37" i="10"/>
  <c r="AD28" i="10"/>
  <c r="AC21" i="10"/>
  <c r="AE11" i="10"/>
  <c r="T43" i="10"/>
  <c r="W22" i="10"/>
  <c r="U14" i="10"/>
  <c r="Z47" i="10"/>
  <c r="V22" i="10"/>
  <c r="Z61" i="10"/>
  <c r="AC43" i="10"/>
  <c r="AC39" i="10"/>
  <c r="AE29" i="10"/>
  <c r="AB15" i="10"/>
  <c r="AC11" i="10"/>
  <c r="X11" i="10"/>
  <c r="R39" i="10"/>
  <c r="AI39" i="10"/>
  <c r="Y165" i="4"/>
  <c r="U61" i="10"/>
  <c r="W53" i="10"/>
  <c r="Y43" i="10"/>
  <c r="V39" i="10"/>
  <c r="Y33" i="10"/>
  <c r="AE20" i="10"/>
  <c r="U11" i="10"/>
  <c r="U47" i="10"/>
  <c r="W39" i="10"/>
  <c r="R60" i="10"/>
  <c r="AI60" i="10"/>
  <c r="W43" i="10"/>
  <c r="X22" i="10"/>
  <c r="AE14" i="10"/>
  <c r="AA287" i="4"/>
  <c r="AA255" i="4"/>
  <c r="AA676" i="4"/>
  <c r="AA434" i="4"/>
  <c r="AA433" i="4"/>
  <c r="AA256" i="4"/>
  <c r="AA159" i="4"/>
  <c r="AA157" i="4"/>
  <c r="BB157" i="4" s="1"/>
  <c r="AA41" i="4"/>
  <c r="BB41" i="4" s="1"/>
  <c r="AA29" i="4"/>
  <c r="AA177" i="4"/>
  <c r="BB177" i="4" s="1"/>
  <c r="AA17" i="4"/>
  <c r="BB17" i="4" s="1"/>
  <c r="AA125" i="4"/>
  <c r="AA49" i="4"/>
  <c r="BB49" i="4" s="1"/>
  <c r="AA205" i="4"/>
  <c r="AA531" i="4"/>
  <c r="AA604" i="4"/>
  <c r="AA567" i="4"/>
  <c r="AA533" i="4"/>
  <c r="AA31" i="4"/>
  <c r="AA130" i="4"/>
  <c r="BB130" i="4" s="1"/>
  <c r="AA22" i="4"/>
  <c r="AA61" i="4"/>
  <c r="AA242" i="4"/>
  <c r="AA253" i="4"/>
  <c r="AA389" i="4"/>
  <c r="AA189" i="4"/>
  <c r="AA331" i="4"/>
  <c r="AA226" i="4"/>
  <c r="AA279" i="4"/>
  <c r="AA325" i="4"/>
  <c r="AA346" i="4"/>
  <c r="AA489" i="4"/>
  <c r="AA266" i="4"/>
  <c r="AA492" i="4"/>
  <c r="AA727" i="4"/>
  <c r="AA575" i="4"/>
  <c r="AA496" i="4"/>
  <c r="AA502" i="4"/>
  <c r="AA651" i="4"/>
  <c r="AA192" i="4"/>
  <c r="AA282" i="4"/>
  <c r="AA315" i="4"/>
  <c r="AA664" i="4"/>
  <c r="AA662" i="4"/>
  <c r="AA660" i="4"/>
  <c r="AA424" i="4"/>
  <c r="AA376" i="4"/>
  <c r="AA375" i="4"/>
  <c r="AA422" i="4"/>
  <c r="AA652" i="4"/>
  <c r="AA377" i="4"/>
  <c r="AA260" i="4"/>
  <c r="AA252" i="4"/>
  <c r="AA212" i="4"/>
  <c r="AA196" i="4"/>
  <c r="AA188" i="4"/>
  <c r="AA180" i="4"/>
  <c r="AA259" i="4"/>
  <c r="AA251" i="4"/>
  <c r="AA211" i="4"/>
  <c r="AA203" i="4"/>
  <c r="AA195" i="4"/>
  <c r="AA187" i="4"/>
  <c r="AA179" i="4"/>
  <c r="AA429" i="4"/>
  <c r="AA379" i="4"/>
  <c r="AA246" i="4"/>
  <c r="AA206" i="4"/>
  <c r="AA198" i="4"/>
  <c r="AA190" i="4"/>
  <c r="AA182" i="4"/>
  <c r="AA194" i="4"/>
  <c r="AA258" i="4"/>
  <c r="AA565" i="4"/>
  <c r="AA725" i="4"/>
  <c r="AA631" i="4"/>
  <c r="AA630" i="4"/>
  <c r="AA550" i="4"/>
  <c r="AA629" i="4"/>
  <c r="AA204" i="4"/>
  <c r="AA680" i="4"/>
  <c r="AA679" i="4"/>
  <c r="AA685" i="4"/>
  <c r="AA684" i="4"/>
  <c r="AA683" i="4"/>
  <c r="AA599" i="4"/>
  <c r="AA590" i="4"/>
  <c r="AA335" i="4"/>
  <c r="AA594" i="4"/>
  <c r="AA294" i="4"/>
  <c r="AA291" i="4"/>
  <c r="AA147" i="4"/>
  <c r="AA521" i="4"/>
  <c r="AA18" i="4"/>
  <c r="BB18" i="4" s="1"/>
  <c r="AA34" i="4"/>
  <c r="AA43" i="4"/>
  <c r="AA56" i="4"/>
  <c r="AA106" i="4"/>
  <c r="BB106" i="4" s="1"/>
  <c r="AA145" i="4"/>
  <c r="AA184" i="4"/>
  <c r="AA197" i="4"/>
  <c r="AA209" i="4"/>
  <c r="AA234" i="4"/>
  <c r="AA248" i="4"/>
  <c r="AA261" i="4"/>
  <c r="AA300" i="4"/>
  <c r="AA319" i="4"/>
  <c r="AA339" i="4"/>
  <c r="AA380" i="4"/>
  <c r="AA397" i="4"/>
  <c r="AA420" i="4"/>
  <c r="AA442" i="4"/>
  <c r="AA460" i="4"/>
  <c r="AA483" i="4"/>
  <c r="AA693" i="4"/>
  <c r="AA616" i="4"/>
  <c r="AA615" i="4"/>
  <c r="AA622" i="4"/>
  <c r="AA614" i="4"/>
  <c r="AA542" i="4"/>
  <c r="AA621" i="4"/>
  <c r="AA610" i="4"/>
  <c r="AA545" i="4"/>
  <c r="AA464" i="4"/>
  <c r="AA304" i="4"/>
  <c r="AA620" i="4"/>
  <c r="AA609" i="4"/>
  <c r="AA544" i="4"/>
  <c r="AA463" i="4"/>
  <c r="AA399" i="4"/>
  <c r="AA343" i="4"/>
  <c r="AA543" i="4"/>
  <c r="AA462" i="4"/>
  <c r="AA398" i="4"/>
  <c r="AA715" i="4"/>
  <c r="AA612" i="4"/>
  <c r="AA541" i="4"/>
  <c r="AA466" i="4"/>
  <c r="AA236" i="4"/>
  <c r="AA228" i="4"/>
  <c r="AA611" i="4"/>
  <c r="AA465" i="4"/>
  <c r="AA348" i="4"/>
  <c r="AA267" i="4"/>
  <c r="AA235" i="4"/>
  <c r="AA219" i="4"/>
  <c r="AA700" i="4"/>
  <c r="AA617" i="4"/>
  <c r="AA306" i="4"/>
  <c r="AA712" i="4"/>
  <c r="AA648" i="4"/>
  <c r="AA640" i="4"/>
  <c r="AA711" i="4"/>
  <c r="AA647" i="4"/>
  <c r="AA639" i="4"/>
  <c r="AA726" i="4"/>
  <c r="AA646" i="4"/>
  <c r="AA566" i="4"/>
  <c r="AA724" i="4"/>
  <c r="AA572" i="4"/>
  <c r="AA488" i="4"/>
  <c r="AA456" i="4"/>
  <c r="AA416" i="4"/>
  <c r="AA368" i="4"/>
  <c r="AA320" i="4"/>
  <c r="AA723" i="4"/>
  <c r="AA571" i="4"/>
  <c r="AA495" i="4"/>
  <c r="AA487" i="4"/>
  <c r="AA415" i="4"/>
  <c r="AA367" i="4"/>
  <c r="AA722" i="4"/>
  <c r="AA644" i="4"/>
  <c r="AA494" i="4"/>
  <c r="AA414" i="4"/>
  <c r="AA374" i="4"/>
  <c r="AA366" i="4"/>
  <c r="AA326" i="4"/>
  <c r="AA318" i="4"/>
  <c r="AA491" i="4"/>
  <c r="AA324" i="4"/>
  <c r="AA284" i="4"/>
  <c r="AA569" i="4"/>
  <c r="AA490" i="4"/>
  <c r="AA412" i="4"/>
  <c r="AA373" i="4"/>
  <c r="AA323" i="4"/>
  <c r="AA59" i="4"/>
  <c r="AA493" i="4"/>
  <c r="AA457" i="4"/>
  <c r="AA418" i="4"/>
  <c r="AA365" i="4"/>
  <c r="AA316" i="4"/>
  <c r="AA286" i="4"/>
  <c r="AA54" i="4"/>
  <c r="AA92" i="4"/>
  <c r="AA94" i="4"/>
  <c r="AA217" i="4"/>
  <c r="AA281" i="4"/>
  <c r="AA394" i="4"/>
  <c r="AA618" i="4"/>
  <c r="AA650" i="4"/>
  <c r="AA672" i="4"/>
  <c r="AA678" i="4"/>
  <c r="AA674" i="4"/>
  <c r="AA432" i="4"/>
  <c r="AA384" i="4"/>
  <c r="AA673" i="4"/>
  <c r="AA431" i="4"/>
  <c r="AA383" i="4"/>
  <c r="AA327" i="4"/>
  <c r="AA430" i="4"/>
  <c r="AA382" i="4"/>
  <c r="AA675" i="4"/>
  <c r="AA437" i="4"/>
  <c r="AA387" i="4"/>
  <c r="AA677" i="4"/>
  <c r="AA254" i="4"/>
  <c r="AA448" i="4"/>
  <c r="AA446" i="4"/>
  <c r="AA140" i="4"/>
  <c r="BB140" i="4" s="1"/>
  <c r="AA218" i="4"/>
  <c r="AA395" i="4"/>
  <c r="AA458" i="4"/>
  <c r="AA183" i="4"/>
  <c r="AA436" i="4"/>
  <c r="AA499" i="4"/>
  <c r="AA600" i="4"/>
  <c r="AA607" i="4"/>
  <c r="AA606" i="4"/>
  <c r="AA528" i="4"/>
  <c r="AA535" i="4"/>
  <c r="AA605" i="4"/>
  <c r="AA534" i="4"/>
  <c r="AA530" i="4"/>
  <c r="AA338" i="4"/>
  <c r="AA529" i="4"/>
  <c r="AA301" i="4"/>
  <c r="AA532" i="4"/>
  <c r="AA340" i="4"/>
  <c r="AA303" i="4"/>
  <c r="AA156" i="4"/>
  <c r="AA52" i="4"/>
  <c r="BB52" i="4" s="1"/>
  <c r="AA44" i="4"/>
  <c r="BB44" i="4" s="1"/>
  <c r="AA131" i="4"/>
  <c r="AA107" i="4"/>
  <c r="AA174" i="4"/>
  <c r="AA142" i="4"/>
  <c r="BB142" i="4" s="1"/>
  <c r="AA102" i="4"/>
  <c r="BB102" i="4" s="1"/>
  <c r="AA46" i="4"/>
  <c r="BB46" i="4" s="1"/>
  <c r="AA11" i="4"/>
  <c r="AA19" i="4"/>
  <c r="AA45" i="4"/>
  <c r="BB45" i="4" s="1"/>
  <c r="AA57" i="4"/>
  <c r="AA71" i="4"/>
  <c r="AA109" i="4"/>
  <c r="BB109" i="4" s="1"/>
  <c r="AA121" i="4"/>
  <c r="BB121" i="4" s="1"/>
  <c r="AA135" i="4"/>
  <c r="AA173" i="4"/>
  <c r="AA199" i="4"/>
  <c r="AA210" i="4"/>
  <c r="AA237" i="4"/>
  <c r="AA249" i="4"/>
  <c r="AA263" i="4"/>
  <c r="AA274" i="4"/>
  <c r="AA288" i="4"/>
  <c r="AA305" i="4"/>
  <c r="AA321" i="4"/>
  <c r="AA341" i="4"/>
  <c r="AA361" i="4"/>
  <c r="AA381" i="4"/>
  <c r="AA421" i="4"/>
  <c r="AA461" i="4"/>
  <c r="AA568" i="4"/>
  <c r="AA602" i="4"/>
  <c r="AA701" i="4"/>
  <c r="AA369" i="4"/>
  <c r="AA642" i="4"/>
  <c r="AA216" i="4"/>
  <c r="AA229" i="4"/>
  <c r="AA347" i="4"/>
  <c r="AA643" i="4"/>
  <c r="AA656" i="4"/>
  <c r="AA655" i="4"/>
  <c r="AA654" i="4"/>
  <c r="AA659" i="4"/>
  <c r="AA658" i="4"/>
  <c r="AA657" i="4"/>
  <c r="AA163" i="4"/>
  <c r="AA371" i="4"/>
  <c r="AA411" i="4"/>
  <c r="AA193" i="4"/>
  <c r="AA435" i="4"/>
  <c r="AA564" i="4"/>
  <c r="AA696" i="4"/>
  <c r="AA688" i="4"/>
  <c r="AA695" i="4"/>
  <c r="AA687" i="4"/>
  <c r="AA694" i="4"/>
  <c r="AA440" i="4"/>
  <c r="AA392" i="4"/>
  <c r="AA439" i="4"/>
  <c r="AA391" i="4"/>
  <c r="AA438" i="4"/>
  <c r="AA390" i="4"/>
  <c r="AA692" i="4"/>
  <c r="AA388" i="4"/>
  <c r="AA691" i="4"/>
  <c r="AA443" i="4"/>
  <c r="AA393" i="4"/>
  <c r="AA584" i="4"/>
  <c r="AA585" i="4"/>
  <c r="AA328" i="4"/>
  <c r="AA697" i="4"/>
  <c r="AA510" i="4"/>
  <c r="AA588" i="4"/>
  <c r="AA115" i="4"/>
  <c r="AA507" i="4"/>
  <c r="AA329" i="4"/>
  <c r="AA214" i="4"/>
  <c r="AA100" i="4"/>
  <c r="AA60" i="4"/>
  <c r="AA99" i="4"/>
  <c r="AA62" i="4"/>
  <c r="AA55" i="4"/>
  <c r="AA93" i="4"/>
  <c r="AA208" i="4"/>
  <c r="AA247" i="4"/>
  <c r="AA285" i="4"/>
  <c r="AA317" i="4"/>
  <c r="AA378" i="4"/>
  <c r="AA396" i="4"/>
  <c r="AA459" i="4"/>
  <c r="AA661" i="4"/>
  <c r="AA720" i="4"/>
  <c r="AA704" i="4"/>
  <c r="AA703" i="4"/>
  <c r="AA623" i="4"/>
  <c r="AA638" i="4"/>
  <c r="AA635" i="4"/>
  <c r="AA480" i="4"/>
  <c r="AA400" i="4"/>
  <c r="AA352" i="4"/>
  <c r="AA634" i="4"/>
  <c r="AA471" i="4"/>
  <c r="AA407" i="4"/>
  <c r="AA733" i="4"/>
  <c r="AA708" i="4"/>
  <c r="AA552" i="4"/>
  <c r="AA454" i="4"/>
  <c r="AA406" i="4"/>
  <c r="AA310" i="4"/>
  <c r="AA732" i="4"/>
  <c r="AA402" i="4"/>
  <c r="AA314" i="4"/>
  <c r="AA268" i="4"/>
  <c r="AA628" i="4"/>
  <c r="AA556" i="4"/>
  <c r="AA451" i="4"/>
  <c r="AA275" i="4"/>
  <c r="AA717" i="4"/>
  <c r="AA560" i="4"/>
  <c r="AA547" i="4"/>
  <c r="AA354" i="4"/>
  <c r="AA230" i="4"/>
  <c r="AA222" i="4"/>
  <c r="AA668" i="4"/>
  <c r="AA608" i="4"/>
  <c r="AA699" i="4"/>
  <c r="AA536" i="4"/>
  <c r="AA342" i="4"/>
  <c r="AA302" i="4"/>
  <c r="AA20" i="4"/>
  <c r="BB20" i="4" s="1"/>
  <c r="AA28" i="4"/>
  <c r="BB28" i="4" s="1"/>
  <c r="AA47" i="4"/>
  <c r="AA58" i="4"/>
  <c r="AA85" i="4"/>
  <c r="BB85" i="4" s="1"/>
  <c r="AA97" i="4"/>
  <c r="AA111" i="4"/>
  <c r="AA136" i="4"/>
  <c r="BB136" i="4" s="1"/>
  <c r="AA161" i="4"/>
  <c r="AA200" i="4"/>
  <c r="AA213" i="4"/>
  <c r="AA250" i="4"/>
  <c r="AA289" i="4"/>
  <c r="AA307" i="4"/>
  <c r="AA322" i="4"/>
  <c r="AA345" i="4"/>
  <c r="AA364" i="4"/>
  <c r="AA385" i="4"/>
  <c r="AA425" i="4"/>
  <c r="AA445" i="4"/>
  <c r="AA467" i="4"/>
  <c r="AA485" i="4"/>
  <c r="AA508" i="4"/>
  <c r="AA525" i="4"/>
  <c r="AA549" i="4"/>
  <c r="AA576" i="4"/>
  <c r="AA603" i="4"/>
  <c r="AA641" i="4"/>
  <c r="AA705" i="4"/>
  <c r="AA8" i="10"/>
  <c r="T8" i="10"/>
  <c r="T16" i="10"/>
  <c r="V16" i="10"/>
  <c r="AC16" i="10"/>
  <c r="AA16" i="10"/>
  <c r="T24" i="10"/>
  <c r="U24" i="10"/>
  <c r="AC24" i="10"/>
  <c r="V24" i="10"/>
  <c r="AE24" i="10"/>
  <c r="W24" i="10"/>
  <c r="AF24" i="10"/>
  <c r="X24" i="10"/>
  <c r="AG24" i="10"/>
  <c r="Z24" i="10"/>
  <c r="AA24" i="10"/>
  <c r="R24" i="10"/>
  <c r="AI24" i="10"/>
  <c r="Y24" i="10"/>
  <c r="AB24" i="10"/>
  <c r="U32" i="10"/>
  <c r="AC32" i="10"/>
  <c r="AD32" i="10"/>
  <c r="AE32" i="10"/>
  <c r="R32" i="10"/>
  <c r="AI32" i="10"/>
  <c r="Y32" i="10"/>
  <c r="W32" i="10"/>
  <c r="Z32" i="10"/>
  <c r="T40" i="10"/>
  <c r="AE40" i="10"/>
  <c r="Y40" i="10"/>
  <c r="AA40" i="10"/>
  <c r="AC40" i="10"/>
  <c r="AD40" i="10"/>
  <c r="W56" i="10"/>
  <c r="T64" i="10"/>
  <c r="AE64" i="10"/>
  <c r="V64" i="10"/>
  <c r="U40" i="10"/>
  <c r="AD24" i="10"/>
  <c r="W26" i="10"/>
  <c r="T34" i="10"/>
  <c r="V34" i="10"/>
  <c r="AE34" i="10"/>
  <c r="T50" i="10"/>
  <c r="W58" i="10"/>
  <c r="AE58" i="10"/>
  <c r="U66" i="10"/>
  <c r="AC66" i="10"/>
  <c r="W66" i="10"/>
  <c r="Y42" i="10"/>
  <c r="AG10" i="10"/>
  <c r="T42" i="10"/>
  <c r="Z58" i="10"/>
  <c r="X42" i="10"/>
  <c r="W34" i="10"/>
  <c r="W12" i="10"/>
  <c r="U20" i="10"/>
  <c r="AC20" i="10"/>
  <c r="AB20" i="10"/>
  <c r="W20" i="10"/>
  <c r="AG20" i="10"/>
  <c r="X20" i="10"/>
  <c r="Y20" i="10"/>
  <c r="R20" i="10"/>
  <c r="AI20" i="10"/>
  <c r="T20" i="10"/>
  <c r="Y28" i="10"/>
  <c r="X28" i="10"/>
  <c r="AA52" i="10"/>
  <c r="AC52" i="10"/>
  <c r="AF68" i="10"/>
  <c r="Y58" i="10"/>
  <c r="AD52" i="10"/>
  <c r="AB44" i="10"/>
  <c r="AG42" i="10"/>
  <c r="V42" i="10"/>
  <c r="U34" i="10"/>
  <c r="Z28" i="10"/>
  <c r="AA20" i="10"/>
  <c r="U13" i="10"/>
  <c r="T21" i="10"/>
  <c r="X21" i="10"/>
  <c r="AF21" i="10"/>
  <c r="AD21" i="10"/>
  <c r="U21" i="10"/>
  <c r="AE21" i="10"/>
  <c r="V21" i="10"/>
  <c r="AG21" i="10"/>
  <c r="AB29" i="10"/>
  <c r="T29" i="10"/>
  <c r="U29" i="10"/>
  <c r="AD29" i="10"/>
  <c r="W29" i="10"/>
  <c r="AF29" i="10"/>
  <c r="AB37" i="10"/>
  <c r="Z37" i="10"/>
  <c r="AC37" i="10"/>
  <c r="T37" i="10"/>
  <c r="T45" i="10"/>
  <c r="V53" i="10"/>
  <c r="AD53" i="10"/>
  <c r="X53" i="10"/>
  <c r="V61" i="10"/>
  <c r="AD61" i="10"/>
  <c r="T61" i="10"/>
  <c r="X61" i="10"/>
  <c r="AF61" i="10"/>
  <c r="R29" i="10"/>
  <c r="AI29" i="10"/>
  <c r="Y66" i="10"/>
  <c r="AA61" i="10"/>
  <c r="X58" i="10"/>
  <c r="AB52" i="10"/>
  <c r="AD37" i="10"/>
  <c r="X29" i="10"/>
  <c r="V26" i="10"/>
  <c r="AB21" i="10"/>
  <c r="Z20" i="10"/>
  <c r="AA10" i="10"/>
  <c r="X10" i="10"/>
  <c r="U42" i="10"/>
  <c r="AC42" i="10"/>
  <c r="AE42" i="10"/>
  <c r="X34" i="10"/>
  <c r="AG14" i="10"/>
  <c r="T14" i="10"/>
  <c r="AB14" i="10"/>
  <c r="R14" i="10"/>
  <c r="AI14" i="10"/>
  <c r="Y10" i="4"/>
  <c r="AC14" i="10"/>
  <c r="T22" i="10"/>
  <c r="AA22" i="10"/>
  <c r="U22" i="10"/>
  <c r="AD22" i="10"/>
  <c r="AB22" i="10"/>
  <c r="R22" i="10"/>
  <c r="AI22" i="10"/>
  <c r="AE22" i="10"/>
  <c r="Y54" i="10"/>
  <c r="X66" i="10"/>
  <c r="V54" i="10"/>
  <c r="Z52" i="10"/>
  <c r="U26" i="10"/>
  <c r="V20" i="10"/>
  <c r="W14" i="10"/>
  <c r="V15" i="10"/>
  <c r="AD15" i="10"/>
  <c r="AC15" i="10"/>
  <c r="Y15" i="10"/>
  <c r="T15" i="10"/>
  <c r="T31" i="10"/>
  <c r="AE31" i="10"/>
  <c r="X31" i="10"/>
  <c r="Z39" i="10"/>
  <c r="AB39" i="10"/>
  <c r="U39" i="10"/>
  <c r="AD39" i="10"/>
  <c r="AB47" i="10"/>
  <c r="T47" i="10"/>
  <c r="V47" i="10"/>
  <c r="V66" i="10"/>
  <c r="V62" i="10"/>
  <c r="Z60" i="10"/>
  <c r="AF58" i="10"/>
  <c r="AE54" i="10"/>
  <c r="Y52" i="10"/>
  <c r="AB42" i="10"/>
  <c r="X39" i="10"/>
  <c r="Y37" i="10"/>
  <c r="AF30" i="10"/>
  <c r="AG29" i="10"/>
  <c r="Z22" i="10"/>
  <c r="X15" i="10"/>
  <c r="T52" i="10"/>
  <c r="AD9" i="10"/>
  <c r="AE17" i="10"/>
  <c r="R65" i="10"/>
  <c r="AI65" i="10"/>
  <c r="Y731" i="4"/>
  <c r="Z43" i="10"/>
  <c r="AA35" i="10"/>
  <c r="AA9" i="10"/>
  <c r="T11" i="10"/>
  <c r="V11" i="10"/>
  <c r="AD11" i="10"/>
  <c r="Z11" i="10"/>
  <c r="Y11" i="10"/>
  <c r="AD35" i="10"/>
  <c r="AF43" i="10"/>
  <c r="Z41" i="10"/>
  <c r="Y35" i="10"/>
  <c r="W11" i="10"/>
  <c r="Y9" i="10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48" i="6"/>
  <c r="N347" i="6"/>
  <c r="N344" i="6"/>
  <c r="N342" i="6"/>
  <c r="N334" i="6"/>
  <c r="N331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350" i="6"/>
  <c r="N349" i="6"/>
  <c r="N346" i="6"/>
  <c r="N345" i="6"/>
  <c r="N341" i="6"/>
  <c r="N340" i="6"/>
  <c r="N338" i="6"/>
  <c r="N337" i="6"/>
  <c r="N335" i="6"/>
  <c r="N333" i="6"/>
  <c r="N332" i="6"/>
  <c r="N330" i="6"/>
  <c r="N339" i="6"/>
  <c r="N343" i="6"/>
  <c r="N336" i="6"/>
  <c r="GC45" i="1"/>
  <c r="GC78" i="1"/>
  <c r="GC40" i="1"/>
  <c r="GC41" i="1"/>
  <c r="CY2" i="4"/>
  <c r="DG2" i="4"/>
  <c r="N5" i="3"/>
  <c r="GD240" i="1"/>
  <c r="GF240" i="1"/>
  <c r="GF241" i="1"/>
  <c r="GC242" i="1"/>
  <c r="GD242" i="1"/>
  <c r="GF243" i="1"/>
  <c r="GD244" i="1"/>
  <c r="GE244" i="1"/>
  <c r="GF244" i="1"/>
  <c r="GF245" i="1"/>
  <c r="GE246" i="1"/>
  <c r="GF247" i="1"/>
  <c r="GF239" i="1"/>
  <c r="GE239" i="1"/>
  <c r="GD239" i="1"/>
  <c r="GF276" i="1"/>
  <c r="GD276" i="1"/>
  <c r="GC276" i="1"/>
  <c r="GC275" i="1"/>
  <c r="GF274" i="1"/>
  <c r="GC274" i="1"/>
  <c r="GF272" i="1"/>
  <c r="GE272" i="1"/>
  <c r="GD272" i="1"/>
  <c r="GC272" i="1"/>
  <c r="GE270" i="1"/>
  <c r="GC270" i="1"/>
  <c r="GC269" i="1"/>
  <c r="GF268" i="1"/>
  <c r="GE268" i="1"/>
  <c r="GC267" i="1"/>
  <c r="GE266" i="1"/>
  <c r="GD266" i="1"/>
  <c r="GC266" i="1"/>
  <c r="GC228" i="1"/>
  <c r="GC240" i="1"/>
  <c r="GE276" i="1"/>
  <c r="GF318" i="1"/>
  <c r="GE318" i="1"/>
  <c r="GD318" i="1"/>
  <c r="GF317" i="1"/>
  <c r="GD317" i="1"/>
  <c r="GF316" i="1"/>
  <c r="GE316" i="1"/>
  <c r="GD316" i="1"/>
  <c r="GF315" i="1"/>
  <c r="GE315" i="1"/>
  <c r="GD315" i="1"/>
  <c r="GE314" i="1"/>
  <c r="GD314" i="1"/>
  <c r="GF207" i="1"/>
  <c r="GE207" i="1"/>
  <c r="GD207" i="1"/>
  <c r="GF204" i="1"/>
  <c r="GE204" i="1"/>
  <c r="GF202" i="1"/>
  <c r="GE202" i="1"/>
  <c r="GD202" i="1"/>
  <c r="GF200" i="1"/>
  <c r="GE200" i="1"/>
  <c r="GD200" i="1"/>
  <c r="GF198" i="1"/>
  <c r="GD198" i="1"/>
  <c r="GF160" i="1"/>
  <c r="GE160" i="1"/>
  <c r="GD160" i="1"/>
  <c r="GF156" i="1"/>
  <c r="GE156" i="1"/>
  <c r="GD156" i="1"/>
  <c r="GE155" i="1"/>
  <c r="GD155" i="1"/>
  <c r="GF154" i="1"/>
  <c r="GE154" i="1"/>
  <c r="GD154" i="1"/>
  <c r="GF152" i="1"/>
  <c r="GE152" i="1"/>
  <c r="GD102" i="1"/>
  <c r="GE102" i="1"/>
  <c r="GF102" i="1"/>
  <c r="GD103" i="1"/>
  <c r="GE103" i="1"/>
  <c r="GF103" i="1"/>
  <c r="GD104" i="1"/>
  <c r="GF104" i="1"/>
  <c r="GD105" i="1"/>
  <c r="GE105" i="1"/>
  <c r="GF105" i="1"/>
  <c r="GD106" i="1"/>
  <c r="GE106" i="1"/>
  <c r="GF106" i="1"/>
  <c r="GE107" i="1"/>
  <c r="GF107" i="1"/>
  <c r="GD108" i="1"/>
  <c r="GE108" i="1"/>
  <c r="GF108" i="1"/>
  <c r="GD109" i="1"/>
  <c r="GE109" i="1"/>
  <c r="GD110" i="1"/>
  <c r="GE110" i="1"/>
  <c r="GF110" i="1"/>
  <c r="GD111" i="1"/>
  <c r="GE111" i="1"/>
  <c r="GF111" i="1"/>
  <c r="GD112" i="1"/>
  <c r="GF112" i="1"/>
  <c r="GD113" i="1"/>
  <c r="GE113" i="1"/>
  <c r="GF113" i="1"/>
  <c r="GD114" i="1"/>
  <c r="GE114" i="1"/>
  <c r="GF114" i="1"/>
  <c r="GE115" i="1"/>
  <c r="GF115" i="1"/>
  <c r="GD116" i="1"/>
  <c r="GE116" i="1"/>
  <c r="GF116" i="1"/>
  <c r="GD117" i="1"/>
  <c r="GE117" i="1"/>
  <c r="GD118" i="1"/>
  <c r="GE118" i="1"/>
  <c r="GF118" i="1"/>
  <c r="GD119" i="1"/>
  <c r="GE119" i="1"/>
  <c r="GF119" i="1"/>
  <c r="GD120" i="1"/>
  <c r="GF120" i="1"/>
  <c r="GD121" i="1"/>
  <c r="GE121" i="1"/>
  <c r="GF121" i="1"/>
  <c r="GD122" i="1"/>
  <c r="GE122" i="1"/>
  <c r="GF122" i="1"/>
  <c r="GF101" i="1"/>
  <c r="GD101" i="1"/>
  <c r="GC108" i="1"/>
  <c r="GC318" i="1"/>
  <c r="GC317" i="1"/>
  <c r="GC316" i="1"/>
  <c r="GC315" i="1"/>
  <c r="GC207" i="1"/>
  <c r="GC204" i="1"/>
  <c r="GC202" i="1"/>
  <c r="GC200" i="1"/>
  <c r="GC198" i="1"/>
  <c r="GC160" i="1"/>
  <c r="GC156" i="1"/>
  <c r="GC154" i="1"/>
  <c r="GC152" i="1"/>
  <c r="GC122" i="1"/>
  <c r="GC121" i="1"/>
  <c r="GC120" i="1"/>
  <c r="GC119" i="1"/>
  <c r="GC118" i="1"/>
  <c r="GC116" i="1"/>
  <c r="GC115" i="1"/>
  <c r="GC114" i="1"/>
  <c r="GC113" i="1"/>
  <c r="GC112" i="1"/>
  <c r="GC111" i="1"/>
  <c r="GC110" i="1"/>
  <c r="GC107" i="1"/>
  <c r="GC106" i="1"/>
  <c r="GC105" i="1"/>
  <c r="GC104" i="1"/>
  <c r="GC103" i="1"/>
  <c r="GC102" i="1"/>
  <c r="GC101" i="1"/>
  <c r="GE317" i="1"/>
  <c r="GE313" i="1"/>
  <c r="GD311" i="1"/>
  <c r="GC311" i="1"/>
  <c r="GD309" i="1"/>
  <c r="GF308" i="1"/>
  <c r="GC307" i="1"/>
  <c r="GC305" i="1"/>
  <c r="GF304" i="1"/>
  <c r="GE304" i="1"/>
  <c r="GE302" i="1"/>
  <c r="GD302" i="1"/>
  <c r="GF299" i="1"/>
  <c r="GE299" i="1"/>
  <c r="GD298" i="1"/>
  <c r="GE297" i="1"/>
  <c r="GD297" i="1"/>
  <c r="GD295" i="1"/>
  <c r="GC295" i="1"/>
  <c r="GE293" i="1"/>
  <c r="GC293" i="1"/>
  <c r="GF292" i="1"/>
  <c r="GF290" i="1"/>
  <c r="GE290" i="1"/>
  <c r="GC289" i="1"/>
  <c r="GE231" i="1"/>
  <c r="GD231" i="1"/>
  <c r="GD229" i="1"/>
  <c r="GF227" i="1"/>
  <c r="GE224" i="1"/>
  <c r="GF223" i="1"/>
  <c r="GE223" i="1"/>
  <c r="GE221" i="1"/>
  <c r="GD221" i="1"/>
  <c r="GF184" i="1"/>
  <c r="GD184" i="1"/>
  <c r="GC184" i="1"/>
  <c r="GC182" i="1"/>
  <c r="GF181" i="1"/>
  <c r="GD180" i="1"/>
  <c r="GF179" i="1"/>
  <c r="GE179" i="1"/>
  <c r="GE177" i="1"/>
  <c r="GD177" i="1"/>
  <c r="GF167" i="1"/>
  <c r="GD167" i="1"/>
  <c r="GF166" i="1"/>
  <c r="GF164" i="1"/>
  <c r="GE164" i="1"/>
  <c r="GD163" i="1"/>
  <c r="GE162" i="1"/>
  <c r="GD162" i="1"/>
  <c r="GD149" i="1"/>
  <c r="GC149" i="1"/>
  <c r="GE147" i="1"/>
  <c r="GC147" i="1"/>
  <c r="GF146" i="1"/>
  <c r="GF144" i="1"/>
  <c r="GE144" i="1"/>
  <c r="GC143" i="1"/>
  <c r="GE142" i="1"/>
  <c r="GD142" i="1"/>
  <c r="GD140" i="1"/>
  <c r="GF139" i="1"/>
  <c r="GE138" i="1"/>
  <c r="GF137" i="1"/>
  <c r="GE137" i="1"/>
  <c r="GE98" i="1"/>
  <c r="GD98" i="1"/>
  <c r="GF96" i="1"/>
  <c r="GD96" i="1"/>
  <c r="GC96" i="1"/>
  <c r="GC94" i="1"/>
  <c r="GF93" i="1"/>
  <c r="GD92" i="1"/>
  <c r="GF91" i="1"/>
  <c r="GE91" i="1"/>
  <c r="GE89" i="1"/>
  <c r="GD89" i="1"/>
  <c r="GF87" i="1"/>
  <c r="GD87" i="1"/>
  <c r="GF86" i="1"/>
  <c r="GF84" i="1"/>
  <c r="GE84" i="1"/>
  <c r="GD83" i="1"/>
  <c r="GE82" i="1"/>
  <c r="GD82" i="1"/>
  <c r="GD80" i="1"/>
  <c r="GC80" i="1"/>
  <c r="GE78" i="1"/>
  <c r="GF72" i="1"/>
  <c r="GF70" i="1"/>
  <c r="GE70" i="1"/>
  <c r="GC69" i="1"/>
  <c r="GE68" i="1"/>
  <c r="GD68" i="1"/>
  <c r="GD66" i="1"/>
  <c r="GF65" i="1"/>
  <c r="GE64" i="1"/>
  <c r="GF63" i="1"/>
  <c r="GE63" i="1"/>
  <c r="GE61" i="1"/>
  <c r="GD61" i="1"/>
  <c r="GF59" i="1"/>
  <c r="GD59" i="1"/>
  <c r="GC59" i="1"/>
  <c r="GC57" i="1"/>
  <c r="GF56" i="1"/>
  <c r="GD55" i="1"/>
  <c r="GF54" i="1"/>
  <c r="GE54" i="1"/>
  <c r="GE52" i="1"/>
  <c r="GD52" i="1"/>
  <c r="GF50" i="1"/>
  <c r="GD50" i="1"/>
  <c r="GF49" i="1"/>
  <c r="GF47" i="1"/>
  <c r="GE47" i="1"/>
  <c r="GD46" i="1"/>
  <c r="GE45" i="1"/>
  <c r="GD45" i="1"/>
  <c r="GE43" i="1"/>
  <c r="GD43" i="1"/>
  <c r="GC42" i="1"/>
  <c r="GE41" i="1"/>
  <c r="GD41" i="1"/>
  <c r="GC312" i="1"/>
  <c r="GC310" i="1"/>
  <c r="GC308" i="1"/>
  <c r="GC306" i="1"/>
  <c r="GC304" i="1"/>
  <c r="GC302" i="1"/>
  <c r="GC300" i="1"/>
  <c r="GC298" i="1"/>
  <c r="GC296" i="1"/>
  <c r="GC294" i="1"/>
  <c r="GC292" i="1"/>
  <c r="GC290" i="1"/>
  <c r="GC231" i="1"/>
  <c r="GC229" i="1"/>
  <c r="GC224" i="1"/>
  <c r="GC222" i="1"/>
  <c r="GC185" i="1"/>
  <c r="GC183" i="1"/>
  <c r="GC181" i="1"/>
  <c r="GC179" i="1"/>
  <c r="GC177" i="1"/>
  <c r="GC167" i="1"/>
  <c r="GC165" i="1"/>
  <c r="GC163" i="1"/>
  <c r="GC157" i="1"/>
  <c r="GC148" i="1"/>
  <c r="GC146" i="1"/>
  <c r="GC144" i="1"/>
  <c r="GC142" i="1"/>
  <c r="GC140" i="1"/>
  <c r="GC138" i="1"/>
  <c r="GC136" i="1"/>
  <c r="GC97" i="1"/>
  <c r="GC95" i="1"/>
  <c r="GC93" i="1"/>
  <c r="GC91" i="1"/>
  <c r="GC89" i="1"/>
  <c r="GC87" i="1"/>
  <c r="GC85" i="1"/>
  <c r="GC83" i="1"/>
  <c r="GC81" i="1"/>
  <c r="GC79" i="1"/>
  <c r="GC72" i="1"/>
  <c r="GC70" i="1"/>
  <c r="GC68" i="1"/>
  <c r="GC66" i="1"/>
  <c r="GC64" i="1"/>
  <c r="GC62" i="1"/>
  <c r="GC60" i="1"/>
  <c r="GC58" i="1"/>
  <c r="GC56" i="1"/>
  <c r="GC54" i="1"/>
  <c r="GC52" i="1"/>
  <c r="GC50" i="1"/>
  <c r="GC48" i="1"/>
  <c r="GC46" i="1"/>
  <c r="GC313" i="1"/>
  <c r="GF310" i="1"/>
  <c r="GE308" i="1"/>
  <c r="GD306" i="1"/>
  <c r="GF303" i="1"/>
  <c r="GE301" i="1"/>
  <c r="GD299" i="1"/>
  <c r="GC297" i="1"/>
  <c r="GF294" i="1"/>
  <c r="GE292" i="1"/>
  <c r="GD290" i="1"/>
  <c r="GF230" i="1"/>
  <c r="GE227" i="1"/>
  <c r="GD223" i="1"/>
  <c r="GC221" i="1"/>
  <c r="GF183" i="1"/>
  <c r="GE181" i="1"/>
  <c r="GD179" i="1"/>
  <c r="GF168" i="1"/>
  <c r="GE166" i="1"/>
  <c r="GD164" i="1"/>
  <c r="GC162" i="1"/>
  <c r="GF148" i="1"/>
  <c r="GE146" i="1"/>
  <c r="GD144" i="1"/>
  <c r="GF141" i="1"/>
  <c r="GE139" i="1"/>
  <c r="GD137" i="1"/>
  <c r="GC98" i="1"/>
  <c r="GF95" i="1"/>
  <c r="GE93" i="1"/>
  <c r="GD91" i="1"/>
  <c r="GF88" i="1"/>
  <c r="GE86" i="1"/>
  <c r="GD84" i="1"/>
  <c r="GC82" i="1"/>
  <c r="GF79" i="1"/>
  <c r="GE72" i="1"/>
  <c r="GD70" i="1"/>
  <c r="GF67" i="1"/>
  <c r="GE65" i="1"/>
  <c r="GD63" i="1"/>
  <c r="GC61" i="1"/>
  <c r="GF58" i="1"/>
  <c r="GE56" i="1"/>
  <c r="GD54" i="1"/>
  <c r="GF51" i="1"/>
  <c r="GE49" i="1"/>
  <c r="GD47" i="1"/>
  <c r="GC43" i="1"/>
  <c r="GE312" i="1"/>
  <c r="GF307" i="1"/>
  <c r="GD303" i="1"/>
  <c r="GF298" i="1"/>
  <c r="GE296" i="1"/>
  <c r="GF291" i="1"/>
  <c r="GD230" i="1"/>
  <c r="GF222" i="1"/>
  <c r="GD183" i="1"/>
  <c r="GF180" i="1"/>
  <c r="GD168" i="1"/>
  <c r="GF163" i="1"/>
  <c r="GD148" i="1"/>
  <c r="GE143" i="1"/>
  <c r="GF136" i="1"/>
  <c r="GD95" i="1"/>
  <c r="GE90" i="1"/>
  <c r="GC86" i="1"/>
  <c r="GE81" i="1"/>
  <c r="GF71" i="1"/>
  <c r="GD67" i="1"/>
  <c r="GF62" i="1"/>
  <c r="GD58" i="1"/>
  <c r="GE53" i="1"/>
  <c r="GF46" i="1"/>
  <c r="GE42" i="1"/>
  <c r="GE309" i="1"/>
  <c r="GF312" i="1"/>
  <c r="GE310" i="1"/>
  <c r="GD308" i="1"/>
  <c r="GF305" i="1"/>
  <c r="GE303" i="1"/>
  <c r="GD301" i="1"/>
  <c r="GC299" i="1"/>
  <c r="GF296" i="1"/>
  <c r="GE294" i="1"/>
  <c r="GD292" i="1"/>
  <c r="GF289" i="1"/>
  <c r="GE230" i="1"/>
  <c r="GD227" i="1"/>
  <c r="GC223" i="1"/>
  <c r="GF185" i="1"/>
  <c r="GE183" i="1"/>
  <c r="GD181" i="1"/>
  <c r="GF178" i="1"/>
  <c r="GE168" i="1"/>
  <c r="GD166" i="1"/>
  <c r="GC164" i="1"/>
  <c r="GF157" i="1"/>
  <c r="GE148" i="1"/>
  <c r="GD146" i="1"/>
  <c r="GF143" i="1"/>
  <c r="GE141" i="1"/>
  <c r="GD139" i="1"/>
  <c r="GC137" i="1"/>
  <c r="GF97" i="1"/>
  <c r="GE95" i="1"/>
  <c r="GD93" i="1"/>
  <c r="GF90" i="1"/>
  <c r="GE88" i="1"/>
  <c r="GD86" i="1"/>
  <c r="GC84" i="1"/>
  <c r="GF81" i="1"/>
  <c r="GE79" i="1"/>
  <c r="GD72" i="1"/>
  <c r="GF69" i="1"/>
  <c r="GE67" i="1"/>
  <c r="GD65" i="1"/>
  <c r="GC63" i="1"/>
  <c r="GF60" i="1"/>
  <c r="GE58" i="1"/>
  <c r="GD56" i="1"/>
  <c r="GF53" i="1"/>
  <c r="GE51" i="1"/>
  <c r="GD49" i="1"/>
  <c r="GC47" i="1"/>
  <c r="GF44" i="1"/>
  <c r="GF42" i="1"/>
  <c r="GF40" i="1"/>
  <c r="GD310" i="1"/>
  <c r="GE305" i="1"/>
  <c r="GC301" i="1"/>
  <c r="GD294" i="1"/>
  <c r="GE289" i="1"/>
  <c r="GC227" i="1"/>
  <c r="GE185" i="1"/>
  <c r="GE178" i="1"/>
  <c r="GC166" i="1"/>
  <c r="GE157" i="1"/>
  <c r="GF145" i="1"/>
  <c r="GD141" i="1"/>
  <c r="GC139" i="1"/>
  <c r="GE97" i="1"/>
  <c r="GF92" i="1"/>
  <c r="GD88" i="1"/>
  <c r="GF83" i="1"/>
  <c r="GD79" i="1"/>
  <c r="GE69" i="1"/>
  <c r="GC65" i="1"/>
  <c r="GE60" i="1"/>
  <c r="GF55" i="1"/>
  <c r="GD51" i="1"/>
  <c r="GC49" i="1"/>
  <c r="GE44" i="1"/>
  <c r="GE40" i="1"/>
  <c r="GD312" i="1"/>
  <c r="GF309" i="1"/>
  <c r="GE307" i="1"/>
  <c r="GD305" i="1"/>
  <c r="GC303" i="1"/>
  <c r="GF300" i="1"/>
  <c r="GE298" i="1"/>
  <c r="GD296" i="1"/>
  <c r="GF293" i="1"/>
  <c r="GE291" i="1"/>
  <c r="GD289" i="1"/>
  <c r="GC230" i="1"/>
  <c r="GF224" i="1"/>
  <c r="GE222" i="1"/>
  <c r="GD185" i="1"/>
  <c r="GF182" i="1"/>
  <c r="GE180" i="1"/>
  <c r="GD178" i="1"/>
  <c r="GC168" i="1"/>
  <c r="GF165" i="1"/>
  <c r="GE163" i="1"/>
  <c r="GD157" i="1"/>
  <c r="GF147" i="1"/>
  <c r="GE145" i="1"/>
  <c r="GD143" i="1"/>
  <c r="GC141" i="1"/>
  <c r="GF138" i="1"/>
  <c r="GE136" i="1"/>
  <c r="GD97" i="1"/>
  <c r="GF94" i="1"/>
  <c r="GE92" i="1"/>
  <c r="GD90" i="1"/>
  <c r="GC88" i="1"/>
  <c r="GF85" i="1"/>
  <c r="GE83" i="1"/>
  <c r="GD81" i="1"/>
  <c r="GF78" i="1"/>
  <c r="GE71" i="1"/>
  <c r="GD69" i="1"/>
  <c r="GC67" i="1"/>
  <c r="GF64" i="1"/>
  <c r="GE62" i="1"/>
  <c r="GD60" i="1"/>
  <c r="GF57" i="1"/>
  <c r="GE55" i="1"/>
  <c r="GD53" i="1"/>
  <c r="GC51" i="1"/>
  <c r="GF48" i="1"/>
  <c r="GE46" i="1"/>
  <c r="GD44" i="1"/>
  <c r="GD42" i="1"/>
  <c r="GD40" i="1"/>
  <c r="GF311" i="1"/>
  <c r="GD307" i="1"/>
  <c r="GF302" i="1"/>
  <c r="GE300" i="1"/>
  <c r="GF43" i="1"/>
  <c r="GD48" i="1"/>
  <c r="GF52" i="1"/>
  <c r="GD57" i="1"/>
  <c r="GF61" i="1"/>
  <c r="GE66" i="1"/>
  <c r="GC71" i="1"/>
  <c r="GE80" i="1"/>
  <c r="GD85" i="1"/>
  <c r="GF89" i="1"/>
  <c r="GD94" i="1"/>
  <c r="GF98" i="1"/>
  <c r="GE140" i="1"/>
  <c r="GC145" i="1"/>
  <c r="GE149" i="1"/>
  <c r="GD165" i="1"/>
  <c r="GF177" i="1"/>
  <c r="GD182" i="1"/>
  <c r="GF221" i="1"/>
  <c r="GE229" i="1"/>
  <c r="GC291" i="1"/>
  <c r="GE295" i="1"/>
  <c r="GD300" i="1"/>
  <c r="GE306" i="1"/>
  <c r="GE311" i="1"/>
  <c r="GC44" i="1"/>
  <c r="GE48" i="1"/>
  <c r="GC53" i="1"/>
  <c r="GE57" i="1"/>
  <c r="GD62" i="1"/>
  <c r="GF66" i="1"/>
  <c r="GD71" i="1"/>
  <c r="GF80" i="1"/>
  <c r="GE85" i="1"/>
  <c r="GC90" i="1"/>
  <c r="GE94" i="1"/>
  <c r="GD136" i="1"/>
  <c r="GF140" i="1"/>
  <c r="GD145" i="1"/>
  <c r="GF149" i="1"/>
  <c r="GE165" i="1"/>
  <c r="GC178" i="1"/>
  <c r="GE182" i="1"/>
  <c r="GD222" i="1"/>
  <c r="GF229" i="1"/>
  <c r="GD291" i="1"/>
  <c r="GF295" i="1"/>
  <c r="GF301" i="1"/>
  <c r="GF306" i="1"/>
  <c r="GD313" i="1"/>
  <c r="GF313" i="1"/>
  <c r="GF41" i="1"/>
  <c r="GF45" i="1"/>
  <c r="GE50" i="1"/>
  <c r="GC55" i="1"/>
  <c r="GE59" i="1"/>
  <c r="GD64" i="1"/>
  <c r="GF68" i="1"/>
  <c r="GD78" i="1"/>
  <c r="GF82" i="1"/>
  <c r="GE87" i="1"/>
  <c r="GC92" i="1"/>
  <c r="GE96" i="1"/>
  <c r="GD138" i="1"/>
  <c r="GF142" i="1"/>
  <c r="GD147" i="1"/>
  <c r="GF162" i="1"/>
  <c r="GE167" i="1"/>
  <c r="GC180" i="1"/>
  <c r="GE184" i="1"/>
  <c r="GD224" i="1"/>
  <c r="GF231" i="1"/>
  <c r="GD293" i="1"/>
  <c r="GF297" i="1"/>
  <c r="GD304" i="1"/>
  <c r="GC309" i="1"/>
  <c r="GF266" i="1"/>
  <c r="GD270" i="1"/>
  <c r="GC273" i="1"/>
  <c r="GF246" i="1"/>
  <c r="GC244" i="1"/>
  <c r="GE240" i="1"/>
  <c r="GF277" i="1"/>
  <c r="GF275" i="1"/>
  <c r="GF273" i="1"/>
  <c r="GF271" i="1"/>
  <c r="GF269" i="1"/>
  <c r="GF267" i="1"/>
  <c r="GF228" i="1"/>
  <c r="GE277" i="1"/>
  <c r="GE275" i="1"/>
  <c r="GE273" i="1"/>
  <c r="GE271" i="1"/>
  <c r="GE269" i="1"/>
  <c r="GE267" i="1"/>
  <c r="GE228" i="1"/>
  <c r="GD277" i="1"/>
  <c r="GD275" i="1"/>
  <c r="GD273" i="1"/>
  <c r="GD271" i="1"/>
  <c r="GD269" i="1"/>
  <c r="GD267" i="1"/>
  <c r="GD228" i="1"/>
  <c r="GC268" i="1"/>
  <c r="GF270" i="1"/>
  <c r="GD274" i="1"/>
  <c r="GC277" i="1"/>
  <c r="GD246" i="1"/>
  <c r="GF242" i="1"/>
  <c r="GC241" i="1"/>
  <c r="GC243" i="1"/>
  <c r="GC245" i="1"/>
  <c r="GC247" i="1"/>
  <c r="GD241" i="1"/>
  <c r="GD243" i="1"/>
  <c r="GD245" i="1"/>
  <c r="GD247" i="1"/>
  <c r="GE241" i="1"/>
  <c r="GE243" i="1"/>
  <c r="GE245" i="1"/>
  <c r="GE247" i="1"/>
  <c r="GD268" i="1"/>
  <c r="GC271" i="1"/>
  <c r="GE274" i="1"/>
  <c r="GC239" i="1"/>
  <c r="GC246" i="1"/>
  <c r="GE242" i="1"/>
  <c r="GC109" i="1"/>
  <c r="GC117" i="1"/>
  <c r="GC155" i="1"/>
  <c r="GC314" i="1"/>
  <c r="GE101" i="1"/>
  <c r="GE120" i="1"/>
  <c r="GF117" i="1"/>
  <c r="GD115" i="1"/>
  <c r="GE112" i="1"/>
  <c r="GF109" i="1"/>
  <c r="GD107" i="1"/>
  <c r="GE104" i="1"/>
  <c r="GD152" i="1"/>
  <c r="GF155" i="1"/>
  <c r="GE198" i="1"/>
  <c r="GD204" i="1"/>
  <c r="GF314" i="1"/>
  <c r="AI28" i="4"/>
  <c r="AI288" i="4"/>
  <c r="AJ299" i="4"/>
  <c r="AJ319" i="4"/>
  <c r="AJ335" i="4"/>
  <c r="AJ343" i="4"/>
  <c r="AI602" i="4"/>
  <c r="AJ531" i="4"/>
  <c r="AJ535" i="4"/>
  <c r="AJ539" i="4"/>
  <c r="AJ547" i="4"/>
  <c r="AJ551" i="4"/>
  <c r="Y11" i="4"/>
  <c r="AA134" i="4"/>
  <c r="BB134" i="4" s="1"/>
  <c r="AB38" i="10"/>
  <c r="Z38" i="10"/>
  <c r="Y48" i="10"/>
  <c r="AD48" i="10"/>
  <c r="AF48" i="10"/>
  <c r="W48" i="10"/>
  <c r="AC48" i="10"/>
  <c r="Z48" i="10"/>
  <c r="V48" i="10"/>
  <c r="U48" i="10"/>
  <c r="T48" i="10"/>
  <c r="AE48" i="10"/>
  <c r="AG48" i="10"/>
  <c r="AA59" i="10"/>
  <c r="AB59" i="10"/>
  <c r="AG59" i="10"/>
  <c r="AE59" i="10"/>
  <c r="T59" i="10"/>
  <c r="X59" i="10"/>
  <c r="U59" i="10"/>
  <c r="W59" i="10"/>
  <c r="Y59" i="10"/>
  <c r="V59" i="10"/>
  <c r="AF59" i="10"/>
  <c r="Z59" i="10"/>
  <c r="R59" i="10" s="1"/>
  <c r="AI59" i="10" s="1"/>
  <c r="AA64" i="10"/>
  <c r="W64" i="10"/>
  <c r="U64" i="10"/>
  <c r="AD64" i="10"/>
  <c r="Y64" i="10"/>
  <c r="Z64" i="10"/>
  <c r="AG64" i="10"/>
  <c r="AC64" i="10"/>
  <c r="AF64" i="10"/>
  <c r="AB64" i="10"/>
  <c r="Y50" i="4"/>
  <c r="X64" i="10"/>
  <c r="Y120" i="4"/>
  <c r="Y121" i="4"/>
  <c r="AC59" i="10"/>
  <c r="AI100" i="4"/>
  <c r="AA666" i="4"/>
  <c r="AA670" i="4"/>
  <c r="AA669" i="4"/>
  <c r="AA667" i="4"/>
  <c r="AA665" i="4"/>
  <c r="AA671" i="4"/>
  <c r="AJ295" i="4"/>
  <c r="AJ735" i="4"/>
  <c r="AB56" i="10"/>
  <c r="Y56" i="10"/>
  <c r="AF56" i="10"/>
  <c r="U56" i="10"/>
  <c r="AG56" i="10"/>
  <c r="Z56" i="10"/>
  <c r="V56" i="10"/>
  <c r="R56" i="10"/>
  <c r="AC56" i="10"/>
  <c r="AA56" i="10"/>
  <c r="X56" i="10"/>
  <c r="AD56" i="10"/>
  <c r="T56" i="10"/>
  <c r="AI56" i="10" s="1"/>
  <c r="AI76" i="4"/>
  <c r="AI88" i="4"/>
  <c r="AI96" i="4"/>
  <c r="AI116" i="4"/>
  <c r="AJ303" i="4"/>
  <c r="AJ307" i="4"/>
  <c r="AJ315" i="4"/>
  <c r="AJ323" i="4"/>
  <c r="AJ331" i="4"/>
  <c r="AJ339" i="4"/>
  <c r="AJ347" i="4"/>
  <c r="AJ731" i="4"/>
  <c r="AD13" i="10"/>
  <c r="Z13" i="10"/>
  <c r="R13" i="10"/>
  <c r="AI13" i="10"/>
  <c r="Y9" i="4"/>
  <c r="AA13" i="10"/>
  <c r="AB13" i="10"/>
  <c r="V13" i="10"/>
  <c r="Y13" i="10"/>
  <c r="AE13" i="10"/>
  <c r="W13" i="10"/>
  <c r="T13" i="10"/>
  <c r="AG13" i="10"/>
  <c r="AC13" i="10"/>
  <c r="X13" i="10"/>
  <c r="AA138" i="4"/>
  <c r="BB138" i="4" s="1"/>
  <c r="AA153" i="4"/>
  <c r="BB153" i="4" s="1"/>
  <c r="AA128" i="4"/>
  <c r="BB128" i="4" s="1"/>
  <c r="AA84" i="4"/>
  <c r="AA75" i="4"/>
  <c r="AA35" i="4"/>
  <c r="AA151" i="4"/>
  <c r="AA81" i="4"/>
  <c r="BB81" i="4" s="1"/>
  <c r="AA77" i="4"/>
  <c r="AA731" i="4"/>
  <c r="AA78" i="4"/>
  <c r="BB78" i="4" s="1"/>
  <c r="AA169" i="4"/>
  <c r="AA152" i="4"/>
  <c r="BB152" i="4" s="1"/>
  <c r="AA73" i="4"/>
  <c r="BB73" i="4" s="1"/>
  <c r="AA155" i="4"/>
  <c r="AA154" i="4"/>
  <c r="BB154" i="4" s="1"/>
  <c r="AA539" i="4"/>
  <c r="AA117" i="4"/>
  <c r="BB117" i="4" s="1"/>
  <c r="AA36" i="4"/>
  <c r="AA149" i="4"/>
  <c r="BB149" i="4" s="1"/>
  <c r="AA137" i="4"/>
  <c r="BB137" i="4" s="1"/>
  <c r="AA150" i="4"/>
  <c r="BB150" i="4" s="1"/>
  <c r="AA8" i="4"/>
  <c r="BB8" i="4" s="1"/>
  <c r="AA537" i="4"/>
  <c r="AA133" i="4"/>
  <c r="BB133" i="4" s="1"/>
  <c r="AA116" i="4"/>
  <c r="AA38" i="4"/>
  <c r="BB38" i="4" s="1"/>
  <c r="AA74" i="4"/>
  <c r="BB74" i="4" s="1"/>
  <c r="AA540" i="4"/>
  <c r="AA538" i="4"/>
  <c r="AA170" i="4"/>
  <c r="AA171" i="4"/>
  <c r="AA25" i="4"/>
  <c r="BB25" i="4" s="1"/>
  <c r="AA82" i="4"/>
  <c r="BB82" i="4" s="1"/>
  <c r="AA39" i="4"/>
  <c r="AA139" i="4"/>
  <c r="AA79" i="4"/>
  <c r="AA127" i="4"/>
  <c r="AA83" i="4"/>
  <c r="AI84" i="4"/>
  <c r="AI184" i="4"/>
  <c r="AJ399" i="4"/>
  <c r="AJ407" i="4"/>
  <c r="AJ415" i="4"/>
  <c r="AI451" i="4"/>
  <c r="AF13" i="10"/>
  <c r="AA80" i="4"/>
  <c r="BB80" i="4" s="1"/>
  <c r="AA37" i="4"/>
  <c r="BB37" i="4" s="1"/>
  <c r="AJ311" i="4"/>
  <c r="AI80" i="4"/>
  <c r="AJ543" i="4"/>
  <c r="AD19" i="10"/>
  <c r="Z19" i="10"/>
  <c r="V19" i="10"/>
  <c r="AG19" i="10"/>
  <c r="AF19" i="10"/>
  <c r="T19" i="10"/>
  <c r="AE19" i="10"/>
  <c r="X19" i="10"/>
  <c r="U19" i="10"/>
  <c r="AA19" i="10"/>
  <c r="Y19" i="10"/>
  <c r="W19" i="10"/>
  <c r="AB19" i="10"/>
  <c r="AI32" i="4"/>
  <c r="AI151" i="4"/>
  <c r="AJ727" i="4"/>
  <c r="AF23" i="10"/>
  <c r="X51" i="10"/>
  <c r="AG51" i="10"/>
  <c r="AI72" i="4"/>
  <c r="AI92" i="4"/>
  <c r="AI112" i="4"/>
  <c r="AI120" i="4"/>
  <c r="AJ123" i="4"/>
  <c r="AI380" i="4"/>
  <c r="AI384" i="4"/>
  <c r="AJ387" i="4"/>
  <c r="AJ395" i="4"/>
  <c r="AJ403" i="4"/>
  <c r="AJ411" i="4"/>
  <c r="AA26" i="4"/>
  <c r="BB26" i="4" s="1"/>
  <c r="Y48" i="4"/>
  <c r="Y47" i="4"/>
  <c r="AE56" i="10"/>
  <c r="AC19" i="10"/>
  <c r="AI108" i="4"/>
  <c r="AI104" i="4"/>
  <c r="AB28" i="10"/>
  <c r="AA28" i="10"/>
  <c r="R28" i="10"/>
  <c r="AI28" i="10"/>
  <c r="Y107" i="4"/>
  <c r="T28" i="10"/>
  <c r="AE28" i="10"/>
  <c r="V28" i="10"/>
  <c r="U28" i="10"/>
  <c r="AC28" i="10"/>
  <c r="AG28" i="10"/>
  <c r="Z34" i="10"/>
  <c r="AC34" i="10"/>
  <c r="AB34" i="10"/>
  <c r="AF34" i="10"/>
  <c r="AD34" i="10"/>
  <c r="AG34" i="10"/>
  <c r="R34" i="10"/>
  <c r="AI34" i="10"/>
  <c r="Y132" i="4"/>
  <c r="AA34" i="10"/>
  <c r="U44" i="10"/>
  <c r="T44" i="10"/>
  <c r="AC44" i="10"/>
  <c r="AI428" i="4"/>
  <c r="AI432" i="4"/>
  <c r="AI103" i="4"/>
  <c r="U25" i="10"/>
  <c r="AB25" i="10"/>
  <c r="AG25" i="10"/>
  <c r="W25" i="10"/>
  <c r="AD25" i="10"/>
  <c r="AF25" i="10"/>
  <c r="X25" i="10"/>
  <c r="Z25" i="10"/>
  <c r="U67" i="10"/>
  <c r="R67" i="10"/>
  <c r="AI67" i="10"/>
  <c r="Y736" i="4"/>
  <c r="Y67" i="10"/>
  <c r="W67" i="10"/>
  <c r="AD67" i="10"/>
  <c r="Z67" i="10"/>
  <c r="T67" i="10"/>
  <c r="V67" i="10"/>
  <c r="AA67" i="10"/>
  <c r="X67" i="10"/>
  <c r="AA265" i="4"/>
  <c r="AA172" i="4"/>
  <c r="BB172" i="4" s="1"/>
  <c r="AA264" i="4"/>
  <c r="AC25" i="10"/>
  <c r="Y31" i="10"/>
  <c r="AG31" i="10"/>
  <c r="U31" i="10"/>
  <c r="AC31" i="10"/>
  <c r="W31" i="10"/>
  <c r="V31" i="10"/>
  <c r="AF31" i="10"/>
  <c r="AB31" i="10"/>
  <c r="AD31" i="10"/>
  <c r="Z31" i="10"/>
  <c r="AJ40" i="4"/>
  <c r="AI111" i="4"/>
  <c r="AI179" i="4"/>
  <c r="AI666" i="4"/>
  <c r="AF67" i="10"/>
  <c r="Y65" i="4"/>
  <c r="BF65" i="4" s="1"/>
  <c r="Y78" i="4"/>
  <c r="Y77" i="4"/>
  <c r="AB67" i="10"/>
  <c r="AE67" i="10"/>
  <c r="U9" i="10"/>
  <c r="Z9" i="10"/>
  <c r="AE9" i="10"/>
  <c r="T9" i="10"/>
  <c r="R9" i="10"/>
  <c r="AI9" i="10"/>
  <c r="AB9" i="10"/>
  <c r="W9" i="10"/>
  <c r="AC9" i="10"/>
  <c r="X9" i="10"/>
  <c r="AF9" i="10"/>
  <c r="AE10" i="10"/>
  <c r="R10" i="10"/>
  <c r="AI10" i="10"/>
  <c r="Z10" i="10"/>
  <c r="U10" i="10"/>
  <c r="X36" i="10"/>
  <c r="AF36" i="10"/>
  <c r="AE36" i="10"/>
  <c r="Z36" i="10"/>
  <c r="T46" i="10"/>
  <c r="AC46" i="10"/>
  <c r="AG46" i="10"/>
  <c r="AD46" i="10"/>
  <c r="AE46" i="10"/>
  <c r="AI220" i="4"/>
  <c r="AJ231" i="4"/>
  <c r="AJ235" i="4"/>
  <c r="T32" i="10"/>
  <c r="AF32" i="10"/>
  <c r="X32" i="10"/>
  <c r="AB32" i="10"/>
  <c r="AA32" i="10"/>
  <c r="AG32" i="10"/>
  <c r="AB53" i="10"/>
  <c r="AG53" i="10"/>
  <c r="AE53" i="10"/>
  <c r="AF53" i="10"/>
  <c r="Z53" i="10"/>
  <c r="AA143" i="4"/>
  <c r="AA9" i="4"/>
  <c r="BB9" i="4" s="1"/>
  <c r="AA141" i="4"/>
  <c r="BB141" i="4" s="1"/>
  <c r="AA50" i="4"/>
  <c r="BB50" i="4" s="1"/>
  <c r="AA16" i="4"/>
  <c r="BB16" i="4" s="1"/>
  <c r="AA30" i="4"/>
  <c r="BB30" i="4" s="1"/>
  <c r="AA129" i="4"/>
  <c r="BB129" i="4" s="1"/>
  <c r="AA21" i="4"/>
  <c r="BB21" i="4" s="1"/>
  <c r="AA103" i="4"/>
  <c r="AA42" i="4"/>
  <c r="BB42" i="4" s="1"/>
  <c r="AA105" i="4"/>
  <c r="BB105" i="4" s="1"/>
  <c r="AA101" i="4"/>
  <c r="BB101" i="4" s="1"/>
  <c r="AA132" i="4"/>
  <c r="AA158" i="4"/>
  <c r="AA175" i="4"/>
  <c r="AA119" i="4"/>
  <c r="AA15" i="4"/>
  <c r="AA14" i="4"/>
  <c r="BB14" i="4" s="1"/>
  <c r="AA48" i="4"/>
  <c r="BB48" i="4" s="1"/>
  <c r="AA40" i="4"/>
  <c r="AA113" i="4"/>
  <c r="BB113" i="4" s="1"/>
  <c r="AA10" i="4"/>
  <c r="BB10" i="4" s="1"/>
  <c r="AA120" i="4"/>
  <c r="BB120" i="4" s="1"/>
  <c r="AA51" i="4"/>
  <c r="AA27" i="4"/>
  <c r="AA160" i="4"/>
  <c r="AA12" i="4"/>
  <c r="AA144" i="4"/>
  <c r="AA13" i="4"/>
  <c r="BB13" i="4" s="1"/>
  <c r="AA108" i="4"/>
  <c r="BB108" i="4" s="1"/>
  <c r="AA118" i="4"/>
  <c r="BB118" i="4" s="1"/>
  <c r="AJ379" i="4"/>
  <c r="AI391" i="4"/>
  <c r="AI399" i="4"/>
  <c r="AJ418" i="4"/>
  <c r="AI592" i="4"/>
  <c r="Z14" i="10"/>
  <c r="AA14" i="10"/>
  <c r="AD14" i="10"/>
  <c r="AF14" i="10"/>
  <c r="V14" i="10"/>
  <c r="Y14" i="10"/>
  <c r="X14" i="10"/>
  <c r="AA559" i="4"/>
  <c r="AA355" i="4"/>
  <c r="AA707" i="4"/>
  <c r="AA551" i="4"/>
  <c r="AA353" i="4"/>
  <c r="AA191" i="4"/>
  <c r="AA474" i="4"/>
  <c r="AA481" i="4"/>
  <c r="AA409" i="4"/>
  <c r="AA89" i="4"/>
  <c r="AA449" i="4"/>
  <c r="AA269" i="4"/>
  <c r="AA162" i="4"/>
  <c r="AA450" i="4"/>
  <c r="AA311" i="4"/>
  <c r="AA728" i="4"/>
  <c r="AA734" i="4"/>
  <c r="AA554" i="4"/>
  <c r="AA709" i="4"/>
  <c r="AA359" i="4"/>
  <c r="AA478" i="4"/>
  <c r="AA557" i="4"/>
  <c r="AA220" i="4"/>
  <c r="AA362" i="4"/>
  <c r="AA482" i="4"/>
  <c r="AA86" i="4"/>
  <c r="AA241" i="4"/>
  <c r="AA240" i="4"/>
  <c r="AA626" i="4"/>
  <c r="AA87" i="4"/>
  <c r="AA625" i="4"/>
  <c r="AA223" i="4"/>
  <c r="AA357" i="4"/>
  <c r="AA627" i="4"/>
  <c r="AA233" i="4"/>
  <c r="AA475" i="4"/>
  <c r="AA178" i="4"/>
  <c r="AA730" i="4"/>
  <c r="AA221" i="4"/>
  <c r="AA88" i="4"/>
  <c r="AA53" i="4"/>
  <c r="AA403" i="4"/>
  <c r="AA636" i="4"/>
  <c r="AA718" i="4"/>
  <c r="AA472" i="4"/>
  <c r="AA553" i="4"/>
  <c r="AA633" i="4"/>
  <c r="AA350" i="4"/>
  <c r="AA276" i="4"/>
  <c r="AA401" i="4"/>
  <c r="AA468" i="4"/>
  <c r="AA225" i="4"/>
  <c r="AA308" i="4"/>
  <c r="AA231" i="4"/>
  <c r="AA356" i="4"/>
  <c r="AA453" i="4"/>
  <c r="AA484" i="4"/>
  <c r="AA632" i="4"/>
  <c r="AA558" i="4"/>
  <c r="AA360" i="4"/>
  <c r="AA455" i="4"/>
  <c r="AA486" i="4"/>
  <c r="AA477" i="4"/>
  <c r="AA714" i="4"/>
  <c r="AA123" i="4"/>
  <c r="AA270" i="4"/>
  <c r="AI526" i="4"/>
  <c r="AA104" i="4"/>
  <c r="BB104" i="4" s="1"/>
  <c r="AI648" i="4"/>
  <c r="AJ663" i="4"/>
  <c r="AJ355" i="4"/>
  <c r="Y22" i="10"/>
  <c r="AC22" i="10"/>
  <c r="AF22" i="10"/>
  <c r="Z42" i="10"/>
  <c r="AF42" i="10"/>
  <c r="W42" i="10"/>
  <c r="R42" i="10" s="1"/>
  <c r="AD42" i="10"/>
  <c r="AA546" i="4"/>
  <c r="AA702" i="4"/>
  <c r="AA344" i="4"/>
  <c r="AA619" i="4"/>
  <c r="AA349" i="4"/>
  <c r="AA227" i="4"/>
  <c r="AA690" i="4"/>
  <c r="AA686" i="4"/>
  <c r="AA441" i="4"/>
  <c r="AI12" i="4"/>
  <c r="AI20" i="4"/>
  <c r="AI383" i="4"/>
  <c r="AI516" i="4"/>
  <c r="AJ575" i="4"/>
  <c r="AA689" i="4"/>
  <c r="W54" i="10"/>
  <c r="Z54" i="10"/>
  <c r="X54" i="10"/>
  <c r="AF63" i="10"/>
  <c r="AA63" i="10"/>
  <c r="AA297" i="4"/>
  <c r="AA215" i="4"/>
  <c r="AA167" i="4"/>
  <c r="AA33" i="4"/>
  <c r="AA333" i="4"/>
  <c r="AA513" i="4"/>
  <c r="AA65" i="4"/>
  <c r="AA591" i="4"/>
  <c r="AA595" i="4"/>
  <c r="AA334" i="4"/>
  <c r="AA337" i="4"/>
  <c r="AA126" i="4"/>
  <c r="AA146" i="4"/>
  <c r="AA165" i="4"/>
  <c r="AA164" i="4"/>
  <c r="AI272" i="4"/>
  <c r="AJ287" i="4"/>
  <c r="AI388" i="4"/>
  <c r="AJ435" i="4"/>
  <c r="AI620" i="4"/>
  <c r="AI628" i="4"/>
  <c r="AA32" i="4"/>
  <c r="AI550" i="4"/>
  <c r="AI640" i="4"/>
  <c r="AI660" i="4"/>
  <c r="AJ671" i="4"/>
  <c r="AA11" i="10"/>
  <c r="AG11" i="10"/>
  <c r="AB11" i="10"/>
  <c r="W40" i="10"/>
  <c r="R40" i="10"/>
  <c r="AI40" i="10"/>
  <c r="AA50" i="10"/>
  <c r="AE50" i="10"/>
  <c r="AG60" i="10"/>
  <c r="X60" i="10"/>
  <c r="AA582" i="4"/>
  <c r="AA573" i="4"/>
  <c r="AA504" i="4"/>
  <c r="AA501" i="4"/>
  <c r="AA500" i="4"/>
  <c r="AA497" i="4"/>
  <c r="AA63" i="4"/>
  <c r="AA98" i="4"/>
  <c r="AA96" i="4"/>
  <c r="AA736" i="4"/>
  <c r="AI148" i="4"/>
  <c r="AI296" i="4"/>
  <c r="AI320" i="4"/>
  <c r="AI324" i="4"/>
  <c r="AI340" i="4"/>
  <c r="AJ351" i="4"/>
  <c r="AI672" i="4"/>
  <c r="AI700" i="4"/>
  <c r="AI704" i="4"/>
  <c r="AG39" i="10"/>
  <c r="AF39" i="10"/>
  <c r="T39" i="10"/>
  <c r="U57" i="10"/>
  <c r="AD65" i="10"/>
  <c r="AG65" i="10"/>
  <c r="T65" i="10"/>
  <c r="X35" i="10"/>
  <c r="AA280" i="4"/>
  <c r="AA417" i="4"/>
  <c r="AA587" i="4"/>
  <c r="AA114" i="4"/>
  <c r="AI252" i="4"/>
  <c r="AJ574" i="4"/>
  <c r="AI664" i="4"/>
  <c r="AA509" i="4"/>
  <c r="AG17" i="10"/>
  <c r="Z21" i="10"/>
  <c r="AA47" i="10"/>
  <c r="AD47" i="10"/>
  <c r="Y21" i="10"/>
  <c r="U52" i="10"/>
  <c r="AA277" i="4"/>
  <c r="AA72" i="4"/>
  <c r="AA698" i="4"/>
  <c r="AA410" i="4"/>
  <c r="AA372" i="4"/>
  <c r="AA278" i="4"/>
  <c r="AA283" i="4"/>
  <c r="AA413" i="4"/>
  <c r="AA570" i="4"/>
  <c r="AA645" i="4"/>
  <c r="AA649" i="4"/>
  <c r="AA735" i="4"/>
  <c r="AA370" i="4"/>
  <c r="AF65" i="10"/>
  <c r="AG47" i="10"/>
  <c r="AB35" i="10"/>
  <c r="AJ675" i="4"/>
  <c r="AG15" i="10"/>
  <c r="U15" i="10"/>
  <c r="Y29" i="10"/>
  <c r="AC29" i="10"/>
  <c r="AA201" i="4"/>
  <c r="AA257" i="4"/>
  <c r="AA245" i="4"/>
  <c r="AA653" i="4"/>
  <c r="AA181" i="4"/>
  <c r="AA423" i="4"/>
  <c r="AA244" i="4"/>
  <c r="AA243" i="4"/>
  <c r="AA262" i="4"/>
  <c r="AI164" i="4"/>
  <c r="AI228" i="4"/>
  <c r="AI732" i="4"/>
  <c r="AA202" i="4"/>
  <c r="AI48" i="4"/>
  <c r="AZ676" i="4"/>
  <c r="AZ684" i="4"/>
  <c r="AZ692" i="4"/>
  <c r="AZ700" i="4"/>
  <c r="AZ708" i="4"/>
  <c r="AZ716" i="4"/>
  <c r="AZ724" i="4"/>
  <c r="AZ732" i="4"/>
  <c r="AZ637" i="4"/>
  <c r="AZ645" i="4"/>
  <c r="AZ653" i="4"/>
  <c r="AZ661" i="4"/>
  <c r="AZ669" i="4"/>
  <c r="AZ677" i="4"/>
  <c r="AZ685" i="4"/>
  <c r="AZ693" i="4"/>
  <c r="AZ701" i="4"/>
  <c r="AZ709" i="4"/>
  <c r="AZ717" i="4"/>
  <c r="AZ725" i="4"/>
  <c r="X55" i="10"/>
  <c r="Z55" i="10"/>
  <c r="AE55" i="10"/>
  <c r="Y55" i="10"/>
  <c r="AG55" i="10"/>
  <c r="W55" i="10"/>
  <c r="AA55" i="10"/>
  <c r="T55" i="10"/>
  <c r="U55" i="10"/>
  <c r="AD55" i="10"/>
  <c r="AC55" i="10"/>
  <c r="AF55" i="10"/>
  <c r="AB55" i="10"/>
  <c r="V55" i="10"/>
  <c r="Y55" i="4"/>
  <c r="Y57" i="4"/>
  <c r="Y54" i="4"/>
  <c r="BF54" i="4" s="1"/>
  <c r="Y53" i="4"/>
  <c r="BF53" i="4" s="1"/>
  <c r="Y58" i="4"/>
  <c r="BF58" i="4" s="1"/>
  <c r="Y56" i="4"/>
  <c r="Y59" i="4"/>
  <c r="Y44" i="10"/>
  <c r="AE44" i="10"/>
  <c r="X44" i="10"/>
  <c r="AD44" i="10"/>
  <c r="V44" i="10"/>
  <c r="AF44" i="10"/>
  <c r="W44" i="10"/>
  <c r="AG44" i="10"/>
  <c r="Z44" i="10"/>
  <c r="AA44" i="10"/>
  <c r="W50" i="10"/>
  <c r="V50" i="10"/>
  <c r="AF50" i="10"/>
  <c r="Y50" i="10"/>
  <c r="AD50" i="10"/>
  <c r="AB50" i="10"/>
  <c r="U50" i="10"/>
  <c r="Z50" i="10"/>
  <c r="X50" i="10"/>
  <c r="AG50" i="10"/>
  <c r="AC50" i="10"/>
  <c r="AE49" i="10"/>
  <c r="AF49" i="10"/>
  <c r="AC49" i="10"/>
  <c r="V49" i="10"/>
  <c r="AD49" i="10"/>
  <c r="AA49" i="10"/>
  <c r="AB49" i="10"/>
  <c r="T49" i="10"/>
  <c r="X49" i="10"/>
  <c r="AG49" i="10"/>
  <c r="W49" i="10"/>
  <c r="Y49" i="10"/>
  <c r="U49" i="10"/>
  <c r="Z49" i="10"/>
  <c r="Y69" i="4"/>
  <c r="BF69" i="4" s="1"/>
  <c r="Y67" i="4"/>
  <c r="Y71" i="4"/>
  <c r="Y64" i="4"/>
  <c r="Y75" i="4"/>
  <c r="Y70" i="4"/>
  <c r="Y74" i="4"/>
  <c r="Y76" i="4"/>
  <c r="Y81" i="4"/>
  <c r="Y85" i="4"/>
  <c r="BF85" i="4" s="1"/>
  <c r="Y73" i="4"/>
  <c r="Y68" i="4"/>
  <c r="Y72" i="4"/>
  <c r="Y83" i="4"/>
  <c r="Y66" i="4"/>
  <c r="BF66" i="4" s="1"/>
  <c r="Y79" i="4"/>
  <c r="Y84" i="4"/>
  <c r="Y82" i="4"/>
  <c r="Y80" i="4"/>
  <c r="BF80" i="4" s="1"/>
  <c r="R48" i="10"/>
  <c r="Y116" i="4"/>
  <c r="Y117" i="4"/>
  <c r="Y114" i="4"/>
  <c r="BF114" i="4" s="1"/>
  <c r="Y115" i="4"/>
  <c r="Y119" i="4"/>
  <c r="Y118" i="4"/>
  <c r="BF118" i="4" s="1"/>
  <c r="U8" i="10"/>
  <c r="X8" i="10"/>
  <c r="AD8" i="10"/>
  <c r="AC8" i="10"/>
  <c r="W8" i="10"/>
  <c r="V8" i="10"/>
  <c r="Y8" i="10"/>
  <c r="AE8" i="10"/>
  <c r="AB8" i="10"/>
  <c r="AG8" i="10"/>
  <c r="R8" i="10"/>
  <c r="AI8" i="10"/>
  <c r="Y8" i="4"/>
  <c r="AF8" i="10"/>
  <c r="Z8" i="10"/>
  <c r="X45" i="10"/>
  <c r="AD45" i="10"/>
  <c r="W63" i="10"/>
  <c r="Y63" i="10"/>
  <c r="AG63" i="10"/>
  <c r="T63" i="10"/>
  <c r="AE63" i="10"/>
  <c r="Z63" i="10"/>
  <c r="AB63" i="10"/>
  <c r="V63" i="10"/>
  <c r="R63" i="10" s="1"/>
  <c r="X63" i="10"/>
  <c r="U63" i="10"/>
  <c r="AC63" i="10"/>
  <c r="AD63" i="10"/>
  <c r="V36" i="10"/>
  <c r="AD36" i="10"/>
  <c r="W36" i="10"/>
  <c r="R36" i="10"/>
  <c r="AI36" i="10"/>
  <c r="AA36" i="10"/>
  <c r="T36" i="10"/>
  <c r="AB36" i="10"/>
  <c r="AG36" i="10"/>
  <c r="X46" i="10"/>
  <c r="AF46" i="10"/>
  <c r="U46" i="10"/>
  <c r="AA46" i="10"/>
  <c r="AB46" i="10"/>
  <c r="V46" i="10"/>
  <c r="W46" i="10"/>
  <c r="Y46" i="10"/>
  <c r="Y46" i="4"/>
  <c r="BF46" i="4" s="1"/>
  <c r="Y51" i="4"/>
  <c r="Y52" i="4"/>
  <c r="Y49" i="4"/>
  <c r="AC30" i="10"/>
  <c r="AD30" i="10"/>
  <c r="T30" i="10"/>
  <c r="V30" i="10"/>
  <c r="W30" i="10"/>
  <c r="U30" i="10"/>
  <c r="Z30" i="10"/>
  <c r="AA30" i="10"/>
  <c r="R30" i="10"/>
  <c r="AI30" i="10"/>
  <c r="AG30" i="10"/>
  <c r="Y30" i="10"/>
  <c r="Y108" i="4"/>
  <c r="BF108" i="4" s="1"/>
  <c r="Y109" i="4"/>
  <c r="AD10" i="10"/>
  <c r="Y10" i="10"/>
  <c r="AF10" i="10"/>
  <c r="AC10" i="10"/>
  <c r="W10" i="10"/>
  <c r="AB10" i="10"/>
  <c r="T10" i="10"/>
  <c r="AD26" i="10"/>
  <c r="AG26" i="10"/>
  <c r="AB26" i="10"/>
  <c r="Y26" i="10"/>
  <c r="R26" i="10"/>
  <c r="AI26" i="10"/>
  <c r="Y102" i="4"/>
  <c r="T26" i="10"/>
  <c r="AA26" i="10"/>
  <c r="AC26" i="10"/>
  <c r="AF26" i="10"/>
  <c r="X26" i="10"/>
  <c r="Z26" i="10"/>
  <c r="V10" i="10"/>
  <c r="U17" i="10"/>
  <c r="AF17" i="10"/>
  <c r="AC17" i="10"/>
  <c r="Y17" i="10"/>
  <c r="AB17" i="10"/>
  <c r="W17" i="10"/>
  <c r="T17" i="10"/>
  <c r="R17" i="10"/>
  <c r="AI17" i="10"/>
  <c r="Y28" i="4"/>
  <c r="V17" i="10"/>
  <c r="AD17" i="10"/>
  <c r="AA17" i="10"/>
  <c r="AF60" i="10"/>
  <c r="W60" i="10"/>
  <c r="AA60" i="10"/>
  <c r="AB60" i="10"/>
  <c r="U60" i="10"/>
  <c r="V60" i="10"/>
  <c r="AC60" i="10"/>
  <c r="AE60" i="10"/>
  <c r="AD60" i="10"/>
  <c r="Y60" i="10"/>
  <c r="T60" i="10"/>
  <c r="AA25" i="10"/>
  <c r="AG66" i="10"/>
  <c r="W28" i="10"/>
  <c r="Z40" i="10"/>
  <c r="AD58" i="10"/>
  <c r="U58" i="10"/>
  <c r="T58" i="10"/>
  <c r="AG58" i="10"/>
  <c r="AC58" i="10"/>
  <c r="AA58" i="10"/>
  <c r="V58" i="10"/>
  <c r="R58" i="10"/>
  <c r="Z35" i="10"/>
  <c r="U23" i="10"/>
  <c r="AB54" i="10"/>
  <c r="AD54" i="10"/>
  <c r="AG54" i="10"/>
  <c r="AA54" i="10"/>
  <c r="AF15" i="10"/>
  <c r="Z15" i="10"/>
  <c r="AA15" i="10"/>
  <c r="R15" i="10"/>
  <c r="AI15" i="10"/>
  <c r="Y19" i="4"/>
  <c r="V25" i="10"/>
  <c r="T25" i="10"/>
  <c r="R25" i="10"/>
  <c r="AI25" i="10"/>
  <c r="T35" i="10"/>
  <c r="W35" i="10"/>
  <c r="AF35" i="10"/>
  <c r="AE35" i="10"/>
  <c r="V35" i="10"/>
  <c r="AG40" i="10"/>
  <c r="V40" i="10"/>
  <c r="X40" i="10"/>
  <c r="AF66" i="10"/>
  <c r="AE66" i="10"/>
  <c r="Z66" i="10"/>
  <c r="AA66" i="10"/>
  <c r="AD66" i="10"/>
  <c r="AB66" i="10"/>
  <c r="V52" i="10"/>
  <c r="X52" i="10"/>
  <c r="W52" i="10"/>
  <c r="AG52" i="10"/>
  <c r="Y53" i="10"/>
  <c r="U53" i="10"/>
  <c r="T53" i="10"/>
  <c r="R61" i="10"/>
  <c r="AI61" i="10"/>
  <c r="Y713" i="4"/>
  <c r="R52" i="10"/>
  <c r="AI52" i="10"/>
  <c r="Y16" i="4"/>
  <c r="Y14" i="4"/>
  <c r="Y17" i="4"/>
  <c r="BF17" i="4" s="1"/>
  <c r="Y15" i="4"/>
  <c r="Y26" i="4"/>
  <c r="BF26" i="4" s="1"/>
  <c r="Y27" i="4"/>
  <c r="Y25" i="4"/>
  <c r="BF25" i="4" s="1"/>
  <c r="Y22" i="4"/>
  <c r="Y24" i="4"/>
  <c r="Y31" i="4"/>
  <c r="Y23" i="4"/>
  <c r="Y101" i="4"/>
  <c r="R49" i="10"/>
  <c r="Y281" i="4"/>
  <c r="Y283" i="4"/>
  <c r="Y288" i="4"/>
  <c r="Y276" i="4"/>
  <c r="Y269" i="4"/>
  <c r="Y290" i="4"/>
  <c r="Y266" i="4"/>
  <c r="Y299" i="4"/>
  <c r="Y272" i="4"/>
  <c r="Y274" i="4"/>
  <c r="Y295" i="4"/>
  <c r="Y267" i="4"/>
  <c r="Y271" i="4"/>
  <c r="Y285" i="4"/>
  <c r="BF285" i="4" s="1"/>
  <c r="Y291" i="4"/>
  <c r="Y298" i="4"/>
  <c r="Y284" i="4"/>
  <c r="Y268" i="4"/>
  <c r="Y296" i="4"/>
  <c r="Y297" i="4"/>
  <c r="Y273" i="4"/>
  <c r="Y293" i="4"/>
  <c r="Y277" i="4"/>
  <c r="Y282" i="4"/>
  <c r="Y303" i="4"/>
  <c r="Y292" i="4"/>
  <c r="Y302" i="4"/>
  <c r="Y294" i="4"/>
  <c r="Y286" i="4"/>
  <c r="Y301" i="4"/>
  <c r="Y275" i="4"/>
  <c r="Y279" i="4"/>
  <c r="Y270" i="4"/>
  <c r="Y287" i="4"/>
  <c r="Y280" i="4"/>
  <c r="Y300" i="4"/>
  <c r="Y278" i="4"/>
  <c r="Y289" i="4"/>
  <c r="AI343" i="4"/>
  <c r="AI99" i="4"/>
  <c r="AI447" i="4"/>
  <c r="AI271" i="4"/>
  <c r="AI443" i="4"/>
  <c r="AI471" i="4"/>
  <c r="AI735" i="4"/>
  <c r="AI375" i="4"/>
  <c r="AI419" i="4"/>
  <c r="AI307" i="4"/>
  <c r="AI607" i="4"/>
  <c r="AI387" i="4"/>
  <c r="AI243" i="4"/>
  <c r="AI127" i="4"/>
  <c r="AI131" i="4"/>
  <c r="AI555" i="4"/>
  <c r="AI727" i="4"/>
  <c r="AI515" i="4"/>
  <c r="AI355" i="4"/>
  <c r="AI703" i="4"/>
  <c r="AI332" i="4"/>
  <c r="AI268" i="4"/>
  <c r="AI176" i="4"/>
  <c r="AI719" i="4"/>
  <c r="AI639" i="4"/>
  <c r="AI36" i="4"/>
  <c r="AI564" i="4"/>
  <c r="AI431" i="4"/>
  <c r="AI687" i="4"/>
  <c r="AI379" i="4"/>
  <c r="Y157" i="4"/>
  <c r="Y155" i="4"/>
  <c r="Y159" i="4"/>
  <c r="Y145" i="4"/>
  <c r="BF145" i="4" s="1"/>
  <c r="Y110" i="4"/>
  <c r="BF110" i="4" s="1"/>
  <c r="Y113" i="4"/>
  <c r="Y112" i="4"/>
  <c r="Y111" i="4"/>
  <c r="Y174" i="4"/>
  <c r="Y177" i="4"/>
  <c r="Y173" i="4"/>
  <c r="Y176" i="4"/>
  <c r="Y169" i="4"/>
  <c r="Y166" i="4"/>
  <c r="Y167" i="4"/>
  <c r="Y732" i="4"/>
  <c r="Y735" i="4"/>
  <c r="Y733" i="4"/>
  <c r="Y734" i="4"/>
  <c r="Y453" i="4"/>
  <c r="Y454" i="4"/>
  <c r="Y459" i="4"/>
  <c r="Y455" i="4"/>
  <c r="Y456" i="4"/>
  <c r="Y620" i="4"/>
  <c r="Y699" i="4"/>
  <c r="Y610" i="4"/>
  <c r="Y682" i="4"/>
  <c r="Y630" i="4"/>
  <c r="Y685" i="4"/>
  <c r="Y629" i="4"/>
  <c r="Y660" i="4"/>
  <c r="Y698" i="4"/>
  <c r="Y611" i="4"/>
  <c r="Y672" i="4"/>
  <c r="Y628" i="4"/>
  <c r="Y664" i="4"/>
  <c r="Y661" i="4"/>
  <c r="V19" i="6"/>
  <c r="Y668" i="4"/>
  <c r="Y674" i="4"/>
  <c r="Y613" i="4"/>
  <c r="Y670" i="4"/>
  <c r="Y675" i="4"/>
  <c r="Y647" i="4"/>
  <c r="Y645" i="4"/>
  <c r="Y643" i="4"/>
  <c r="Y691" i="4"/>
  <c r="Y696" i="4"/>
  <c r="Y656" i="4"/>
  <c r="Y642" i="4"/>
  <c r="Y683" i="4"/>
  <c r="Y667" i="4"/>
  <c r="Y646" i="4"/>
  <c r="Y649" i="4"/>
  <c r="Y680" i="4"/>
  <c r="Y614" i="4"/>
  <c r="Y631" i="4"/>
  <c r="Y615" i="4"/>
  <c r="Y697" i="4"/>
  <c r="Y677" i="4"/>
  <c r="Y665" i="4"/>
  <c r="Y633" i="4"/>
  <c r="Y687" i="4"/>
  <c r="Y659" i="4"/>
  <c r="Y655" i="4"/>
  <c r="Y632" i="4"/>
  <c r="Y609" i="4"/>
  <c r="Y712" i="4"/>
  <c r="Y707" i="4"/>
  <c r="Y703" i="4"/>
  <c r="Y700" i="4"/>
  <c r="Y701" i="4"/>
  <c r="Y704" i="4"/>
  <c r="Y709" i="4"/>
  <c r="Y710" i="4"/>
  <c r="Y705" i="4"/>
  <c r="Y706" i="4"/>
  <c r="Y708" i="4"/>
  <c r="Y711" i="4"/>
  <c r="Y702" i="4"/>
  <c r="R53" i="10"/>
  <c r="AI53" i="10"/>
  <c r="Y162" i="4"/>
  <c r="AG45" i="10"/>
  <c r="Y57" i="10"/>
  <c r="R54" i="10"/>
  <c r="AC12" i="10"/>
  <c r="U51" i="10"/>
  <c r="AB23" i="10"/>
  <c r="R23" i="10"/>
  <c r="AI23" i="10"/>
  <c r="V38" i="10"/>
  <c r="AD38" i="10"/>
  <c r="AD27" i="10"/>
  <c r="AD12" i="10"/>
  <c r="AB68" i="10"/>
  <c r="AE12" i="10"/>
  <c r="AE30" i="10"/>
  <c r="T68" i="10"/>
  <c r="AA18" i="10"/>
  <c r="AD16" i="10"/>
  <c r="Y16" i="10"/>
  <c r="AC27" i="10"/>
  <c r="AB62" i="10"/>
  <c r="AE57" i="10"/>
  <c r="W57" i="10"/>
  <c r="AD57" i="10"/>
  <c r="U54" i="10"/>
  <c r="AB65" i="10"/>
  <c r="U65" i="10"/>
  <c r="V33" i="10"/>
  <c r="Z18" i="10"/>
  <c r="Z45" i="10"/>
  <c r="U68" i="10"/>
  <c r="AD18" i="10"/>
  <c r="X12" i="10"/>
  <c r="AC51" i="10"/>
  <c r="V23" i="10"/>
  <c r="X23" i="10"/>
  <c r="AC38" i="10"/>
  <c r="Y51" i="10"/>
  <c r="AB27" i="10"/>
  <c r="V27" i="10"/>
  <c r="AE27" i="10"/>
  <c r="AA62" i="10"/>
  <c r="AE68" i="10"/>
  <c r="V18" i="10"/>
  <c r="R12" i="10"/>
  <c r="AI12" i="10"/>
  <c r="W18" i="10"/>
  <c r="AA57" i="10"/>
  <c r="AF57" i="10"/>
  <c r="AC57" i="10"/>
  <c r="R33" i="10"/>
  <c r="AI33" i="10"/>
  <c r="AB18" i="10"/>
  <c r="Y45" i="10"/>
  <c r="Y68" i="10"/>
  <c r="AF18" i="10"/>
  <c r="Y12" i="10"/>
  <c r="T38" i="10"/>
  <c r="AF51" i="10"/>
  <c r="T51" i="10"/>
  <c r="T23" i="10"/>
  <c r="AD23" i="10"/>
  <c r="AF38" i="10"/>
  <c r="W33" i="10"/>
  <c r="T27" i="10"/>
  <c r="Z33" i="10"/>
  <c r="AF33" i="10"/>
  <c r="AG18" i="10"/>
  <c r="T62" i="10"/>
  <c r="AG12" i="10"/>
  <c r="T18" i="10"/>
  <c r="X16" i="10"/>
  <c r="Z57" i="10"/>
  <c r="AA12" i="10"/>
  <c r="AA65" i="10"/>
  <c r="Y65" i="10"/>
  <c r="AA33" i="10"/>
  <c r="X37" i="10"/>
  <c r="AA53" i="10"/>
  <c r="U33" i="10"/>
  <c r="AF45" i="10"/>
  <c r="R50" i="10"/>
  <c r="AI50" i="10"/>
  <c r="Y263" i="4"/>
  <c r="AD68" i="10"/>
  <c r="T12" i="10"/>
  <c r="V51" i="10"/>
  <c r="AB51" i="10"/>
  <c r="AG23" i="10"/>
  <c r="W23" i="10"/>
  <c r="X38" i="10"/>
  <c r="AG33" i="10"/>
  <c r="X33" i="10"/>
  <c r="AG62" i="10"/>
  <c r="AC36" i="10"/>
  <c r="Z62" i="10"/>
  <c r="U36" i="10"/>
  <c r="V12" i="10"/>
  <c r="X48" i="10"/>
  <c r="AI48" i="10"/>
  <c r="AB48" i="10"/>
  <c r="U16" i="10"/>
  <c r="W16" i="10"/>
  <c r="W65" i="10"/>
  <c r="U62" i="10"/>
  <c r="R68" i="10"/>
  <c r="AI68" i="10"/>
  <c r="AC65" i="10"/>
  <c r="AB12" i="10"/>
  <c r="W15" i="10"/>
  <c r="W37" i="10"/>
  <c r="U27" i="10"/>
  <c r="AA37" i="10"/>
  <c r="AE33" i="10"/>
  <c r="AE23" i="10"/>
  <c r="AA45" i="10"/>
  <c r="W45" i="10"/>
  <c r="X57" i="10"/>
  <c r="X68" i="10"/>
  <c r="Z12" i="10"/>
  <c r="Z51" i="10"/>
  <c r="AD51" i="10"/>
  <c r="Z23" i="10"/>
  <c r="W38" i="10"/>
  <c r="AB41" i="10"/>
  <c r="T33" i="10"/>
  <c r="Y62" i="10"/>
  <c r="R18" i="10"/>
  <c r="AI18" i="10"/>
  <c r="X30" i="10"/>
  <c r="V68" i="10"/>
  <c r="AF12" i="10"/>
  <c r="AB16" i="10"/>
  <c r="AE16" i="10"/>
  <c r="AF16" i="10"/>
  <c r="AF27" i="10"/>
  <c r="X65" i="10"/>
  <c r="AC33" i="10"/>
  <c r="AD33" i="10"/>
  <c r="AE65" i="10"/>
  <c r="AE18" i="10"/>
  <c r="R27" i="10"/>
  <c r="AI27" i="10"/>
  <c r="AE51" i="10"/>
  <c r="T57" i="10"/>
  <c r="AC62" i="10"/>
  <c r="AI49" i="10"/>
  <c r="AC45" i="10"/>
  <c r="AB45" i="10"/>
  <c r="R44" i="10"/>
  <c r="AI44" i="10"/>
  <c r="W51" i="10"/>
  <c r="AA23" i="10"/>
  <c r="Y23" i="10"/>
  <c r="AA38" i="10"/>
  <c r="AG38" i="10"/>
  <c r="AB57" i="10"/>
  <c r="AF62" i="10"/>
  <c r="AF54" i="10"/>
  <c r="T54" i="10"/>
  <c r="X18" i="10"/>
  <c r="U18" i="10"/>
  <c r="AC68" i="10"/>
  <c r="Z16" i="10"/>
  <c r="AG27" i="10"/>
  <c r="AG57" i="10"/>
  <c r="R35" i="10"/>
  <c r="AI35" i="10"/>
  <c r="V45" i="10"/>
  <c r="R45" i="10"/>
  <c r="AE45" i="10"/>
  <c r="R57" i="10"/>
  <c r="Y38" i="10"/>
  <c r="AE38" i="10"/>
  <c r="U38" i="10"/>
  <c r="W62" i="10"/>
  <c r="Y18" i="10"/>
  <c r="AA68" i="10"/>
  <c r="R16" i="10"/>
  <c r="AI16" i="10"/>
  <c r="Z27" i="10"/>
  <c r="U35" i="10"/>
  <c r="AE47" i="10"/>
  <c r="W68" i="10"/>
  <c r="BB452" i="4"/>
  <c r="BB508" i="4"/>
  <c r="BB652" i="4"/>
  <c r="AJ173" i="4"/>
  <c r="AJ499" i="4"/>
  <c r="AJ523" i="4"/>
  <c r="AJ711" i="4"/>
  <c r="AJ651" i="4"/>
  <c r="AJ599" i="4"/>
  <c r="AJ515" i="4"/>
  <c r="AJ455" i="4"/>
  <c r="AJ367" i="4"/>
  <c r="AJ219" i="4"/>
  <c r="AJ706" i="4"/>
  <c r="BB361" i="4"/>
  <c r="BB425" i="4"/>
  <c r="AJ550" i="4"/>
  <c r="AJ699" i="4"/>
  <c r="AJ643" i="4"/>
  <c r="AJ583" i="4"/>
  <c r="AJ507" i="4"/>
  <c r="AJ283" i="4"/>
  <c r="AJ211" i="4"/>
  <c r="AJ603" i="4"/>
  <c r="AJ374" i="4"/>
  <c r="AJ629" i="4"/>
  <c r="AJ589" i="4"/>
  <c r="AI634" i="4"/>
  <c r="AI603" i="4"/>
  <c r="AI695" i="4"/>
  <c r="AI435" i="4"/>
  <c r="AI707" i="4"/>
  <c r="AI347" i="4"/>
  <c r="AI210" i="4"/>
  <c r="AI658" i="4"/>
  <c r="AI339" i="4"/>
  <c r="AI19" i="4"/>
  <c r="AI107" i="4"/>
  <c r="AI571" i="4"/>
  <c r="AI671" i="4"/>
  <c r="AI331" i="4"/>
  <c r="AI651" i="4"/>
  <c r="AI167" i="4"/>
  <c r="AI474" i="4"/>
  <c r="AI102" i="4"/>
  <c r="AI290" i="4"/>
  <c r="AI582" i="4"/>
  <c r="AI91" i="4"/>
  <c r="AI622" i="4"/>
  <c r="AI479" i="4"/>
  <c r="AI427" i="4"/>
  <c r="AI531" i="4"/>
  <c r="AI619" i="4"/>
  <c r="AI631" i="4"/>
  <c r="AI230" i="4"/>
  <c r="AI323" i="4"/>
  <c r="BB600" i="4"/>
  <c r="AI659" i="4"/>
  <c r="AI363" i="4"/>
  <c r="AI159" i="4"/>
  <c r="AI87" i="4"/>
  <c r="AI579" i="4"/>
  <c r="AI351" i="4"/>
  <c r="AI411" i="4"/>
  <c r="AI523" i="4"/>
  <c r="AI458" i="4"/>
  <c r="AI599" i="4"/>
  <c r="AI711" i="4"/>
  <c r="AI415" i="4"/>
  <c r="AI706" i="4"/>
  <c r="AI467" i="4"/>
  <c r="AI463" i="4"/>
  <c r="AI487" i="4"/>
  <c r="AI371" i="4"/>
  <c r="AI511" i="4"/>
  <c r="AI147" i="4"/>
  <c r="AI587" i="4"/>
  <c r="AI615" i="4"/>
  <c r="AI295" i="4"/>
  <c r="BB15" i="4"/>
  <c r="BB23" i="4"/>
  <c r="BF23" i="4"/>
  <c r="BB31" i="4"/>
  <c r="BB39" i="4"/>
  <c r="BB47" i="4"/>
  <c r="BB55" i="4"/>
  <c r="BB63" i="4"/>
  <c r="BB71" i="4"/>
  <c r="BF71" i="4"/>
  <c r="BB79" i="4"/>
  <c r="BB87" i="4"/>
  <c r="BB95" i="4"/>
  <c r="BB103" i="4"/>
  <c r="BB111" i="4"/>
  <c r="BB119" i="4"/>
  <c r="BB143" i="4"/>
  <c r="BB151" i="4"/>
  <c r="BB159" i="4"/>
  <c r="BB167" i="4"/>
  <c r="BF167" i="4"/>
  <c r="BB175" i="4"/>
  <c r="BB183" i="4"/>
  <c r="BB191" i="4"/>
  <c r="BB199" i="4"/>
  <c r="BB207" i="4"/>
  <c r="BB215" i="4"/>
  <c r="BB223" i="4"/>
  <c r="BB231" i="4"/>
  <c r="BB239" i="4"/>
  <c r="BB247" i="4"/>
  <c r="BB255" i="4"/>
  <c r="BB263" i="4"/>
  <c r="BF263" i="4" s="1"/>
  <c r="BB271" i="4"/>
  <c r="BB279" i="4"/>
  <c r="BF279" i="4"/>
  <c r="BB287" i="4"/>
  <c r="BB295" i="4"/>
  <c r="BF295" i="4"/>
  <c r="BB303" i="4"/>
  <c r="BB306" i="4"/>
  <c r="BB314" i="4"/>
  <c r="BB319" i="4"/>
  <c r="BB322" i="4"/>
  <c r="BB330" i="4"/>
  <c r="BB338" i="4"/>
  <c r="BB346" i="4"/>
  <c r="BB354" i="4"/>
  <c r="BB362" i="4"/>
  <c r="BB370" i="4"/>
  <c r="BB378" i="4"/>
  <c r="BB383" i="4"/>
  <c r="BB386" i="4"/>
  <c r="BB394" i="4"/>
  <c r="BB402" i="4"/>
  <c r="BB410" i="4"/>
  <c r="BB418" i="4"/>
  <c r="BB426" i="4"/>
  <c r="BB434" i="4"/>
  <c r="BB442" i="4"/>
  <c r="BB450" i="4"/>
  <c r="BB458" i="4"/>
  <c r="BB466" i="4"/>
  <c r="BB474" i="4"/>
  <c r="BB498" i="4"/>
  <c r="BB506" i="4"/>
  <c r="BB530" i="4"/>
  <c r="BB562" i="4"/>
  <c r="BB570" i="4"/>
  <c r="BB610" i="4"/>
  <c r="BB650" i="4"/>
  <c r="BB658" i="4"/>
  <c r="BB538" i="4"/>
  <c r="BB440" i="4"/>
  <c r="BB472" i="4"/>
  <c r="BB504" i="4"/>
  <c r="BB536" i="4"/>
  <c r="BB584" i="4"/>
  <c r="BB608" i="4"/>
  <c r="BB342" i="4"/>
  <c r="BB451" i="4"/>
  <c r="BB515" i="4"/>
  <c r="BB547" i="4"/>
  <c r="BB127" i="4"/>
  <c r="BB11" i="4"/>
  <c r="BB19" i="4"/>
  <c r="BF19" i="4"/>
  <c r="BB27" i="4"/>
  <c r="BF27" i="4"/>
  <c r="BB35" i="4"/>
  <c r="BB43" i="4"/>
  <c r="BB51" i="4"/>
  <c r="BB59" i="4"/>
  <c r="BB67" i="4"/>
  <c r="BF67" i="4"/>
  <c r="BB75" i="4"/>
  <c r="BB83" i="4"/>
  <c r="BB310" i="4"/>
  <c r="BB318" i="4"/>
  <c r="BB326" i="4"/>
  <c r="BB334" i="4"/>
  <c r="BB350" i="4"/>
  <c r="BB358" i="4"/>
  <c r="BB366" i="4"/>
  <c r="BB374" i="4"/>
  <c r="BB382" i="4"/>
  <c r="BB390" i="4"/>
  <c r="BB398" i="4"/>
  <c r="BB414" i="4"/>
  <c r="BB422" i="4"/>
  <c r="BB430" i="4"/>
  <c r="BB462" i="4"/>
  <c r="BB494" i="4"/>
  <c r="BB526" i="4"/>
  <c r="BB558" i="4"/>
  <c r="BB598" i="4"/>
  <c r="BB158" i="4"/>
  <c r="BB166" i="4"/>
  <c r="BB174" i="4"/>
  <c r="BF174" i="4"/>
  <c r="BB182" i="4"/>
  <c r="BB190" i="4"/>
  <c r="BB198" i="4"/>
  <c r="BB206" i="4"/>
  <c r="BB214" i="4"/>
  <c r="BB222" i="4"/>
  <c r="BB230" i="4"/>
  <c r="BB238" i="4"/>
  <c r="BB246" i="4"/>
  <c r="BB254" i="4"/>
  <c r="BB262" i="4"/>
  <c r="BB270" i="4"/>
  <c r="BB286" i="4"/>
  <c r="BB294" i="4"/>
  <c r="BF294" i="4"/>
  <c r="BB302" i="4"/>
  <c r="BB313" i="4"/>
  <c r="BB321" i="4"/>
  <c r="BB329" i="4"/>
  <c r="BB345" i="4"/>
  <c r="BB353" i="4"/>
  <c r="BB377" i="4"/>
  <c r="BB385" i="4"/>
  <c r="BB393" i="4"/>
  <c r="BB401" i="4"/>
  <c r="BB409" i="4"/>
  <c r="BB417" i="4"/>
  <c r="BB135" i="4"/>
  <c r="AI733" i="4"/>
  <c r="BB161" i="4"/>
  <c r="BB169" i="4"/>
  <c r="BB185" i="4"/>
  <c r="BB193" i="4"/>
  <c r="BB201" i="4"/>
  <c r="BB217" i="4"/>
  <c r="BB225" i="4"/>
  <c r="BB233" i="4"/>
  <c r="BB249" i="4"/>
  <c r="BB257" i="4"/>
  <c r="BB265" i="4"/>
  <c r="BB278" i="4"/>
  <c r="BF278" i="4"/>
  <c r="BB281" i="4"/>
  <c r="BF281" i="4"/>
  <c r="BB289" i="4"/>
  <c r="BB297" i="4"/>
  <c r="BB444" i="4"/>
  <c r="BB476" i="4"/>
  <c r="BB484" i="4"/>
  <c r="BB516" i="4"/>
  <c r="BB540" i="4"/>
  <c r="BB548" i="4"/>
  <c r="BB572" i="4"/>
  <c r="BB588" i="4"/>
  <c r="BB596" i="4"/>
  <c r="BB628" i="4"/>
  <c r="BF628" i="4"/>
  <c r="V336" i="6"/>
  <c r="BB636" i="4"/>
  <c r="BB692" i="4"/>
  <c r="BB700" i="4"/>
  <c r="BF700" i="4"/>
  <c r="BB724" i="4"/>
  <c r="BB732" i="4"/>
  <c r="BB311" i="4"/>
  <c r="BB327" i="4"/>
  <c r="BB335" i="4"/>
  <c r="BB343" i="4"/>
  <c r="BB351" i="4"/>
  <c r="BB359" i="4"/>
  <c r="BB367" i="4"/>
  <c r="BB375" i="4"/>
  <c r="BB391" i="4"/>
  <c r="BB399" i="4"/>
  <c r="BB407" i="4"/>
  <c r="BB415" i="4"/>
  <c r="BB423" i="4"/>
  <c r="BB431" i="4"/>
  <c r="BB455" i="4"/>
  <c r="BB463" i="4"/>
  <c r="BB487" i="4"/>
  <c r="BB495" i="4"/>
  <c r="BB519" i="4"/>
  <c r="BB527" i="4"/>
  <c r="BB551" i="4"/>
  <c r="BB559" i="4"/>
  <c r="BB575" i="4"/>
  <c r="BB583" i="4"/>
  <c r="BB615" i="4"/>
  <c r="BB631" i="4"/>
  <c r="BF631" i="4"/>
  <c r="V339" i="6"/>
  <c r="BB671" i="4"/>
  <c r="BB679" i="4"/>
  <c r="BB695" i="4"/>
  <c r="BB482" i="4"/>
  <c r="BB490" i="4"/>
  <c r="BB514" i="4"/>
  <c r="BB522" i="4"/>
  <c r="BB546" i="4"/>
  <c r="BB554" i="4"/>
  <c r="BB578" i="4"/>
  <c r="BB586" i="4"/>
  <c r="BB594" i="4"/>
  <c r="BB602" i="4"/>
  <c r="BB618" i="4"/>
  <c r="BB626" i="4"/>
  <c r="BB634" i="4"/>
  <c r="BB666" i="4"/>
  <c r="BB682" i="4"/>
  <c r="BB698" i="4"/>
  <c r="BF698" i="4"/>
  <c r="BB714" i="4"/>
  <c r="BB730" i="4"/>
  <c r="AM28" i="4"/>
  <c r="AM40" i="4"/>
  <c r="AM48" i="4"/>
  <c r="AM152" i="4"/>
  <c r="AM164" i="4"/>
  <c r="AM196" i="4"/>
  <c r="AM212" i="4"/>
  <c r="AM348" i="4"/>
  <c r="AM380" i="4"/>
  <c r="AM421" i="4"/>
  <c r="AM553" i="4"/>
  <c r="AM578" i="4"/>
  <c r="AM640" i="4"/>
  <c r="AM682" i="4"/>
  <c r="AI157" i="4"/>
  <c r="AI257" i="4"/>
  <c r="AI417" i="4"/>
  <c r="AL417" i="4"/>
  <c r="AI693" i="4"/>
  <c r="AL693" i="4"/>
  <c r="AI594" i="4"/>
  <c r="AI538" i="4"/>
  <c r="AI530" i="4"/>
  <c r="AI714" i="4"/>
  <c r="AI298" i="4"/>
  <c r="AI302" i="4"/>
  <c r="AI618" i="4"/>
  <c r="AI270" i="4"/>
  <c r="AI722" i="4"/>
  <c r="AI494" i="4"/>
  <c r="AI250" i="4"/>
  <c r="BB162" i="4"/>
  <c r="BB170" i="4"/>
  <c r="BB178" i="4"/>
  <c r="BB186" i="4"/>
  <c r="BB194" i="4"/>
  <c r="BB202" i="4"/>
  <c r="BB210" i="4"/>
  <c r="BB218" i="4"/>
  <c r="BB226" i="4"/>
  <c r="BB234" i="4"/>
  <c r="BB242" i="4"/>
  <c r="BB250" i="4"/>
  <c r="BB258" i="4"/>
  <c r="BB266" i="4"/>
  <c r="BB274" i="4"/>
  <c r="BB282" i="4"/>
  <c r="BB290" i="4"/>
  <c r="BB298" i="4"/>
  <c r="BF298" i="4"/>
  <c r="BB309" i="4"/>
  <c r="BB333" i="4"/>
  <c r="BB365" i="4"/>
  <c r="BB373" i="4"/>
  <c r="BB397" i="4"/>
  <c r="BB405" i="4"/>
  <c r="BB413" i="4"/>
  <c r="BB421" i="4"/>
  <c r="BB429" i="4"/>
  <c r="BB437" i="4"/>
  <c r="BB445" i="4"/>
  <c r="BB453" i="4"/>
  <c r="BB461" i="4"/>
  <c r="BB469" i="4"/>
  <c r="BB477" i="4"/>
  <c r="BB485" i="4"/>
  <c r="BB493" i="4"/>
  <c r="BB501" i="4"/>
  <c r="BB509" i="4"/>
  <c r="BB517" i="4"/>
  <c r="BB525" i="4"/>
  <c r="BB533" i="4"/>
  <c r="BB541" i="4"/>
  <c r="BB549" i="4"/>
  <c r="BB557" i="4"/>
  <c r="BB589" i="4"/>
  <c r="BB597" i="4"/>
  <c r="BB605" i="4"/>
  <c r="BB637" i="4"/>
  <c r="BB645" i="4"/>
  <c r="BB653" i="4"/>
  <c r="BB661" i="4"/>
  <c r="BF661" i="4"/>
  <c r="V369" i="6"/>
  <c r="BB669" i="4"/>
  <c r="BB677" i="4"/>
  <c r="BB685" i="4"/>
  <c r="BF685" i="4"/>
  <c r="V393" i="6"/>
  <c r="BB693" i="4"/>
  <c r="BB701" i="4"/>
  <c r="BB709" i="4"/>
  <c r="BB717" i="4"/>
  <c r="BB725" i="4"/>
  <c r="BB733" i="4"/>
  <c r="BF733" i="4"/>
  <c r="AL149" i="4"/>
  <c r="BC149" i="4"/>
  <c r="AL157" i="4"/>
  <c r="AL257" i="4"/>
  <c r="AM417" i="4"/>
  <c r="AM434" i="4"/>
  <c r="AM562" i="4"/>
  <c r="AM678" i="4"/>
  <c r="BC446" i="4"/>
  <c r="BB29" i="4"/>
  <c r="BB77" i="4"/>
  <c r="BF77" i="4"/>
  <c r="BF117" i="4"/>
  <c r="BB173" i="4"/>
  <c r="BB181" i="4"/>
  <c r="BB205" i="4"/>
  <c r="BB229" i="4"/>
  <c r="BB237" i="4"/>
  <c r="BB269" i="4"/>
  <c r="BF269" i="4"/>
  <c r="BF277" i="4"/>
  <c r="BB301" i="4"/>
  <c r="BB312" i="4"/>
  <c r="BB320" i="4"/>
  <c r="BB328" i="4"/>
  <c r="BB336" i="4"/>
  <c r="BB344" i="4"/>
  <c r="BB352" i="4"/>
  <c r="BB360" i="4"/>
  <c r="BB368" i="4"/>
  <c r="BB376" i="4"/>
  <c r="BB384" i="4"/>
  <c r="BB392" i="4"/>
  <c r="BB400" i="4"/>
  <c r="BB408" i="4"/>
  <c r="BB416" i="4"/>
  <c r="BB424" i="4"/>
  <c r="BB432" i="4"/>
  <c r="BB448" i="4"/>
  <c r="BB456" i="4"/>
  <c r="BF456" i="4"/>
  <c r="V220" i="6"/>
  <c r="BB464" i="4"/>
  <c r="BB480" i="4"/>
  <c r="BB488" i="4"/>
  <c r="BB496" i="4"/>
  <c r="BB512" i="4"/>
  <c r="BB520" i="4"/>
  <c r="BB528" i="4"/>
  <c r="BB544" i="4"/>
  <c r="BB552" i="4"/>
  <c r="BB560" i="4"/>
  <c r="BB568" i="4"/>
  <c r="BB576" i="4"/>
  <c r="BB592" i="4"/>
  <c r="BB616" i="4"/>
  <c r="BB624" i="4"/>
  <c r="BB632" i="4"/>
  <c r="BB640" i="4"/>
  <c r="BB648" i="4"/>
  <c r="BB664" i="4"/>
  <c r="BF664" i="4"/>
  <c r="V372" i="6"/>
  <c r="BB672" i="4"/>
  <c r="BB688" i="4"/>
  <c r="BB704" i="4"/>
  <c r="BB720" i="4"/>
  <c r="BB728" i="4"/>
  <c r="AM149" i="4"/>
  <c r="AM157" i="4"/>
  <c r="AM181" i="4"/>
  <c r="AM257" i="4"/>
  <c r="AM385" i="4"/>
  <c r="AM501" i="4"/>
  <c r="AM666" i="4"/>
  <c r="AI181" i="4"/>
  <c r="BC181" i="4"/>
  <c r="AI198" i="4"/>
  <c r="AI426" i="4"/>
  <c r="AI702" i="4"/>
  <c r="AI366" i="4"/>
  <c r="BC366" i="4"/>
  <c r="AI225" i="4"/>
  <c r="AI166" i="4"/>
  <c r="AI610" i="4"/>
  <c r="AI234" i="4"/>
  <c r="AI574" i="4"/>
  <c r="AI466" i="4"/>
  <c r="AI226" i="4"/>
  <c r="BF16" i="4"/>
  <c r="BB40" i="4"/>
  <c r="BB56" i="4"/>
  <c r="BF56" i="4"/>
  <c r="BF64" i="4"/>
  <c r="BF72" i="4"/>
  <c r="BB88" i="4"/>
  <c r="BB112" i="4"/>
  <c r="BF120" i="4"/>
  <c r="BB144" i="4"/>
  <c r="BB160" i="4"/>
  <c r="BB168" i="4"/>
  <c r="BB176" i="4"/>
  <c r="BF176" i="4"/>
  <c r="BB184" i="4"/>
  <c r="BB192" i="4"/>
  <c r="BB200" i="4"/>
  <c r="BB208" i="4"/>
  <c r="BB216" i="4"/>
  <c r="BB224" i="4"/>
  <c r="BB240" i="4"/>
  <c r="BB248" i="4"/>
  <c r="BB256" i="4"/>
  <c r="BB264" i="4"/>
  <c r="BB272" i="4"/>
  <c r="BB280" i="4"/>
  <c r="BF280" i="4"/>
  <c r="BB288" i="4"/>
  <c r="BB296" i="4"/>
  <c r="BB304" i="4"/>
  <c r="BB307" i="4"/>
  <c r="BB315" i="4"/>
  <c r="BB323" i="4"/>
  <c r="BB331" i="4"/>
  <c r="BB339" i="4"/>
  <c r="BB347" i="4"/>
  <c r="BB355" i="4"/>
  <c r="BB363" i="4"/>
  <c r="BB371" i="4"/>
  <c r="BB379" i="4"/>
  <c r="BB387" i="4"/>
  <c r="BB395" i="4"/>
  <c r="BB403" i="4"/>
  <c r="BB411" i="4"/>
  <c r="BB419" i="4"/>
  <c r="BB427" i="4"/>
  <c r="BB435" i="4"/>
  <c r="BB443" i="4"/>
  <c r="BB459" i="4"/>
  <c r="BF459" i="4" s="1"/>
  <c r="V223" i="6"/>
  <c r="BB467" i="4"/>
  <c r="BB475" i="4"/>
  <c r="BB491" i="4"/>
  <c r="BB499" i="4"/>
  <c r="BB507" i="4"/>
  <c r="BB523" i="4"/>
  <c r="BB531" i="4"/>
  <c r="BB539" i="4"/>
  <c r="BB555" i="4"/>
  <c r="BB563" i="4"/>
  <c r="BB571" i="4"/>
  <c r="BB579" i="4"/>
  <c r="BB587" i="4"/>
  <c r="BB595" i="4"/>
  <c r="BB603" i="4"/>
  <c r="BB611" i="4"/>
  <c r="BF611" i="4"/>
  <c r="V319" i="6"/>
  <c r="BB619" i="4"/>
  <c r="BB627" i="4"/>
  <c r="BB635" i="4"/>
  <c r="BB643" i="4"/>
  <c r="BB659" i="4"/>
  <c r="BF659" i="4"/>
  <c r="V367" i="6"/>
  <c r="BB667" i="4"/>
  <c r="BB675" i="4"/>
  <c r="BB683" i="4"/>
  <c r="BB691" i="4"/>
  <c r="BF691" i="4"/>
  <c r="V399" i="6"/>
  <c r="BB699" i="4"/>
  <c r="BF699" i="4"/>
  <c r="BB707" i="4"/>
  <c r="BB715" i="4"/>
  <c r="BB723" i="4"/>
  <c r="BB731" i="4"/>
  <c r="BF731" i="4"/>
  <c r="AL146" i="4"/>
  <c r="BC146" i="4"/>
  <c r="AL198" i="4"/>
  <c r="AM526" i="4"/>
  <c r="AM662" i="4"/>
  <c r="AM725" i="4"/>
  <c r="AI477" i="4"/>
  <c r="AL477" i="4"/>
  <c r="AI501" i="4"/>
  <c r="AL501" i="4"/>
  <c r="AI553" i="4"/>
  <c r="AL553" i="4"/>
  <c r="AI725" i="4"/>
  <c r="AL725" i="4"/>
  <c r="AI562" i="4"/>
  <c r="AL562" i="4"/>
  <c r="AL578" i="4"/>
  <c r="BC578" i="4"/>
  <c r="AL598" i="4"/>
  <c r="AI662" i="4"/>
  <c r="AL662" i="4"/>
  <c r="AL682" i="4"/>
  <c r="AI698" i="4"/>
  <c r="AI606" i="4"/>
  <c r="AI598" i="4"/>
  <c r="AI566" i="4"/>
  <c r="AI454" i="4"/>
  <c r="AI222" i="4"/>
  <c r="AI27" i="4"/>
  <c r="AI51" i="4"/>
  <c r="AI79" i="4"/>
  <c r="AI123" i="4"/>
  <c r="AI139" i="4"/>
  <c r="AI143" i="4"/>
  <c r="AI175" i="4"/>
  <c r="AI251" i="4"/>
  <c r="AI439" i="4"/>
  <c r="AL439" i="4"/>
  <c r="AL635" i="4"/>
  <c r="BB91" i="4"/>
  <c r="BB99" i="4"/>
  <c r="BB107" i="4"/>
  <c r="BF107" i="4"/>
  <c r="BB115" i="4"/>
  <c r="BB123" i="4"/>
  <c r="BB131" i="4"/>
  <c r="BB139" i="4"/>
  <c r="BB147" i="4"/>
  <c r="BB155" i="4"/>
  <c r="BB163" i="4"/>
  <c r="BB171" i="4"/>
  <c r="BB179" i="4"/>
  <c r="BB187" i="4"/>
  <c r="BB195" i="4"/>
  <c r="BB203" i="4"/>
  <c r="BB211" i="4"/>
  <c r="BB219" i="4"/>
  <c r="BB227" i="4"/>
  <c r="BB235" i="4"/>
  <c r="BB243" i="4"/>
  <c r="BB251" i="4"/>
  <c r="BB259" i="4"/>
  <c r="BB267" i="4"/>
  <c r="BF267" i="4"/>
  <c r="BB275" i="4"/>
  <c r="BB283" i="4"/>
  <c r="BF283" i="4"/>
  <c r="BB291" i="4"/>
  <c r="BB299" i="4"/>
  <c r="BF299" i="4"/>
  <c r="BB438" i="4"/>
  <c r="BB446" i="4"/>
  <c r="BB454" i="4"/>
  <c r="BF454" i="4"/>
  <c r="V218" i="6"/>
  <c r="BB470" i="4"/>
  <c r="BB478" i="4"/>
  <c r="BB486" i="4"/>
  <c r="BB502" i="4"/>
  <c r="BB510" i="4"/>
  <c r="BB518" i="4"/>
  <c r="BB534" i="4"/>
  <c r="BB542" i="4"/>
  <c r="BB550" i="4"/>
  <c r="BB566" i="4"/>
  <c r="BB574" i="4"/>
  <c r="BB582" i="4"/>
  <c r="BB590" i="4"/>
  <c r="BB606" i="4"/>
  <c r="BB614" i="4"/>
  <c r="BB622" i="4"/>
  <c r="BB630" i="4"/>
  <c r="BB646" i="4"/>
  <c r="BB654" i="4"/>
  <c r="BB662" i="4"/>
  <c r="BB678" i="4"/>
  <c r="BB694" i="4"/>
  <c r="BB710" i="4"/>
  <c r="BB726" i="4"/>
  <c r="BB734" i="4"/>
  <c r="AM130" i="4"/>
  <c r="AM146" i="4"/>
  <c r="AM170" i="4"/>
  <c r="AM190" i="4"/>
  <c r="AM198" i="4"/>
  <c r="AM246" i="4"/>
  <c r="AM366" i="4"/>
  <c r="AM477" i="4"/>
  <c r="AM717" i="4"/>
  <c r="BC28" i="4"/>
  <c r="AI170" i="4"/>
  <c r="BC170" i="4"/>
  <c r="AI246" i="4"/>
  <c r="BC246" i="4"/>
  <c r="AL526" i="4"/>
  <c r="BC526" i="4"/>
  <c r="AI718" i="4"/>
  <c r="AI694" i="4"/>
  <c r="AI590" i="4"/>
  <c r="AI558" i="4"/>
  <c r="AI218" i="4"/>
  <c r="AI124" i="4"/>
  <c r="AI16" i="4"/>
  <c r="AJ251" i="4"/>
  <c r="BD439" i="4"/>
  <c r="AM439" i="4"/>
  <c r="BD635" i="4"/>
  <c r="AM635" i="4"/>
  <c r="BB320" i="8"/>
  <c r="BE320" i="8"/>
  <c r="BB433" i="4"/>
  <c r="BB441" i="4"/>
  <c r="BB449" i="4"/>
  <c r="BB457" i="4"/>
  <c r="BB465" i="4"/>
  <c r="BB473" i="4"/>
  <c r="BB481" i="4"/>
  <c r="BB489" i="4"/>
  <c r="BB497" i="4"/>
  <c r="BB505" i="4"/>
  <c r="BB513" i="4"/>
  <c r="BB521" i="4"/>
  <c r="BB529" i="4"/>
  <c r="BB537" i="4"/>
  <c r="BB545" i="4"/>
  <c r="BB553" i="4"/>
  <c r="BB585" i="4"/>
  <c r="BB593" i="4"/>
  <c r="BB601" i="4"/>
  <c r="BB641" i="4"/>
  <c r="BB649" i="4"/>
  <c r="BF649" i="4"/>
  <c r="V357" i="6"/>
  <c r="BB657" i="4"/>
  <c r="BB673" i="4"/>
  <c r="BB681" i="4"/>
  <c r="BB689" i="4"/>
  <c r="BB697" i="4"/>
  <c r="BF697" i="4" s="1"/>
  <c r="BB705" i="4"/>
  <c r="BB713" i="4"/>
  <c r="BF713" i="4"/>
  <c r="BB721" i="4"/>
  <c r="AL27" i="4"/>
  <c r="AL35" i="4"/>
  <c r="BC35" i="4"/>
  <c r="AL51" i="4"/>
  <c r="AL79" i="4"/>
  <c r="AL123" i="4"/>
  <c r="AL139" i="4"/>
  <c r="AL143" i="4"/>
  <c r="AL151" i="4"/>
  <c r="BC151" i="4"/>
  <c r="AL175" i="4"/>
  <c r="AL251" i="4"/>
  <c r="AL359" i="4"/>
  <c r="BC359" i="4"/>
  <c r="AL391" i="4"/>
  <c r="BC391" i="4"/>
  <c r="AM486" i="4"/>
  <c r="AM693" i="4"/>
  <c r="AI421" i="4"/>
  <c r="AL421" i="4"/>
  <c r="BC421" i="4"/>
  <c r="AL717" i="4"/>
  <c r="AI130" i="4"/>
  <c r="BC130" i="4"/>
  <c r="AI190" i="4"/>
  <c r="BC190" i="4"/>
  <c r="AL486" i="4"/>
  <c r="BC486" i="4"/>
  <c r="AL678" i="4"/>
  <c r="BC678" i="4"/>
  <c r="AI690" i="4"/>
  <c r="AI334" i="4"/>
  <c r="AI630" i="4"/>
  <c r="AI554" i="4"/>
  <c r="AI438" i="4"/>
  <c r="AI214" i="4"/>
  <c r="AI442" i="4"/>
  <c r="AI40" i="4"/>
  <c r="AI196" i="4"/>
  <c r="AI212" i="4"/>
  <c r="BB308" i="4"/>
  <c r="BB316" i="4"/>
  <c r="BB324" i="4"/>
  <c r="BB332" i="4"/>
  <c r="BB340" i="4"/>
  <c r="BB348" i="4"/>
  <c r="BB356" i="4"/>
  <c r="BB364" i="4"/>
  <c r="BB372" i="4"/>
  <c r="BB380" i="4"/>
  <c r="BB388" i="4"/>
  <c r="BB396" i="4"/>
  <c r="BB404" i="4"/>
  <c r="BB412" i="4"/>
  <c r="BB420" i="4"/>
  <c r="BB428" i="4"/>
  <c r="BB436" i="4"/>
  <c r="BB460" i="4"/>
  <c r="BB468" i="4"/>
  <c r="BB492" i="4"/>
  <c r="BB500" i="4"/>
  <c r="BB524" i="4"/>
  <c r="BB532" i="4"/>
  <c r="BB556" i="4"/>
  <c r="BB564" i="4"/>
  <c r="BB580" i="4"/>
  <c r="BB604" i="4"/>
  <c r="BB612" i="4"/>
  <c r="BB620" i="4"/>
  <c r="BF620" i="4"/>
  <c r="V328" i="6"/>
  <c r="BB644" i="4"/>
  <c r="BB668" i="4"/>
  <c r="BF668" i="4"/>
  <c r="V376" i="6"/>
  <c r="BB676" i="4"/>
  <c r="BB684" i="4"/>
  <c r="BB708" i="4"/>
  <c r="BB716" i="4"/>
  <c r="AM27" i="4"/>
  <c r="AM35" i="4"/>
  <c r="AM51" i="4"/>
  <c r="AM79" i="4"/>
  <c r="AM123" i="4"/>
  <c r="AM139" i="4"/>
  <c r="AM143" i="4"/>
  <c r="AM151" i="4"/>
  <c r="AM175" i="4"/>
  <c r="AM251" i="4"/>
  <c r="AM359" i="4"/>
  <c r="AM391" i="4"/>
  <c r="AM614" i="4"/>
  <c r="AI385" i="4"/>
  <c r="BC385" i="4"/>
  <c r="AL434" i="4"/>
  <c r="BC434" i="4"/>
  <c r="AL666" i="4"/>
  <c r="BC666" i="4"/>
  <c r="AI546" i="4"/>
  <c r="AI522" i="4"/>
  <c r="AI682" i="4"/>
  <c r="AI626" i="4"/>
  <c r="AI734" i="4"/>
  <c r="AI514" i="4"/>
  <c r="AI386" i="4"/>
  <c r="AI206" i="4"/>
  <c r="AI68" i="4"/>
  <c r="AI570" i="4"/>
  <c r="AI502" i="4"/>
  <c r="BB12" i="4"/>
  <c r="BB36" i="4"/>
  <c r="BB60" i="4"/>
  <c r="BB68" i="4"/>
  <c r="BB84" i="4"/>
  <c r="BF84" i="4"/>
  <c r="BB100" i="4"/>
  <c r="BB116" i="4"/>
  <c r="BB124" i="4"/>
  <c r="BB132" i="4"/>
  <c r="BB156" i="4"/>
  <c r="BB164" i="4"/>
  <c r="BB180" i="4"/>
  <c r="BB188" i="4"/>
  <c r="BB196" i="4"/>
  <c r="BB220" i="4"/>
  <c r="BB228" i="4"/>
  <c r="BB244" i="4"/>
  <c r="BB252" i="4"/>
  <c r="BB260" i="4"/>
  <c r="BB268" i="4"/>
  <c r="BB276" i="4"/>
  <c r="BF276" i="4"/>
  <c r="BB284" i="4"/>
  <c r="BF284" i="4"/>
  <c r="BB292" i="4"/>
  <c r="BB300" i="4"/>
  <c r="BF300" i="4"/>
  <c r="BB439" i="4"/>
  <c r="BB447" i="4"/>
  <c r="BB471" i="4"/>
  <c r="BB479" i="4"/>
  <c r="BB503" i="4"/>
  <c r="BB511" i="4"/>
  <c r="BB535" i="4"/>
  <c r="BB543" i="4"/>
  <c r="BB567" i="4"/>
  <c r="BB591" i="4"/>
  <c r="BB599" i="4"/>
  <c r="BB607" i="4"/>
  <c r="BB623" i="4"/>
  <c r="BB639" i="4"/>
  <c r="BB655" i="4"/>
  <c r="BB663" i="4"/>
  <c r="BB687" i="4"/>
  <c r="BF687" i="4"/>
  <c r="V395" i="6"/>
  <c r="BB703" i="4"/>
  <c r="BB711" i="4"/>
  <c r="BF711" i="4"/>
  <c r="BB719" i="4"/>
  <c r="BB727" i="4"/>
  <c r="AL40" i="4"/>
  <c r="AL48" i="4"/>
  <c r="BC48" i="4"/>
  <c r="AL152" i="4"/>
  <c r="AL164" i="4"/>
  <c r="BC164" i="4"/>
  <c r="AL196" i="4"/>
  <c r="AL212" i="4"/>
  <c r="AL348" i="4"/>
  <c r="AL380" i="4"/>
  <c r="BC380" i="4"/>
  <c r="AM598" i="4"/>
  <c r="AL640" i="4"/>
  <c r="BC640" i="4"/>
  <c r="BB63" i="8"/>
  <c r="BD63" i="8"/>
  <c r="BB157" i="8"/>
  <c r="BD157" i="8"/>
  <c r="BF157" i="8"/>
  <c r="BB226" i="8"/>
  <c r="BD226" i="8"/>
  <c r="BB309" i="8"/>
  <c r="BE309" i="8"/>
  <c r="BI309" i="8"/>
  <c r="BB293" i="8"/>
  <c r="BD293" i="8"/>
  <c r="BF293" i="8"/>
  <c r="BB382" i="8"/>
  <c r="BD382" i="8"/>
  <c r="BB286" i="8"/>
  <c r="BE286" i="8"/>
  <c r="BJ286" i="8"/>
  <c r="BB51" i="8"/>
  <c r="BE51" i="8"/>
  <c r="BI51" i="8"/>
  <c r="BB79" i="8"/>
  <c r="BE79" i="8"/>
  <c r="BB374" i="8"/>
  <c r="BE374" i="8"/>
  <c r="BB62" i="8"/>
  <c r="BD62" i="8"/>
  <c r="BB305" i="8"/>
  <c r="BE305" i="8"/>
  <c r="BI305" i="8"/>
  <c r="BB343" i="8"/>
  <c r="BE343" i="8"/>
  <c r="BI343" i="8"/>
  <c r="BB134" i="8"/>
  <c r="BE134" i="8"/>
  <c r="AJ518" i="4"/>
  <c r="AJ142" i="4"/>
  <c r="AJ250" i="4"/>
  <c r="AJ202" i="4"/>
  <c r="AJ678" i="4"/>
  <c r="AJ538" i="4"/>
  <c r="AJ246" i="4"/>
  <c r="AJ414" i="4"/>
  <c r="AJ482" i="4"/>
  <c r="AJ198" i="4"/>
  <c r="AJ162" i="4"/>
  <c r="AJ670" i="4"/>
  <c r="AJ514" i="4"/>
  <c r="AJ214" i="4"/>
  <c r="AJ714" i="4"/>
  <c r="AJ138" i="4"/>
  <c r="AJ130" i="4"/>
  <c r="AJ666" i="4"/>
  <c r="AJ466" i="4"/>
  <c r="AJ170" i="4"/>
  <c r="AJ266" i="4"/>
  <c r="AJ710" i="4"/>
  <c r="AJ134" i="4"/>
  <c r="AJ474" i="4"/>
  <c r="AJ226" i="4"/>
  <c r="AJ230" i="4"/>
  <c r="AJ610" i="4"/>
  <c r="AJ650" i="4"/>
  <c r="AJ458" i="4"/>
  <c r="AJ166" i="4"/>
  <c r="AJ34" i="4"/>
  <c r="AJ346" i="4"/>
  <c r="AJ686" i="4"/>
  <c r="AJ606" i="4"/>
  <c r="AJ98" i="4"/>
  <c r="AJ734" i="4"/>
  <c r="AJ642" i="4"/>
  <c r="AJ454" i="4"/>
  <c r="AJ30" i="4"/>
  <c r="AJ66" i="4"/>
  <c r="AJ194" i="4"/>
  <c r="AJ730" i="4"/>
  <c r="AJ674" i="4"/>
  <c r="AJ234" i="4"/>
  <c r="AJ598" i="4"/>
  <c r="AJ726" i="4"/>
  <c r="AJ578" i="4"/>
  <c r="AJ422" i="4"/>
  <c r="AJ186" i="4"/>
  <c r="AJ38" i="4"/>
  <c r="AJ46" i="4"/>
  <c r="AJ594" i="4"/>
  <c r="AJ718" i="4"/>
  <c r="AJ570" i="4"/>
  <c r="AJ410" i="4"/>
  <c r="BB183" i="8"/>
  <c r="BD183" i="8"/>
  <c r="BB277" i="8"/>
  <c r="BD277" i="8"/>
  <c r="BF277" i="8"/>
  <c r="BB136" i="8"/>
  <c r="BE136" i="8"/>
  <c r="BB61" i="8"/>
  <c r="BE61" i="8"/>
  <c r="BJ61" i="8"/>
  <c r="BB76" i="8"/>
  <c r="BE76" i="8"/>
  <c r="BB121" i="8"/>
  <c r="BD121" i="8"/>
  <c r="BB30" i="8"/>
  <c r="BE30" i="8"/>
  <c r="BI30" i="8"/>
  <c r="BB256" i="8"/>
  <c r="BE256" i="8"/>
  <c r="BB278" i="8"/>
  <c r="BE278" i="8"/>
  <c r="BI278" i="8"/>
  <c r="BB306" i="8"/>
  <c r="BE306" i="8"/>
  <c r="BI306" i="8"/>
  <c r="BB48" i="8"/>
  <c r="BE48" i="8"/>
  <c r="BB77" i="8"/>
  <c r="BE77" i="8"/>
  <c r="BI77" i="8"/>
  <c r="BB365" i="8"/>
  <c r="BE365" i="8"/>
  <c r="BI365" i="8"/>
  <c r="BB362" i="8"/>
  <c r="BE362" i="8"/>
  <c r="BB291" i="8"/>
  <c r="BD291" i="8"/>
  <c r="BF291" i="8"/>
  <c r="BB304" i="8"/>
  <c r="BD304" i="8"/>
  <c r="BB372" i="8"/>
  <c r="BE372" i="8"/>
  <c r="BJ372" i="8"/>
  <c r="BB36" i="8"/>
  <c r="BD36" i="8"/>
  <c r="BB126" i="8"/>
  <c r="BD126" i="8"/>
  <c r="BF126" i="8"/>
  <c r="BB235" i="8"/>
  <c r="BD235" i="8"/>
  <c r="BB376" i="8"/>
  <c r="BD376" i="8"/>
  <c r="AJ120" i="4"/>
  <c r="AI675" i="4"/>
  <c r="AI47" i="4"/>
  <c r="AJ68" i="4"/>
  <c r="AJ426" i="4"/>
  <c r="AI23" i="4"/>
  <c r="AI95" i="4"/>
  <c r="AJ210" i="4"/>
  <c r="AI499" i="4"/>
  <c r="AI483" i="4"/>
  <c r="AI701" i="4"/>
  <c r="AJ602" i="4"/>
  <c r="AI591" i="4"/>
  <c r="AI335" i="4"/>
  <c r="AI679" i="4"/>
  <c r="AI507" i="4"/>
  <c r="AI299" i="4"/>
  <c r="AI715" i="4"/>
  <c r="AI623" i="4"/>
  <c r="AI303" i="4"/>
  <c r="AI535" i="4"/>
  <c r="AJ722" i="4"/>
  <c r="AJ662" i="4"/>
  <c r="AJ542" i="4"/>
  <c r="AJ434" i="4"/>
  <c r="AJ182" i="4"/>
  <c r="AI647" i="4"/>
  <c r="AI269" i="4"/>
  <c r="AJ26" i="4"/>
  <c r="AJ62" i="4"/>
  <c r="AJ174" i="4"/>
  <c r="AJ133" i="4"/>
  <c r="AJ48" i="4"/>
  <c r="AJ641" i="4"/>
  <c r="AJ58" i="4"/>
  <c r="AJ338" i="4"/>
  <c r="AJ510" i="4"/>
  <c r="AI155" i="4"/>
  <c r="AJ698" i="4"/>
  <c r="AI407" i="4"/>
  <c r="AJ126" i="4"/>
  <c r="AI83" i="4"/>
  <c r="AJ42" i="4"/>
  <c r="AI459" i="4"/>
  <c r="AJ177" i="4"/>
  <c r="AI665" i="4"/>
  <c r="AJ590" i="4"/>
  <c r="AI699" i="4"/>
  <c r="AI195" i="4"/>
  <c r="AI539" i="4"/>
  <c r="AI551" i="4"/>
  <c r="AI655" i="4"/>
  <c r="AI423" i="4"/>
  <c r="AI327" i="4"/>
  <c r="AI691" i="4"/>
  <c r="AI559" i="4"/>
  <c r="AJ702" i="4"/>
  <c r="AJ638" i="4"/>
  <c r="AJ502" i="4"/>
  <c r="AJ390" i="4"/>
  <c r="AJ158" i="4"/>
  <c r="AI547" i="4"/>
  <c r="AJ146" i="4"/>
  <c r="AI273" i="4"/>
  <c r="AJ178" i="4"/>
  <c r="AI529" i="4"/>
  <c r="AJ694" i="4"/>
  <c r="AI403" i="4"/>
  <c r="AI163" i="4"/>
  <c r="AI119" i="4"/>
  <c r="AJ12" i="4"/>
  <c r="AI455" i="4"/>
  <c r="AI491" i="4"/>
  <c r="AJ470" i="4"/>
  <c r="AJ206" i="4"/>
  <c r="AI583" i="4"/>
  <c r="AI495" i="4"/>
  <c r="AJ154" i="4"/>
  <c r="AI627" i="4"/>
  <c r="AI527" i="4"/>
  <c r="AI731" i="4"/>
  <c r="AI643" i="4"/>
  <c r="AI395" i="4"/>
  <c r="AI239" i="4"/>
  <c r="AI663" i="4"/>
  <c r="AI503" i="4"/>
  <c r="AJ690" i="4"/>
  <c r="AJ614" i="4"/>
  <c r="AJ498" i="4"/>
  <c r="AJ382" i="4"/>
  <c r="AJ50" i="4"/>
  <c r="AI519" i="4"/>
  <c r="AJ682" i="4"/>
  <c r="AJ18" i="4"/>
  <c r="BB328" i="8"/>
  <c r="BE328" i="8"/>
  <c r="AI8" i="4"/>
  <c r="AJ112" i="4"/>
  <c r="AJ32" i="4"/>
  <c r="AJ144" i="4"/>
  <c r="AJ140" i="4"/>
  <c r="AJ100" i="4"/>
  <c r="AJ168" i="4"/>
  <c r="AJ104" i="4"/>
  <c r="AJ188" i="4"/>
  <c r="AJ92" i="4"/>
  <c r="AJ136" i="4"/>
  <c r="AJ153" i="4"/>
  <c r="AJ184" i="4"/>
  <c r="AJ176" i="4"/>
  <c r="AJ172" i="4"/>
  <c r="AJ84" i="4"/>
  <c r="AJ681" i="4"/>
  <c r="BB78" i="8"/>
  <c r="BE78" i="8"/>
  <c r="BJ78" i="8"/>
  <c r="BB85" i="8"/>
  <c r="BD85" i="8"/>
  <c r="BB194" i="8"/>
  <c r="BD194" i="8"/>
  <c r="BB279" i="8"/>
  <c r="BD279" i="8"/>
  <c r="BF279" i="8"/>
  <c r="BB292" i="8"/>
  <c r="BD292" i="8"/>
  <c r="AJ56" i="4"/>
  <c r="AJ72" i="4"/>
  <c r="AJ160" i="4"/>
  <c r="AJ80" i="4"/>
  <c r="AJ113" i="4"/>
  <c r="AJ20" i="4"/>
  <c r="AJ44" i="4"/>
  <c r="AJ24" i="4"/>
  <c r="AJ152" i="4"/>
  <c r="AJ60" i="4"/>
  <c r="AJ196" i="4"/>
  <c r="BB337" i="8"/>
  <c r="BD337" i="8"/>
  <c r="BG337" i="8"/>
  <c r="AI285" i="4"/>
  <c r="AI521" i="4"/>
  <c r="AI729" i="4"/>
  <c r="AI697" i="4"/>
  <c r="AI201" i="4"/>
  <c r="AJ93" i="4"/>
  <c r="AJ117" i="4"/>
  <c r="AI353" i="4"/>
  <c r="AJ141" i="4"/>
  <c r="AI217" i="4"/>
  <c r="AI281" i="4"/>
  <c r="AJ13" i="4"/>
  <c r="AJ149" i="4"/>
  <c r="AJ33" i="4"/>
  <c r="AJ89" i="4"/>
  <c r="AI265" i="4"/>
  <c r="AJ137" i="4"/>
  <c r="AI277" i="4"/>
  <c r="AI645" i="4"/>
  <c r="AJ604" i="4"/>
  <c r="AI685" i="4"/>
  <c r="AJ21" i="4"/>
  <c r="AJ53" i="4"/>
  <c r="AI213" i="4"/>
  <c r="AJ129" i="4"/>
  <c r="AJ193" i="4"/>
  <c r="AJ45" i="4"/>
  <c r="AI261" i="4"/>
  <c r="AJ65" i="4"/>
  <c r="AJ145" i="4"/>
  <c r="AI653" i="4"/>
  <c r="AI681" i="4"/>
  <c r="AJ9" i="4"/>
  <c r="AJ29" i="4"/>
  <c r="AJ97" i="4"/>
  <c r="AJ57" i="4"/>
  <c r="AI713" i="4"/>
  <c r="AI457" i="4"/>
  <c r="AI673" i="4"/>
  <c r="AJ197" i="4"/>
  <c r="AI249" i="4"/>
  <c r="AI689" i="4"/>
  <c r="AI209" i="4"/>
  <c r="AJ73" i="4"/>
  <c r="AI229" i="4"/>
  <c r="AI253" i="4"/>
  <c r="AI709" i="4"/>
  <c r="AI393" i="4"/>
  <c r="AJ181" i="4"/>
  <c r="AI205" i="4"/>
  <c r="AI677" i="4"/>
  <c r="AJ25" i="4"/>
  <c r="AJ69" i="4"/>
  <c r="AI233" i="4"/>
  <c r="AI705" i="4"/>
  <c r="AI289" i="4"/>
  <c r="AJ125" i="4"/>
  <c r="AI669" i="4"/>
  <c r="AJ189" i="4"/>
  <c r="AI537" i="4"/>
  <c r="BB20" i="8"/>
  <c r="BE20" i="8"/>
  <c r="BB154" i="8"/>
  <c r="BD154" i="8"/>
  <c r="BB339" i="8"/>
  <c r="BD339" i="8"/>
  <c r="BB368" i="8"/>
  <c r="BD368" i="8"/>
  <c r="AJ544" i="4"/>
  <c r="AI57" i="4"/>
  <c r="AJ384" i="4"/>
  <c r="AJ324" i="4"/>
  <c r="AJ717" i="4"/>
  <c r="AI62" i="4"/>
  <c r="AJ428" i="4"/>
  <c r="AI121" i="4"/>
  <c r="AI38" i="4"/>
  <c r="AJ488" i="4"/>
  <c r="AI150" i="4"/>
  <c r="AJ380" i="4"/>
  <c r="AI29" i="4"/>
  <c r="AJ341" i="4"/>
  <c r="AI9" i="4"/>
  <c r="AI118" i="4"/>
  <c r="AI90" i="4"/>
  <c r="AJ288" i="4"/>
  <c r="AJ241" i="4"/>
  <c r="AJ484" i="4"/>
  <c r="AJ440" i="4"/>
  <c r="AJ360" i="4"/>
  <c r="AJ621" i="4"/>
  <c r="AI162" i="4"/>
  <c r="AI106" i="4"/>
  <c r="AJ236" i="4"/>
  <c r="AJ593" i="4"/>
  <c r="AI17" i="4"/>
  <c r="AJ648" i="4"/>
  <c r="AJ733" i="4"/>
  <c r="AJ376" i="4"/>
  <c r="AJ345" i="4"/>
  <c r="AI169" i="4"/>
  <c r="AJ576" i="4"/>
  <c r="AJ320" i="4"/>
  <c r="AJ552" i="4"/>
  <c r="AI158" i="4"/>
  <c r="AJ637" i="4"/>
  <c r="AI74" i="4"/>
  <c r="AI114" i="4"/>
  <c r="AI194" i="4"/>
  <c r="AI110" i="4"/>
  <c r="AJ644" i="4"/>
  <c r="AJ600" i="4"/>
  <c r="AJ528" i="4"/>
  <c r="AJ480" i="4"/>
  <c r="AJ424" i="4"/>
  <c r="AJ372" i="4"/>
  <c r="AJ240" i="4"/>
  <c r="AJ408" i="4"/>
  <c r="AJ697" i="4"/>
  <c r="AI14" i="4"/>
  <c r="AI18" i="4"/>
  <c r="AJ253" i="4"/>
  <c r="AI42" i="4"/>
  <c r="AJ548" i="4"/>
  <c r="AJ276" i="4"/>
  <c r="AJ280" i="4"/>
  <c r="AJ524" i="4"/>
  <c r="AJ244" i="4"/>
  <c r="AJ596" i="4"/>
  <c r="AJ368" i="4"/>
  <c r="AJ640" i="4"/>
  <c r="AI186" i="4"/>
  <c r="AI69" i="4"/>
  <c r="AJ564" i="4"/>
  <c r="AJ308" i="4"/>
  <c r="AJ540" i="4"/>
  <c r="AI58" i="4"/>
  <c r="AJ617" i="4"/>
  <c r="AJ268" i="4"/>
  <c r="AJ661" i="4"/>
  <c r="AJ472" i="4"/>
  <c r="AJ272" i="4"/>
  <c r="AI98" i="4"/>
  <c r="AI94" i="4"/>
  <c r="AI138" i="4"/>
  <c r="AI86" i="4"/>
  <c r="AI26" i="4"/>
  <c r="AJ569" i="4"/>
  <c r="AJ632" i="4"/>
  <c r="AJ588" i="4"/>
  <c r="AJ520" i="4"/>
  <c r="AJ464" i="4"/>
  <c r="AJ416" i="4"/>
  <c r="AJ356" i="4"/>
  <c r="AJ485" i="4"/>
  <c r="AJ237" i="4"/>
  <c r="AI33" i="4"/>
  <c r="AI37" i="4"/>
  <c r="AJ420" i="4"/>
  <c r="AI125" i="4"/>
  <c r="AJ701" i="4"/>
  <c r="AI182" i="4"/>
  <c r="AJ300" i="4"/>
  <c r="AI145" i="4"/>
  <c r="AJ536" i="4"/>
  <c r="AI54" i="4"/>
  <c r="AJ260" i="4"/>
  <c r="AJ657" i="4"/>
  <c r="AJ264" i="4"/>
  <c r="AI174" i="4"/>
  <c r="AI82" i="4"/>
  <c r="AI122" i="4"/>
  <c r="AI70" i="4"/>
  <c r="AJ628" i="4"/>
  <c r="AJ584" i="4"/>
  <c r="AJ512" i="4"/>
  <c r="AJ456" i="4"/>
  <c r="AJ412" i="4"/>
  <c r="AJ352" i="4"/>
  <c r="AI10" i="4"/>
  <c r="AJ389" i="4"/>
  <c r="AJ556" i="4"/>
  <c r="AJ709" i="4"/>
  <c r="AI50" i="4"/>
  <c r="AJ468" i="4"/>
  <c r="AJ396" i="4"/>
  <c r="AJ608" i="4"/>
  <c r="AJ256" i="4"/>
  <c r="AI34" i="4"/>
  <c r="AJ296" i="4"/>
  <c r="AJ532" i="4"/>
  <c r="AJ284" i="4"/>
  <c r="AJ653" i="4"/>
  <c r="AI25" i="4"/>
  <c r="AI178" i="4"/>
  <c r="AI78" i="4"/>
  <c r="AJ624" i="4"/>
  <c r="AJ580" i="4"/>
  <c r="AJ508" i="4"/>
  <c r="AJ448" i="4"/>
  <c r="AJ404" i="4"/>
  <c r="AJ344" i="4"/>
  <c r="AJ452" i="4"/>
  <c r="AJ297" i="4"/>
  <c r="AJ405" i="4"/>
  <c r="AJ516" i="4"/>
  <c r="AJ669" i="4"/>
  <c r="AJ572" i="4"/>
  <c r="AJ316" i="4"/>
  <c r="AJ636" i="4"/>
  <c r="AJ652" i="4"/>
  <c r="AJ460" i="4"/>
  <c r="AJ252" i="4"/>
  <c r="AI65" i="4"/>
  <c r="AJ281" i="4"/>
  <c r="AJ500" i="4"/>
  <c r="AJ373" i="4"/>
  <c r="AJ633" i="4"/>
  <c r="AJ649" i="4"/>
  <c r="AI21" i="4"/>
  <c r="AI46" i="4"/>
  <c r="AJ660" i="4"/>
  <c r="AJ620" i="4"/>
  <c r="AJ568" i="4"/>
  <c r="AJ504" i="4"/>
  <c r="AJ436" i="4"/>
  <c r="AJ392" i="4"/>
  <c r="AJ312" i="4"/>
  <c r="AI22" i="4"/>
  <c r="AJ361" i="4"/>
  <c r="AJ609" i="4"/>
  <c r="AJ444" i="4"/>
  <c r="AJ249" i="4"/>
  <c r="AJ364" i="4"/>
  <c r="AI61" i="4"/>
  <c r="AJ332" i="4"/>
  <c r="AJ721" i="4"/>
  <c r="AJ496" i="4"/>
  <c r="AJ369" i="4"/>
  <c r="AJ625" i="4"/>
  <c r="AJ645" i="4"/>
  <c r="AI13" i="4"/>
  <c r="AJ656" i="4"/>
  <c r="AJ616" i="4"/>
  <c r="AJ560" i="4"/>
  <c r="AJ492" i="4"/>
  <c r="AJ432" i="4"/>
  <c r="AJ388" i="4"/>
  <c r="AJ292" i="4"/>
  <c r="AJ309" i="4"/>
  <c r="AJ476" i="4"/>
  <c r="AJ573" i="4"/>
  <c r="BG299" i="8"/>
  <c r="BF299" i="8"/>
  <c r="AJ413" i="4"/>
  <c r="AJ393" i="4"/>
  <c r="AJ601" i="4"/>
  <c r="AJ325" i="4"/>
  <c r="BB158" i="8"/>
  <c r="BE158" i="8"/>
  <c r="BB294" i="8"/>
  <c r="BD294" i="8"/>
  <c r="BG294" i="8"/>
  <c r="BB375" i="8"/>
  <c r="BD375" i="8"/>
  <c r="BE299" i="8"/>
  <c r="BJ299" i="8"/>
  <c r="AI191" i="4"/>
  <c r="AI15" i="4"/>
  <c r="AJ222" i="4"/>
  <c r="AI11" i="4"/>
  <c r="AJ401" i="4"/>
  <c r="AJ381" i="4"/>
  <c r="AJ581" i="4"/>
  <c r="AJ313" i="4"/>
  <c r="AI135" i="4"/>
  <c r="AI274" i="4"/>
  <c r="AI286" i="4"/>
  <c r="AJ385" i="4"/>
  <c r="AJ613" i="4"/>
  <c r="AJ377" i="4"/>
  <c r="AJ349" i="4"/>
  <c r="AJ17" i="4"/>
  <c r="AJ497" i="4"/>
  <c r="AJ49" i="4"/>
  <c r="AI235" i="4"/>
  <c r="AI171" i="4"/>
  <c r="AI282" i="4"/>
  <c r="AJ605" i="4"/>
  <c r="AJ357" i="4"/>
  <c r="AJ321" i="4"/>
  <c r="AJ585" i="4"/>
  <c r="AJ409" i="4"/>
  <c r="AI39" i="4"/>
  <c r="AI262" i="4"/>
  <c r="AJ597" i="4"/>
  <c r="AJ329" i="4"/>
  <c r="AJ293" i="4"/>
  <c r="AJ397" i="4"/>
  <c r="AI266" i="4"/>
  <c r="BD320" i="8"/>
  <c r="BG320" i="8"/>
  <c r="AI258" i="4"/>
  <c r="AJ565" i="4"/>
  <c r="AJ305" i="4"/>
  <c r="AJ353" i="4"/>
  <c r="AI242" i="4"/>
  <c r="AI292" i="4"/>
  <c r="AI569" i="4"/>
  <c r="AI517" i="4"/>
  <c r="AJ277" i="4"/>
  <c r="AI449" i="4"/>
  <c r="AJ187" i="4"/>
  <c r="AJ131" i="4"/>
  <c r="AJ51" i="4"/>
  <c r="AJ646" i="4"/>
  <c r="AJ582" i="4"/>
  <c r="AJ546" i="4"/>
  <c r="AJ506" i="4"/>
  <c r="AJ462" i="4"/>
  <c r="AJ430" i="4"/>
  <c r="AJ386" i="4"/>
  <c r="AI730" i="4"/>
  <c r="AI490" i="4"/>
  <c r="AI430" i="4"/>
  <c r="AI422" i="4"/>
  <c r="AJ180" i="4"/>
  <c r="AJ108" i="4"/>
  <c r="AJ76" i="4"/>
  <c r="AI329" i="4"/>
  <c r="AJ132" i="4"/>
  <c r="AI41" i="4"/>
  <c r="AI489" i="4"/>
  <c r="AI341" i="4"/>
  <c r="AI85" i="4"/>
  <c r="AI533" i="4"/>
  <c r="AI93" i="4"/>
  <c r="AJ111" i="4"/>
  <c r="AI513" i="4"/>
  <c r="AJ273" i="4"/>
  <c r="AI641" i="4"/>
  <c r="AJ242" i="4"/>
  <c r="AI445" i="4"/>
  <c r="AJ183" i="4"/>
  <c r="AJ115" i="4"/>
  <c r="AJ700" i="4"/>
  <c r="AI165" i="4"/>
  <c r="AI413" i="4"/>
  <c r="AI313" i="4"/>
  <c r="AI53" i="4"/>
  <c r="AI493" i="4"/>
  <c r="AI77" i="4"/>
  <c r="AJ87" i="4"/>
  <c r="AI437" i="4"/>
  <c r="AJ179" i="4"/>
  <c r="AJ103" i="4"/>
  <c r="AI227" i="4"/>
  <c r="AI573" i="4"/>
  <c r="AI497" i="4"/>
  <c r="AI309" i="4"/>
  <c r="AI405" i="4"/>
  <c r="AI297" i="4"/>
  <c r="AJ289" i="4"/>
  <c r="AI333" i="4"/>
  <c r="AJ63" i="4"/>
  <c r="AJ55" i="4"/>
  <c r="AJ107" i="4"/>
  <c r="AI357" i="4"/>
  <c r="AJ95" i="4"/>
  <c r="AI485" i="4"/>
  <c r="AI254" i="4"/>
  <c r="AJ127" i="4"/>
  <c r="AJ362" i="4"/>
  <c r="AJ586" i="4"/>
  <c r="AI433" i="4"/>
  <c r="AJ175" i="4"/>
  <c r="AJ99" i="4"/>
  <c r="AI216" i="4"/>
  <c r="AJ630" i="4"/>
  <c r="AJ566" i="4"/>
  <c r="AJ534" i="4"/>
  <c r="AJ494" i="4"/>
  <c r="AJ450" i="4"/>
  <c r="AJ406" i="4"/>
  <c r="AJ370" i="4"/>
  <c r="AI710" i="4"/>
  <c r="AI542" i="4"/>
  <c r="AI462" i="4"/>
  <c r="AJ156" i="4"/>
  <c r="AJ96" i="4"/>
  <c r="AJ36" i="4"/>
  <c r="AI541" i="4"/>
  <c r="AJ116" i="4"/>
  <c r="AI453" i="4"/>
  <c r="AI397" i="4"/>
  <c r="AI317" i="4"/>
  <c r="AJ257" i="4"/>
  <c r="AJ195" i="4"/>
  <c r="AJ238" i="4"/>
  <c r="AI349" i="4"/>
  <c r="AJ79" i="4"/>
  <c r="AI561" i="4"/>
  <c r="AI481" i="4"/>
  <c r="AI223" i="4"/>
  <c r="AI469" i="4"/>
  <c r="AI429" i="4"/>
  <c r="AJ143" i="4"/>
  <c r="AJ171" i="4"/>
  <c r="AJ91" i="4"/>
  <c r="AI670" i="4"/>
  <c r="AJ626" i="4"/>
  <c r="AJ562" i="4"/>
  <c r="AJ530" i="4"/>
  <c r="AJ490" i="4"/>
  <c r="AJ446" i="4"/>
  <c r="AJ402" i="4"/>
  <c r="AJ366" i="4"/>
  <c r="AI686" i="4"/>
  <c r="AI215" i="4"/>
  <c r="AI525" i="4"/>
  <c r="AI161" i="4"/>
  <c r="AI381" i="4"/>
  <c r="AI153" i="4"/>
  <c r="AI301" i="4"/>
  <c r="AI231" i="4"/>
  <c r="AI557" i="4"/>
  <c r="AI465" i="4"/>
  <c r="AJ155" i="4"/>
  <c r="AJ83" i="4"/>
  <c r="AI199" i="4"/>
  <c r="AJ658" i="4"/>
  <c r="AJ622" i="4"/>
  <c r="AJ558" i="4"/>
  <c r="AJ526" i="4"/>
  <c r="AJ486" i="4"/>
  <c r="AJ442" i="4"/>
  <c r="AJ398" i="4"/>
  <c r="AJ278" i="4"/>
  <c r="AI674" i="4"/>
  <c r="AI510" i="4"/>
  <c r="AI450" i="4"/>
  <c r="AI203" i="4"/>
  <c r="AJ148" i="4"/>
  <c r="AJ88" i="4"/>
  <c r="AJ28" i="4"/>
  <c r="AI409" i="4"/>
  <c r="AI113" i="4"/>
  <c r="AI365" i="4"/>
  <c r="AI141" i="4"/>
  <c r="AI337" i="4"/>
  <c r="AI293" i="4"/>
  <c r="AI207" i="4"/>
  <c r="AJ119" i="4"/>
  <c r="AJ285" i="4"/>
  <c r="AI441" i="4"/>
  <c r="AJ191" i="4"/>
  <c r="AI425" i="4"/>
  <c r="AI461" i="4"/>
  <c r="AJ147" i="4"/>
  <c r="AJ75" i="4"/>
  <c r="AI219" i="4"/>
  <c r="AJ654" i="4"/>
  <c r="AJ618" i="4"/>
  <c r="AJ554" i="4"/>
  <c r="AJ522" i="4"/>
  <c r="AJ478" i="4"/>
  <c r="AJ438" i="4"/>
  <c r="AJ394" i="4"/>
  <c r="AJ200" i="4"/>
  <c r="AI401" i="4"/>
  <c r="AI81" i="4"/>
  <c r="AI137" i="4"/>
  <c r="AI545" i="4"/>
  <c r="AI361" i="4"/>
  <c r="AI133" i="4"/>
  <c r="AI549" i="4"/>
  <c r="BD328" i="8"/>
  <c r="BD365" i="8"/>
  <c r="AI565" i="4"/>
  <c r="AJ290" i="4"/>
  <c r="AI294" i="4"/>
  <c r="AJ86" i="4"/>
  <c r="AJ47" i="4"/>
  <c r="AI378" i="4"/>
  <c r="AJ258" i="4"/>
  <c r="AJ114" i="4"/>
  <c r="AI382" i="4"/>
  <c r="AI134" i="4"/>
  <c r="AJ696" i="4"/>
  <c r="AJ473" i="4"/>
  <c r="AI609" i="4"/>
  <c r="AI193" i="4"/>
  <c r="AJ224" i="4"/>
  <c r="AJ445" i="4"/>
  <c r="AJ557" i="4"/>
  <c r="AJ110" i="4"/>
  <c r="AJ157" i="4"/>
  <c r="AI374" i="4"/>
  <c r="AJ274" i="4"/>
  <c r="AJ82" i="4"/>
  <c r="AI244" i="4"/>
  <c r="AJ247" i="4"/>
  <c r="AJ43" i="4"/>
  <c r="AI350" i="4"/>
  <c r="AJ106" i="4"/>
  <c r="AI354" i="4"/>
  <c r="AI126" i="4"/>
  <c r="AJ23" i="4"/>
  <c r="AJ732" i="4"/>
  <c r="AJ692" i="4"/>
  <c r="AJ553" i="4"/>
  <c r="AJ449" i="4"/>
  <c r="AJ561" i="4"/>
  <c r="AI577" i="4"/>
  <c r="AI177" i="4"/>
  <c r="AJ122" i="4"/>
  <c r="AI370" i="4"/>
  <c r="AJ433" i="4"/>
  <c r="AI142" i="4"/>
  <c r="AJ78" i="4"/>
  <c r="AI240" i="4"/>
  <c r="AI414" i="4"/>
  <c r="AJ39" i="4"/>
  <c r="AJ94" i="4"/>
  <c r="AI342" i="4"/>
  <c r="AJ15" i="4"/>
  <c r="AJ728" i="4"/>
  <c r="AJ688" i="4"/>
  <c r="AJ525" i="4"/>
  <c r="AJ541" i="4"/>
  <c r="AJ102" i="4"/>
  <c r="AJ429" i="4"/>
  <c r="AI330" i="4"/>
  <c r="AI338" i="4"/>
  <c r="AJ664" i="4"/>
  <c r="AI236" i="4"/>
  <c r="AJ118" i="4"/>
  <c r="AJ27" i="4"/>
  <c r="AI255" i="4"/>
  <c r="AJ724" i="4"/>
  <c r="AJ684" i="4"/>
  <c r="AJ232" i="4"/>
  <c r="AI633" i="4"/>
  <c r="AJ517" i="4"/>
  <c r="AJ501" i="4"/>
  <c r="AJ545" i="4"/>
  <c r="AI617" i="4"/>
  <c r="AJ282" i="4"/>
  <c r="AJ90" i="4"/>
  <c r="AJ204" i="4"/>
  <c r="AJ425" i="4"/>
  <c r="AI322" i="4"/>
  <c r="AI326" i="4"/>
  <c r="AJ720" i="4"/>
  <c r="AI649" i="4"/>
  <c r="AJ70" i="4"/>
  <c r="AJ19" i="4"/>
  <c r="AI410" i="4"/>
  <c r="AJ716" i="4"/>
  <c r="AJ680" i="4"/>
  <c r="AJ228" i="4"/>
  <c r="AI621" i="4"/>
  <c r="AJ704" i="4"/>
  <c r="AJ513" i="4"/>
  <c r="AJ169" i="4"/>
  <c r="AI629" i="4"/>
  <c r="AJ481" i="4"/>
  <c r="AI625" i="4"/>
  <c r="AJ533" i="4"/>
  <c r="AI605" i="4"/>
  <c r="AI362" i="4"/>
  <c r="AI406" i="4"/>
  <c r="AI314" i="4"/>
  <c r="AI318" i="4"/>
  <c r="AJ668" i="4"/>
  <c r="AI637" i="4"/>
  <c r="AJ11" i="4"/>
  <c r="AI358" i="4"/>
  <c r="AJ465" i="4"/>
  <c r="AJ712" i="4"/>
  <c r="AJ676" i="4"/>
  <c r="AJ212" i="4"/>
  <c r="AI613" i="4"/>
  <c r="AJ529" i="4"/>
  <c r="AJ505" i="4"/>
  <c r="AI597" i="4"/>
  <c r="AJ437" i="4"/>
  <c r="AJ161" i="4"/>
  <c r="AJ521" i="4"/>
  <c r="AI589" i="4"/>
  <c r="AI66" i="4"/>
  <c r="AI63" i="4"/>
  <c r="AI402" i="4"/>
  <c r="AJ31" i="4"/>
  <c r="AI306" i="4"/>
  <c r="AI310" i="4"/>
  <c r="AI661" i="4"/>
  <c r="AI657" i="4"/>
  <c r="AI154" i="4"/>
  <c r="AJ286" i="4"/>
  <c r="AJ708" i="4"/>
  <c r="AJ672" i="4"/>
  <c r="AJ208" i="4"/>
  <c r="AI601" i="4"/>
  <c r="AJ489" i="4"/>
  <c r="AI197" i="4"/>
  <c r="AJ493" i="4"/>
  <c r="AJ509" i="4"/>
  <c r="AJ74" i="4"/>
  <c r="AJ229" i="4"/>
  <c r="AJ233" i="4"/>
  <c r="AI245" i="4"/>
  <c r="AJ298" i="4"/>
  <c r="AI267" i="4"/>
  <c r="AJ314" i="4"/>
  <c r="AJ248" i="4"/>
  <c r="AJ225" i="4"/>
  <c r="AJ350" i="4"/>
  <c r="AI263" i="4"/>
  <c r="AJ358" i="4"/>
  <c r="AI144" i="4"/>
  <c r="AI586" i="4"/>
  <c r="AJ685" i="4"/>
  <c r="AI259" i="4"/>
  <c r="AJ61" i="4"/>
  <c r="AI89" i="4"/>
  <c r="AI97" i="4"/>
  <c r="AI117" i="4"/>
  <c r="AJ124" i="4"/>
  <c r="AJ354" i="4"/>
  <c r="AI241" i="4"/>
  <c r="AJ322" i="4"/>
  <c r="AJ77" i="4"/>
  <c r="AJ85" i="4"/>
  <c r="AJ105" i="4"/>
  <c r="AJ121" i="4"/>
  <c r="AI129" i="4"/>
  <c r="AI279" i="4"/>
  <c r="AJ334" i="4"/>
  <c r="AJ326" i="4"/>
  <c r="AJ318" i="4"/>
  <c r="AI377" i="4"/>
  <c r="AI436" i="4"/>
  <c r="AI283" i="4"/>
  <c r="AJ217" i="4"/>
  <c r="AJ255" i="4"/>
  <c r="AI237" i="4"/>
  <c r="AJ310" i="4"/>
  <c r="AI642" i="4"/>
  <c r="AJ713" i="4"/>
  <c r="AJ365" i="4"/>
  <c r="AI389" i="4"/>
  <c r="BD140" i="8"/>
  <c r="AI275" i="4"/>
  <c r="AJ221" i="4"/>
  <c r="AJ213" i="4"/>
  <c r="AI248" i="4"/>
  <c r="AJ262" i="4"/>
  <c r="AI346" i="4"/>
  <c r="AI55" i="4"/>
  <c r="AI376" i="4"/>
  <c r="AI534" i="4"/>
  <c r="Y138" i="4"/>
  <c r="Y137" i="4"/>
  <c r="Y139" i="4"/>
  <c r="Y140" i="4"/>
  <c r="Y129" i="4"/>
  <c r="Y124" i="4"/>
  <c r="Y130" i="4"/>
  <c r="Y122" i="4"/>
  <c r="Y131" i="4"/>
  <c r="Y127" i="4"/>
  <c r="Y125" i="4"/>
  <c r="Y123" i="4"/>
  <c r="Y128" i="4"/>
  <c r="Y126" i="4"/>
  <c r="Y203" i="4"/>
  <c r="Y200" i="4"/>
  <c r="Y202" i="4"/>
  <c r="Y201" i="4"/>
  <c r="V8" i="6"/>
  <c r="Y198" i="4"/>
  <c r="Y199" i="4"/>
  <c r="BJ140" i="8"/>
  <c r="BI140" i="8"/>
  <c r="Y88" i="4"/>
  <c r="Y92" i="4"/>
  <c r="Y95" i="4"/>
  <c r="Y97" i="4"/>
  <c r="Y93" i="4"/>
  <c r="Y96" i="4"/>
  <c r="Y91" i="4"/>
  <c r="Y98" i="4"/>
  <c r="Y87" i="4"/>
  <c r="Y90" i="4"/>
  <c r="Y100" i="4"/>
  <c r="Y99" i="4"/>
  <c r="Y86" i="4"/>
  <c r="Y89" i="4"/>
  <c r="Y94" i="4"/>
  <c r="Y318" i="4"/>
  <c r="Y310" i="4"/>
  <c r="Y305" i="4"/>
  <c r="Y320" i="4"/>
  <c r="Y323" i="4"/>
  <c r="Y313" i="4"/>
  <c r="Y335" i="4"/>
  <c r="Y312" i="4"/>
  <c r="Y304" i="4"/>
  <c r="Y342" i="4"/>
  <c r="Y311" i="4"/>
  <c r="Y309" i="4"/>
  <c r="Y327" i="4"/>
  <c r="Y321" i="4"/>
  <c r="Y338" i="4"/>
  <c r="Y308" i="4"/>
  <c r="Y331" i="4"/>
  <c r="Y332" i="4"/>
  <c r="Y328" i="4"/>
  <c r="Y334" i="4"/>
  <c r="Y330" i="4"/>
  <c r="Y341" i="4"/>
  <c r="Y324" i="4"/>
  <c r="Y316" i="4"/>
  <c r="Y307" i="4"/>
  <c r="Y319" i="4"/>
  <c r="Y317" i="4"/>
  <c r="Y339" i="4"/>
  <c r="Y340" i="4"/>
  <c r="Y333" i="4"/>
  <c r="Y314" i="4"/>
  <c r="Y322" i="4"/>
  <c r="Y325" i="4"/>
  <c r="Y337" i="4"/>
  <c r="Y326" i="4"/>
  <c r="Y306" i="4"/>
  <c r="Y329" i="4"/>
  <c r="Y315" i="4"/>
  <c r="Y336" i="4"/>
  <c r="Y13" i="4"/>
  <c r="Y634" i="4"/>
  <c r="Y644" i="4"/>
  <c r="Y657" i="4"/>
  <c r="Y612" i="4"/>
  <c r="Y617" i="4"/>
  <c r="Y681" i="4"/>
  <c r="BF681" i="4"/>
  <c r="V389" i="6"/>
  <c r="Y640" i="4"/>
  <c r="Y635" i="4"/>
  <c r="Y60" i="4"/>
  <c r="Y62" i="4"/>
  <c r="Y451" i="4"/>
  <c r="Y695" i="4"/>
  <c r="Y641" i="4"/>
  <c r="Y616" i="4"/>
  <c r="Y623" i="4"/>
  <c r="Y461" i="4"/>
  <c r="Y626" i="4"/>
  <c r="Y625" i="4"/>
  <c r="Y639" i="4"/>
  <c r="Y689" i="4"/>
  <c r="Y692" i="4"/>
  <c r="R55" i="10"/>
  <c r="AI55" i="10"/>
  <c r="Y452" i="4"/>
  <c r="Y457" i="4"/>
  <c r="Y458" i="4"/>
  <c r="Y450" i="4"/>
  <c r="Y460" i="4"/>
  <c r="V16" i="6"/>
  <c r="Y170" i="4"/>
  <c r="Y171" i="4"/>
  <c r="Y172" i="4"/>
  <c r="Y168" i="4"/>
  <c r="Y175" i="4"/>
  <c r="Y38" i="4"/>
  <c r="Y34" i="4"/>
  <c r="Y39" i="4"/>
  <c r="Y36" i="4"/>
  <c r="Y37" i="4"/>
  <c r="Y44" i="4"/>
  <c r="Y43" i="4"/>
  <c r="Y33" i="4"/>
  <c r="AI58" i="10"/>
  <c r="Y449" i="4"/>
  <c r="Y163" i="4"/>
  <c r="Y164" i="4"/>
  <c r="Y161" i="4"/>
  <c r="Y29" i="4"/>
  <c r="Y30" i="4"/>
  <c r="BE262" i="8"/>
  <c r="BD262" i="8"/>
  <c r="BF262" i="8"/>
  <c r="Y637" i="4"/>
  <c r="Y658" i="4"/>
  <c r="Y652" i="4"/>
  <c r="Y650" i="4"/>
  <c r="Y686" i="4"/>
  <c r="Y666" i="4"/>
  <c r="Y622" i="4"/>
  <c r="Y638" i="4"/>
  <c r="Y654" i="4"/>
  <c r="Y624" i="4"/>
  <c r="Y688" i="4"/>
  <c r="Y621" i="4"/>
  <c r="Y663" i="4"/>
  <c r="Y684" i="4"/>
  <c r="Y676" i="4"/>
  <c r="Y662" i="4"/>
  <c r="Y690" i="4"/>
  <c r="Y673" i="4"/>
  <c r="Y653" i="4"/>
  <c r="Y651" i="4"/>
  <c r="Y669" i="4"/>
  <c r="Y627" i="4"/>
  <c r="Y648" i="4"/>
  <c r="Y636" i="4"/>
  <c r="Y694" i="4"/>
  <c r="Y679" i="4"/>
  <c r="Y693" i="4"/>
  <c r="Y619" i="4"/>
  <c r="Y618" i="4"/>
  <c r="Y678" i="4"/>
  <c r="Y671" i="4"/>
  <c r="Y12" i="4"/>
  <c r="Y18" i="4"/>
  <c r="Y160" i="4"/>
  <c r="Y146" i="4"/>
  <c r="Y158" i="4"/>
  <c r="Y153" i="4"/>
  <c r="Y148" i="4"/>
  <c r="Y147" i="4"/>
  <c r="Y150" i="4"/>
  <c r="Y154" i="4"/>
  <c r="Y152" i="4"/>
  <c r="Y151" i="4"/>
  <c r="Y156" i="4"/>
  <c r="Y149" i="4"/>
  <c r="AJ10" i="4"/>
  <c r="AJ14" i="4"/>
  <c r="AJ22" i="4"/>
  <c r="AJ216" i="4"/>
  <c r="AJ220" i="4"/>
  <c r="AI717" i="4"/>
  <c r="BC717" i="4"/>
  <c r="AI721" i="4"/>
  <c r="AA186" i="4"/>
  <c r="AA637" i="4"/>
  <c r="AA124" i="4"/>
  <c r="AA358" i="4"/>
  <c r="AA351" i="4"/>
  <c r="AA408" i="4"/>
  <c r="AA719" i="4"/>
  <c r="AA524" i="4"/>
  <c r="AA185" i="4"/>
  <c r="AA68" i="4"/>
  <c r="AA511" i="4"/>
  <c r="AA592" i="4"/>
  <c r="AA232" i="4"/>
  <c r="AC67" i="10"/>
  <c r="AE43" i="10"/>
  <c r="X43" i="10"/>
  <c r="AD43" i="10"/>
  <c r="AA43" i="10"/>
  <c r="V43" i="10"/>
  <c r="R43" i="10"/>
  <c r="AF20" i="10"/>
  <c r="AJ201" i="4"/>
  <c r="AJ205" i="4"/>
  <c r="AJ209" i="4"/>
  <c r="AI614" i="4"/>
  <c r="BC614" i="4"/>
  <c r="AI638" i="4"/>
  <c r="AI646" i="4"/>
  <c r="AI650" i="4"/>
  <c r="AI654" i="4"/>
  <c r="AJ665" i="4"/>
  <c r="AJ673" i="4"/>
  <c r="AJ677" i="4"/>
  <c r="AJ689" i="4"/>
  <c r="AJ693" i="4"/>
  <c r="AJ705" i="4"/>
  <c r="AA729" i="4"/>
  <c r="AA148" i="4"/>
  <c r="AA527" i="4"/>
  <c r="AA517" i="4"/>
  <c r="AA309" i="4"/>
  <c r="AJ269" i="4"/>
  <c r="AI247" i="4"/>
  <c r="AA579" i="4"/>
  <c r="AA578" i="4"/>
  <c r="AA581" i="4"/>
  <c r="AA580" i="4"/>
  <c r="AA498" i="4"/>
  <c r="AA583" i="4"/>
  <c r="AA505" i="4"/>
  <c r="AI152" i="4"/>
  <c r="AJ159" i="4"/>
  <c r="AJ163" i="4"/>
  <c r="AJ167" i="4"/>
  <c r="AI183" i="4"/>
  <c r="AI187" i="4"/>
  <c r="AJ190" i="4"/>
  <c r="AI492" i="4"/>
  <c r="AI496" i="4"/>
  <c r="AI504" i="4"/>
  <c r="AI512" i="4"/>
  <c r="AI532" i="4"/>
  <c r="AJ559" i="4"/>
  <c r="AI563" i="4"/>
  <c r="AI567" i="4"/>
  <c r="AI575" i="4"/>
  <c r="AA166" i="4"/>
  <c r="AA292" i="4"/>
  <c r="AA296" i="4"/>
  <c r="AA706" i="4"/>
  <c r="AJ243" i="4"/>
  <c r="AI473" i="4"/>
  <c r="AA593" i="4"/>
  <c r="AA122" i="4"/>
  <c r="AA238" i="4"/>
  <c r="AA313" i="4"/>
  <c r="AA363" i="4"/>
  <c r="AA470" i="4"/>
  <c r="AA562" i="4"/>
  <c r="AA713" i="4"/>
  <c r="AA523" i="4"/>
  <c r="AA295" i="4"/>
  <c r="AA589" i="4"/>
  <c r="AA336" i="4"/>
  <c r="AA503" i="4"/>
  <c r="AA330" i="4"/>
  <c r="AA716" i="4"/>
  <c r="AA69" i="4"/>
  <c r="AA70" i="4"/>
  <c r="AI367" i="4"/>
  <c r="AJ378" i="4"/>
  <c r="AI390" i="4"/>
  <c r="AI394" i="4"/>
  <c r="AI398" i="4"/>
  <c r="AJ417" i="4"/>
  <c r="AJ421" i="4"/>
  <c r="AJ441" i="4"/>
  <c r="AJ453" i="4"/>
  <c r="AJ457" i="4"/>
  <c r="AJ461" i="4"/>
  <c r="AJ469" i="4"/>
  <c r="AA520" i="4"/>
  <c r="AA90" i="4"/>
  <c r="AE41" i="10"/>
  <c r="AI30" i="4"/>
  <c r="AI71" i="4"/>
  <c r="AI75" i="4"/>
  <c r="AI115" i="4"/>
  <c r="AI348" i="4"/>
  <c r="BC348" i="4"/>
  <c r="AJ359" i="4"/>
  <c r="AJ363" i="4"/>
  <c r="AA405" i="4"/>
  <c r="AA239" i="4"/>
  <c r="AA404" i="4"/>
  <c r="AA476" i="4"/>
  <c r="AA452" i="4"/>
  <c r="AA561" i="4"/>
  <c r="AA312" i="4"/>
  <c r="AA710" i="4"/>
  <c r="AA224" i="4"/>
  <c r="AA273" i="4"/>
  <c r="AA67" i="4"/>
  <c r="AA518" i="4"/>
  <c r="AA419" i="4"/>
  <c r="AA574" i="4"/>
  <c r="V29" i="10"/>
  <c r="Z29" i="10"/>
  <c r="AB40" i="10"/>
  <c r="AF40" i="10"/>
  <c r="AA76" i="4"/>
  <c r="AA24" i="4"/>
  <c r="AJ37" i="4"/>
  <c r="AI45" i="4"/>
  <c r="AI49" i="4"/>
  <c r="AJ52" i="4"/>
  <c r="AI56" i="4"/>
  <c r="AI60" i="4"/>
  <c r="AI64" i="4"/>
  <c r="AJ67" i="4"/>
  <c r="AJ304" i="4"/>
  <c r="AJ328" i="4"/>
  <c r="AJ336" i="4"/>
  <c r="AJ340" i="4"/>
  <c r="T41" i="10"/>
  <c r="W41" i="10"/>
  <c r="V41" i="10"/>
  <c r="U41" i="10"/>
  <c r="AA41" i="10"/>
  <c r="X41" i="10"/>
  <c r="AD41" i="10"/>
  <c r="Y41" i="10"/>
  <c r="AG41" i="10"/>
  <c r="AC41" i="10"/>
  <c r="AA469" i="4"/>
  <c r="AA555" i="4"/>
  <c r="AA272" i="4"/>
  <c r="AA721" i="4"/>
  <c r="AA271" i="4"/>
  <c r="AA548" i="4"/>
  <c r="AA624" i="4"/>
  <c r="AA563" i="4"/>
  <c r="AA479" i="4"/>
  <c r="AA514" i="4"/>
  <c r="AA66" i="4"/>
  <c r="AA168" i="4"/>
  <c r="AA522" i="4"/>
  <c r="AA512" i="4"/>
  <c r="AA526" i="4"/>
  <c r="AA515" i="4"/>
  <c r="AA110" i="4"/>
  <c r="AA23" i="4"/>
  <c r="AA64" i="4"/>
  <c r="AA293" i="4"/>
  <c r="AA290" i="4"/>
  <c r="AA598" i="4"/>
  <c r="AA519" i="4"/>
  <c r="AA516" i="4"/>
  <c r="AA597" i="4"/>
  <c r="AA332" i="4"/>
  <c r="AI224" i="4"/>
  <c r="AI232" i="4"/>
  <c r="AJ239" i="4"/>
  <c r="AJ261" i="4"/>
  <c r="AJ265" i="4"/>
  <c r="AJ54" i="4"/>
  <c r="AI59" i="4"/>
  <c r="AA426" i="4"/>
  <c r="AA427" i="4"/>
  <c r="AA663" i="4"/>
  <c r="AG37" i="10"/>
  <c r="AD62" i="10"/>
  <c r="AE62" i="10"/>
  <c r="R62" i="10"/>
  <c r="AI62" i="10"/>
  <c r="Y714" i="4"/>
  <c r="Z65" i="10"/>
  <c r="AE37" i="10"/>
  <c r="AI644" i="4"/>
  <c r="AI400" i="4"/>
  <c r="AJ459" i="4"/>
  <c r="AJ687" i="4"/>
  <c r="AJ443" i="4"/>
  <c r="AJ203" i="4"/>
  <c r="AI482" i="4"/>
  <c r="AJ342" i="4"/>
  <c r="AJ254" i="4"/>
  <c r="AI518" i="4"/>
  <c r="AI278" i="4"/>
  <c r="AI345" i="4"/>
  <c r="AJ592" i="4"/>
  <c r="AJ164" i="4"/>
  <c r="AJ64" i="4"/>
  <c r="AJ16" i="4"/>
  <c r="AI585" i="4"/>
  <c r="AI305" i="4"/>
  <c r="AJ81" i="4"/>
  <c r="AI105" i="4"/>
  <c r="AJ577" i="4"/>
  <c r="AJ337" i="4"/>
  <c r="AJ185" i="4"/>
  <c r="AJ41" i="4"/>
  <c r="AI593" i="4"/>
  <c r="AI325" i="4"/>
  <c r="AI185" i="4"/>
  <c r="AJ729" i="4"/>
  <c r="AJ477" i="4"/>
  <c r="AJ333" i="4"/>
  <c r="AJ109" i="4"/>
  <c r="AI509" i="4"/>
  <c r="AJ135" i="4"/>
  <c r="AJ71" i="4"/>
  <c r="AJ634" i="4"/>
  <c r="AI418" i="4"/>
  <c r="AI43" i="4"/>
  <c r="AA27" i="10"/>
  <c r="AF37" i="10"/>
  <c r="R37" i="10"/>
  <c r="AI37" i="10"/>
  <c r="AI67" i="4"/>
  <c r="AI543" i="4"/>
  <c r="AA428" i="4"/>
  <c r="AG35" i="10"/>
  <c r="AJ128" i="4"/>
  <c r="AI369" i="4"/>
  <c r="AI73" i="4"/>
  <c r="AJ549" i="4"/>
  <c r="AJ165" i="4"/>
  <c r="AI373" i="4"/>
  <c r="AI189" i="4"/>
  <c r="AJ150" i="4"/>
  <c r="Y47" i="10"/>
  <c r="R47" i="10"/>
  <c r="AI47" i="10"/>
  <c r="AG68" i="10"/>
  <c r="AA506" i="4"/>
  <c r="AI470" i="4"/>
  <c r="AJ725" i="4"/>
  <c r="BD725" i="4"/>
  <c r="AI31" i="4"/>
  <c r="AJ270" i="4"/>
  <c r="AI635" i="4"/>
  <c r="BC635" i="4"/>
  <c r="BF635" i="4"/>
  <c r="V343" i="6"/>
  <c r="AF47" i="10"/>
  <c r="Y27" i="10"/>
  <c r="W27" i="10"/>
  <c r="AJ263" i="4"/>
  <c r="AI616" i="4"/>
  <c r="AI416" i="4"/>
  <c r="AJ707" i="4"/>
  <c r="AJ275" i="4"/>
  <c r="AI723" i="4"/>
  <c r="AI291" i="4"/>
  <c r="AJ423" i="4"/>
  <c r="AJ306" i="4"/>
  <c r="AI498" i="4"/>
  <c r="AI238" i="4"/>
  <c r="AI311" i="4"/>
  <c r="AJ612" i="4"/>
  <c r="AJ400" i="4"/>
  <c r="AJ348" i="4"/>
  <c r="AJ192" i="4"/>
  <c r="AI173" i="4"/>
  <c r="AJ537" i="4"/>
  <c r="AJ317" i="4"/>
  <c r="AI221" i="4"/>
  <c r="AJ245" i="4"/>
  <c r="AJ101" i="4"/>
  <c r="AI505" i="4"/>
  <c r="AI109" i="4"/>
  <c r="AJ301" i="4"/>
  <c r="AI581" i="4"/>
  <c r="AI321" i="4"/>
  <c r="AI101" i="4"/>
  <c r="AJ419" i="4"/>
  <c r="AJ463" i="4"/>
  <c r="AI202" i="4"/>
  <c r="AJ447" i="4"/>
  <c r="AI256" i="4"/>
  <c r="AI611" i="4"/>
  <c r="AJ294" i="4"/>
  <c r="AJ35" i="4"/>
  <c r="AI211" i="4"/>
  <c r="AI287" i="4"/>
  <c r="AI478" i="4"/>
  <c r="AI683" i="4"/>
  <c r="AJ218" i="4"/>
  <c r="AJ302" i="4"/>
  <c r="AJ330" i="4"/>
  <c r="AI475" i="4"/>
  <c r="AA601" i="4"/>
  <c r="AA298" i="4"/>
  <c r="BF9" i="4"/>
  <c r="BF49" i="4"/>
  <c r="BF57" i="4"/>
  <c r="BF73" i="4"/>
  <c r="BF81" i="4"/>
  <c r="BF113" i="4"/>
  <c r="BF121" i="4"/>
  <c r="BF169" i="4"/>
  <c r="BF177" i="4"/>
  <c r="BF273" i="4"/>
  <c r="BF289" i="4"/>
  <c r="BF297" i="4"/>
  <c r="BF28" i="4"/>
  <c r="BF52" i="4"/>
  <c r="BF68" i="4"/>
  <c r="BF116" i="4"/>
  <c r="BF132" i="4"/>
  <c r="BF268" i="4"/>
  <c r="BF292" i="4"/>
  <c r="BF455" i="4"/>
  <c r="V219" i="6"/>
  <c r="BF15" i="4"/>
  <c r="BF31" i="4"/>
  <c r="BF47" i="4"/>
  <c r="BF55" i="4"/>
  <c r="BF79" i="4"/>
  <c r="BF111" i="4"/>
  <c r="BF119" i="4"/>
  <c r="BF159" i="4"/>
  <c r="BF271" i="4"/>
  <c r="BF287" i="4"/>
  <c r="BF303" i="4"/>
  <c r="BF10" i="4"/>
  <c r="BF74" i="4"/>
  <c r="BF82" i="4"/>
  <c r="BF45" i="4"/>
  <c r="BF101" i="4"/>
  <c r="BF109" i="4"/>
  <c r="BF165" i="4"/>
  <c r="BF173" i="4"/>
  <c r="BF293" i="4"/>
  <c r="BF301" i="4"/>
  <c r="BF112" i="4"/>
  <c r="BF272" i="4"/>
  <c r="BF288" i="4"/>
  <c r="BF296" i="4"/>
  <c r="BF11" i="4"/>
  <c r="BF51" i="4"/>
  <c r="BF275" i="4"/>
  <c r="BF291" i="4"/>
  <c r="BF14" i="4"/>
  <c r="BF22" i="4"/>
  <c r="BF70" i="4"/>
  <c r="BF78" i="4"/>
  <c r="BF102" i="4"/>
  <c r="BF643" i="4"/>
  <c r="V351" i="6"/>
  <c r="BF667" i="4"/>
  <c r="V375" i="6"/>
  <c r="BF707" i="4"/>
  <c r="BF59" i="4"/>
  <c r="BF75" i="4"/>
  <c r="BF83" i="4"/>
  <c r="BF115" i="4"/>
  <c r="BF710" i="4"/>
  <c r="AZ561" i="4"/>
  <c r="BB561" i="4"/>
  <c r="AZ569" i="4"/>
  <c r="BB569" i="4"/>
  <c r="AZ577" i="4"/>
  <c r="BB577" i="4"/>
  <c r="AZ609" i="4"/>
  <c r="BB609" i="4"/>
  <c r="BF609" i="4"/>
  <c r="V317" i="6"/>
  <c r="AZ617" i="4"/>
  <c r="BB617" i="4"/>
  <c r="AZ625" i="4"/>
  <c r="BB625" i="4"/>
  <c r="BF625" i="4"/>
  <c r="V333" i="6"/>
  <c r="AZ633" i="4"/>
  <c r="BB633" i="4"/>
  <c r="AZ642" i="4"/>
  <c r="AZ651" i="4"/>
  <c r="BB651" i="4"/>
  <c r="BF651" i="4"/>
  <c r="V359" i="6"/>
  <c r="AY181" i="8"/>
  <c r="AZ660" i="4"/>
  <c r="BB660" i="4"/>
  <c r="BF660" i="4"/>
  <c r="V368" i="6"/>
  <c r="AZ670" i="4"/>
  <c r="BB670" i="4"/>
  <c r="BF670" i="4"/>
  <c r="V378" i="6"/>
  <c r="AZ680" i="4"/>
  <c r="BB680" i="4"/>
  <c r="AZ690" i="4"/>
  <c r="BB690" i="4"/>
  <c r="BF690" i="4"/>
  <c r="V398" i="6"/>
  <c r="AZ702" i="4"/>
  <c r="AZ712" i="4"/>
  <c r="BB712" i="4"/>
  <c r="BF712" i="4"/>
  <c r="AZ722" i="4"/>
  <c r="AZ735" i="4"/>
  <c r="BB735" i="4"/>
  <c r="BF735" i="4"/>
  <c r="BF166" i="4"/>
  <c r="BF270" i="4"/>
  <c r="BF286" i="4"/>
  <c r="BF302" i="4"/>
  <c r="BF8" i="4"/>
  <c r="BF708" i="4"/>
  <c r="BF732" i="4"/>
  <c r="BF615" i="4"/>
  <c r="V323" i="6"/>
  <c r="BF655" i="4"/>
  <c r="V363" i="6"/>
  <c r="BF703" i="4"/>
  <c r="BF610" i="4"/>
  <c r="V318" i="6"/>
  <c r="AZ565" i="4"/>
  <c r="BB565" i="4"/>
  <c r="AZ573" i="4"/>
  <c r="BB573" i="4"/>
  <c r="AZ581" i="4"/>
  <c r="BB581" i="4"/>
  <c r="AZ613" i="4"/>
  <c r="BB613" i="4"/>
  <c r="BF613" i="4"/>
  <c r="V321" i="6"/>
  <c r="AZ621" i="4"/>
  <c r="BB621" i="4"/>
  <c r="AZ629" i="4"/>
  <c r="AZ638" i="4"/>
  <c r="BB638" i="4"/>
  <c r="AZ647" i="4"/>
  <c r="AZ656" i="4"/>
  <c r="AZ665" i="4"/>
  <c r="BB665" i="4"/>
  <c r="AZ674" i="4"/>
  <c r="BB674" i="4"/>
  <c r="BF674" i="4"/>
  <c r="V382" i="6"/>
  <c r="AZ686" i="4"/>
  <c r="BB686" i="4"/>
  <c r="BF686" i="4"/>
  <c r="V394" i="6"/>
  <c r="AY379" i="8"/>
  <c r="AZ696" i="4"/>
  <c r="BB696" i="4"/>
  <c r="AZ706" i="4"/>
  <c r="BB706" i="4"/>
  <c r="BF706" i="4"/>
  <c r="AZ718" i="4"/>
  <c r="BB718" i="4"/>
  <c r="AZ729" i="4"/>
  <c r="BF162" i="4"/>
  <c r="BF266" i="4"/>
  <c r="BF274" i="4"/>
  <c r="BF282" i="4"/>
  <c r="BF290" i="4"/>
  <c r="BF645" i="4"/>
  <c r="V353" i="6"/>
  <c r="BF701" i="4"/>
  <c r="BF709" i="4"/>
  <c r="BF632" i="4"/>
  <c r="V340" i="6"/>
  <c r="BF704" i="4"/>
  <c r="BC175" i="4"/>
  <c r="BF675" i="4"/>
  <c r="V383" i="6"/>
  <c r="BF157" i="4"/>
  <c r="BF705" i="4"/>
  <c r="BC662" i="4"/>
  <c r="BC693" i="4"/>
  <c r="BF155" i="4"/>
  <c r="BF734" i="4"/>
  <c r="BF630" i="4"/>
  <c r="V338" i="6"/>
  <c r="BF672" i="4"/>
  <c r="V380" i="6"/>
  <c r="Y256" i="4"/>
  <c r="Y245" i="4"/>
  <c r="Y249" i="4"/>
  <c r="BF249" i="4"/>
  <c r="V93" i="6"/>
  <c r="Y241" i="4"/>
  <c r="BF241" i="4"/>
  <c r="V85" i="6"/>
  <c r="Y254" i="4"/>
  <c r="BF254" i="4"/>
  <c r="V98" i="6"/>
  <c r="Y244" i="4"/>
  <c r="BF244" i="4"/>
  <c r="V88" i="6"/>
  <c r="Y250" i="4"/>
  <c r="BF250" i="4"/>
  <c r="V94" i="6"/>
  <c r="Y235" i="4"/>
  <c r="BF235" i="4"/>
  <c r="V79" i="6"/>
  <c r="Y236" i="4"/>
  <c r="BF236" i="4"/>
  <c r="V80" i="6"/>
  <c r="Y255" i="4"/>
  <c r="BF255" i="4"/>
  <c r="V99" i="6"/>
  <c r="V12" i="6"/>
  <c r="Y251" i="4"/>
  <c r="Y253" i="4"/>
  <c r="BF253" i="4"/>
  <c r="V97" i="6"/>
  <c r="Y237" i="4"/>
  <c r="BF237" i="4"/>
  <c r="V81" i="6"/>
  <c r="Y252" i="4"/>
  <c r="BF252" i="4"/>
  <c r="V96" i="6"/>
  <c r="Y238" i="4"/>
  <c r="BF238" i="4"/>
  <c r="V82" i="6"/>
  <c r="AY150" i="8"/>
  <c r="Y248" i="4"/>
  <c r="Y240" i="4"/>
  <c r="Y243" i="4"/>
  <c r="Y239" i="4"/>
  <c r="BF239" i="4"/>
  <c r="V83" i="6"/>
  <c r="Y247" i="4"/>
  <c r="Y246" i="4"/>
  <c r="BF246" i="4" s="1"/>
  <c r="V90" i="6" s="1"/>
  <c r="Y242" i="4"/>
  <c r="Y234" i="4"/>
  <c r="BF234" i="4"/>
  <c r="AI57" i="10"/>
  <c r="V13" i="6"/>
  <c r="Y262" i="4"/>
  <c r="Y260" i="4"/>
  <c r="BF260" i="4"/>
  <c r="V104" i="6"/>
  <c r="Y257" i="4"/>
  <c r="Y258" i="4"/>
  <c r="BF258" i="4"/>
  <c r="V102" i="6"/>
  <c r="Y261" i="4"/>
  <c r="Y259" i="4"/>
  <c r="BF259" i="4"/>
  <c r="V103" i="6"/>
  <c r="R51" i="10"/>
  <c r="AI51" i="10"/>
  <c r="Y21" i="4"/>
  <c r="BF21" i="4"/>
  <c r="Y20" i="4"/>
  <c r="BF20" i="4"/>
  <c r="Y42" i="4"/>
  <c r="BF42" i="4"/>
  <c r="Y35" i="4"/>
  <c r="Y40" i="4"/>
  <c r="BF40" i="4"/>
  <c r="Y41" i="4"/>
  <c r="BF41" i="4"/>
  <c r="Y32" i="4"/>
  <c r="BF32" i="4"/>
  <c r="AI54" i="10"/>
  <c r="BF35" i="4"/>
  <c r="AI45" i="10"/>
  <c r="Y136" i="4"/>
  <c r="BF136" i="4"/>
  <c r="Y134" i="4"/>
  <c r="BF134" i="4"/>
  <c r="Y133" i="4"/>
  <c r="BF133" i="4"/>
  <c r="Y135" i="4"/>
  <c r="BF135" i="4"/>
  <c r="Y105" i="4"/>
  <c r="BF105" i="4"/>
  <c r="Y103" i="4"/>
  <c r="BF103" i="4"/>
  <c r="Y104" i="4"/>
  <c r="BF104" i="4"/>
  <c r="Y106" i="4"/>
  <c r="BF106" i="4"/>
  <c r="BF256" i="4"/>
  <c r="V100" i="6"/>
  <c r="Y61" i="4"/>
  <c r="BF61" i="4"/>
  <c r="Y63" i="4"/>
  <c r="BF63" i="4"/>
  <c r="BD134" i="8"/>
  <c r="BF134" i="8"/>
  <c r="BE382" i="8"/>
  <c r="BJ382" i="8"/>
  <c r="BC682" i="4"/>
  <c r="BC157" i="4"/>
  <c r="BD286" i="8"/>
  <c r="BG286" i="8"/>
  <c r="BC598" i="4"/>
  <c r="BI286" i="8"/>
  <c r="BC139" i="4"/>
  <c r="BD77" i="8"/>
  <c r="BG77" i="8"/>
  <c r="BJ309" i="8"/>
  <c r="BD309" i="8"/>
  <c r="BG309" i="8"/>
  <c r="BD61" i="8"/>
  <c r="BG61" i="8"/>
  <c r="BJ77" i="8"/>
  <c r="BI61" i="8"/>
  <c r="BC152" i="4"/>
  <c r="BE63" i="8"/>
  <c r="BI63" i="8"/>
  <c r="BC40" i="4"/>
  <c r="BD251" i="4"/>
  <c r="BC725" i="4"/>
  <c r="BC143" i="4"/>
  <c r="BE157" i="8"/>
  <c r="BI157" i="8"/>
  <c r="BC123" i="4"/>
  <c r="BC501" i="4"/>
  <c r="BG293" i="8"/>
  <c r="BC79" i="4"/>
  <c r="BC562" i="4"/>
  <c r="BC477" i="4"/>
  <c r="BE293" i="8"/>
  <c r="BJ293" i="8"/>
  <c r="BE126" i="8"/>
  <c r="BJ126" i="8"/>
  <c r="BD76" i="8"/>
  <c r="BG76" i="8"/>
  <c r="BC212" i="4"/>
  <c r="BC439" i="4"/>
  <c r="BC51" i="4"/>
  <c r="BC417" i="4"/>
  <c r="BJ343" i="8"/>
  <c r="BG157" i="8"/>
  <c r="BE62" i="8"/>
  <c r="BI62" i="8"/>
  <c r="BI372" i="8"/>
  <c r="BD343" i="8"/>
  <c r="BF343" i="8"/>
  <c r="BC196" i="4"/>
  <c r="BC251" i="4"/>
  <c r="BF251" i="4" s="1"/>
  <c r="V95" i="6" s="1"/>
  <c r="BC27" i="4"/>
  <c r="BC257" i="4"/>
  <c r="BF257" i="4"/>
  <c r="V101" i="6"/>
  <c r="BG126" i="8"/>
  <c r="BD136" i="8"/>
  <c r="BF136" i="8"/>
  <c r="BD372" i="8"/>
  <c r="BF372" i="8"/>
  <c r="BE226" i="8"/>
  <c r="BC553" i="4"/>
  <c r="BC198" i="4"/>
  <c r="BF198" i="4"/>
  <c r="V42" i="6"/>
  <c r="BB76" i="4"/>
  <c r="BF76" i="4"/>
  <c r="BF633" i="4"/>
  <c r="V341" i="6"/>
  <c r="BF696" i="4"/>
  <c r="V404" i="6"/>
  <c r="BF680" i="4"/>
  <c r="V388" i="6"/>
  <c r="BB729" i="4"/>
  <c r="BB722" i="4"/>
  <c r="BB647" i="4"/>
  <c r="BF647" i="4"/>
  <c r="V355" i="6"/>
  <c r="BB702" i="4"/>
  <c r="BF702" i="4"/>
  <c r="BB24" i="4"/>
  <c r="BF24" i="4"/>
  <c r="BB629" i="4"/>
  <c r="BF629" i="4"/>
  <c r="V337" i="6"/>
  <c r="BB656" i="4"/>
  <c r="BF656" i="4"/>
  <c r="V364" i="6"/>
  <c r="BB642" i="4"/>
  <c r="BF642" i="4"/>
  <c r="V350" i="6"/>
  <c r="BE292" i="8"/>
  <c r="BD79" i="8"/>
  <c r="BF79" i="8"/>
  <c r="BE291" i="8"/>
  <c r="BD51" i="8"/>
  <c r="BF51" i="8"/>
  <c r="BG291" i="8"/>
  <c r="BG277" i="8"/>
  <c r="BD374" i="8"/>
  <c r="BF374" i="8"/>
  <c r="BD306" i="8"/>
  <c r="BG306" i="8"/>
  <c r="BE277" i="8"/>
  <c r="BJ277" i="8"/>
  <c r="BJ306" i="8"/>
  <c r="BG279" i="8"/>
  <c r="BF261" i="4"/>
  <c r="V105" i="6"/>
  <c r="BE85" i="8"/>
  <c r="BD256" i="8"/>
  <c r="BF256" i="8"/>
  <c r="BI78" i="8"/>
  <c r="BD362" i="8"/>
  <c r="BJ30" i="8"/>
  <c r="BD30" i="8"/>
  <c r="BE304" i="8"/>
  <c r="BJ304" i="8"/>
  <c r="BE376" i="8"/>
  <c r="BJ376" i="8"/>
  <c r="BI376" i="8"/>
  <c r="BD278" i="8"/>
  <c r="BF278" i="8"/>
  <c r="BJ278" i="8"/>
  <c r="BD78" i="8"/>
  <c r="BG78" i="8"/>
  <c r="BE194" i="8"/>
  <c r="BI194" i="8"/>
  <c r="BF154" i="8"/>
  <c r="BG154" i="8"/>
  <c r="BI299" i="8"/>
  <c r="BE279" i="8"/>
  <c r="BE154" i="8"/>
  <c r="BJ154" i="8"/>
  <c r="BF677" i="4"/>
  <c r="V385" i="6"/>
  <c r="BF320" i="8"/>
  <c r="BD20" i="8"/>
  <c r="BG20" i="8"/>
  <c r="BE337" i="8"/>
  <c r="BE294" i="8"/>
  <c r="BJ294" i="8"/>
  <c r="BF294" i="8"/>
  <c r="BF245" i="4"/>
  <c r="V89" i="6"/>
  <c r="BF262" i="4"/>
  <c r="V106" i="6"/>
  <c r="BF646" i="4"/>
  <c r="BF200" i="4"/>
  <c r="V44" i="6"/>
  <c r="BF453" i="4"/>
  <c r="BF76" i="8"/>
  <c r="BF328" i="8"/>
  <c r="BG328" i="8"/>
  <c r="BF626" i="4"/>
  <c r="V334" i="6"/>
  <c r="BG365" i="8"/>
  <c r="BF365" i="8"/>
  <c r="BF614" i="4"/>
  <c r="V322" i="6"/>
  <c r="BF693" i="4"/>
  <c r="V401" i="6"/>
  <c r="BF688" i="4"/>
  <c r="BI328" i="8"/>
  <c r="BJ328" i="8"/>
  <c r="BF125" i="4"/>
  <c r="BF683" i="4"/>
  <c r="V391" i="6"/>
  <c r="BF100" i="4"/>
  <c r="BF95" i="4"/>
  <c r="BJ62" i="8"/>
  <c r="BF146" i="4"/>
  <c r="BF33" i="4"/>
  <c r="BF140" i="8"/>
  <c r="BG140" i="8"/>
  <c r="BF665" i="4"/>
  <c r="V373" i="6"/>
  <c r="BF322" i="4"/>
  <c r="BF316" i="4"/>
  <c r="BF308" i="4"/>
  <c r="BF312" i="4"/>
  <c r="AY205" i="8"/>
  <c r="AY218" i="8"/>
  <c r="AY197" i="8"/>
  <c r="AY273" i="8"/>
  <c r="AY358" i="8"/>
  <c r="AY359" i="8"/>
  <c r="AY254" i="8"/>
  <c r="AY270" i="8"/>
  <c r="Y141" i="4"/>
  <c r="BF141" i="4"/>
  <c r="Y143" i="4"/>
  <c r="BF143" i="4"/>
  <c r="Y144" i="4"/>
  <c r="BF144" i="4"/>
  <c r="Y142" i="4"/>
  <c r="BF142" i="4"/>
  <c r="BF152" i="4"/>
  <c r="BF160" i="4"/>
  <c r="BF679" i="4"/>
  <c r="V387" i="6"/>
  <c r="BF673" i="4"/>
  <c r="V381" i="6"/>
  <c r="BF624" i="4"/>
  <c r="V332" i="6"/>
  <c r="BF658" i="4"/>
  <c r="V366" i="6"/>
  <c r="BF43" i="4"/>
  <c r="BF450" i="4"/>
  <c r="V214" i="6"/>
  <c r="BF13" i="4"/>
  <c r="BF336" i="4"/>
  <c r="BF314" i="4"/>
  <c r="BF324" i="4"/>
  <c r="BF338" i="4"/>
  <c r="BF335" i="4"/>
  <c r="BF90" i="4"/>
  <c r="BF92" i="4"/>
  <c r="BF203" i="4"/>
  <c r="V47" i="6"/>
  <c r="BF127" i="4"/>
  <c r="AY370" i="8"/>
  <c r="AY266" i="8"/>
  <c r="AY185" i="8"/>
  <c r="AY187" i="8"/>
  <c r="AY268" i="8"/>
  <c r="AY19" i="8"/>
  <c r="AY357" i="8"/>
  <c r="BF154" i="4"/>
  <c r="BF18" i="4"/>
  <c r="BF694" i="4"/>
  <c r="V402" i="6"/>
  <c r="BF654" i="4"/>
  <c r="V362" i="6"/>
  <c r="BF637" i="4"/>
  <c r="V345" i="6"/>
  <c r="BF449" i="4"/>
  <c r="V213" i="6"/>
  <c r="BF44" i="4"/>
  <c r="BF175" i="4"/>
  <c r="BF458" i="4"/>
  <c r="V222" i="6"/>
  <c r="BF461" i="4"/>
  <c r="V225" i="6"/>
  <c r="BF242" i="4"/>
  <c r="V86" i="6"/>
  <c r="BF617" i="4"/>
  <c r="V325" i="6"/>
  <c r="BF315" i="4"/>
  <c r="BF333" i="4"/>
  <c r="BF341" i="4"/>
  <c r="BF321" i="4"/>
  <c r="BF313" i="4"/>
  <c r="BF87" i="4"/>
  <c r="BF88" i="4"/>
  <c r="BF131" i="4"/>
  <c r="BF140" i="4"/>
  <c r="BF460" i="4"/>
  <c r="V224" i="6"/>
  <c r="Y410" i="4"/>
  <c r="BF410" i="4"/>
  <c r="V174" i="6"/>
  <c r="Y397" i="4"/>
  <c r="BF397" i="4"/>
  <c r="V161" i="6"/>
  <c r="Y443" i="4"/>
  <c r="BF443" i="4"/>
  <c r="V207" i="6"/>
  <c r="Y407" i="4"/>
  <c r="BF407" i="4"/>
  <c r="V171" i="6"/>
  <c r="Y423" i="4"/>
  <c r="BF423" i="4"/>
  <c r="V187" i="6"/>
  <c r="Y399" i="4"/>
  <c r="BF399" i="4"/>
  <c r="V163" i="6"/>
  <c r="Y416" i="4"/>
  <c r="BF416" i="4"/>
  <c r="V180" i="6"/>
  <c r="Y425" i="4"/>
  <c r="BF425" i="4"/>
  <c r="V189" i="6"/>
  <c r="Y415" i="4"/>
  <c r="BF415" i="4"/>
  <c r="V179" i="6"/>
  <c r="Y441" i="4"/>
  <c r="BF441" i="4"/>
  <c r="V205" i="6"/>
  <c r="Y445" i="4"/>
  <c r="BF445" i="4"/>
  <c r="V209" i="6"/>
  <c r="AY97" i="8"/>
  <c r="Y413" i="4"/>
  <c r="BF413" i="4"/>
  <c r="V177" i="6"/>
  <c r="Y433" i="4"/>
  <c r="BF433" i="4"/>
  <c r="V197" i="6"/>
  <c r="Y432" i="4"/>
  <c r="BF432" i="4"/>
  <c r="V196" i="6"/>
  <c r="Y398" i="4"/>
  <c r="BF398" i="4"/>
  <c r="V162" i="6"/>
  <c r="Y402" i="4"/>
  <c r="BF402" i="4"/>
  <c r="V166" i="6"/>
  <c r="Y446" i="4"/>
  <c r="BF446" i="4"/>
  <c r="V210" i="6"/>
  <c r="Y444" i="4"/>
  <c r="BF444" i="4"/>
  <c r="V208" i="6"/>
  <c r="Y435" i="4"/>
  <c r="BF435" i="4"/>
  <c r="V199" i="6"/>
  <c r="Y437" i="4"/>
  <c r="BF437" i="4"/>
  <c r="Y421" i="4"/>
  <c r="BF421" i="4"/>
  <c r="V185" i="6"/>
  <c r="Y412" i="4"/>
  <c r="BF412" i="4"/>
  <c r="V176" i="6"/>
  <c r="Y438" i="4"/>
  <c r="BF438" i="4"/>
  <c r="V202" i="6"/>
  <c r="Y400" i="4"/>
  <c r="BF400" i="4"/>
  <c r="V164" i="6"/>
  <c r="Y394" i="4"/>
  <c r="BF394" i="4"/>
  <c r="V158" i="6"/>
  <c r="Y396" i="4"/>
  <c r="BF396" i="4"/>
  <c r="V160" i="6"/>
  <c r="Y422" i="4"/>
  <c r="BF422" i="4"/>
  <c r="V186" i="6"/>
  <c r="Y417" i="4"/>
  <c r="BF417" i="4"/>
  <c r="V181" i="6"/>
  <c r="Y418" i="4"/>
  <c r="BF418" i="4"/>
  <c r="V182" i="6"/>
  <c r="Y442" i="4"/>
  <c r="BF442" i="4"/>
  <c r="V206" i="6"/>
  <c r="Y401" i="4"/>
  <c r="BF401" i="4"/>
  <c r="V165" i="6"/>
  <c r="V15" i="6"/>
  <c r="Y395" i="4"/>
  <c r="BF395" i="4"/>
  <c r="V159" i="6"/>
  <c r="Y439" i="4"/>
  <c r="Y406" i="4"/>
  <c r="BF406" i="4"/>
  <c r="V170" i="6"/>
  <c r="Y411" i="4"/>
  <c r="BF411" i="4"/>
  <c r="V175" i="6"/>
  <c r="Y431" i="4"/>
  <c r="BF431" i="4"/>
  <c r="V195" i="6"/>
  <c r="AY75" i="8"/>
  <c r="Y427" i="4"/>
  <c r="BF427" i="4"/>
  <c r="V191" i="6"/>
  <c r="Y426" i="4"/>
  <c r="BF426" i="4"/>
  <c r="V190" i="6"/>
  <c r="AY22" i="8"/>
  <c r="Y405" i="4"/>
  <c r="BF405" i="4"/>
  <c r="V169" i="6"/>
  <c r="Y429" i="4"/>
  <c r="BF429" i="4"/>
  <c r="V193" i="6"/>
  <c r="Y414" i="4"/>
  <c r="BF414" i="4"/>
  <c r="V178" i="6"/>
  <c r="Y404" i="4"/>
  <c r="BF404" i="4"/>
  <c r="V168" i="6"/>
  <c r="Y424" i="4"/>
  <c r="BF424" i="4"/>
  <c r="V188" i="6"/>
  <c r="AY70" i="8"/>
  <c r="Y448" i="4"/>
  <c r="BF448" i="4"/>
  <c r="Y408" i="4"/>
  <c r="BF408" i="4"/>
  <c r="V172" i="6"/>
  <c r="Y409" i="4"/>
  <c r="BF409" i="4"/>
  <c r="V173" i="6"/>
  <c r="Y428" i="4"/>
  <c r="BF428" i="4"/>
  <c r="Y420" i="4"/>
  <c r="BF420" i="4"/>
  <c r="V184" i="6"/>
  <c r="AY283" i="8"/>
  <c r="Y434" i="4"/>
  <c r="BF434" i="4"/>
  <c r="V198" i="6"/>
  <c r="Y436" i="4"/>
  <c r="BF436" i="4"/>
  <c r="V200" i="6"/>
  <c r="Y403" i="4"/>
  <c r="BF403" i="4"/>
  <c r="V167" i="6"/>
  <c r="Y447" i="4"/>
  <c r="BF447" i="4"/>
  <c r="V211" i="6"/>
  <c r="Y430" i="4"/>
  <c r="BF430" i="4"/>
  <c r="V194" i="6"/>
  <c r="Y419" i="4"/>
  <c r="BF419" i="4"/>
  <c r="Y440" i="4"/>
  <c r="BF440" i="4"/>
  <c r="V204" i="6"/>
  <c r="BF714" i="4"/>
  <c r="AI43" i="10"/>
  <c r="BF150" i="4"/>
  <c r="BF12" i="4"/>
  <c r="BF636" i="4"/>
  <c r="V344" i="6"/>
  <c r="BF662" i="4"/>
  <c r="V370" i="6"/>
  <c r="BF638" i="4"/>
  <c r="V346" i="6"/>
  <c r="BF161" i="4"/>
  <c r="BF37" i="4"/>
  <c r="BF168" i="4"/>
  <c r="BF457" i="4"/>
  <c r="V221" i="6"/>
  <c r="BF623" i="4"/>
  <c r="BF247" i="4"/>
  <c r="V91" i="6"/>
  <c r="BF243" i="4"/>
  <c r="V87" i="6"/>
  <c r="BF612" i="4"/>
  <c r="V320" i="6"/>
  <c r="BF329" i="4"/>
  <c r="BF340" i="4"/>
  <c r="BF330" i="4"/>
  <c r="BF327" i="4"/>
  <c r="BF323" i="4"/>
  <c r="BF98" i="4"/>
  <c r="BF199" i="4"/>
  <c r="V43" i="6"/>
  <c r="BF122" i="4"/>
  <c r="BF139" i="4"/>
  <c r="BF151" i="4"/>
  <c r="BF653" i="4"/>
  <c r="V361" i="6"/>
  <c r="BF652" i="4"/>
  <c r="V360" i="6"/>
  <c r="AY45" i="8"/>
  <c r="AZ45" i="8"/>
  <c r="BB45" i="8" s="1"/>
  <c r="BD45" i="8" s="1"/>
  <c r="AZ258" i="8"/>
  <c r="AY258" i="8"/>
  <c r="BF147" i="4"/>
  <c r="BF671" i="4"/>
  <c r="V379" i="6"/>
  <c r="BF648" i="4"/>
  <c r="BF676" i="4"/>
  <c r="V384" i="6"/>
  <c r="BF622" i="4"/>
  <c r="V330" i="6"/>
  <c r="BF164" i="4"/>
  <c r="BF36" i="4"/>
  <c r="BF172" i="4"/>
  <c r="BF452" i="4"/>
  <c r="V216" i="6"/>
  <c r="BF692" i="4"/>
  <c r="V400" i="6"/>
  <c r="BF616" i="4"/>
  <c r="V324" i="6"/>
  <c r="BF240" i="4"/>
  <c r="V84" i="6"/>
  <c r="BF62" i="4"/>
  <c r="BF657" i="4"/>
  <c r="V365" i="6"/>
  <c r="BF306" i="4"/>
  <c r="BF339" i="4"/>
  <c r="BF334" i="4"/>
  <c r="BF309" i="4"/>
  <c r="BF320" i="4"/>
  <c r="BF94" i="4"/>
  <c r="BF91" i="4"/>
  <c r="BF130" i="4"/>
  <c r="BF137" i="4"/>
  <c r="AY206" i="8"/>
  <c r="AY230" i="8"/>
  <c r="AY207" i="8"/>
  <c r="AY233" i="8"/>
  <c r="AY204" i="8"/>
  <c r="AY193" i="8"/>
  <c r="Y229" i="4"/>
  <c r="BF229" i="4"/>
  <c r="V73" i="6"/>
  <c r="AY81" i="8"/>
  <c r="Y227" i="4"/>
  <c r="BF227" i="4"/>
  <c r="V11" i="6"/>
  <c r="Y230" i="4"/>
  <c r="BF230" i="4"/>
  <c r="V74" i="6"/>
  <c r="AY34" i="8"/>
  <c r="Y231" i="4"/>
  <c r="BF231" i="4"/>
  <c r="V75" i="6"/>
  <c r="Y226" i="4"/>
  <c r="BF226" i="4"/>
  <c r="Y233" i="4"/>
  <c r="BF233" i="4"/>
  <c r="Y232" i="4"/>
  <c r="BF232" i="4"/>
  <c r="Y228" i="4"/>
  <c r="BF228" i="4"/>
  <c r="V72" i="6"/>
  <c r="BF640" i="4"/>
  <c r="V348" i="6"/>
  <c r="BF148" i="4"/>
  <c r="BF678" i="4"/>
  <c r="V386" i="6"/>
  <c r="BF627" i="4"/>
  <c r="V335" i="6"/>
  <c r="BF684" i="4"/>
  <c r="V392" i="6"/>
  <c r="BF666" i="4"/>
  <c r="V374" i="6"/>
  <c r="BI262" i="8"/>
  <c r="BJ262" i="8"/>
  <c r="BF163" i="4"/>
  <c r="Y608" i="4"/>
  <c r="BF608" i="4"/>
  <c r="Y551" i="4"/>
  <c r="BF551" i="4"/>
  <c r="V284" i="6"/>
  <c r="Y589" i="4"/>
  <c r="BF589" i="4"/>
  <c r="Y602" i="4"/>
  <c r="BF602" i="4"/>
  <c r="Y579" i="4"/>
  <c r="BF579" i="4"/>
  <c r="V312" i="6"/>
  <c r="Y562" i="4"/>
  <c r="Y601" i="4"/>
  <c r="BF601" i="4"/>
  <c r="Y549" i="4"/>
  <c r="BF549" i="4"/>
  <c r="V282" i="6"/>
  <c r="Y596" i="4"/>
  <c r="BF596" i="4"/>
  <c r="Y559" i="4"/>
  <c r="BF559" i="4"/>
  <c r="V292" i="6"/>
  <c r="Y581" i="4"/>
  <c r="BF581" i="4"/>
  <c r="V314" i="6"/>
  <c r="Y604" i="4"/>
  <c r="BF604" i="4"/>
  <c r="Y597" i="4"/>
  <c r="BF597" i="4"/>
  <c r="Y568" i="4"/>
  <c r="BF568" i="4"/>
  <c r="V301" i="6"/>
  <c r="Y573" i="4"/>
  <c r="BF573" i="4"/>
  <c r="V306" i="6"/>
  <c r="Y558" i="4"/>
  <c r="BF558" i="4"/>
  <c r="V291" i="6"/>
  <c r="Y575" i="4"/>
  <c r="BF575" i="4"/>
  <c r="V308" i="6"/>
  <c r="Y554" i="4"/>
  <c r="BF554" i="4"/>
  <c r="V287" i="6"/>
  <c r="Y569" i="4"/>
  <c r="BF569" i="4" s="1"/>
  <c r="V302" i="6" s="1"/>
  <c r="Y580" i="4"/>
  <c r="BF580" i="4"/>
  <c r="V313" i="6"/>
  <c r="Y583" i="4"/>
  <c r="BF583" i="4"/>
  <c r="V316" i="6"/>
  <c r="Y595" i="4"/>
  <c r="BF595" i="4"/>
  <c r="Y603" i="4"/>
  <c r="BF603" i="4"/>
  <c r="Y545" i="4"/>
  <c r="BF545" i="4"/>
  <c r="V278" i="6"/>
  <c r="Y593" i="4"/>
  <c r="BF593" i="4"/>
  <c r="Y543" i="4"/>
  <c r="BF543" i="4"/>
  <c r="V276" i="6"/>
  <c r="Y566" i="4"/>
  <c r="BF566" i="4"/>
  <c r="V299" i="6"/>
  <c r="Y544" i="4"/>
  <c r="BF544" i="4"/>
  <c r="V277" i="6"/>
  <c r="Y582" i="4"/>
  <c r="BF582" i="4"/>
  <c r="V315" i="6"/>
  <c r="Y605" i="4"/>
  <c r="BF605" i="4"/>
  <c r="Y556" i="4"/>
  <c r="BF556" i="4"/>
  <c r="V289" i="6"/>
  <c r="Y588" i="4"/>
  <c r="BF588" i="4"/>
  <c r="Y553" i="4"/>
  <c r="Y555" i="4"/>
  <c r="BF555" i="4"/>
  <c r="V288" i="6"/>
  <c r="Y567" i="4"/>
  <c r="BF567" i="4"/>
  <c r="V300" i="6"/>
  <c r="Y600" i="4"/>
  <c r="BF600" i="4"/>
  <c r="Y563" i="4"/>
  <c r="BF563" i="4"/>
  <c r="V296" i="6"/>
  <c r="Y560" i="4"/>
  <c r="BF560" i="4"/>
  <c r="V293" i="6"/>
  <c r="Y550" i="4"/>
  <c r="BF550" i="4"/>
  <c r="Y548" i="4"/>
  <c r="BF548" i="4"/>
  <c r="V281" i="6"/>
  <c r="Y606" i="4"/>
  <c r="BF606" i="4"/>
  <c r="Y542" i="4"/>
  <c r="BF542" i="4"/>
  <c r="V275" i="6"/>
  <c r="Y547" i="4"/>
  <c r="BF547" i="4"/>
  <c r="V280" i="6"/>
  <c r="Y584" i="4"/>
  <c r="BF584" i="4"/>
  <c r="Y572" i="4"/>
  <c r="BF572" i="4"/>
  <c r="V305" i="6"/>
  <c r="Y557" i="4"/>
  <c r="BF557" i="4"/>
  <c r="V290" i="6"/>
  <c r="Y586" i="4"/>
  <c r="BF586" i="4"/>
  <c r="V18" i="6"/>
  <c r="Y564" i="4"/>
  <c r="BF564" i="4"/>
  <c r="V297" i="6"/>
  <c r="Y570" i="4"/>
  <c r="BF570" i="4"/>
  <c r="V303" i="6"/>
  <c r="Y576" i="4"/>
  <c r="BF576" i="4"/>
  <c r="V309" i="6"/>
  <c r="Y565" i="4"/>
  <c r="BF565" i="4"/>
  <c r="V298" i="6"/>
  <c r="Y587" i="4"/>
  <c r="BF587" i="4"/>
  <c r="Y578" i="4"/>
  <c r="BF578" i="4"/>
  <c r="V311" i="6"/>
  <c r="Y594" i="4"/>
  <c r="BF594" i="4"/>
  <c r="Y590" i="4"/>
  <c r="BF590" i="4"/>
  <c r="Y592" i="4"/>
  <c r="BF592" i="4"/>
  <c r="Y577" i="4"/>
  <c r="BF577" i="4"/>
  <c r="V310" i="6"/>
  <c r="Y598" i="4"/>
  <c r="BF598" i="4"/>
  <c r="Y591" i="4"/>
  <c r="BF591" i="4"/>
  <c r="Y571" i="4"/>
  <c r="BF571" i="4"/>
  <c r="V304" i="6"/>
  <c r="Y585" i="4"/>
  <c r="BF585" i="4"/>
  <c r="Y541" i="4"/>
  <c r="BF541" i="4"/>
  <c r="V274" i="6"/>
  <c r="Y546" i="4"/>
  <c r="BF546" i="4"/>
  <c r="V279" i="6"/>
  <c r="Y607" i="4"/>
  <c r="BF607" i="4"/>
  <c r="Y561" i="4"/>
  <c r="BF561" i="4"/>
  <c r="V294" i="6"/>
  <c r="Y599" i="4"/>
  <c r="BF599" i="4"/>
  <c r="Y574" i="4"/>
  <c r="BF574" i="4"/>
  <c r="V307" i="6"/>
  <c r="Y552" i="4"/>
  <c r="BF552" i="4"/>
  <c r="V285" i="6"/>
  <c r="BF39" i="4"/>
  <c r="BF171" i="4"/>
  <c r="BF689" i="4"/>
  <c r="V397" i="6"/>
  <c r="BF641" i="4"/>
  <c r="V349" i="6"/>
  <c r="BF60" i="4"/>
  <c r="BF644" i="4"/>
  <c r="V352" i="6"/>
  <c r="BF326" i="4"/>
  <c r="BF317" i="4"/>
  <c r="BF328" i="4"/>
  <c r="BF311" i="4"/>
  <c r="BF305" i="4"/>
  <c r="BF89" i="4"/>
  <c r="BF96" i="4"/>
  <c r="BF126" i="4"/>
  <c r="BF124" i="4"/>
  <c r="BF138" i="4"/>
  <c r="BF682" i="4"/>
  <c r="V390" i="6"/>
  <c r="BF149" i="4"/>
  <c r="BF153" i="4"/>
  <c r="BF618" i="4"/>
  <c r="V326" i="6"/>
  <c r="BF669" i="4"/>
  <c r="V377" i="6"/>
  <c r="BF663" i="4"/>
  <c r="V371" i="6"/>
  <c r="BF30" i="4"/>
  <c r="BF34" i="4"/>
  <c r="BF170" i="4"/>
  <c r="BF639" i="4"/>
  <c r="V347" i="6"/>
  <c r="BF695" i="4"/>
  <c r="V403" i="6"/>
  <c r="BF634" i="4"/>
  <c r="V342" i="6"/>
  <c r="BF337" i="4"/>
  <c r="BF319" i="4"/>
  <c r="BF332" i="4"/>
  <c r="BF342" i="4"/>
  <c r="BF310" i="4"/>
  <c r="BF86" i="4"/>
  <c r="BF93" i="4"/>
  <c r="BF201" i="4"/>
  <c r="V45" i="6"/>
  <c r="BF128" i="4"/>
  <c r="BF129" i="4"/>
  <c r="AY271" i="8"/>
  <c r="AY219" i="8"/>
  <c r="AY239" i="8"/>
  <c r="AY188" i="8"/>
  <c r="AY189" i="8"/>
  <c r="AY200" i="8"/>
  <c r="AY364" i="8"/>
  <c r="AY272" i="8"/>
  <c r="AY58" i="8"/>
  <c r="AY190" i="8"/>
  <c r="AY199" i="8"/>
  <c r="R41" i="10"/>
  <c r="AI41" i="10"/>
  <c r="BF156" i="4"/>
  <c r="BF158" i="4"/>
  <c r="BF619" i="4"/>
  <c r="V327" i="6"/>
  <c r="BF621" i="4"/>
  <c r="BF650" i="4"/>
  <c r="V358" i="6"/>
  <c r="AY115" i="8"/>
  <c r="BF29" i="4"/>
  <c r="BF38" i="4"/>
  <c r="BF451" i="4"/>
  <c r="V215" i="6"/>
  <c r="BI362" i="8"/>
  <c r="BJ362" i="8"/>
  <c r="BF248" i="4"/>
  <c r="V92" i="6"/>
  <c r="BF325" i="4"/>
  <c r="BF307" i="4"/>
  <c r="BF331" i="4"/>
  <c r="BF304" i="4"/>
  <c r="BF318" i="4"/>
  <c r="BF99" i="4"/>
  <c r="BF97" i="4"/>
  <c r="BF202" i="4"/>
  <c r="V46" i="6"/>
  <c r="BF123" i="4"/>
  <c r="BI382" i="8"/>
  <c r="BI126" i="8"/>
  <c r="BG134" i="8"/>
  <c r="BI304" i="8"/>
  <c r="BJ63" i="8"/>
  <c r="BF309" i="8"/>
  <c r="AZ82" i="8"/>
  <c r="AZ150" i="8"/>
  <c r="AZ34" i="8"/>
  <c r="AZ44" i="8"/>
  <c r="Y265" i="4"/>
  <c r="BF265" i="4"/>
  <c r="Y264" i="4"/>
  <c r="BF264" i="4"/>
  <c r="Y526" i="4"/>
  <c r="BF526" i="4"/>
  <c r="Y519" i="4"/>
  <c r="BF519" i="4"/>
  <c r="Y487" i="4"/>
  <c r="BF487" i="4"/>
  <c r="V251" i="6"/>
  <c r="Y472" i="4"/>
  <c r="BF472" i="4"/>
  <c r="V236" i="6"/>
  <c r="Y494" i="4"/>
  <c r="BF494" i="4"/>
  <c r="V258" i="6"/>
  <c r="Y510" i="4"/>
  <c r="BF510" i="4"/>
  <c r="Y486" i="4"/>
  <c r="BF486" i="4"/>
  <c r="V250" i="6"/>
  <c r="Y522" i="4"/>
  <c r="BF522" i="4"/>
  <c r="Y465" i="4"/>
  <c r="BF465" i="4"/>
  <c r="V229" i="6"/>
  <c r="Y520" i="4"/>
  <c r="BF520" i="4"/>
  <c r="Y490" i="4"/>
  <c r="BF490" i="4"/>
  <c r="V254" i="6"/>
  <c r="AZ110" i="8"/>
  <c r="Y517" i="4"/>
  <c r="BF517" i="4"/>
  <c r="Y508" i="4"/>
  <c r="BF508" i="4"/>
  <c r="Y514" i="4"/>
  <c r="BF514" i="4"/>
  <c r="Y535" i="4"/>
  <c r="BF535" i="4"/>
  <c r="Y495" i="4"/>
  <c r="BF495" i="4"/>
  <c r="V259" i="6"/>
  <c r="Y471" i="4"/>
  <c r="BF471" i="4"/>
  <c r="V235" i="6"/>
  <c r="Y497" i="4"/>
  <c r="BF497" i="4"/>
  <c r="V261" i="6"/>
  <c r="Y473" i="4"/>
  <c r="BF473" i="4"/>
  <c r="Y477" i="4"/>
  <c r="BF477" i="4"/>
  <c r="V241" i="6"/>
  <c r="Y469" i="4"/>
  <c r="BF469" i="4"/>
  <c r="V233" i="6"/>
  <c r="Y531" i="4"/>
  <c r="BF531" i="4"/>
  <c r="Y529" i="4"/>
  <c r="BF529" i="4"/>
  <c r="Y512" i="4"/>
  <c r="BF512" i="4"/>
  <c r="Y527" i="4"/>
  <c r="BF527" i="4"/>
  <c r="Y539" i="4"/>
  <c r="BF539" i="4"/>
  <c r="V272" i="6"/>
  <c r="Y507" i="4"/>
  <c r="BF507" i="4"/>
  <c r="Y511" i="4"/>
  <c r="BF511" i="4"/>
  <c r="Y482" i="4"/>
  <c r="BF482" i="4"/>
  <c r="V246" i="6"/>
  <c r="AZ50" i="8"/>
  <c r="Y498" i="4"/>
  <c r="BF498" i="4"/>
  <c r="V262" i="6"/>
  <c r="Y463" i="4"/>
  <c r="BF463" i="4"/>
  <c r="V227" i="6"/>
  <c r="Y468" i="4"/>
  <c r="BF468" i="4"/>
  <c r="V232" i="6"/>
  <c r="Y501" i="4"/>
  <c r="BF501" i="4"/>
  <c r="V265" i="6"/>
  <c r="Y521" i="4"/>
  <c r="BF521" i="4"/>
  <c r="Y488" i="4"/>
  <c r="BF488" i="4"/>
  <c r="V252" i="6"/>
  <c r="Y466" i="4"/>
  <c r="BF466" i="4"/>
  <c r="V230" i="6"/>
  <c r="Y503" i="4"/>
  <c r="BF503" i="4"/>
  <c r="V267" i="6"/>
  <c r="Y470" i="4"/>
  <c r="BF470" i="4"/>
  <c r="V234" i="6"/>
  <c r="Y537" i="4"/>
  <c r="BF537" i="4"/>
  <c r="V270" i="6"/>
  <c r="Y525" i="4"/>
  <c r="BF525" i="4"/>
  <c r="Y536" i="4"/>
  <c r="BF536" i="4"/>
  <c r="Y534" i="4"/>
  <c r="BF534" i="4"/>
  <c r="Y502" i="4"/>
  <c r="BF502" i="4"/>
  <c r="V266" i="6"/>
  <c r="Y475" i="4"/>
  <c r="BF475" i="4"/>
  <c r="Y532" i="4"/>
  <c r="BF532" i="4"/>
  <c r="Y533" i="4"/>
  <c r="BF533" i="4"/>
  <c r="Y467" i="4"/>
  <c r="BF467" i="4"/>
  <c r="V231" i="6"/>
  <c r="Y462" i="4"/>
  <c r="BF462" i="4"/>
  <c r="V226" i="6"/>
  <c r="Y515" i="4"/>
  <c r="BF515" i="4"/>
  <c r="Y492" i="4"/>
  <c r="BF492" i="4"/>
  <c r="V256" i="6"/>
  <c r="Y506" i="4"/>
  <c r="BF506" i="4"/>
  <c r="Y518" i="4"/>
  <c r="BF518" i="4"/>
  <c r="Y474" i="4"/>
  <c r="BF474" i="4"/>
  <c r="V238" i="6"/>
  <c r="Y479" i="4"/>
  <c r="BF479" i="4"/>
  <c r="V243" i="6"/>
  <c r="Y509" i="4"/>
  <c r="BF509" i="4"/>
  <c r="V17" i="6"/>
  <c r="Y500" i="4"/>
  <c r="BF500" i="4"/>
  <c r="V264" i="6"/>
  <c r="Y481" i="4"/>
  <c r="BF481" i="4"/>
  <c r="V245" i="6"/>
  <c r="Y538" i="4"/>
  <c r="BF538" i="4"/>
  <c r="V271" i="6"/>
  <c r="Y464" i="4"/>
  <c r="BF464" i="4"/>
  <c r="V228" i="6"/>
  <c r="Y483" i="4"/>
  <c r="BF483" i="4"/>
  <c r="V247" i="6"/>
  <c r="Y493" i="4"/>
  <c r="BF493" i="4"/>
  <c r="V257" i="6"/>
  <c r="Y485" i="4"/>
  <c r="BF485" i="4"/>
  <c r="V249" i="6"/>
  <c r="AZ284" i="8"/>
  <c r="Y484" i="4"/>
  <c r="BF484" i="4"/>
  <c r="V248" i="6"/>
  <c r="AZ89" i="8"/>
  <c r="Y504" i="4"/>
  <c r="BF504" i="4"/>
  <c r="V268" i="6"/>
  <c r="Y540" i="4"/>
  <c r="BF540" i="4"/>
  <c r="V273" i="6"/>
  <c r="Y528" i="4"/>
  <c r="BF528" i="4"/>
  <c r="Y491" i="4"/>
  <c r="BF491" i="4"/>
  <c r="V255" i="6"/>
  <c r="Y524" i="4"/>
  <c r="BF524" i="4"/>
  <c r="Y489" i="4"/>
  <c r="BF489" i="4"/>
  <c r="V253" i="6"/>
  <c r="Y523" i="4"/>
  <c r="BF523" i="4"/>
  <c r="Y516" i="4"/>
  <c r="BF516" i="4"/>
  <c r="Y480" i="4"/>
  <c r="BF480" i="4"/>
  <c r="V244" i="6"/>
  <c r="Y530" i="4"/>
  <c r="BF530" i="4"/>
  <c r="Y476" i="4"/>
  <c r="BF476" i="4"/>
  <c r="V240" i="6"/>
  <c r="Y496" i="4"/>
  <c r="BF496" i="4"/>
  <c r="V260" i="6"/>
  <c r="Y478" i="4"/>
  <c r="BF478" i="4"/>
  <c r="V242" i="6"/>
  <c r="Y513" i="4"/>
  <c r="BF513" i="4"/>
  <c r="Y499" i="4"/>
  <c r="BF499" i="4"/>
  <c r="V263" i="6"/>
  <c r="Y505" i="4"/>
  <c r="BF505" i="4"/>
  <c r="V269" i="6"/>
  <c r="Y213" i="4"/>
  <c r="BF213" i="4"/>
  <c r="V57" i="6"/>
  <c r="Y214" i="4"/>
  <c r="BF214" i="4"/>
  <c r="V58" i="6"/>
  <c r="AY42" i="8"/>
  <c r="Y206" i="4"/>
  <c r="BF206" i="4"/>
  <c r="V50" i="6"/>
  <c r="Y207" i="4"/>
  <c r="BF207" i="4"/>
  <c r="V51" i="6"/>
  <c r="Y208" i="4"/>
  <c r="BF208" i="4"/>
  <c r="V52" i="6"/>
  <c r="Y205" i="4"/>
  <c r="BF205" i="4"/>
  <c r="V49" i="6"/>
  <c r="AY38" i="8"/>
  <c r="Y215" i="4"/>
  <c r="BF215" i="4"/>
  <c r="V59" i="6"/>
  <c r="AY149" i="8"/>
  <c r="Y204" i="4"/>
  <c r="BF204" i="4"/>
  <c r="V48" i="6"/>
  <c r="Y209" i="4"/>
  <c r="BF209" i="4"/>
  <c r="V53" i="6"/>
  <c r="V9" i="6"/>
  <c r="Y212" i="4"/>
  <c r="BF212" i="4"/>
  <c r="V56" i="6"/>
  <c r="AY223" i="8"/>
  <c r="Y211" i="4"/>
  <c r="BF211" i="4"/>
  <c r="V55" i="6"/>
  <c r="AY367" i="8"/>
  <c r="Y210" i="4"/>
  <c r="BF210" i="4"/>
  <c r="V54" i="6"/>
  <c r="Y356" i="4"/>
  <c r="BF356" i="4"/>
  <c r="V120" i="6"/>
  <c r="Y372" i="4"/>
  <c r="BF372" i="4"/>
  <c r="V136" i="6"/>
  <c r="Y351" i="4"/>
  <c r="BF351" i="4"/>
  <c r="V115" i="6"/>
  <c r="Y368" i="4"/>
  <c r="BF368" i="4"/>
  <c r="V132" i="6"/>
  <c r="Y366" i="4"/>
  <c r="BF366" i="4"/>
  <c r="V130" i="6"/>
  <c r="Y389" i="4"/>
  <c r="BF389" i="4"/>
  <c r="V153" i="6"/>
  <c r="Y369" i="4"/>
  <c r="BF369" i="4"/>
  <c r="V133" i="6"/>
  <c r="Y363" i="4"/>
  <c r="BF363" i="4"/>
  <c r="V127" i="6"/>
  <c r="AY54" i="8"/>
  <c r="Y386" i="4"/>
  <c r="BF386" i="4"/>
  <c r="V150" i="6"/>
  <c r="Y374" i="4"/>
  <c r="BF374" i="4"/>
  <c r="V138" i="6"/>
  <c r="Y385" i="4"/>
  <c r="BF385" i="4" s="1"/>
  <c r="V149" i="6" s="1"/>
  <c r="Y378" i="4"/>
  <c r="BF378" i="4"/>
  <c r="V142" i="6"/>
  <c r="Y352" i="4"/>
  <c r="BF352" i="4"/>
  <c r="V116" i="6"/>
  <c r="Y344" i="4"/>
  <c r="BF344" i="4"/>
  <c r="V108" i="6"/>
  <c r="Y362" i="4"/>
  <c r="BF362" i="4"/>
  <c r="V126" i="6"/>
  <c r="Y393" i="4"/>
  <c r="BF393" i="4"/>
  <c r="V157" i="6"/>
  <c r="Y359" i="4"/>
  <c r="BF359" i="4"/>
  <c r="V123" i="6"/>
  <c r="Y383" i="4"/>
  <c r="BF383" i="4"/>
  <c r="V147" i="6"/>
  <c r="Y387" i="4"/>
  <c r="BF387" i="4"/>
  <c r="V151" i="6"/>
  <c r="Y392" i="4"/>
  <c r="BF392" i="4"/>
  <c r="V156" i="6"/>
  <c r="Y379" i="4"/>
  <c r="BF379" i="4"/>
  <c r="V143" i="6"/>
  <c r="Y367" i="4"/>
  <c r="BF367" i="4"/>
  <c r="V131" i="6"/>
  <c r="Y350" i="4"/>
  <c r="BF350" i="4"/>
  <c r="V114" i="6"/>
  <c r="Y343" i="4"/>
  <c r="BF343" i="4"/>
  <c r="V107" i="6"/>
  <c r="Y375" i="4"/>
  <c r="BF375" i="4"/>
  <c r="V139" i="6"/>
  <c r="Y391" i="4"/>
  <c r="BF391" i="4"/>
  <c r="V155" i="6"/>
  <c r="Y376" i="4"/>
  <c r="BF376" i="4"/>
  <c r="V140" i="6"/>
  <c r="Y348" i="4"/>
  <c r="BF348" i="4"/>
  <c r="V112" i="6"/>
  <c r="Y361" i="4"/>
  <c r="BF361" i="4"/>
  <c r="V125" i="6"/>
  <c r="Y381" i="4"/>
  <c r="BF381" i="4"/>
  <c r="V145" i="6"/>
  <c r="Y358" i="4"/>
  <c r="BF358" i="4"/>
  <c r="V122" i="6"/>
  <c r="Y353" i="4"/>
  <c r="BF353" i="4"/>
  <c r="V117" i="6"/>
  <c r="Y354" i="4"/>
  <c r="BF354" i="4"/>
  <c r="V118" i="6"/>
  <c r="Y365" i="4"/>
  <c r="BF365" i="4"/>
  <c r="V129" i="6"/>
  <c r="AY161" i="8"/>
  <c r="Y364" i="4"/>
  <c r="BF364" i="4"/>
  <c r="V128" i="6"/>
  <c r="Y346" i="4"/>
  <c r="BF346" i="4"/>
  <c r="V110" i="6"/>
  <c r="Y360" i="4"/>
  <c r="BF360" i="4"/>
  <c r="V124" i="6"/>
  <c r="AY296" i="8"/>
  <c r="Y347" i="4"/>
  <c r="BF347" i="4"/>
  <c r="V111" i="6"/>
  <c r="Y377" i="4"/>
  <c r="BF377" i="4"/>
  <c r="V141" i="6"/>
  <c r="Y384" i="4"/>
  <c r="BF384" i="4"/>
  <c r="V148" i="6"/>
  <c r="Y371" i="4"/>
  <c r="BF371" i="4"/>
  <c r="V135" i="6"/>
  <c r="V14" i="6"/>
  <c r="Y380" i="4"/>
  <c r="BF380" i="4"/>
  <c r="V144" i="6"/>
  <c r="Y345" i="4"/>
  <c r="BF345" i="4"/>
  <c r="V109" i="6"/>
  <c r="Y390" i="4"/>
  <c r="BF390" i="4"/>
  <c r="V154" i="6"/>
  <c r="Y388" i="4"/>
  <c r="BF388" i="4"/>
  <c r="V152" i="6"/>
  <c r="Y349" i="4"/>
  <c r="BF349" i="4"/>
  <c r="V113" i="6"/>
  <c r="Y382" i="4"/>
  <c r="BF382" i="4"/>
  <c r="V146" i="6"/>
  <c r="Y370" i="4"/>
  <c r="BF370" i="4"/>
  <c r="V134" i="6"/>
  <c r="Y355" i="4"/>
  <c r="BF355" i="4"/>
  <c r="V119" i="6"/>
  <c r="Y357" i="4"/>
  <c r="BF357" i="4"/>
  <c r="V121" i="6"/>
  <c r="AY53" i="8"/>
  <c r="Y373" i="4"/>
  <c r="BF373" i="4"/>
  <c r="V137" i="6"/>
  <c r="BF562" i="4"/>
  <c r="V295" i="6"/>
  <c r="BG136" i="8"/>
  <c r="BF439" i="4"/>
  <c r="V203" i="6"/>
  <c r="BF77" i="8"/>
  <c r="BF286" i="8"/>
  <c r="BG256" i="8"/>
  <c r="BG374" i="8"/>
  <c r="BJ157" i="8"/>
  <c r="BG372" i="8"/>
  <c r="BI293" i="8"/>
  <c r="BG343" i="8"/>
  <c r="BF20" i="8"/>
  <c r="BG79" i="8"/>
  <c r="AY178" i="8"/>
  <c r="BF553" i="4"/>
  <c r="V286" i="6"/>
  <c r="V331" i="6"/>
  <c r="AZ18" i="8"/>
  <c r="V217" i="6"/>
  <c r="AY109" i="8"/>
  <c r="V237" i="6"/>
  <c r="AY312" i="8"/>
  <c r="AY92" i="8"/>
  <c r="V192" i="6"/>
  <c r="AY123" i="8"/>
  <c r="V183" i="6"/>
  <c r="AY171" i="8"/>
  <c r="AY303" i="8"/>
  <c r="V283" i="6"/>
  <c r="AY176" i="8"/>
  <c r="V71" i="6"/>
  <c r="AY41" i="8"/>
  <c r="V212" i="6"/>
  <c r="AY173" i="8"/>
  <c r="V78" i="6"/>
  <c r="AZ43" i="8"/>
  <c r="V70" i="6"/>
  <c r="AY133" i="8"/>
  <c r="V201" i="6"/>
  <c r="AY96" i="8"/>
  <c r="V329" i="6"/>
  <c r="AY314" i="8"/>
  <c r="V76" i="6"/>
  <c r="AY84" i="8"/>
  <c r="V356" i="6"/>
  <c r="AY24" i="8"/>
  <c r="V396" i="6"/>
  <c r="AY323" i="8"/>
  <c r="V239" i="6"/>
  <c r="AZ123" i="8"/>
  <c r="BB123" i="8"/>
  <c r="V77" i="6"/>
  <c r="AY276" i="8"/>
  <c r="V354" i="6"/>
  <c r="AY208" i="8"/>
  <c r="BF306" i="8"/>
  <c r="BG51" i="8"/>
  <c r="BI277" i="8"/>
  <c r="BF78" i="8"/>
  <c r="BF30" i="8"/>
  <c r="BG30" i="8"/>
  <c r="BJ194" i="8"/>
  <c r="BI154" i="8"/>
  <c r="BJ279" i="8"/>
  <c r="BI279" i="8"/>
  <c r="BI294" i="8"/>
  <c r="BI337" i="8"/>
  <c r="BJ337" i="8"/>
  <c r="BF337" i="8"/>
  <c r="BB258" i="8"/>
  <c r="BE258" i="8"/>
  <c r="BJ258" i="8"/>
  <c r="AY110" i="8"/>
  <c r="AY137" i="8"/>
  <c r="AZ25" i="8"/>
  <c r="AY25" i="8"/>
  <c r="AZ137" i="8"/>
  <c r="AY141" i="8"/>
  <c r="AY98" i="8"/>
  <c r="AY228" i="8"/>
  <c r="AY13" i="8"/>
  <c r="AY186" i="8"/>
  <c r="AY217" i="8"/>
  <c r="AY250" i="8"/>
  <c r="AY184" i="8"/>
  <c r="AY103" i="8"/>
  <c r="AY82" i="8"/>
  <c r="BB82" i="8"/>
  <c r="BD82" i="8"/>
  <c r="AY331" i="8"/>
  <c r="AY59" i="8"/>
  <c r="AY163" i="8"/>
  <c r="AZ104" i="8"/>
  <c r="AZ344" i="8"/>
  <c r="AZ318" i="8"/>
  <c r="AZ160" i="8"/>
  <c r="AZ211" i="8"/>
  <c r="AZ296" i="8"/>
  <c r="AZ287" i="8"/>
  <c r="AZ283" i="8"/>
  <c r="AZ199" i="8"/>
  <c r="BB199" i="8"/>
  <c r="AY307" i="8"/>
  <c r="AZ209" i="8"/>
  <c r="AZ308" i="8"/>
  <c r="AY251" i="8"/>
  <c r="AZ347" i="8"/>
  <c r="AZ307" i="8"/>
  <c r="AY308" i="8"/>
  <c r="AZ356" i="8"/>
  <c r="AZ251" i="8"/>
  <c r="BB251" i="8" s="1"/>
  <c r="BD251" i="8" s="1"/>
  <c r="BG251" i="8" s="1"/>
  <c r="AY71" i="8"/>
  <c r="BB71" i="8"/>
  <c r="AZ106" i="8"/>
  <c r="AZ29" i="8"/>
  <c r="AZ27" i="8"/>
  <c r="AZ212" i="8"/>
  <c r="AZ12" i="8"/>
  <c r="AZ161" i="8"/>
  <c r="AY124" i="8"/>
  <c r="AZ98" i="8"/>
  <c r="AZ228" i="8"/>
  <c r="AZ124" i="8"/>
  <c r="AZ170" i="8"/>
  <c r="AZ69" i="8"/>
  <c r="AZ172" i="8"/>
  <c r="AZ217" i="8"/>
  <c r="AZ14" i="8"/>
  <c r="AZ184" i="8"/>
  <c r="AZ248" i="8"/>
  <c r="AZ24" i="8"/>
  <c r="AZ103" i="8"/>
  <c r="AZ115" i="8"/>
  <c r="AZ13" i="8"/>
  <c r="AZ332" i="8"/>
  <c r="AZ285" i="8"/>
  <c r="BB285" i="8"/>
  <c r="BE285" i="8"/>
  <c r="BI285" i="8"/>
  <c r="AZ250" i="8"/>
  <c r="BB250" i="8"/>
  <c r="AZ186" i="8"/>
  <c r="AY18" i="8"/>
  <c r="AY179" i="8"/>
  <c r="AZ17" i="8"/>
  <c r="AY17" i="8"/>
  <c r="AY104" i="8"/>
  <c r="AY68" i="8"/>
  <c r="AY172" i="8"/>
  <c r="BB172" i="8"/>
  <c r="AY385" i="8"/>
  <c r="AY32" i="8"/>
  <c r="AY56" i="8"/>
  <c r="AY315" i="8"/>
  <c r="AY311" i="8"/>
  <c r="AY321" i="8"/>
  <c r="AY170" i="8"/>
  <c r="BB170" i="8"/>
  <c r="AY363" i="8"/>
  <c r="AY196" i="8"/>
  <c r="AZ40" i="8"/>
  <c r="AZ92" i="8"/>
  <c r="AZ311" i="8"/>
  <c r="AZ341" i="8"/>
  <c r="AZ139" i="8"/>
  <c r="AZ182" i="8"/>
  <c r="BB182" i="8"/>
  <c r="AZ59" i="8"/>
  <c r="AY105" i="8"/>
  <c r="AZ168" i="8"/>
  <c r="AZ149" i="8"/>
  <c r="AY211" i="8"/>
  <c r="BB211" i="8" s="1"/>
  <c r="AY198" i="8"/>
  <c r="AZ314" i="8"/>
  <c r="AZ239" i="8"/>
  <c r="BB239" i="8"/>
  <c r="AZ42" i="8"/>
  <c r="AZ111" i="8"/>
  <c r="BB111" i="8"/>
  <c r="AY73" i="8"/>
  <c r="AZ100" i="8"/>
  <c r="AY322" i="8"/>
  <c r="AZ84" i="8"/>
  <c r="AZ91" i="8"/>
  <c r="AZ388" i="8"/>
  <c r="AY127" i="8"/>
  <c r="AY165" i="8"/>
  <c r="AY282" i="8"/>
  <c r="AY167" i="8"/>
  <c r="AY366" i="8"/>
  <c r="AY168" i="8"/>
  <c r="AY16" i="8"/>
  <c r="AZ167" i="8"/>
  <c r="AY90" i="8"/>
  <c r="AZ282" i="8"/>
  <c r="BB282" i="8" s="1"/>
  <c r="AZ90" i="8"/>
  <c r="AY295" i="8"/>
  <c r="V5" i="6"/>
  <c r="Y179" i="4"/>
  <c r="BF179" i="4"/>
  <c r="V23" i="6"/>
  <c r="Y183" i="4"/>
  <c r="BF183" i="4"/>
  <c r="Y180" i="4"/>
  <c r="BF180" i="4"/>
  <c r="Y181" i="4"/>
  <c r="BF181" i="4"/>
  <c r="V25" i="6"/>
  <c r="Y184" i="4"/>
  <c r="BF184" i="4"/>
  <c r="Y178" i="4"/>
  <c r="BF178" i="4"/>
  <c r="Y182" i="4"/>
  <c r="BF182" i="4"/>
  <c r="V26" i="6"/>
  <c r="Y185" i="4"/>
  <c r="BF185" i="4"/>
  <c r="AY29" i="8"/>
  <c r="BB29" i="8"/>
  <c r="AY347" i="8"/>
  <c r="BB347" i="8"/>
  <c r="BE347" i="8"/>
  <c r="BI347" i="8"/>
  <c r="AY209" i="8"/>
  <c r="AZ231" i="8"/>
  <c r="AZ260" i="8"/>
  <c r="AZ225" i="8"/>
  <c r="AZ207" i="8"/>
  <c r="BB207" i="8"/>
  <c r="AZ269" i="8"/>
  <c r="AZ267" i="8"/>
  <c r="AZ164" i="8"/>
  <c r="AZ15" i="8"/>
  <c r="AZ204" i="8"/>
  <c r="AZ202" i="8"/>
  <c r="AZ230" i="8"/>
  <c r="BB230" i="8"/>
  <c r="AZ379" i="8"/>
  <c r="BB379" i="8"/>
  <c r="AY261" i="8"/>
  <c r="AZ357" i="8"/>
  <c r="BB357" i="8"/>
  <c r="AZ216" i="8"/>
  <c r="AY174" i="8"/>
  <c r="AZ363" i="8"/>
  <c r="BB363" i="8" s="1"/>
  <c r="AY175" i="8"/>
  <c r="AZ86" i="8"/>
  <c r="AZ377" i="8"/>
  <c r="AZ114" i="8"/>
  <c r="AZ366" i="8"/>
  <c r="BB366" i="8"/>
  <c r="AZ180" i="8"/>
  <c r="AY26" i="8"/>
  <c r="BB26" i="8"/>
  <c r="AZ333" i="8"/>
  <c r="AZ301" i="8"/>
  <c r="AZ163" i="8"/>
  <c r="AZ290" i="8"/>
  <c r="AZ295" i="8"/>
  <c r="BB295" i="8"/>
  <c r="AZ289" i="8"/>
  <c r="AZ317" i="8"/>
  <c r="AZ237" i="8"/>
  <c r="AZ323" i="8"/>
  <c r="AZ178" i="8"/>
  <c r="AZ175" i="8"/>
  <c r="BB175" i="8"/>
  <c r="AZ254" i="8"/>
  <c r="BB254" i="8"/>
  <c r="AZ179" i="8"/>
  <c r="AZ97" i="8"/>
  <c r="AZ16" i="8"/>
  <c r="AZ242" i="8"/>
  <c r="AZ131" i="8"/>
  <c r="AZ70" i="8"/>
  <c r="BB70" i="8"/>
  <c r="BE70" i="8"/>
  <c r="AY356" i="8"/>
  <c r="BB356" i="8"/>
  <c r="AY27" i="8"/>
  <c r="BB27" i="8"/>
  <c r="AY60" i="8"/>
  <c r="AY377" i="8"/>
  <c r="BB377" i="8" s="1"/>
  <c r="BD377" i="8" s="1"/>
  <c r="BF377" i="8" s="1"/>
  <c r="AY122" i="8"/>
  <c r="AY281" i="8"/>
  <c r="AY378" i="8"/>
  <c r="AY160" i="8"/>
  <c r="BB160" i="8"/>
  <c r="AY338" i="8"/>
  <c r="AZ162" i="8"/>
  <c r="AZ313" i="8"/>
  <c r="AZ384" i="8"/>
  <c r="AZ32" i="8"/>
  <c r="BB32" i="8"/>
  <c r="BD32" i="8"/>
  <c r="BG32" i="8"/>
  <c r="AZ331" i="8"/>
  <c r="BB331" i="8"/>
  <c r="BE331" i="8"/>
  <c r="BJ331" i="8"/>
  <c r="AZ315" i="8"/>
  <c r="AZ358" i="8"/>
  <c r="BB358" i="8"/>
  <c r="AZ253" i="8"/>
  <c r="AZ234" i="8"/>
  <c r="AZ195" i="8"/>
  <c r="AY11" i="8"/>
  <c r="AY263" i="8"/>
  <c r="AY264" i="8"/>
  <c r="AZ274" i="8"/>
  <c r="AZ102" i="8"/>
  <c r="AZ369" i="8"/>
  <c r="AZ188" i="8"/>
  <c r="BB188" i="8"/>
  <c r="BE188" i="8"/>
  <c r="AZ271" i="8"/>
  <c r="BB271" i="8"/>
  <c r="BD271" i="8"/>
  <c r="AZ200" i="8"/>
  <c r="BB200" i="8"/>
  <c r="BE200" i="8"/>
  <c r="BJ200" i="8"/>
  <c r="AZ272" i="8"/>
  <c r="BB272" i="8"/>
  <c r="BE272" i="8"/>
  <c r="BI272" i="8"/>
  <c r="AZ348" i="8"/>
  <c r="AZ192" i="8"/>
  <c r="AY101" i="8"/>
  <c r="BB101" i="8"/>
  <c r="AZ361" i="8"/>
  <c r="AY361" i="8"/>
  <c r="BB361" i="8"/>
  <c r="BE361" i="8"/>
  <c r="BJ361" i="8"/>
  <c r="AZ355" i="8"/>
  <c r="AY355" i="8"/>
  <c r="BB355" i="8"/>
  <c r="Y195" i="4"/>
  <c r="BF195" i="4"/>
  <c r="V39" i="6"/>
  <c r="V7" i="6"/>
  <c r="Y194" i="4"/>
  <c r="BF194" i="4"/>
  <c r="V38" i="6"/>
  <c r="Y193" i="4"/>
  <c r="BF193" i="4"/>
  <c r="V37" i="6"/>
  <c r="AY83" i="8"/>
  <c r="BB83" i="8"/>
  <c r="Y191" i="4"/>
  <c r="BF191" i="4"/>
  <c r="Y197" i="4"/>
  <c r="BF197" i="4"/>
  <c r="V41" i="6"/>
  <c r="Y192" i="4"/>
  <c r="BF192" i="4"/>
  <c r="V36" i="6"/>
  <c r="AY37" i="8"/>
  <c r="Y196" i="4"/>
  <c r="BF196" i="4"/>
  <c r="V40" i="6"/>
  <c r="AY67" i="8"/>
  <c r="AZ128" i="8"/>
  <c r="AY57" i="8"/>
  <c r="AY128" i="8"/>
  <c r="BB128" i="8"/>
  <c r="AY159" i="8"/>
  <c r="AY94" i="8"/>
  <c r="AY300" i="8"/>
  <c r="AY341" i="8"/>
  <c r="AY106" i="8"/>
  <c r="BB106" i="8" s="1"/>
  <c r="AY12" i="8"/>
  <c r="AY212" i="8"/>
  <c r="BB212" i="8"/>
  <c r="AZ73" i="8"/>
  <c r="BB73" i="8" s="1"/>
  <c r="BE73" i="8" s="1"/>
  <c r="AY318" i="8"/>
  <c r="AY243" i="8"/>
  <c r="AY64" i="8"/>
  <c r="AY383" i="8"/>
  <c r="AY371" i="8"/>
  <c r="BB149" i="8"/>
  <c r="BE149" i="8"/>
  <c r="AY49" i="8"/>
  <c r="AY50" i="8"/>
  <c r="BB50" i="8"/>
  <c r="AY222" i="8"/>
  <c r="AZ151" i="8"/>
  <c r="AY151" i="8"/>
  <c r="AZ222" i="8"/>
  <c r="AY39" i="8"/>
  <c r="AZ39" i="8"/>
  <c r="AZ367" i="8"/>
  <c r="BB367" i="8"/>
  <c r="AZ80" i="8"/>
  <c r="AY80" i="8"/>
  <c r="BB80" i="8" s="1"/>
  <c r="AZ221" i="8"/>
  <c r="AY221" i="8"/>
  <c r="AY88" i="8"/>
  <c r="AZ88" i="8"/>
  <c r="AY241" i="8"/>
  <c r="AY14" i="8"/>
  <c r="BB14" i="8"/>
  <c r="AZ312" i="8"/>
  <c r="BB312" i="8"/>
  <c r="AZ142" i="8"/>
  <c r="AZ66" i="8"/>
  <c r="AZ55" i="8"/>
  <c r="AZ238" i="8"/>
  <c r="AY139" i="8"/>
  <c r="BB139" i="8"/>
  <c r="BE139" i="8"/>
  <c r="AY360" i="8"/>
  <c r="AY66" i="8"/>
  <c r="BB66" i="8"/>
  <c r="AY191" i="8"/>
  <c r="AZ129" i="8"/>
  <c r="AY23" i="8"/>
  <c r="AY180" i="8"/>
  <c r="BB180" i="8"/>
  <c r="AZ112" i="8"/>
  <c r="AY301" i="8"/>
  <c r="BB301" i="8"/>
  <c r="BD301" i="8"/>
  <c r="BF301" i="8"/>
  <c r="AZ257" i="8"/>
  <c r="AZ223" i="8"/>
  <c r="BB223" i="8"/>
  <c r="AY257" i="8"/>
  <c r="AY352" i="8"/>
  <c r="AY290" i="8"/>
  <c r="AZ87" i="8"/>
  <c r="AZ125" i="8"/>
  <c r="AY87" i="8"/>
  <c r="AY297" i="8"/>
  <c r="BB104" i="8"/>
  <c r="BD104" i="8"/>
  <c r="BF104" i="8"/>
  <c r="AY319" i="8"/>
  <c r="AY125" i="8"/>
  <c r="BB125" i="8" s="1"/>
  <c r="BD125" i="8" s="1"/>
  <c r="BF125" i="8" s="1"/>
  <c r="AZ297" i="8"/>
  <c r="AZ54" i="8"/>
  <c r="BB54" i="8"/>
  <c r="BD54" i="8"/>
  <c r="BG54" i="8"/>
  <c r="BB84" i="8"/>
  <c r="AY195" i="8"/>
  <c r="BB195" i="8"/>
  <c r="BD195" i="8"/>
  <c r="BG195" i="8"/>
  <c r="BB161" i="8"/>
  <c r="BE161" i="8"/>
  <c r="BJ161" i="8"/>
  <c r="AY253" i="8"/>
  <c r="BB253" i="8"/>
  <c r="BE253" i="8"/>
  <c r="BI253" i="8"/>
  <c r="AZ141" i="8"/>
  <c r="BB141" i="8"/>
  <c r="BB323" i="8"/>
  <c r="BE323" i="8"/>
  <c r="AY234" i="8"/>
  <c r="BB234" i="8"/>
  <c r="BB318" i="8"/>
  <c r="BB97" i="8"/>
  <c r="BD97" i="8"/>
  <c r="BG97" i="8"/>
  <c r="BB314" i="8"/>
  <c r="BE123" i="8"/>
  <c r="BJ123" i="8"/>
  <c r="V29" i="6"/>
  <c r="AY275" i="8"/>
  <c r="BB275" i="8"/>
  <c r="BE275" i="8"/>
  <c r="AY220" i="8"/>
  <c r="AZ324" i="8"/>
  <c r="AZ122" i="8"/>
  <c r="AY114" i="8"/>
  <c r="BB114" i="8"/>
  <c r="BE114" i="8"/>
  <c r="AZ23" i="8"/>
  <c r="AZ133" i="8"/>
  <c r="BB133" i="8"/>
  <c r="AY351" i="8"/>
  <c r="BB37" i="8"/>
  <c r="BE37" i="8"/>
  <c r="AY202" i="8"/>
  <c r="BB202" i="8"/>
  <c r="AZ302" i="8"/>
  <c r="AZ99" i="8"/>
  <c r="BB99" i="8"/>
  <c r="AZ173" i="8"/>
  <c r="AZ319" i="8"/>
  <c r="BB319" i="8" s="1"/>
  <c r="BE319" i="8" s="1"/>
  <c r="V22" i="6"/>
  <c r="AY33" i="8"/>
  <c r="BB33" i="8"/>
  <c r="BB18" i="8"/>
  <c r="BD18" i="8"/>
  <c r="BE18" i="8"/>
  <c r="BI18" i="8"/>
  <c r="BB24" i="8"/>
  <c r="BE24" i="8"/>
  <c r="AY353" i="8"/>
  <c r="AZ171" i="8"/>
  <c r="BB171" i="8"/>
  <c r="BD171" i="8"/>
  <c r="AZ75" i="8"/>
  <c r="BB75" i="8"/>
  <c r="BE75" i="8"/>
  <c r="BJ75" i="8"/>
  <c r="V35" i="6"/>
  <c r="AY117" i="8"/>
  <c r="BB117" i="8"/>
  <c r="BD117" i="8"/>
  <c r="V28" i="6"/>
  <c r="AY119" i="8"/>
  <c r="BB119" i="8"/>
  <c r="BE119" i="8"/>
  <c r="AY267" i="8"/>
  <c r="BB267" i="8"/>
  <c r="AY269" i="8"/>
  <c r="BB269" i="8"/>
  <c r="BD269" i="8"/>
  <c r="BG269" i="8"/>
  <c r="V24" i="6"/>
  <c r="AY147" i="8"/>
  <c r="BB147" i="8"/>
  <c r="BE147" i="8"/>
  <c r="BJ147" i="8"/>
  <c r="AY130" i="8"/>
  <c r="V27" i="6"/>
  <c r="AY148" i="8"/>
  <c r="BB148" i="8"/>
  <c r="BD148" i="8"/>
  <c r="AZ94" i="8"/>
  <c r="BB94" i="8"/>
  <c r="BE94" i="8"/>
  <c r="BJ94" i="8"/>
  <c r="AZ108" i="8"/>
  <c r="BB108" i="8"/>
  <c r="BE108" i="8"/>
  <c r="BB297" i="8"/>
  <c r="BB209" i="8"/>
  <c r="BB12" i="8"/>
  <c r="BD258" i="8"/>
  <c r="BG258" i="8"/>
  <c r="BB25" i="8"/>
  <c r="BE25" i="8"/>
  <c r="BB124" i="8"/>
  <c r="BE124" i="8"/>
  <c r="BI124" i="8"/>
  <c r="BB341" i="8"/>
  <c r="BE341" i="8"/>
  <c r="BJ341" i="8"/>
  <c r="BD341" i="8"/>
  <c r="BG341" i="8"/>
  <c r="BB217" i="8"/>
  <c r="BD217" i="8"/>
  <c r="BF217" i="8"/>
  <c r="BB307" i="8"/>
  <c r="BB308" i="8"/>
  <c r="BD308" i="8"/>
  <c r="BB137" i="8"/>
  <c r="BE230" i="8"/>
  <c r="BI230" i="8"/>
  <c r="BD230" i="8"/>
  <c r="BF230" i="8"/>
  <c r="BD161" i="8"/>
  <c r="BE271" i="8"/>
  <c r="BD207" i="8"/>
  <c r="BG207" i="8"/>
  <c r="BE207" i="8"/>
  <c r="BD239" i="8"/>
  <c r="BF239" i="8"/>
  <c r="BE239" i="8"/>
  <c r="BE314" i="8"/>
  <c r="BI314" i="8"/>
  <c r="BD314" i="8"/>
  <c r="BG314" i="8"/>
  <c r="BD188" i="8"/>
  <c r="BG188" i="8"/>
  <c r="BB16" i="8"/>
  <c r="BD111" i="8"/>
  <c r="BE111" i="8"/>
  <c r="BI111" i="8"/>
  <c r="BB17" i="8"/>
  <c r="BD17" i="8"/>
  <c r="BB186" i="8"/>
  <c r="BD186" i="8"/>
  <c r="BD26" i="8"/>
  <c r="BE26" i="8"/>
  <c r="BI26" i="8"/>
  <c r="BB168" i="8"/>
  <c r="BD168" i="8"/>
  <c r="BB13" i="8"/>
  <c r="BD358" i="8"/>
  <c r="BG358" i="8"/>
  <c r="BE358" i="8"/>
  <c r="BI358" i="8"/>
  <c r="BD182" i="8"/>
  <c r="BE182" i="8"/>
  <c r="BD199" i="8"/>
  <c r="BE199" i="8"/>
  <c r="BI199" i="8"/>
  <c r="BB179" i="8"/>
  <c r="BD179" i="8"/>
  <c r="BG179" i="8"/>
  <c r="BB163" i="8"/>
  <c r="BD163" i="8"/>
  <c r="BF163" i="8"/>
  <c r="BB283" i="8"/>
  <c r="BB167" i="8"/>
  <c r="BE167" i="8"/>
  <c r="BB311" i="8"/>
  <c r="BD311" i="8"/>
  <c r="BB59" i="8"/>
  <c r="BE59" i="8"/>
  <c r="BB98" i="8"/>
  <c r="BE98" i="8"/>
  <c r="BB115" i="8"/>
  <c r="BD115" i="8"/>
  <c r="BB315" i="8"/>
  <c r="BE315" i="8"/>
  <c r="BI315" i="8"/>
  <c r="BE71" i="8"/>
  <c r="BD71" i="8"/>
  <c r="BB103" i="8"/>
  <c r="BF45" i="8"/>
  <c r="BG45" i="8"/>
  <c r="BI258" i="8"/>
  <c r="BB184" i="8"/>
  <c r="BB90" i="8"/>
  <c r="BE90" i="8"/>
  <c r="BD149" i="8"/>
  <c r="BG149" i="8"/>
  <c r="BE82" i="8"/>
  <c r="BI82" i="8"/>
  <c r="BB221" i="8"/>
  <c r="BB222" i="8"/>
  <c r="BE222" i="8"/>
  <c r="BB88" i="8"/>
  <c r="BB39" i="8"/>
  <c r="BD39" i="8"/>
  <c r="BE104" i="8"/>
  <c r="BB151" i="8"/>
  <c r="BB87" i="8"/>
  <c r="BE87" i="8"/>
  <c r="BJ87" i="8"/>
  <c r="BD180" i="8"/>
  <c r="BE180" i="8"/>
  <c r="BD123" i="8"/>
  <c r="BE195" i="8"/>
  <c r="BI195" i="8"/>
  <c r="BE54" i="8"/>
  <c r="BD253" i="8"/>
  <c r="BG253" i="8"/>
  <c r="BE141" i="8"/>
  <c r="BD141" i="8"/>
  <c r="BF141" i="8"/>
  <c r="BF258" i="8"/>
  <c r="BE117" i="8"/>
  <c r="BI117" i="8"/>
  <c r="BF117" i="8"/>
  <c r="BD37" i="8"/>
  <c r="BF37" i="8"/>
  <c r="BD94" i="8"/>
  <c r="BD275" i="8"/>
  <c r="BE148" i="8"/>
  <c r="BJ148" i="8"/>
  <c r="BF148" i="8"/>
  <c r="BD147" i="8"/>
  <c r="BG147" i="8"/>
  <c r="BD108" i="8"/>
  <c r="BF108" i="8"/>
  <c r="BI139" i="8"/>
  <c r="BD25" i="8"/>
  <c r="BD347" i="8"/>
  <c r="BF347" i="8"/>
  <c r="BE217" i="8"/>
  <c r="BJ217" i="8"/>
  <c r="BD167" i="8"/>
  <c r="BE163" i="8"/>
  <c r="BF97" i="8"/>
  <c r="BF71" i="8"/>
  <c r="BG71" i="8"/>
  <c r="BD379" i="8"/>
  <c r="BE379" i="8"/>
  <c r="BJ379" i="8"/>
  <c r="BE186" i="8"/>
  <c r="BJ347" i="8"/>
  <c r="BE32" i="8"/>
  <c r="BI32" i="8"/>
  <c r="BJ124" i="8"/>
  <c r="BE115" i="8"/>
  <c r="BD59" i="8"/>
  <c r="BJ358" i="8"/>
  <c r="BJ111" i="8"/>
  <c r="BF314" i="8"/>
  <c r="BI271" i="8"/>
  <c r="BJ271" i="8"/>
  <c r="BG141" i="8"/>
  <c r="BI147" i="8"/>
  <c r="BG377" i="8"/>
  <c r="BD16" i="8"/>
  <c r="BE16" i="8"/>
  <c r="BJ314" i="8"/>
  <c r="BF271" i="8"/>
  <c r="BG271" i="8"/>
  <c r="BJ253" i="8"/>
  <c r="BJ285" i="8"/>
  <c r="BJ182" i="8"/>
  <c r="BI182" i="8"/>
  <c r="BJ26" i="8"/>
  <c r="BI341" i="8"/>
  <c r="BI161" i="8"/>
  <c r="BG230" i="8"/>
  <c r="BJ25" i="8"/>
  <c r="BI25" i="8"/>
  <c r="BD98" i="8"/>
  <c r="BG18" i="8"/>
  <c r="BF18" i="8"/>
  <c r="BJ199" i="8"/>
  <c r="BG182" i="8"/>
  <c r="BF182" i="8"/>
  <c r="BG26" i="8"/>
  <c r="BF26" i="8"/>
  <c r="BF341" i="8"/>
  <c r="BG104" i="8"/>
  <c r="BF161" i="8"/>
  <c r="BG161" i="8"/>
  <c r="BJ230" i="8"/>
  <c r="BD90" i="8"/>
  <c r="BG82" i="8"/>
  <c r="BF82" i="8"/>
  <c r="BI275" i="8"/>
  <c r="BJ275" i="8"/>
  <c r="BE184" i="8"/>
  <c r="BD184" i="8"/>
  <c r="BG184" i="8"/>
  <c r="BJ24" i="8"/>
  <c r="BI24" i="8"/>
  <c r="BE179" i="8"/>
  <c r="BJ179" i="8"/>
  <c r="BF199" i="8"/>
  <c r="BG199" i="8"/>
  <c r="BE128" i="8"/>
  <c r="BD128" i="8"/>
  <c r="BF128" i="8"/>
  <c r="BI123" i="8"/>
  <c r="BI37" i="8"/>
  <c r="BJ37" i="8"/>
  <c r="BJ188" i="8"/>
  <c r="BI188" i="8"/>
  <c r="BJ207" i="8"/>
  <c r="BI207" i="8"/>
  <c r="BG171" i="8"/>
  <c r="BF171" i="8"/>
  <c r="BF149" i="8"/>
  <c r="BF269" i="8"/>
  <c r="BF123" i="8"/>
  <c r="BG123" i="8"/>
  <c r="BD361" i="8"/>
  <c r="BF361" i="8"/>
  <c r="BF188" i="8"/>
  <c r="BD221" i="8"/>
  <c r="BG221" i="8"/>
  <c r="BE221" i="8"/>
  <c r="BJ221" i="8"/>
  <c r="BI148" i="8"/>
  <c r="BD367" i="8"/>
  <c r="BE367" i="8"/>
  <c r="BE39" i="8"/>
  <c r="BD88" i="8"/>
  <c r="BF88" i="8"/>
  <c r="BE88" i="8"/>
  <c r="BD222" i="8"/>
  <c r="BE151" i="8"/>
  <c r="BD151" i="8"/>
  <c r="BF151" i="8"/>
  <c r="BD87" i="8"/>
  <c r="BJ117" i="8"/>
  <c r="BG37" i="8"/>
  <c r="BF54" i="8"/>
  <c r="BJ139" i="8"/>
  <c r="BG125" i="8"/>
  <c r="BD319" i="8"/>
  <c r="BF319" i="8"/>
  <c r="BJ54" i="8"/>
  <c r="BI54" i="8"/>
  <c r="BG117" i="8"/>
  <c r="BG108" i="8"/>
  <c r="BG148" i="8"/>
  <c r="BI75" i="8"/>
  <c r="BJ319" i="8"/>
  <c r="BI319" i="8"/>
  <c r="BI331" i="8"/>
  <c r="BF184" i="8"/>
  <c r="BG186" i="8"/>
  <c r="BF186" i="8"/>
  <c r="BJ184" i="8"/>
  <c r="BI184" i="8"/>
  <c r="BI186" i="8"/>
  <c r="BJ186" i="8"/>
  <c r="BJ315" i="8"/>
  <c r="BI179" i="8"/>
  <c r="BG59" i="8"/>
  <c r="BF59" i="8"/>
  <c r="BI379" i="8"/>
  <c r="BI167" i="8"/>
  <c r="BJ167" i="8"/>
  <c r="BF179" i="8"/>
  <c r="BI59" i="8"/>
  <c r="BJ59" i="8"/>
  <c r="BG167" i="8"/>
  <c r="BF167" i="8"/>
  <c r="BI361" i="8"/>
  <c r="BI16" i="8"/>
  <c r="BJ16" i="8"/>
  <c r="BG115" i="8"/>
  <c r="BF115" i="8"/>
  <c r="BF311" i="8"/>
  <c r="BG311" i="8"/>
  <c r="BG361" i="8"/>
  <c r="BG16" i="8"/>
  <c r="BF16" i="8"/>
  <c r="BI115" i="8"/>
  <c r="BJ115" i="8"/>
  <c r="BG128" i="8"/>
  <c r="BF32" i="8"/>
  <c r="BJ32" i="8"/>
  <c r="BI221" i="8"/>
  <c r="BF221" i="8"/>
  <c r="BG367" i="8"/>
  <c r="BF367" i="8"/>
  <c r="BJ151" i="8"/>
  <c r="BI151" i="8"/>
  <c r="BF222" i="8"/>
  <c r="BG222" i="8"/>
  <c r="BI39" i="8"/>
  <c r="BJ39" i="8"/>
  <c r="BG151" i="8"/>
  <c r="BF87" i="8"/>
  <c r="BG87" i="8"/>
  <c r="BF207" i="8"/>
  <c r="BJ98" i="8"/>
  <c r="BI98" i="8"/>
  <c r="BG17" i="8"/>
  <c r="BF17" i="8"/>
  <c r="BI70" i="8"/>
  <c r="BJ70" i="8"/>
  <c r="BE175" i="8"/>
  <c r="BD175" i="8"/>
  <c r="BI73" i="8"/>
  <c r="BJ73" i="8"/>
  <c r="BG362" i="8"/>
  <c r="BF362" i="8"/>
  <c r="BJ76" i="8"/>
  <c r="BI76" i="8"/>
  <c r="BJ374" i="8"/>
  <c r="BI374" i="8"/>
  <c r="BG226" i="8"/>
  <c r="BF226" i="8"/>
  <c r="BE155" i="8"/>
  <c r="BD155" i="8"/>
  <c r="BD227" i="8"/>
  <c r="BE227" i="8"/>
  <c r="BD240" i="8"/>
  <c r="BE240" i="8"/>
  <c r="BD247" i="8"/>
  <c r="BE247" i="8"/>
  <c r="BD329" i="8"/>
  <c r="BE329" i="8"/>
  <c r="BD349" i="8"/>
  <c r="BE349" i="8"/>
  <c r="BD381" i="8"/>
  <c r="BE381" i="8"/>
  <c r="BE387" i="8"/>
  <c r="BD387" i="8"/>
  <c r="BE35" i="8"/>
  <c r="BD35" i="8"/>
  <c r="BE47" i="8"/>
  <c r="BI47" i="8"/>
  <c r="BD47" i="8"/>
  <c r="BD52" i="8"/>
  <c r="BE52" i="8"/>
  <c r="BE156" i="8"/>
  <c r="BD156" i="8"/>
  <c r="BD236" i="8"/>
  <c r="BE236" i="8"/>
  <c r="BD255" i="8"/>
  <c r="BE255" i="8"/>
  <c r="BI87" i="8"/>
  <c r="BD272" i="8"/>
  <c r="BI149" i="8"/>
  <c r="BJ149" i="8"/>
  <c r="BJ367" i="8"/>
  <c r="BI367" i="8"/>
  <c r="BG379" i="8"/>
  <c r="BF379" i="8"/>
  <c r="BJ141" i="8"/>
  <c r="BI141" i="8"/>
  <c r="BG168" i="8"/>
  <c r="BF168" i="8"/>
  <c r="BJ114" i="8"/>
  <c r="BI114" i="8"/>
  <c r="BG88" i="8"/>
  <c r="BF251" i="8"/>
  <c r="BE125" i="8"/>
  <c r="BE17" i="8"/>
  <c r="BE251" i="8"/>
  <c r="BF275" i="8"/>
  <c r="BG275" i="8"/>
  <c r="BE283" i="8"/>
  <c r="BD283" i="8"/>
  <c r="BD267" i="8"/>
  <c r="BE267" i="8"/>
  <c r="BF90" i="8"/>
  <c r="BG90" i="8"/>
  <c r="BG98" i="8"/>
  <c r="BF98" i="8"/>
  <c r="BG25" i="8"/>
  <c r="BF25" i="8"/>
  <c r="BI104" i="8"/>
  <c r="BJ104" i="8"/>
  <c r="BG39" i="8"/>
  <c r="BF39" i="8"/>
  <c r="BI90" i="8"/>
  <c r="BJ90" i="8"/>
  <c r="BI71" i="8"/>
  <c r="BJ71" i="8"/>
  <c r="BJ108" i="8"/>
  <c r="BI108" i="8"/>
  <c r="BE254" i="8"/>
  <c r="BD254" i="8"/>
  <c r="BE366" i="8"/>
  <c r="BD366" i="8"/>
  <c r="BE357" i="8"/>
  <c r="BD357" i="8"/>
  <c r="BD363" i="8"/>
  <c r="BE363" i="8"/>
  <c r="BE172" i="8"/>
  <c r="BD172" i="8"/>
  <c r="BE250" i="8"/>
  <c r="BD250" i="8"/>
  <c r="BD106" i="8"/>
  <c r="BE106" i="8"/>
  <c r="BD211" i="8"/>
  <c r="BE211" i="8"/>
  <c r="BB228" i="8"/>
  <c r="BJ128" i="8"/>
  <c r="BI128" i="8"/>
  <c r="BE307" i="8"/>
  <c r="BD307" i="8"/>
  <c r="BI88" i="8"/>
  <c r="BJ88" i="8"/>
  <c r="BJ272" i="8"/>
  <c r="BJ163" i="8"/>
  <c r="BI163" i="8"/>
  <c r="BJ222" i="8"/>
  <c r="BI222" i="8"/>
  <c r="BJ323" i="8"/>
  <c r="BI323" i="8"/>
  <c r="BE223" i="8"/>
  <c r="BD223" i="8"/>
  <c r="BD312" i="8"/>
  <c r="BE312" i="8"/>
  <c r="BE80" i="8"/>
  <c r="BD80" i="8"/>
  <c r="BE50" i="8"/>
  <c r="BD50" i="8"/>
  <c r="BE355" i="8"/>
  <c r="BD355" i="8"/>
  <c r="BD282" i="8"/>
  <c r="BE282" i="8"/>
  <c r="BD170" i="8"/>
  <c r="BE170" i="8"/>
  <c r="BD14" i="8"/>
  <c r="BE14" i="8"/>
  <c r="BB92" i="8"/>
  <c r="BF36" i="8"/>
  <c r="BG36" i="8"/>
  <c r="BJ48" i="8"/>
  <c r="BI48" i="8"/>
  <c r="BE29" i="8"/>
  <c r="BD29" i="8"/>
  <c r="BJ291" i="8"/>
  <c r="BI291" i="8"/>
  <c r="BJ158" i="8"/>
  <c r="BI158" i="8"/>
  <c r="BF253" i="8"/>
  <c r="BD323" i="8"/>
  <c r="BD209" i="8"/>
  <c r="BE209" i="8"/>
  <c r="BB290" i="8"/>
  <c r="BG304" i="8"/>
  <c r="BF304" i="8"/>
  <c r="BJ180" i="8"/>
  <c r="BI180" i="8"/>
  <c r="BG163" i="8"/>
  <c r="BG301" i="8"/>
  <c r="BD315" i="8"/>
  <c r="BG217" i="8"/>
  <c r="BI200" i="8"/>
  <c r="BE269" i="8"/>
  <c r="BG180" i="8"/>
  <c r="BF180" i="8"/>
  <c r="BD200" i="8"/>
  <c r="BI85" i="8"/>
  <c r="BJ85" i="8"/>
  <c r="BI292" i="8"/>
  <c r="BJ292" i="8"/>
  <c r="BJ256" i="8"/>
  <c r="BI256" i="8"/>
  <c r="BI134" i="8"/>
  <c r="BJ134" i="8"/>
  <c r="BJ18" i="8"/>
  <c r="BE168" i="8"/>
  <c r="BJ82" i="8"/>
  <c r="BG319" i="8"/>
  <c r="BF147" i="8"/>
  <c r="BF195" i="8"/>
  <c r="BF358" i="8"/>
  <c r="BE377" i="8"/>
  <c r="BE308" i="8"/>
  <c r="BJ239" i="8"/>
  <c r="BI239" i="8"/>
  <c r="BE137" i="8"/>
  <c r="BD137" i="8"/>
  <c r="BE45" i="8"/>
  <c r="BJ195" i="8"/>
  <c r="BD124" i="8"/>
  <c r="BE103" i="8"/>
  <c r="BD103" i="8"/>
  <c r="BE13" i="8"/>
  <c r="BD13" i="8"/>
  <c r="BD297" i="8"/>
  <c r="BE297" i="8"/>
  <c r="BG292" i="8"/>
  <c r="BF292" i="8"/>
  <c r="BG111" i="8"/>
  <c r="BF111" i="8"/>
  <c r="BI217" i="8"/>
  <c r="BG239" i="8"/>
  <c r="BI94" i="8"/>
  <c r="BE311" i="8"/>
  <c r="BG347" i="8"/>
  <c r="BD119" i="8"/>
  <c r="BE97" i="8"/>
  <c r="BD24" i="8"/>
  <c r="BD285" i="8"/>
  <c r="BD84" i="8"/>
  <c r="BE84" i="8"/>
  <c r="BJ226" i="8"/>
  <c r="BI226" i="8"/>
  <c r="BG235" i="8"/>
  <c r="BF235" i="8"/>
  <c r="BG62" i="8"/>
  <c r="BF62" i="8"/>
  <c r="BB178" i="8"/>
  <c r="BE375" i="8"/>
  <c r="BE121" i="8"/>
  <c r="BD48" i="8"/>
  <c r="BB280" i="8"/>
  <c r="BB249" i="8"/>
  <c r="BD75" i="8"/>
  <c r="BG278" i="8"/>
  <c r="BB34" i="8"/>
  <c r="BG262" i="8"/>
  <c r="BB257" i="8"/>
  <c r="BB122" i="8"/>
  <c r="BB296" i="8"/>
  <c r="BJ365" i="8"/>
  <c r="BE339" i="8"/>
  <c r="BB132" i="8"/>
  <c r="BB23" i="8"/>
  <c r="BB204" i="8"/>
  <c r="BJ51" i="8"/>
  <c r="BD305" i="8"/>
  <c r="BJ305" i="8"/>
  <c r="BB150" i="8"/>
  <c r="BB173" i="8"/>
  <c r="BD158" i="8"/>
  <c r="BE235" i="8"/>
  <c r="BE368" i="8"/>
  <c r="BB110" i="8"/>
  <c r="BB42" i="8"/>
  <c r="BE183" i="8"/>
  <c r="BE36" i="8"/>
  <c r="BG363" i="8"/>
  <c r="BF363" i="8"/>
  <c r="BI119" i="8"/>
  <c r="BJ119" i="8"/>
  <c r="BD83" i="8"/>
  <c r="BE83" i="8"/>
  <c r="BD12" i="8"/>
  <c r="BE12" i="8"/>
  <c r="BE99" i="8"/>
  <c r="BD99" i="8"/>
  <c r="BD212" i="8"/>
  <c r="BE212" i="8"/>
  <c r="BD27" i="8"/>
  <c r="BE27" i="8"/>
  <c r="BD318" i="8"/>
  <c r="BE318" i="8"/>
  <c r="BI308" i="8"/>
  <c r="BJ308" i="8"/>
  <c r="BI307" i="8"/>
  <c r="BJ307" i="8"/>
  <c r="BD202" i="8"/>
  <c r="BE202" i="8"/>
  <c r="BD234" i="8"/>
  <c r="BE234" i="8"/>
  <c r="BD290" i="8"/>
  <c r="BE290" i="8"/>
  <c r="BE66" i="8"/>
  <c r="BD66" i="8"/>
  <c r="BE295" i="8"/>
  <c r="BD295" i="8"/>
  <c r="BF282" i="8"/>
  <c r="BG282" i="8"/>
  <c r="BD160" i="8"/>
  <c r="BE160" i="8"/>
  <c r="BF297" i="8"/>
  <c r="BG297" i="8"/>
  <c r="BD33" i="8"/>
  <c r="BE33" i="8"/>
  <c r="BD178" i="8"/>
  <c r="BE178" i="8"/>
  <c r="BG94" i="8"/>
  <c r="BF94" i="8"/>
  <c r="BI106" i="8"/>
  <c r="BJ106" i="8"/>
  <c r="BE356" i="8"/>
  <c r="BD356" i="8"/>
  <c r="BE133" i="8"/>
  <c r="BD133" i="8"/>
  <c r="BE101" i="8"/>
  <c r="BD101" i="8"/>
  <c r="BE122" i="8"/>
  <c r="BD122" i="8"/>
  <c r="BF308" i="8"/>
  <c r="BG308" i="8"/>
  <c r="BE301" i="8"/>
  <c r="BD70" i="8"/>
  <c r="AZ93" i="8"/>
  <c r="AZ264" i="8"/>
  <c r="BB264" i="8"/>
  <c r="AZ345" i="8"/>
  <c r="AZ338" i="8"/>
  <c r="BB338" i="8"/>
  <c r="AZ68" i="8"/>
  <c r="BB68" i="8"/>
  <c r="AZ198" i="8"/>
  <c r="BB198" i="8"/>
  <c r="AZ263" i="8"/>
  <c r="BB263" i="8"/>
  <c r="AZ11" i="8"/>
  <c r="BB11" i="8"/>
  <c r="AZ288" i="8"/>
  <c r="AZ95" i="8"/>
  <c r="AZ243" i="8"/>
  <c r="BB243" i="8"/>
  <c r="AZ181" i="8"/>
  <c r="BB181" i="8"/>
  <c r="AZ57" i="8"/>
  <c r="BB57" i="8"/>
  <c r="AZ378" i="8"/>
  <c r="BB378" i="8"/>
  <c r="AZ350" i="8"/>
  <c r="AZ22" i="8"/>
  <c r="BB22" i="8"/>
  <c r="AZ159" i="8"/>
  <c r="AZ96" i="8"/>
  <c r="BB96" i="8"/>
  <c r="AZ28" i="8"/>
  <c r="AZ67" i="8"/>
  <c r="BB67" i="8"/>
  <c r="AZ303" i="8"/>
  <c r="BB303" i="8"/>
  <c r="AZ105" i="8"/>
  <c r="BB105" i="8"/>
  <c r="AZ205" i="8"/>
  <c r="BB205" i="8"/>
  <c r="AZ360" i="8"/>
  <c r="BB360" i="8"/>
  <c r="AZ352" i="8"/>
  <c r="BB352" i="8"/>
  <c r="AZ273" i="8"/>
  <c r="BB273" i="8"/>
  <c r="AZ218" i="8"/>
  <c r="BB218" i="8"/>
  <c r="AZ208" i="8"/>
  <c r="BB208" i="8"/>
  <c r="AY225" i="8"/>
  <c r="BB225" i="8"/>
  <c r="AZ351" i="8"/>
  <c r="BB351" i="8"/>
  <c r="AZ322" i="8"/>
  <c r="BB322" i="8"/>
  <c r="AZ229" i="8"/>
  <c r="AY216" i="8"/>
  <c r="BB216" i="8"/>
  <c r="AZ166" i="8"/>
  <c r="AZ130" i="8"/>
  <c r="BB130" i="8"/>
  <c r="AZ224" i="8"/>
  <c r="AZ203" i="8"/>
  <c r="AZ206" i="8"/>
  <c r="BB206" i="8"/>
  <c r="AZ370" i="8"/>
  <c r="BB370" i="8"/>
  <c r="AZ53" i="8"/>
  <c r="BB53" i="8"/>
  <c r="AZ193" i="8"/>
  <c r="BB193" i="8"/>
  <c r="AZ220" i="8"/>
  <c r="BB220" i="8"/>
  <c r="AZ353" i="8"/>
  <c r="BB353" i="8"/>
  <c r="AZ185" i="8"/>
  <c r="BB185" i="8"/>
  <c r="AZ266" i="8"/>
  <c r="BB266" i="8"/>
  <c r="AZ174" i="8"/>
  <c r="BB174" i="8"/>
  <c r="AZ196" i="8"/>
  <c r="BB196" i="8"/>
  <c r="AZ187" i="8"/>
  <c r="BB187" i="8"/>
  <c r="AZ252" i="8"/>
  <c r="AZ49" i="8"/>
  <c r="BB49" i="8"/>
  <c r="AY224" i="8"/>
  <c r="BB224" i="8"/>
  <c r="AY260" i="8"/>
  <c r="BB260" i="8"/>
  <c r="AZ261" i="8"/>
  <c r="BB261" i="8"/>
  <c r="AZ109" i="8"/>
  <c r="BB109" i="8"/>
  <c r="AZ268" i="8"/>
  <c r="BB268" i="8"/>
  <c r="AZ19" i="8"/>
  <c r="BB19" i="8"/>
  <c r="AZ233" i="8"/>
  <c r="BB233" i="8"/>
  <c r="AZ354" i="8"/>
  <c r="AZ270" i="8"/>
  <c r="BB270" i="8"/>
  <c r="AY102" i="8"/>
  <c r="BB102" i="8"/>
  <c r="AZ191" i="8"/>
  <c r="BB191" i="8"/>
  <c r="AZ189" i="8"/>
  <c r="BB189" i="8"/>
  <c r="AZ232" i="8"/>
  <c r="AZ364" i="8"/>
  <c r="BB364" i="8"/>
  <c r="AZ359" i="8"/>
  <c r="BB359" i="8"/>
  <c r="AZ346" i="8"/>
  <c r="AZ219" i="8"/>
  <c r="BB219" i="8"/>
  <c r="AZ197" i="8"/>
  <c r="BB197" i="8"/>
  <c r="AY238" i="8"/>
  <c r="BB238" i="8"/>
  <c r="AY302" i="8"/>
  <c r="BB302" i="8"/>
  <c r="AY324" i="8"/>
  <c r="BB324" i="8"/>
  <c r="AZ127" i="8"/>
  <c r="BB127" i="8"/>
  <c r="AZ165" i="8"/>
  <c r="BB165" i="8"/>
  <c r="AY15" i="8"/>
  <c r="BB15" i="8"/>
  <c r="AY166" i="8"/>
  <c r="BB166" i="8"/>
  <c r="AY164" i="8"/>
  <c r="BB164" i="8"/>
  <c r="AY229" i="8"/>
  <c r="BB229" i="8"/>
  <c r="AY231" i="8"/>
  <c r="BB231" i="8"/>
  <c r="AY252" i="8"/>
  <c r="AY203" i="8"/>
  <c r="BB203" i="8"/>
  <c r="AZ276" i="8"/>
  <c r="BB276" i="8"/>
  <c r="AZ107" i="8"/>
  <c r="BG381" i="8"/>
  <c r="BF381" i="8"/>
  <c r="BJ136" i="8"/>
  <c r="BI136" i="8"/>
  <c r="BD331" i="8"/>
  <c r="BD73" i="8"/>
  <c r="AY142" i="8"/>
  <c r="BB142" i="8"/>
  <c r="AY284" i="8"/>
  <c r="BB284" i="8"/>
  <c r="AY248" i="8"/>
  <c r="BB248" i="8"/>
  <c r="AY332" i="8"/>
  <c r="BB332" i="8"/>
  <c r="BF376" i="8"/>
  <c r="BG376" i="8"/>
  <c r="BI79" i="8"/>
  <c r="BJ79" i="8"/>
  <c r="BI320" i="8"/>
  <c r="BJ320" i="8"/>
  <c r="AY93" i="8"/>
  <c r="BB93" i="8"/>
  <c r="AY287" i="8"/>
  <c r="BB287" i="8"/>
  <c r="AY373" i="8"/>
  <c r="AY31" i="8"/>
  <c r="AY345" i="8"/>
  <c r="BB345" i="8"/>
  <c r="AY344" i="8"/>
  <c r="BB344" i="8"/>
  <c r="AY28" i="8"/>
  <c r="BB28" i="8"/>
  <c r="AY350" i="8"/>
  <c r="AZ65" i="8"/>
  <c r="AZ300" i="8"/>
  <c r="BB300" i="8"/>
  <c r="AZ385" i="8"/>
  <c r="BB385" i="8"/>
  <c r="AZ241" i="8"/>
  <c r="BB241" i="8"/>
  <c r="AZ321" i="8"/>
  <c r="BB321" i="8"/>
  <c r="AZ56" i="8"/>
  <c r="BB56" i="8"/>
  <c r="AY388" i="8"/>
  <c r="BB388" i="8"/>
  <c r="AY340" i="8"/>
  <c r="BB340" i="8"/>
  <c r="AY330" i="8"/>
  <c r="BB330" i="8"/>
  <c r="AY237" i="8"/>
  <c r="BB237" i="8"/>
  <c r="AY86" i="8"/>
  <c r="BB86" i="8"/>
  <c r="AZ118" i="8"/>
  <c r="AZ81" i="8"/>
  <c r="BB81" i="8"/>
  <c r="BF375" i="8"/>
  <c r="BG375" i="8"/>
  <c r="BG368" i="8"/>
  <c r="BF368" i="8"/>
  <c r="BF121" i="8"/>
  <c r="BG121" i="8"/>
  <c r="BF183" i="8"/>
  <c r="BG183" i="8"/>
  <c r="BD114" i="8"/>
  <c r="BE171" i="8"/>
  <c r="BB159" i="8"/>
  <c r="AY313" i="8"/>
  <c r="BB313" i="8"/>
  <c r="AY65" i="8"/>
  <c r="BB65" i="8"/>
  <c r="AZ316" i="8"/>
  <c r="AZ135" i="8"/>
  <c r="AY46" i="8"/>
  <c r="BB46" i="8"/>
  <c r="AY129" i="8"/>
  <c r="BB129" i="8"/>
  <c r="AY100" i="8"/>
  <c r="BB100" i="8"/>
  <c r="AZ281" i="8"/>
  <c r="BB281" i="8"/>
  <c r="AY333" i="8"/>
  <c r="BB333" i="8"/>
  <c r="AZ60" i="8"/>
  <c r="BB60" i="8"/>
  <c r="AY89" i="8"/>
  <c r="BB89" i="8"/>
  <c r="AY95" i="8"/>
  <c r="BB95" i="8"/>
  <c r="AY169" i="8"/>
  <c r="AY69" i="8"/>
  <c r="BB69" i="8"/>
  <c r="AZ169" i="8"/>
  <c r="BB169" i="8" s="1"/>
  <c r="AZ41" i="8"/>
  <c r="BB41" i="8"/>
  <c r="AZ120" i="8"/>
  <c r="BF52" i="8"/>
  <c r="BG52" i="8"/>
  <c r="BF339" i="8"/>
  <c r="BG339" i="8"/>
  <c r="BD139" i="8"/>
  <c r="AY55" i="8"/>
  <c r="BB55" i="8"/>
  <c r="AY288" i="8"/>
  <c r="BB288" i="8"/>
  <c r="AY244" i="8"/>
  <c r="BB244" i="8"/>
  <c r="AY232" i="8"/>
  <c r="BB232" i="8"/>
  <c r="AY348" i="8"/>
  <c r="BB348" i="8"/>
  <c r="AY289" i="8"/>
  <c r="BB289" i="8"/>
  <c r="AY274" i="8"/>
  <c r="BB274" i="8"/>
  <c r="AY192" i="8"/>
  <c r="BB192" i="8"/>
  <c r="AY131" i="8"/>
  <c r="BB131" i="8"/>
  <c r="AY369" i="8"/>
  <c r="BB369" i="8"/>
  <c r="AY354" i="8"/>
  <c r="BB354" i="8"/>
  <c r="AY346" i="8"/>
  <c r="BB346" i="8"/>
  <c r="AZ153" i="8"/>
  <c r="AY153" i="8"/>
  <c r="AY259" i="8"/>
  <c r="AZ259" i="8"/>
  <c r="AZ383" i="8"/>
  <c r="BB383" i="8"/>
  <c r="AZ298" i="8"/>
  <c r="AZ31" i="8"/>
  <c r="AZ64" i="8"/>
  <c r="BB64" i="8"/>
  <c r="AZ371" i="8"/>
  <c r="BB371" i="8"/>
  <c r="AZ373" i="8"/>
  <c r="AZ58" i="8"/>
  <c r="BB58" i="8"/>
  <c r="AZ190" i="8"/>
  <c r="BB190" i="8"/>
  <c r="AY72" i="8"/>
  <c r="AZ72" i="8"/>
  <c r="AZ21" i="8"/>
  <c r="AY21" i="8"/>
  <c r="AY112" i="8"/>
  <c r="BB112" i="8"/>
  <c r="AY384" i="8"/>
  <c r="BB384" i="8"/>
  <c r="AY298" i="8"/>
  <c r="AY162" i="8"/>
  <c r="BB162" i="8"/>
  <c r="AZ152" i="8"/>
  <c r="AZ10" i="8"/>
  <c r="AY152" i="8"/>
  <c r="BB152" i="8"/>
  <c r="AY10" i="8"/>
  <c r="BF194" i="8"/>
  <c r="BG194" i="8"/>
  <c r="BF63" i="8"/>
  <c r="BG63" i="8"/>
  <c r="AY242" i="8"/>
  <c r="BB242" i="8"/>
  <c r="AY317" i="8"/>
  <c r="BB317" i="8"/>
  <c r="AZ265" i="8"/>
  <c r="AY265" i="8"/>
  <c r="AY335" i="8"/>
  <c r="AZ334" i="8"/>
  <c r="AY336" i="8"/>
  <c r="BB336" i="8"/>
  <c r="AZ335" i="8"/>
  <c r="AY334" i="8"/>
  <c r="AY386" i="8"/>
  <c r="BB386" i="8"/>
  <c r="BG240" i="8"/>
  <c r="BF240" i="8"/>
  <c r="BI20" i="8"/>
  <c r="BJ20" i="8"/>
  <c r="BF85" i="8"/>
  <c r="BG85" i="8"/>
  <c r="BG382" i="8"/>
  <c r="BF382" i="8"/>
  <c r="BJ47" i="8"/>
  <c r="BF61" i="8"/>
  <c r="BD110" i="8"/>
  <c r="BE110" i="8"/>
  <c r="BG48" i="8"/>
  <c r="BF48" i="8"/>
  <c r="BF124" i="8"/>
  <c r="BG124" i="8"/>
  <c r="BI377" i="8"/>
  <c r="BJ377" i="8"/>
  <c r="BG355" i="8"/>
  <c r="BF355" i="8"/>
  <c r="BF223" i="8"/>
  <c r="BG223" i="8"/>
  <c r="BF172" i="8"/>
  <c r="BG172" i="8"/>
  <c r="BG254" i="8"/>
  <c r="BF254" i="8"/>
  <c r="BF255" i="8"/>
  <c r="BG255" i="8"/>
  <c r="BF349" i="8"/>
  <c r="BG349" i="8"/>
  <c r="BG227" i="8"/>
  <c r="BF227" i="8"/>
  <c r="BJ175" i="8"/>
  <c r="BI175" i="8"/>
  <c r="BB259" i="8"/>
  <c r="BB350" i="8"/>
  <c r="BJ368" i="8"/>
  <c r="BI368" i="8"/>
  <c r="BE204" i="8"/>
  <c r="BD204" i="8"/>
  <c r="BE257" i="8"/>
  <c r="BD257" i="8"/>
  <c r="BJ121" i="8"/>
  <c r="BI121" i="8"/>
  <c r="BI311" i="8"/>
  <c r="BJ311" i="8"/>
  <c r="BF315" i="8"/>
  <c r="BG315" i="8"/>
  <c r="BJ209" i="8"/>
  <c r="BI209" i="8"/>
  <c r="BF29" i="8"/>
  <c r="BG29" i="8"/>
  <c r="BE92" i="8"/>
  <c r="BD92" i="8"/>
  <c r="BJ355" i="8"/>
  <c r="BI355" i="8"/>
  <c r="BJ223" i="8"/>
  <c r="BI223" i="8"/>
  <c r="BE228" i="8"/>
  <c r="BD228" i="8"/>
  <c r="BJ172" i="8"/>
  <c r="BI172" i="8"/>
  <c r="BI254" i="8"/>
  <c r="BJ254" i="8"/>
  <c r="BJ236" i="8"/>
  <c r="BI236" i="8"/>
  <c r="BG35" i="8"/>
  <c r="BF35" i="8"/>
  <c r="BJ329" i="8"/>
  <c r="BI329" i="8"/>
  <c r="BG155" i="8"/>
  <c r="BF155" i="8"/>
  <c r="BB335" i="8"/>
  <c r="BB153" i="8"/>
  <c r="BI235" i="8"/>
  <c r="BJ235" i="8"/>
  <c r="BE23" i="8"/>
  <c r="BD23" i="8"/>
  <c r="BJ375" i="8"/>
  <c r="BI375" i="8"/>
  <c r="BJ84" i="8"/>
  <c r="BI84" i="8"/>
  <c r="BJ297" i="8"/>
  <c r="BI297" i="8"/>
  <c r="BI45" i="8"/>
  <c r="BJ45" i="8"/>
  <c r="BF209" i="8"/>
  <c r="BG209" i="8"/>
  <c r="BI29" i="8"/>
  <c r="BJ29" i="8"/>
  <c r="BJ14" i="8"/>
  <c r="BI14" i="8"/>
  <c r="BF50" i="8"/>
  <c r="BG50" i="8"/>
  <c r="BJ211" i="8"/>
  <c r="BI211" i="8"/>
  <c r="BI363" i="8"/>
  <c r="BJ363" i="8"/>
  <c r="BJ251" i="8"/>
  <c r="BI251" i="8"/>
  <c r="BF236" i="8"/>
  <c r="BG236" i="8"/>
  <c r="BI35" i="8"/>
  <c r="BJ35" i="8"/>
  <c r="BF329" i="8"/>
  <c r="BG329" i="8"/>
  <c r="BJ155" i="8"/>
  <c r="BI155" i="8"/>
  <c r="BG158" i="8"/>
  <c r="BF158" i="8"/>
  <c r="BE132" i="8"/>
  <c r="BD132" i="8"/>
  <c r="BE34" i="8"/>
  <c r="BD34" i="8"/>
  <c r="BG84" i="8"/>
  <c r="BF84" i="8"/>
  <c r="BF137" i="8"/>
  <c r="BG137" i="8"/>
  <c r="BF200" i="8"/>
  <c r="BG200" i="8"/>
  <c r="BG323" i="8"/>
  <c r="BF323" i="8"/>
  <c r="BF14" i="8"/>
  <c r="BG14" i="8"/>
  <c r="BJ50" i="8"/>
  <c r="BI50" i="8"/>
  <c r="BG307" i="8"/>
  <c r="BF307" i="8"/>
  <c r="BG211" i="8"/>
  <c r="BF211" i="8"/>
  <c r="BI17" i="8"/>
  <c r="BJ17" i="8"/>
  <c r="BG156" i="8"/>
  <c r="BF156" i="8"/>
  <c r="BF387" i="8"/>
  <c r="BG387" i="8"/>
  <c r="BI247" i="8"/>
  <c r="BJ247" i="8"/>
  <c r="BE173" i="8"/>
  <c r="BD173" i="8"/>
  <c r="BI339" i="8"/>
  <c r="BJ339" i="8"/>
  <c r="BG285" i="8"/>
  <c r="BF285" i="8"/>
  <c r="BG13" i="8"/>
  <c r="BF13" i="8"/>
  <c r="BJ137" i="8"/>
  <c r="BI137" i="8"/>
  <c r="BI170" i="8"/>
  <c r="BJ170" i="8"/>
  <c r="BF80" i="8"/>
  <c r="BG80" i="8"/>
  <c r="BF357" i="8"/>
  <c r="BG357" i="8"/>
  <c r="BJ267" i="8"/>
  <c r="BI267" i="8"/>
  <c r="BI125" i="8"/>
  <c r="BJ125" i="8"/>
  <c r="BI156" i="8"/>
  <c r="BJ156" i="8"/>
  <c r="BJ387" i="8"/>
  <c r="BI387" i="8"/>
  <c r="BF247" i="8"/>
  <c r="BG247" i="8"/>
  <c r="BI36" i="8"/>
  <c r="BJ36" i="8"/>
  <c r="BE150" i="8"/>
  <c r="BD150" i="8"/>
  <c r="BG75" i="8"/>
  <c r="BF75" i="8"/>
  <c r="BF24" i="8"/>
  <c r="BG24" i="8"/>
  <c r="BI13" i="8"/>
  <c r="BJ13" i="8"/>
  <c r="BG170" i="8"/>
  <c r="BF170" i="8"/>
  <c r="BJ80" i="8"/>
  <c r="BI80" i="8"/>
  <c r="BF106" i="8"/>
  <c r="BG106" i="8"/>
  <c r="BI357" i="8"/>
  <c r="BJ357" i="8"/>
  <c r="BF267" i="8"/>
  <c r="BG267" i="8"/>
  <c r="BF272" i="8"/>
  <c r="BG272" i="8"/>
  <c r="BI52" i="8"/>
  <c r="BJ52" i="8"/>
  <c r="BJ381" i="8"/>
  <c r="BI381" i="8"/>
  <c r="BI240" i="8"/>
  <c r="BJ240" i="8"/>
  <c r="BI183" i="8"/>
  <c r="BJ183" i="8"/>
  <c r="BE296" i="8"/>
  <c r="BD296" i="8"/>
  <c r="BE249" i="8"/>
  <c r="BD249" i="8"/>
  <c r="BI97" i="8"/>
  <c r="BJ97" i="8"/>
  <c r="BG103" i="8"/>
  <c r="BF103" i="8"/>
  <c r="BI269" i="8"/>
  <c r="BJ269" i="8"/>
  <c r="BJ282" i="8"/>
  <c r="BI282" i="8"/>
  <c r="BJ312" i="8"/>
  <c r="BI312" i="8"/>
  <c r="BG250" i="8"/>
  <c r="BF250" i="8"/>
  <c r="BG366" i="8"/>
  <c r="BF366" i="8"/>
  <c r="BF283" i="8"/>
  <c r="BG283" i="8"/>
  <c r="BB265" i="8"/>
  <c r="BD42" i="8"/>
  <c r="BE42" i="8"/>
  <c r="BF305" i="8"/>
  <c r="BG305" i="8"/>
  <c r="BE280" i="8"/>
  <c r="BD280" i="8"/>
  <c r="BF119" i="8"/>
  <c r="BG119" i="8"/>
  <c r="BJ103" i="8"/>
  <c r="BI103" i="8"/>
  <c r="BJ168" i="8"/>
  <c r="BI168" i="8"/>
  <c r="BG312" i="8"/>
  <c r="BF312" i="8"/>
  <c r="BI250" i="8"/>
  <c r="BJ250" i="8"/>
  <c r="BI366" i="8"/>
  <c r="BJ366" i="8"/>
  <c r="BJ283" i="8"/>
  <c r="BI283" i="8"/>
  <c r="BJ255" i="8"/>
  <c r="BI255" i="8"/>
  <c r="BG47" i="8"/>
  <c r="BF47" i="8"/>
  <c r="BJ349" i="8"/>
  <c r="BI349" i="8"/>
  <c r="BJ227" i="8"/>
  <c r="BI227" i="8"/>
  <c r="BF175" i="8"/>
  <c r="BG175" i="8"/>
  <c r="BE49" i="8"/>
  <c r="BD49" i="8"/>
  <c r="BE352" i="8"/>
  <c r="BD352" i="8"/>
  <c r="BE371" i="8"/>
  <c r="BD371" i="8"/>
  <c r="BD281" i="8"/>
  <c r="BE281" i="8"/>
  <c r="BD57" i="8"/>
  <c r="BE57" i="8"/>
  <c r="BE300" i="8"/>
  <c r="BD300" i="8"/>
  <c r="BD264" i="8"/>
  <c r="BE264" i="8"/>
  <c r="BD276" i="8"/>
  <c r="BE276" i="8"/>
  <c r="BE41" i="8"/>
  <c r="BD41" i="8"/>
  <c r="BE360" i="8"/>
  <c r="BD360" i="8"/>
  <c r="BD64" i="8"/>
  <c r="BE64" i="8"/>
  <c r="BD191" i="8"/>
  <c r="BE191" i="8"/>
  <c r="BE353" i="8"/>
  <c r="BD353" i="8"/>
  <c r="BD130" i="8"/>
  <c r="BE130" i="8"/>
  <c r="BE386" i="8"/>
  <c r="BD386" i="8"/>
  <c r="BD317" i="8"/>
  <c r="BE317" i="8"/>
  <c r="BB298" i="8"/>
  <c r="BE58" i="8"/>
  <c r="BD58" i="8"/>
  <c r="BE259" i="8"/>
  <c r="BD259" i="8"/>
  <c r="BD274" i="8"/>
  <c r="BE274" i="8"/>
  <c r="BD60" i="8"/>
  <c r="BE60" i="8"/>
  <c r="BE86" i="8"/>
  <c r="BD86" i="8"/>
  <c r="BD287" i="8"/>
  <c r="BE287" i="8"/>
  <c r="BD332" i="8"/>
  <c r="BE332" i="8"/>
  <c r="BD229" i="8"/>
  <c r="BE229" i="8"/>
  <c r="BE238" i="8"/>
  <c r="BD238" i="8"/>
  <c r="BD189" i="8"/>
  <c r="BE189" i="8"/>
  <c r="BD109" i="8"/>
  <c r="BE109" i="8"/>
  <c r="BD174" i="8"/>
  <c r="BE174" i="8"/>
  <c r="BE206" i="8"/>
  <c r="BD206" i="8"/>
  <c r="BE351" i="8"/>
  <c r="BD351" i="8"/>
  <c r="BD105" i="8"/>
  <c r="BE105" i="8"/>
  <c r="BE378" i="8"/>
  <c r="BD378" i="8"/>
  <c r="BD198" i="8"/>
  <c r="BE198" i="8"/>
  <c r="BJ301" i="8"/>
  <c r="BI301" i="8"/>
  <c r="BJ101" i="8"/>
  <c r="BI101" i="8"/>
  <c r="BG160" i="8"/>
  <c r="BF160" i="8"/>
  <c r="BJ290" i="8"/>
  <c r="BI290" i="8"/>
  <c r="BG318" i="8"/>
  <c r="BF318" i="8"/>
  <c r="BI12" i="8"/>
  <c r="BJ12" i="8"/>
  <c r="BB334" i="8"/>
  <c r="BE242" i="8"/>
  <c r="BD242" i="8"/>
  <c r="BD384" i="8"/>
  <c r="BE384" i="8"/>
  <c r="BD153" i="8"/>
  <c r="BE153" i="8"/>
  <c r="BD289" i="8"/>
  <c r="BE289" i="8"/>
  <c r="BE333" i="8"/>
  <c r="BD333" i="8"/>
  <c r="BE65" i="8"/>
  <c r="BD65" i="8"/>
  <c r="BE237" i="8"/>
  <c r="BD237" i="8"/>
  <c r="BD330" i="8"/>
  <c r="BE330" i="8"/>
  <c r="BE93" i="8"/>
  <c r="BD93" i="8"/>
  <c r="BD248" i="8"/>
  <c r="BE248" i="8"/>
  <c r="BE164" i="8"/>
  <c r="BD164" i="8"/>
  <c r="BE261" i="8"/>
  <c r="BD261" i="8"/>
  <c r="BE266" i="8"/>
  <c r="BD266" i="8"/>
  <c r="BD225" i="8"/>
  <c r="BE225" i="8"/>
  <c r="BE303" i="8"/>
  <c r="BD303" i="8"/>
  <c r="BD68" i="8"/>
  <c r="BE68" i="8"/>
  <c r="BF290" i="8"/>
  <c r="BG290" i="8"/>
  <c r="BI27" i="8"/>
  <c r="BJ27" i="8"/>
  <c r="BG12" i="8"/>
  <c r="BF12" i="8"/>
  <c r="BD112" i="8"/>
  <c r="BE112" i="8"/>
  <c r="BD348" i="8"/>
  <c r="BE348" i="8"/>
  <c r="BD313" i="8"/>
  <c r="BE313" i="8"/>
  <c r="BE340" i="8"/>
  <c r="BD340" i="8"/>
  <c r="BE350" i="8"/>
  <c r="BD350" i="8"/>
  <c r="BD284" i="8"/>
  <c r="BE284" i="8"/>
  <c r="BE166" i="8"/>
  <c r="BD166" i="8"/>
  <c r="BE197" i="8"/>
  <c r="BD197" i="8"/>
  <c r="BE102" i="8"/>
  <c r="BD102" i="8"/>
  <c r="BE260" i="8"/>
  <c r="BD260" i="8"/>
  <c r="BE185" i="8"/>
  <c r="BD185" i="8"/>
  <c r="BE208" i="8"/>
  <c r="BD208" i="8"/>
  <c r="BD67" i="8"/>
  <c r="BE67" i="8"/>
  <c r="BE181" i="8"/>
  <c r="BD181" i="8"/>
  <c r="BE338" i="8"/>
  <c r="BD338" i="8"/>
  <c r="BG133" i="8"/>
  <c r="BF133" i="8"/>
  <c r="BI234" i="8"/>
  <c r="BJ234" i="8"/>
  <c r="BF27" i="8"/>
  <c r="BG27" i="8"/>
  <c r="BJ83" i="8"/>
  <c r="BI83" i="8"/>
  <c r="BD336" i="8"/>
  <c r="BE336" i="8"/>
  <c r="BB10" i="8"/>
  <c r="BB21" i="8"/>
  <c r="BD346" i="8"/>
  <c r="BE346" i="8"/>
  <c r="BE232" i="8"/>
  <c r="BD232" i="8"/>
  <c r="BD100" i="8"/>
  <c r="BE100" i="8"/>
  <c r="BE159" i="8"/>
  <c r="BD159" i="8"/>
  <c r="BD388" i="8"/>
  <c r="BE388" i="8"/>
  <c r="BE28" i="8"/>
  <c r="BD28" i="8"/>
  <c r="BD142" i="8"/>
  <c r="BE142" i="8"/>
  <c r="BE15" i="8"/>
  <c r="BD15" i="8"/>
  <c r="BE219" i="8"/>
  <c r="BD219" i="8"/>
  <c r="BD270" i="8"/>
  <c r="BE270" i="8"/>
  <c r="BE224" i="8"/>
  <c r="BD224" i="8"/>
  <c r="BD218" i="8"/>
  <c r="BE218" i="8"/>
  <c r="BE243" i="8"/>
  <c r="BD243" i="8"/>
  <c r="BJ133" i="8"/>
  <c r="BI133" i="8"/>
  <c r="BJ33" i="8"/>
  <c r="BI33" i="8"/>
  <c r="BG295" i="8"/>
  <c r="BF295" i="8"/>
  <c r="BG234" i="8"/>
  <c r="BF234" i="8"/>
  <c r="BI212" i="8"/>
  <c r="BJ212" i="8"/>
  <c r="BF83" i="8"/>
  <c r="BG83" i="8"/>
  <c r="BE152" i="8"/>
  <c r="BD152" i="8"/>
  <c r="BD354" i="8"/>
  <c r="BE354" i="8"/>
  <c r="BD244" i="8"/>
  <c r="BE244" i="8"/>
  <c r="BF139" i="8"/>
  <c r="BG139" i="8"/>
  <c r="BE69" i="8"/>
  <c r="BD69" i="8"/>
  <c r="BE129" i="8"/>
  <c r="BD129" i="8"/>
  <c r="BJ171" i="8"/>
  <c r="BI171" i="8"/>
  <c r="BE56" i="8"/>
  <c r="BD56" i="8"/>
  <c r="BD344" i="8"/>
  <c r="BE344" i="8"/>
  <c r="BD165" i="8"/>
  <c r="BE165" i="8"/>
  <c r="BE220" i="8"/>
  <c r="BD220" i="8"/>
  <c r="BD273" i="8"/>
  <c r="BE273" i="8"/>
  <c r="BE96" i="8"/>
  <c r="BD96" i="8"/>
  <c r="BF356" i="8"/>
  <c r="BG356" i="8"/>
  <c r="BG33" i="8"/>
  <c r="BF33" i="8"/>
  <c r="BI295" i="8"/>
  <c r="BJ295" i="8"/>
  <c r="BI202" i="8"/>
  <c r="BJ202" i="8"/>
  <c r="BF212" i="8"/>
  <c r="BG212" i="8"/>
  <c r="BD369" i="8"/>
  <c r="BE369" i="8"/>
  <c r="BD288" i="8"/>
  <c r="BE288" i="8"/>
  <c r="BE169" i="8"/>
  <c r="BD169" i="8"/>
  <c r="BE46" i="8"/>
  <c r="BD46" i="8"/>
  <c r="BF114" i="8"/>
  <c r="BG114" i="8"/>
  <c r="BE321" i="8"/>
  <c r="BD321" i="8"/>
  <c r="BD345" i="8"/>
  <c r="BE345" i="8"/>
  <c r="BG73" i="8"/>
  <c r="BF73" i="8"/>
  <c r="BD203" i="8"/>
  <c r="BE203" i="8"/>
  <c r="BD127" i="8"/>
  <c r="BE127" i="8"/>
  <c r="BD359" i="8"/>
  <c r="BE359" i="8"/>
  <c r="BE233" i="8"/>
  <c r="BD233" i="8"/>
  <c r="BE193" i="8"/>
  <c r="BD193" i="8"/>
  <c r="BD216" i="8"/>
  <c r="BE216" i="8"/>
  <c r="BF122" i="8"/>
  <c r="BG122" i="8"/>
  <c r="BI356" i="8"/>
  <c r="BJ356" i="8"/>
  <c r="BF202" i="8"/>
  <c r="BG202" i="8"/>
  <c r="BG99" i="8"/>
  <c r="BF99" i="8"/>
  <c r="BD265" i="8"/>
  <c r="BE265" i="8"/>
  <c r="BB72" i="8"/>
  <c r="BD383" i="8"/>
  <c r="BE383" i="8"/>
  <c r="BE131" i="8"/>
  <c r="BD131" i="8"/>
  <c r="BD55" i="8"/>
  <c r="BE55" i="8"/>
  <c r="BE95" i="8"/>
  <c r="BD95" i="8"/>
  <c r="BD81" i="8"/>
  <c r="BE81" i="8"/>
  <c r="BE241" i="8"/>
  <c r="BD241" i="8"/>
  <c r="BB31" i="8"/>
  <c r="BF331" i="8"/>
  <c r="BG331" i="8"/>
  <c r="BB252" i="8"/>
  <c r="BE324" i="8"/>
  <c r="BD324" i="8"/>
  <c r="BE364" i="8"/>
  <c r="BD364" i="8"/>
  <c r="BD19" i="8"/>
  <c r="BE19" i="8"/>
  <c r="BD187" i="8"/>
  <c r="BE187" i="8"/>
  <c r="BE53" i="8"/>
  <c r="BD53" i="8"/>
  <c r="BE22" i="8"/>
  <c r="BD22" i="8"/>
  <c r="BD11" i="8"/>
  <c r="BE11" i="8"/>
  <c r="BI122" i="8"/>
  <c r="BJ122" i="8"/>
  <c r="BI178" i="8"/>
  <c r="BJ178" i="8"/>
  <c r="BG66" i="8"/>
  <c r="BF66" i="8"/>
  <c r="BI99" i="8"/>
  <c r="BJ99" i="8"/>
  <c r="BE335" i="8"/>
  <c r="BD335" i="8"/>
  <c r="BD162" i="8"/>
  <c r="BE162" i="8"/>
  <c r="BE190" i="8"/>
  <c r="BD190" i="8"/>
  <c r="BD192" i="8"/>
  <c r="BE192" i="8"/>
  <c r="BD89" i="8"/>
  <c r="BE89" i="8"/>
  <c r="BE385" i="8"/>
  <c r="BD385" i="8"/>
  <c r="BB373" i="8"/>
  <c r="BE231" i="8"/>
  <c r="BD231" i="8"/>
  <c r="BE302" i="8"/>
  <c r="BD302" i="8"/>
  <c r="BE268" i="8"/>
  <c r="BD268" i="8"/>
  <c r="BE196" i="8"/>
  <c r="BD196" i="8"/>
  <c r="BE370" i="8"/>
  <c r="BD370" i="8"/>
  <c r="BE322" i="8"/>
  <c r="BD322" i="8"/>
  <c r="BE205" i="8"/>
  <c r="BD205" i="8"/>
  <c r="BD263" i="8"/>
  <c r="BE263" i="8"/>
  <c r="BG70" i="8"/>
  <c r="BF70" i="8"/>
  <c r="BF101" i="8"/>
  <c r="BG101" i="8"/>
  <c r="BG178" i="8"/>
  <c r="BF178" i="8"/>
  <c r="BJ160" i="8"/>
  <c r="BI160" i="8"/>
  <c r="BJ66" i="8"/>
  <c r="BI66" i="8"/>
  <c r="BJ318" i="8"/>
  <c r="BI318" i="8"/>
  <c r="BI296" i="8"/>
  <c r="BJ296" i="8"/>
  <c r="BI173" i="8"/>
  <c r="BJ173" i="8"/>
  <c r="BJ132" i="8"/>
  <c r="BI132" i="8"/>
  <c r="BF257" i="8"/>
  <c r="BG257" i="8"/>
  <c r="BI257" i="8"/>
  <c r="BJ257" i="8"/>
  <c r="BI42" i="8"/>
  <c r="BJ42" i="8"/>
  <c r="BG204" i="8"/>
  <c r="BF204" i="8"/>
  <c r="BF42" i="8"/>
  <c r="BG42" i="8"/>
  <c r="BF150" i="8"/>
  <c r="BG150" i="8"/>
  <c r="BJ204" i="8"/>
  <c r="BI204" i="8"/>
  <c r="BG280" i="8"/>
  <c r="BF280" i="8"/>
  <c r="BI150" i="8"/>
  <c r="BJ150" i="8"/>
  <c r="BG23" i="8"/>
  <c r="BF23" i="8"/>
  <c r="BG92" i="8"/>
  <c r="BF92" i="8"/>
  <c r="BJ280" i="8"/>
  <c r="BI280" i="8"/>
  <c r="BG249" i="8"/>
  <c r="BF249" i="8"/>
  <c r="BG34" i="8"/>
  <c r="BF34" i="8"/>
  <c r="BJ23" i="8"/>
  <c r="BI23" i="8"/>
  <c r="BI92" i="8"/>
  <c r="BJ92" i="8"/>
  <c r="BJ249" i="8"/>
  <c r="BI249" i="8"/>
  <c r="BJ34" i="8"/>
  <c r="BI34" i="8"/>
  <c r="BG228" i="8"/>
  <c r="BF228" i="8"/>
  <c r="BJ110" i="8"/>
  <c r="BI110" i="8"/>
  <c r="BG296" i="8"/>
  <c r="BF296" i="8"/>
  <c r="BG173" i="8"/>
  <c r="BF173" i="8"/>
  <c r="BG132" i="8"/>
  <c r="BF132" i="8"/>
  <c r="BI228" i="8"/>
  <c r="BJ228" i="8"/>
  <c r="BF110" i="8"/>
  <c r="BG110" i="8"/>
  <c r="BJ263" i="8"/>
  <c r="BI263" i="8"/>
  <c r="BG196" i="8"/>
  <c r="BF196" i="8"/>
  <c r="BE373" i="8"/>
  <c r="BD373" i="8"/>
  <c r="BJ335" i="8"/>
  <c r="BI335" i="8"/>
  <c r="BG187" i="8"/>
  <c r="BF187" i="8"/>
  <c r="BG383" i="8"/>
  <c r="BF383" i="8"/>
  <c r="BG193" i="8"/>
  <c r="BF193" i="8"/>
  <c r="BI203" i="8"/>
  <c r="BJ203" i="8"/>
  <c r="BI288" i="8"/>
  <c r="BJ288" i="8"/>
  <c r="BG96" i="8"/>
  <c r="BF96" i="8"/>
  <c r="BI344" i="8"/>
  <c r="BJ344" i="8"/>
  <c r="BG129" i="8"/>
  <c r="BF129" i="8"/>
  <c r="BI354" i="8"/>
  <c r="BJ354" i="8"/>
  <c r="BI270" i="8"/>
  <c r="BJ270" i="8"/>
  <c r="BG28" i="8"/>
  <c r="BF28" i="8"/>
  <c r="BE21" i="8"/>
  <c r="BD21" i="8"/>
  <c r="BG338" i="8"/>
  <c r="BF338" i="8"/>
  <c r="BF185" i="8"/>
  <c r="BG185" i="8"/>
  <c r="BG166" i="8"/>
  <c r="BF166" i="8"/>
  <c r="BI112" i="8"/>
  <c r="BJ112" i="8"/>
  <c r="BG303" i="8"/>
  <c r="BF303" i="8"/>
  <c r="BF164" i="8"/>
  <c r="BG164" i="8"/>
  <c r="BF237" i="8"/>
  <c r="BG237" i="8"/>
  <c r="BI153" i="8"/>
  <c r="BJ153" i="8"/>
  <c r="BI378" i="8"/>
  <c r="BJ378" i="8"/>
  <c r="BF174" i="8"/>
  <c r="BG174" i="8"/>
  <c r="BG229" i="8"/>
  <c r="BF229" i="8"/>
  <c r="BF60" i="8"/>
  <c r="BG60" i="8"/>
  <c r="BI317" i="8"/>
  <c r="BJ317" i="8"/>
  <c r="BI191" i="8"/>
  <c r="BJ191" i="8"/>
  <c r="BJ276" i="8"/>
  <c r="BI276" i="8"/>
  <c r="BG352" i="8"/>
  <c r="BF352" i="8"/>
  <c r="BG263" i="8"/>
  <c r="BF263" i="8"/>
  <c r="BI196" i="8"/>
  <c r="BJ196" i="8"/>
  <c r="BG385" i="8"/>
  <c r="BF385" i="8"/>
  <c r="BI192" i="8"/>
  <c r="BJ192" i="8"/>
  <c r="BI11" i="8"/>
  <c r="BJ11" i="8"/>
  <c r="BI19" i="8"/>
  <c r="BJ19" i="8"/>
  <c r="BG95" i="8"/>
  <c r="BF95" i="8"/>
  <c r="BE72" i="8"/>
  <c r="BD72" i="8"/>
  <c r="BJ193" i="8"/>
  <c r="BI193" i="8"/>
  <c r="BF203" i="8"/>
  <c r="BG203" i="8"/>
  <c r="BF288" i="8"/>
  <c r="BG288" i="8"/>
  <c r="BI96" i="8"/>
  <c r="BJ96" i="8"/>
  <c r="BG344" i="8"/>
  <c r="BF344" i="8"/>
  <c r="BJ129" i="8"/>
  <c r="BI129" i="8"/>
  <c r="BG354" i="8"/>
  <c r="BF354" i="8"/>
  <c r="BG270" i="8"/>
  <c r="BF270" i="8"/>
  <c r="BJ28" i="8"/>
  <c r="BI28" i="8"/>
  <c r="BE10" i="8"/>
  <c r="BD10" i="8"/>
  <c r="BI338" i="8"/>
  <c r="BJ338" i="8"/>
  <c r="BJ185" i="8"/>
  <c r="BI185" i="8"/>
  <c r="BJ166" i="8"/>
  <c r="BI166" i="8"/>
  <c r="BG112" i="8"/>
  <c r="BF112" i="8"/>
  <c r="BJ303" i="8"/>
  <c r="BI303" i="8"/>
  <c r="BI164" i="8"/>
  <c r="BJ164" i="8"/>
  <c r="BJ237" i="8"/>
  <c r="BI237" i="8"/>
  <c r="BG153" i="8"/>
  <c r="BF153" i="8"/>
  <c r="BI105" i="8"/>
  <c r="BJ105" i="8"/>
  <c r="BJ109" i="8"/>
  <c r="BI109" i="8"/>
  <c r="BI332" i="8"/>
  <c r="BJ332" i="8"/>
  <c r="BI274" i="8"/>
  <c r="BJ274" i="8"/>
  <c r="BG317" i="8"/>
  <c r="BF317" i="8"/>
  <c r="BG191" i="8"/>
  <c r="BF191" i="8"/>
  <c r="BG276" i="8"/>
  <c r="BF276" i="8"/>
  <c r="BJ352" i="8"/>
  <c r="BI352" i="8"/>
  <c r="BF11" i="8"/>
  <c r="BG11" i="8"/>
  <c r="BG19" i="8"/>
  <c r="BF19" i="8"/>
  <c r="BE31" i="8"/>
  <c r="BD31" i="8"/>
  <c r="BJ95" i="8"/>
  <c r="BI95" i="8"/>
  <c r="BG233" i="8"/>
  <c r="BF233" i="8"/>
  <c r="BI369" i="8"/>
  <c r="BJ369" i="8"/>
  <c r="BJ273" i="8"/>
  <c r="BI273" i="8"/>
  <c r="BG56" i="8"/>
  <c r="BF56" i="8"/>
  <c r="BF69" i="8"/>
  <c r="BG69" i="8"/>
  <c r="BG152" i="8"/>
  <c r="BF152" i="8"/>
  <c r="BG243" i="8"/>
  <c r="BF243" i="8"/>
  <c r="BG219" i="8"/>
  <c r="BF219" i="8"/>
  <c r="BI388" i="8"/>
  <c r="BJ388" i="8"/>
  <c r="BG232" i="8"/>
  <c r="BF232" i="8"/>
  <c r="BF181" i="8"/>
  <c r="BG181" i="8"/>
  <c r="BF260" i="8"/>
  <c r="BG260" i="8"/>
  <c r="BJ284" i="8"/>
  <c r="BI284" i="8"/>
  <c r="BJ313" i="8"/>
  <c r="BI313" i="8"/>
  <c r="BI225" i="8"/>
  <c r="BJ225" i="8"/>
  <c r="BI248" i="8"/>
  <c r="BJ248" i="8"/>
  <c r="BG65" i="8"/>
  <c r="BF65" i="8"/>
  <c r="BI384" i="8"/>
  <c r="BJ384" i="8"/>
  <c r="BF105" i="8"/>
  <c r="BG105" i="8"/>
  <c r="BG109" i="8"/>
  <c r="BF109" i="8"/>
  <c r="BG332" i="8"/>
  <c r="BF332" i="8"/>
  <c r="BG274" i="8"/>
  <c r="BF274" i="8"/>
  <c r="BG386" i="8"/>
  <c r="BF386" i="8"/>
  <c r="BJ64" i="8"/>
  <c r="BI64" i="8"/>
  <c r="BJ57" i="8"/>
  <c r="BI57" i="8"/>
  <c r="BG268" i="8"/>
  <c r="BF268" i="8"/>
  <c r="BJ385" i="8"/>
  <c r="BI385" i="8"/>
  <c r="BI233" i="8"/>
  <c r="BJ233" i="8"/>
  <c r="BG369" i="8"/>
  <c r="BF369" i="8"/>
  <c r="BF273" i="8"/>
  <c r="BG273" i="8"/>
  <c r="BI56" i="8"/>
  <c r="BJ56" i="8"/>
  <c r="BI69" i="8"/>
  <c r="BJ69" i="8"/>
  <c r="BJ152" i="8"/>
  <c r="BI152" i="8"/>
  <c r="BJ243" i="8"/>
  <c r="BI243" i="8"/>
  <c r="BI219" i="8"/>
  <c r="BJ219" i="8"/>
  <c r="BG388" i="8"/>
  <c r="BF388" i="8"/>
  <c r="BJ232" i="8"/>
  <c r="BI232" i="8"/>
  <c r="BJ181" i="8"/>
  <c r="BI181" i="8"/>
  <c r="BI260" i="8"/>
  <c r="BJ260" i="8"/>
  <c r="BF284" i="8"/>
  <c r="BG284" i="8"/>
  <c r="BG313" i="8"/>
  <c r="BF313" i="8"/>
  <c r="BG225" i="8"/>
  <c r="BF225" i="8"/>
  <c r="BF248" i="8"/>
  <c r="BG248" i="8"/>
  <c r="BI65" i="8"/>
  <c r="BJ65" i="8"/>
  <c r="BF384" i="8"/>
  <c r="BG384" i="8"/>
  <c r="BF351" i="8"/>
  <c r="BG351" i="8"/>
  <c r="BI189" i="8"/>
  <c r="BJ189" i="8"/>
  <c r="BI287" i="8"/>
  <c r="BJ287" i="8"/>
  <c r="BG259" i="8"/>
  <c r="BF259" i="8"/>
  <c r="BI386" i="8"/>
  <c r="BJ386" i="8"/>
  <c r="BF64" i="8"/>
  <c r="BG64" i="8"/>
  <c r="BF57" i="8"/>
  <c r="BG57" i="8"/>
  <c r="BG322" i="8"/>
  <c r="BF322" i="8"/>
  <c r="BG302" i="8"/>
  <c r="BF302" i="8"/>
  <c r="BJ190" i="8"/>
  <c r="BI190" i="8"/>
  <c r="BI22" i="8"/>
  <c r="BJ22" i="8"/>
  <c r="BI364" i="8"/>
  <c r="BJ364" i="8"/>
  <c r="BJ241" i="8"/>
  <c r="BI241" i="8"/>
  <c r="BF55" i="8"/>
  <c r="BG55" i="8"/>
  <c r="BJ265" i="8"/>
  <c r="BI265" i="8"/>
  <c r="BJ359" i="8"/>
  <c r="BI359" i="8"/>
  <c r="BI345" i="8"/>
  <c r="BJ345" i="8"/>
  <c r="BG46" i="8"/>
  <c r="BF46" i="8"/>
  <c r="BG220" i="8"/>
  <c r="BF220" i="8"/>
  <c r="BJ218" i="8"/>
  <c r="BI218" i="8"/>
  <c r="BF15" i="8"/>
  <c r="BG15" i="8"/>
  <c r="BG159" i="8"/>
  <c r="BF159" i="8"/>
  <c r="BJ346" i="8"/>
  <c r="BI346" i="8"/>
  <c r="BI336" i="8"/>
  <c r="BJ336" i="8"/>
  <c r="BI67" i="8"/>
  <c r="BJ67" i="8"/>
  <c r="BF102" i="8"/>
  <c r="BG102" i="8"/>
  <c r="BG350" i="8"/>
  <c r="BF350" i="8"/>
  <c r="BG266" i="8"/>
  <c r="BF266" i="8"/>
  <c r="BG93" i="8"/>
  <c r="BF93" i="8"/>
  <c r="BF333" i="8"/>
  <c r="BG333" i="8"/>
  <c r="BF242" i="8"/>
  <c r="BG242" i="8"/>
  <c r="BI351" i="8"/>
  <c r="BJ351" i="8"/>
  <c r="BF189" i="8"/>
  <c r="BG189" i="8"/>
  <c r="BG287" i="8"/>
  <c r="BF287" i="8"/>
  <c r="BJ259" i="8"/>
  <c r="BI259" i="8"/>
  <c r="BI130" i="8"/>
  <c r="BJ130" i="8"/>
  <c r="BG360" i="8"/>
  <c r="BF360" i="8"/>
  <c r="BI264" i="8"/>
  <c r="BJ264" i="8"/>
  <c r="BJ281" i="8"/>
  <c r="BI281" i="8"/>
  <c r="BI205" i="8"/>
  <c r="BJ205" i="8"/>
  <c r="BI268" i="8"/>
  <c r="BJ268" i="8"/>
  <c r="BG190" i="8"/>
  <c r="BF190" i="8"/>
  <c r="BJ322" i="8"/>
  <c r="BI322" i="8"/>
  <c r="BJ302" i="8"/>
  <c r="BI302" i="8"/>
  <c r="BI162" i="8"/>
  <c r="BJ162" i="8"/>
  <c r="BG53" i="8"/>
  <c r="BF53" i="8"/>
  <c r="BG324" i="8"/>
  <c r="BF324" i="8"/>
  <c r="BJ81" i="8"/>
  <c r="BI81" i="8"/>
  <c r="BG131" i="8"/>
  <c r="BF131" i="8"/>
  <c r="BF265" i="8"/>
  <c r="BG265" i="8"/>
  <c r="BG359" i="8"/>
  <c r="BF359" i="8"/>
  <c r="BG345" i="8"/>
  <c r="BF345" i="8"/>
  <c r="BJ46" i="8"/>
  <c r="BI46" i="8"/>
  <c r="BI220" i="8"/>
  <c r="BJ220" i="8"/>
  <c r="BF218" i="8"/>
  <c r="BG218" i="8"/>
  <c r="BI15" i="8"/>
  <c r="BJ15" i="8"/>
  <c r="BI159" i="8"/>
  <c r="BJ159" i="8"/>
  <c r="BG346" i="8"/>
  <c r="BF346" i="8"/>
  <c r="BG336" i="8"/>
  <c r="BF336" i="8"/>
  <c r="BF67" i="8"/>
  <c r="BG67" i="8"/>
  <c r="BJ102" i="8"/>
  <c r="BI102" i="8"/>
  <c r="BI350" i="8"/>
  <c r="BJ350" i="8"/>
  <c r="BJ266" i="8"/>
  <c r="BI266" i="8"/>
  <c r="BI93" i="8"/>
  <c r="BJ93" i="8"/>
  <c r="BI333" i="8"/>
  <c r="BJ333" i="8"/>
  <c r="BJ242" i="8"/>
  <c r="BI242" i="8"/>
  <c r="BJ198" i="8"/>
  <c r="BI198" i="8"/>
  <c r="BG206" i="8"/>
  <c r="BF206" i="8"/>
  <c r="BG238" i="8"/>
  <c r="BF238" i="8"/>
  <c r="BG86" i="8"/>
  <c r="BF86" i="8"/>
  <c r="BG58" i="8"/>
  <c r="BF58" i="8"/>
  <c r="BF130" i="8"/>
  <c r="BG130" i="8"/>
  <c r="BJ360" i="8"/>
  <c r="BI360" i="8"/>
  <c r="BF264" i="8"/>
  <c r="BG264" i="8"/>
  <c r="BF281" i="8"/>
  <c r="BG281" i="8"/>
  <c r="BF22" i="8"/>
  <c r="BG22" i="8"/>
  <c r="BF364" i="8"/>
  <c r="BG364" i="8"/>
  <c r="BG241" i="8"/>
  <c r="BF241" i="8"/>
  <c r="BI55" i="8"/>
  <c r="BJ55" i="8"/>
  <c r="BG370" i="8"/>
  <c r="BF370" i="8"/>
  <c r="BG231" i="8"/>
  <c r="BF231" i="8"/>
  <c r="BJ89" i="8"/>
  <c r="BI89" i="8"/>
  <c r="BG162" i="8"/>
  <c r="BF162" i="8"/>
  <c r="BI53" i="8"/>
  <c r="BJ53" i="8"/>
  <c r="BI324" i="8"/>
  <c r="BJ324" i="8"/>
  <c r="BF81" i="8"/>
  <c r="BG81" i="8"/>
  <c r="BI131" i="8"/>
  <c r="BJ131" i="8"/>
  <c r="BJ216" i="8"/>
  <c r="BI216" i="8"/>
  <c r="BJ127" i="8"/>
  <c r="BI127" i="8"/>
  <c r="BG321" i="8"/>
  <c r="BF321" i="8"/>
  <c r="BF169" i="8"/>
  <c r="BG169" i="8"/>
  <c r="BJ165" i="8"/>
  <c r="BI165" i="8"/>
  <c r="BI244" i="8"/>
  <c r="BJ244" i="8"/>
  <c r="BG224" i="8"/>
  <c r="BF224" i="8"/>
  <c r="BI142" i="8"/>
  <c r="BJ142" i="8"/>
  <c r="BJ100" i="8"/>
  <c r="BI100" i="8"/>
  <c r="BG208" i="8"/>
  <c r="BF208" i="8"/>
  <c r="BG197" i="8"/>
  <c r="BF197" i="8"/>
  <c r="BF340" i="8"/>
  <c r="BG340" i="8"/>
  <c r="BI348" i="8"/>
  <c r="BJ348" i="8"/>
  <c r="BJ68" i="8"/>
  <c r="BI68" i="8"/>
  <c r="BG261" i="8"/>
  <c r="BF261" i="8"/>
  <c r="BJ330" i="8"/>
  <c r="BI330" i="8"/>
  <c r="BJ289" i="8"/>
  <c r="BI289" i="8"/>
  <c r="BE334" i="8"/>
  <c r="BD334" i="8"/>
  <c r="BG198" i="8"/>
  <c r="BF198" i="8"/>
  <c r="BJ206" i="8"/>
  <c r="BI206" i="8"/>
  <c r="BI238" i="8"/>
  <c r="BJ238" i="8"/>
  <c r="BI86" i="8"/>
  <c r="BJ86" i="8"/>
  <c r="BJ58" i="8"/>
  <c r="BI58" i="8"/>
  <c r="BF353" i="8"/>
  <c r="BG353" i="8"/>
  <c r="BG41" i="8"/>
  <c r="BF41" i="8"/>
  <c r="BG300" i="8"/>
  <c r="BF300" i="8"/>
  <c r="BG371" i="8"/>
  <c r="BF371" i="8"/>
  <c r="BG49" i="8"/>
  <c r="BF49" i="8"/>
  <c r="BG205" i="8"/>
  <c r="BF205" i="8"/>
  <c r="BF192" i="8"/>
  <c r="BG192" i="8"/>
  <c r="BJ370" i="8"/>
  <c r="BI370" i="8"/>
  <c r="BJ231" i="8"/>
  <c r="BI231" i="8"/>
  <c r="BF89" i="8"/>
  <c r="BG89" i="8"/>
  <c r="BG335" i="8"/>
  <c r="BF335" i="8"/>
  <c r="BI187" i="8"/>
  <c r="BJ187" i="8"/>
  <c r="BD252" i="8"/>
  <c r="BE252" i="8"/>
  <c r="BJ383" i="8"/>
  <c r="BI383" i="8"/>
  <c r="BF216" i="8"/>
  <c r="BG216" i="8"/>
  <c r="BF127" i="8"/>
  <c r="BG127" i="8"/>
  <c r="BJ321" i="8"/>
  <c r="BI321" i="8"/>
  <c r="BJ169" i="8"/>
  <c r="BI169" i="8"/>
  <c r="BG165" i="8"/>
  <c r="BF165" i="8"/>
  <c r="BG244" i="8"/>
  <c r="BF244" i="8"/>
  <c r="BJ224" i="8"/>
  <c r="BI224" i="8"/>
  <c r="BG142" i="8"/>
  <c r="BF142" i="8"/>
  <c r="BF100" i="8"/>
  <c r="BG100" i="8"/>
  <c r="BJ208" i="8"/>
  <c r="BI208" i="8"/>
  <c r="BI197" i="8"/>
  <c r="BJ197" i="8"/>
  <c r="BI340" i="8"/>
  <c r="BJ340" i="8"/>
  <c r="BF348" i="8"/>
  <c r="BG348" i="8"/>
  <c r="BG68" i="8"/>
  <c r="BF68" i="8"/>
  <c r="BI261" i="8"/>
  <c r="BJ261" i="8"/>
  <c r="BF330" i="8"/>
  <c r="BG330" i="8"/>
  <c r="BG289" i="8"/>
  <c r="BF289" i="8"/>
  <c r="BF378" i="8"/>
  <c r="BG378" i="8"/>
  <c r="BJ174" i="8"/>
  <c r="BI174" i="8"/>
  <c r="BI229" i="8"/>
  <c r="BJ229" i="8"/>
  <c r="BI60" i="8"/>
  <c r="BJ60" i="8"/>
  <c r="BD298" i="8"/>
  <c r="BE298" i="8"/>
  <c r="BJ353" i="8"/>
  <c r="BI353" i="8"/>
  <c r="BI41" i="8"/>
  <c r="BJ41" i="8"/>
  <c r="BI300" i="8"/>
  <c r="BJ300" i="8"/>
  <c r="BI371" i="8"/>
  <c r="BJ371" i="8"/>
  <c r="BI49" i="8"/>
  <c r="BJ49" i="8"/>
  <c r="BJ252" i="8"/>
  <c r="BI252" i="8"/>
  <c r="BG21" i="8"/>
  <c r="BF21" i="8"/>
  <c r="BG252" i="8"/>
  <c r="BF252" i="8"/>
  <c r="BI21" i="8"/>
  <c r="BJ21" i="8"/>
  <c r="BF31" i="8"/>
  <c r="BG31" i="8"/>
  <c r="BG373" i="8"/>
  <c r="BF373" i="8"/>
  <c r="BI298" i="8"/>
  <c r="BJ298" i="8"/>
  <c r="BI31" i="8"/>
  <c r="BJ31" i="8"/>
  <c r="BJ373" i="8"/>
  <c r="BI373" i="8"/>
  <c r="BG298" i="8"/>
  <c r="BF298" i="8"/>
  <c r="BF334" i="8"/>
  <c r="BG334" i="8"/>
  <c r="BG10" i="8"/>
  <c r="BF10" i="8"/>
  <c r="BG72" i="8"/>
  <c r="BF72" i="8"/>
  <c r="BI334" i="8"/>
  <c r="BJ334" i="8"/>
  <c r="BJ10" i="8"/>
  <c r="BI10" i="8"/>
  <c r="BJ72" i="8"/>
  <c r="BI72" i="8"/>
  <c r="R46" i="10" l="1"/>
  <c r="AI46" i="10" s="1"/>
  <c r="AI63" i="10"/>
  <c r="AI42" i="10"/>
  <c r="BF48" i="4"/>
  <c r="BF50" i="4"/>
  <c r="R64" i="10"/>
  <c r="AI64" i="10" s="1"/>
  <c r="Y729" i="4" l="1"/>
  <c r="BF729" i="4" s="1"/>
  <c r="V419" i="6" s="1"/>
  <c r="Y728" i="4"/>
  <c r="BF728" i="4" s="1"/>
  <c r="V418" i="6" s="1"/>
  <c r="Y730" i="4"/>
  <c r="BF730" i="4" s="1"/>
  <c r="V420" i="6" s="1"/>
  <c r="AZ176" i="8" s="1"/>
  <c r="BB176" i="8" s="1"/>
  <c r="V21" i="6"/>
  <c r="Y189" i="4"/>
  <c r="BF189" i="4" s="1"/>
  <c r="V33" i="6" s="1"/>
  <c r="V6" i="6"/>
  <c r="Y187" i="4"/>
  <c r="BF187" i="4" s="1"/>
  <c r="V31" i="6" s="1"/>
  <c r="Y186" i="4"/>
  <c r="BF186" i="4" s="1"/>
  <c r="Y190" i="4"/>
  <c r="BF190" i="4" s="1"/>
  <c r="V34" i="6" s="1"/>
  <c r="Y188" i="4"/>
  <c r="BF188" i="4" s="1"/>
  <c r="V32" i="6" s="1"/>
  <c r="Y717" i="4"/>
  <c r="BF717" i="4" s="1"/>
  <c r="V407" i="6" s="1"/>
  <c r="Y725" i="4"/>
  <c r="BF725" i="4" s="1"/>
  <c r="V415" i="6" s="1"/>
  <c r="Y716" i="4"/>
  <c r="BF716" i="4" s="1"/>
  <c r="V406" i="6" s="1"/>
  <c r="V20" i="6"/>
  <c r="Y720" i="4"/>
  <c r="BF720" i="4" s="1"/>
  <c r="V410" i="6" s="1"/>
  <c r="Y726" i="4"/>
  <c r="BF726" i="4" s="1"/>
  <c r="V416" i="6" s="1"/>
  <c r="Y723" i="4"/>
  <c r="BF723" i="4" s="1"/>
  <c r="V413" i="6" s="1"/>
  <c r="Y722" i="4"/>
  <c r="BF722" i="4" s="1"/>
  <c r="V412" i="6" s="1"/>
  <c r="Y719" i="4"/>
  <c r="BF719" i="4" s="1"/>
  <c r="V409" i="6" s="1"/>
  <c r="Y721" i="4"/>
  <c r="BF721" i="4" s="1"/>
  <c r="V411" i="6" s="1"/>
  <c r="Y718" i="4"/>
  <c r="BF718" i="4" s="1"/>
  <c r="V408" i="6" s="1"/>
  <c r="Y724" i="4"/>
  <c r="BF724" i="4" s="1"/>
  <c r="V414" i="6" s="1"/>
  <c r="Y727" i="4"/>
  <c r="BF727" i="4" s="1"/>
  <c r="V417" i="6" s="1"/>
  <c r="Y715" i="4"/>
  <c r="BF715" i="4" s="1"/>
  <c r="V405" i="6" s="1"/>
  <c r="V10" i="6"/>
  <c r="Y222" i="4"/>
  <c r="BF222" i="4" s="1"/>
  <c r="V66" i="6" s="1"/>
  <c r="AY91" i="8" s="1"/>
  <c r="BB91" i="8" s="1"/>
  <c r="Y218" i="4"/>
  <c r="BF218" i="4" s="1"/>
  <c r="V62" i="6" s="1"/>
  <c r="Y220" i="4"/>
  <c r="BF220" i="4" s="1"/>
  <c r="V64" i="6" s="1"/>
  <c r="AY44" i="8" s="1"/>
  <c r="BB44" i="8" s="1"/>
  <c r="Y221" i="4"/>
  <c r="BF221" i="4" s="1"/>
  <c r="V65" i="6" s="1"/>
  <c r="Y225" i="4"/>
  <c r="BF225" i="4" s="1"/>
  <c r="V69" i="6" s="1"/>
  <c r="Y216" i="4"/>
  <c r="BF216" i="4" s="1"/>
  <c r="V60" i="6" s="1"/>
  <c r="AY43" i="8" s="1"/>
  <c r="BB43" i="8" s="1"/>
  <c r="Y217" i="4"/>
  <c r="BF217" i="4" s="1"/>
  <c r="V61" i="6" s="1"/>
  <c r="Y219" i="4"/>
  <c r="BF219" i="4" s="1"/>
  <c r="V63" i="6" s="1"/>
  <c r="AY118" i="8" s="1"/>
  <c r="BB118" i="8" s="1"/>
  <c r="Y224" i="4"/>
  <c r="BF224" i="4" s="1"/>
  <c r="V68" i="6" s="1"/>
  <c r="AY107" i="8" s="1"/>
  <c r="BB107" i="8" s="1"/>
  <c r="Y223" i="4"/>
  <c r="BF223" i="4" s="1"/>
  <c r="V67" i="6" s="1"/>
  <c r="AY316" i="8" l="1"/>
  <c r="BB316" i="8" s="1"/>
  <c r="AY135" i="8"/>
  <c r="BB135" i="8" s="1"/>
  <c r="BE107" i="8"/>
  <c r="BD107" i="8"/>
  <c r="BD118" i="8"/>
  <c r="BE118" i="8"/>
  <c r="BE43" i="8"/>
  <c r="BD43" i="8"/>
  <c r="AY120" i="8"/>
  <c r="BB120" i="8" s="1"/>
  <c r="AY40" i="8"/>
  <c r="BB40" i="8" s="1"/>
  <c r="BD44" i="8"/>
  <c r="BE44" i="8"/>
  <c r="BE91" i="8"/>
  <c r="BD91" i="8"/>
  <c r="AZ245" i="8"/>
  <c r="AY342" i="8"/>
  <c r="AY245" i="8"/>
  <c r="BB245" i="8" s="1"/>
  <c r="AY325" i="8"/>
  <c r="AZ145" i="8"/>
  <c r="AY145" i="8"/>
  <c r="BB145" i="8" s="1"/>
  <c r="AZ326" i="8"/>
  <c r="AZ310" i="8"/>
  <c r="AZ214" i="8"/>
  <c r="AY214" i="8"/>
  <c r="BB214" i="8" s="1"/>
  <c r="AZ342" i="8"/>
  <c r="AZ325" i="8"/>
  <c r="AZ113" i="8"/>
  <c r="AY326" i="8"/>
  <c r="BB326" i="8" s="1"/>
  <c r="AY310" i="8"/>
  <c r="BB310" i="8" s="1"/>
  <c r="AY215" i="8"/>
  <c r="AY113" i="8"/>
  <c r="BB113" i="8" s="1"/>
  <c r="AY177" i="8"/>
  <c r="AY380" i="8"/>
  <c r="AY146" i="8"/>
  <c r="AY210" i="8"/>
  <c r="AY327" i="8"/>
  <c r="AY246" i="8"/>
  <c r="AY138" i="8"/>
  <c r="AZ177" i="8"/>
  <c r="AZ215" i="8"/>
  <c r="AZ138" i="8"/>
  <c r="AZ146" i="8"/>
  <c r="AZ246" i="8"/>
  <c r="AZ327" i="8"/>
  <c r="AY144" i="8"/>
  <c r="AZ144" i="8"/>
  <c r="AZ38" i="8"/>
  <c r="BB38" i="8" s="1"/>
  <c r="AZ380" i="8"/>
  <c r="AZ210" i="8"/>
  <c r="AZ201" i="8"/>
  <c r="AY201" i="8"/>
  <c r="BB201" i="8" s="1"/>
  <c r="AZ116" i="8"/>
  <c r="AZ143" i="8"/>
  <c r="AY116" i="8"/>
  <c r="BB116" i="8" s="1"/>
  <c r="V30" i="6"/>
  <c r="BF3" i="4"/>
  <c r="BD176" i="8"/>
  <c r="BE176" i="8"/>
  <c r="AY74" i="8"/>
  <c r="AZ74" i="8"/>
  <c r="AY213" i="8"/>
  <c r="AY143" i="8"/>
  <c r="BB143" i="8" s="1"/>
  <c r="AZ213" i="8"/>
  <c r="BE143" i="8" l="1"/>
  <c r="BD143" i="8"/>
  <c r="BB213" i="8"/>
  <c r="BB74" i="8"/>
  <c r="BI176" i="8"/>
  <c r="BJ176" i="8"/>
  <c r="BG176" i="8"/>
  <c r="BF176" i="8"/>
  <c r="BD116" i="8"/>
  <c r="BE116" i="8"/>
  <c r="BD201" i="8"/>
  <c r="BE201" i="8"/>
  <c r="BE38" i="8"/>
  <c r="BD38" i="8"/>
  <c r="BB144" i="8"/>
  <c r="BB138" i="8"/>
  <c r="BB246" i="8"/>
  <c r="BB327" i="8"/>
  <c r="BB210" i="8"/>
  <c r="BB146" i="8"/>
  <c r="BB380" i="8"/>
  <c r="BB177" i="8"/>
  <c r="BE113" i="8"/>
  <c r="BD113" i="8"/>
  <c r="BB215" i="8"/>
  <c r="BE310" i="8"/>
  <c r="BD310" i="8"/>
  <c r="BE326" i="8"/>
  <c r="BD326" i="8"/>
  <c r="BE214" i="8"/>
  <c r="BD214" i="8"/>
  <c r="BE145" i="8"/>
  <c r="BD145" i="8"/>
  <c r="BB325" i="8"/>
  <c r="BD245" i="8"/>
  <c r="BE245" i="8"/>
  <c r="BB342" i="8"/>
  <c r="BF91" i="8"/>
  <c r="BG91" i="8"/>
  <c r="BI91" i="8"/>
  <c r="BJ91" i="8"/>
  <c r="BJ44" i="8"/>
  <c r="BI44" i="8"/>
  <c r="BF44" i="8"/>
  <c r="BG44" i="8"/>
  <c r="BE40" i="8"/>
  <c r="BD40" i="8"/>
  <c r="BD120" i="8"/>
  <c r="BE120" i="8"/>
  <c r="BG43" i="8"/>
  <c r="BF43" i="8"/>
  <c r="BJ43" i="8"/>
  <c r="BI43" i="8"/>
  <c r="BJ118" i="8"/>
  <c r="BI118" i="8"/>
  <c r="BG118" i="8"/>
  <c r="BF118" i="8"/>
  <c r="BF107" i="8"/>
  <c r="BG107" i="8"/>
  <c r="BI107" i="8"/>
  <c r="BJ107" i="8"/>
  <c r="BD135" i="8"/>
  <c r="BE135" i="8"/>
  <c r="BD316" i="8"/>
  <c r="BE316" i="8"/>
  <c r="BI316" i="8" l="1"/>
  <c r="BJ316" i="8"/>
  <c r="BF316" i="8"/>
  <c r="BG316" i="8"/>
  <c r="BJ135" i="8"/>
  <c r="BI135" i="8"/>
  <c r="BF135" i="8"/>
  <c r="BG135" i="8"/>
  <c r="BJ120" i="8"/>
  <c r="BI120" i="8"/>
  <c r="BF120" i="8"/>
  <c r="BG120" i="8"/>
  <c r="BF40" i="8"/>
  <c r="BG40" i="8"/>
  <c r="BI40" i="8"/>
  <c r="BJ40" i="8"/>
  <c r="BE342" i="8"/>
  <c r="BD342" i="8"/>
  <c r="BI245" i="8"/>
  <c r="BJ245" i="8"/>
  <c r="BF245" i="8"/>
  <c r="BG245" i="8"/>
  <c r="BD325" i="8"/>
  <c r="BE325" i="8"/>
  <c r="BF145" i="8"/>
  <c r="BG145" i="8"/>
  <c r="BI145" i="8"/>
  <c r="BJ145" i="8"/>
  <c r="BG214" i="8"/>
  <c r="BF214" i="8"/>
  <c r="BJ214" i="8"/>
  <c r="BI214" i="8"/>
  <c r="BF326" i="8"/>
  <c r="BG326" i="8"/>
  <c r="BI326" i="8"/>
  <c r="BJ326" i="8"/>
  <c r="BG310" i="8"/>
  <c r="BF310" i="8"/>
  <c r="BJ310" i="8"/>
  <c r="BI310" i="8"/>
  <c r="BE215" i="8"/>
  <c r="BD215" i="8"/>
  <c r="BF113" i="8"/>
  <c r="BG113" i="8"/>
  <c r="BJ113" i="8"/>
  <c r="BI113" i="8"/>
  <c r="BD177" i="8"/>
  <c r="BE177" i="8"/>
  <c r="BE380" i="8"/>
  <c r="BD380" i="8"/>
  <c r="BE146" i="8"/>
  <c r="BD146" i="8"/>
  <c r="BE210" i="8"/>
  <c r="BD210" i="8"/>
  <c r="BD327" i="8"/>
  <c r="BE327" i="8"/>
  <c r="BE246" i="8"/>
  <c r="BD246" i="8"/>
  <c r="BD138" i="8"/>
  <c r="BE138" i="8"/>
  <c r="BD144" i="8"/>
  <c r="BE144" i="8"/>
  <c r="BF38" i="8"/>
  <c r="BG38" i="8"/>
  <c r="BJ38" i="8"/>
  <c r="BI38" i="8"/>
  <c r="BJ201" i="8"/>
  <c r="BI201" i="8"/>
  <c r="BF201" i="8"/>
  <c r="BG201" i="8"/>
  <c r="BJ116" i="8"/>
  <c r="BI116" i="8"/>
  <c r="BF116" i="8"/>
  <c r="BG116" i="8"/>
  <c r="BE74" i="8"/>
  <c r="BD74" i="8"/>
  <c r="BD213" i="8"/>
  <c r="BE213" i="8"/>
  <c r="BG143" i="8"/>
  <c r="BF143" i="8"/>
  <c r="BJ143" i="8"/>
  <c r="BI143" i="8"/>
  <c r="BI213" i="8" l="1"/>
  <c r="BJ213" i="8"/>
  <c r="BG213" i="8"/>
  <c r="BF213" i="8"/>
  <c r="BG74" i="8"/>
  <c r="BF74" i="8"/>
  <c r="BI74" i="8"/>
  <c r="BJ74" i="8"/>
  <c r="BJ144" i="8"/>
  <c r="BI144" i="8"/>
  <c r="BF144" i="8"/>
  <c r="BG144" i="8"/>
  <c r="BI138" i="8"/>
  <c r="BJ138" i="8"/>
  <c r="BF138" i="8"/>
  <c r="BG138" i="8"/>
  <c r="BF246" i="8"/>
  <c r="BG246" i="8"/>
  <c r="BI246" i="8"/>
  <c r="BJ246" i="8"/>
  <c r="BI327" i="8"/>
  <c r="BJ327" i="8"/>
  <c r="BF327" i="8"/>
  <c r="BG327" i="8"/>
  <c r="BF210" i="8"/>
  <c r="BG210" i="8"/>
  <c r="BI210" i="8"/>
  <c r="BJ210" i="8"/>
  <c r="BG146" i="8"/>
  <c r="BF146" i="8"/>
  <c r="BI146" i="8"/>
  <c r="BJ146" i="8"/>
  <c r="BF380" i="8"/>
  <c r="BG380" i="8"/>
  <c r="BI380" i="8"/>
  <c r="BJ380" i="8"/>
  <c r="BI177" i="8"/>
  <c r="BJ177" i="8"/>
  <c r="BF177" i="8"/>
  <c r="BG177" i="8"/>
  <c r="BF215" i="8"/>
  <c r="BG215" i="8"/>
  <c r="BJ215" i="8"/>
  <c r="BI215" i="8"/>
  <c r="BI325" i="8"/>
  <c r="BJ325" i="8"/>
  <c r="BG325" i="8"/>
  <c r="BF325" i="8"/>
  <c r="BF342" i="8"/>
  <c r="BG342" i="8"/>
  <c r="BJ342" i="8"/>
  <c r="BI34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Reeves</author>
  </authors>
  <commentList>
    <comment ref="AA7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Paul Reeves:</t>
        </r>
        <r>
          <rPr>
            <sz val="9"/>
            <color indexed="81"/>
            <rFont val="Tahoma"/>
            <family val="2"/>
          </rPr>
          <t xml:space="preserve">
set to text value so that the cost formula works.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 Scheidler</author>
  </authors>
  <commentList>
    <comment ref="G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Lucas Scheidler:</t>
        </r>
        <r>
          <rPr>
            <sz val="9"/>
            <color indexed="81"/>
            <rFont val="Tahoma"/>
            <family val="2"/>
          </rPr>
          <t xml:space="preserve">
Bare Labor - CA statewide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Lucas Scheidler:</t>
        </r>
        <r>
          <rPr>
            <sz val="9"/>
            <color indexed="81"/>
            <rFont val="Tahoma"/>
            <family val="2"/>
          </rPr>
          <t xml:space="preserve">
RSMeans average</t>
        </r>
      </text>
    </comment>
    <comment ref="K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Lucas Scheidler:</t>
        </r>
        <r>
          <rPr>
            <sz val="9"/>
            <color indexed="81"/>
            <rFont val="Tahoma"/>
            <family val="2"/>
          </rPr>
          <t xml:space="preserve">
RSMeans average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Lucas Scheidler:</t>
        </r>
        <r>
          <rPr>
            <sz val="9"/>
            <color indexed="81"/>
            <rFont val="Tahoma"/>
            <family val="2"/>
          </rPr>
          <t xml:space="preserve">
RSMeans average</t>
        </r>
      </text>
    </comment>
    <comment ref="K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Lucas Scheidler:</t>
        </r>
        <r>
          <rPr>
            <sz val="9"/>
            <color indexed="81"/>
            <rFont val="Tahoma"/>
            <family val="2"/>
          </rPr>
          <t xml:space="preserve">
RSMeans average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Reeves</author>
  </authors>
  <commentList>
    <comment ref="P5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Paul Reeves:</t>
        </r>
        <r>
          <rPr>
            <sz val="9"/>
            <color indexed="81"/>
            <rFont val="Tahoma"/>
            <family val="2"/>
          </rPr>
          <t xml:space="preserve">
out of scope, but allowed in Itron workbook</t>
        </r>
      </text>
    </comment>
  </commentList>
</comments>
</file>

<file path=xl/sharedStrings.xml><?xml version="1.0" encoding="utf-8"?>
<sst xmlns="http://schemas.openxmlformats.org/spreadsheetml/2006/main" count="41923" uniqueCount="4314">
  <si>
    <t>TO READI</t>
  </si>
  <si>
    <t>start:</t>
  </si>
  <si>
    <t>Incomplete</t>
  </si>
  <si>
    <t>Lighting Technology Definition Table</t>
  </si>
  <si>
    <t>end:</t>
  </si>
  <si>
    <t>Lighting - Lamps: Integral CFL (screw-in)</t>
  </si>
  <si>
    <t>first row in ParamLists:</t>
  </si>
  <si>
    <t xml:space="preserve">subrow </t>
  </si>
  <si>
    <t>Tech ID</t>
  </si>
  <si>
    <t>Type ID</t>
  </si>
  <si>
    <t>GroupCode</t>
  </si>
  <si>
    <t>TypeCode</t>
  </si>
  <si>
    <t>Technology Group</t>
  </si>
  <si>
    <t>Technology Type</t>
  </si>
  <si>
    <t>Parameter Definition</t>
  </si>
  <si>
    <t>parameter 1</t>
  </si>
  <si>
    <t>parameter 2</t>
  </si>
  <si>
    <t>parameter 3</t>
  </si>
  <si>
    <t>parameter 4</t>
  </si>
  <si>
    <t>parameter 5</t>
  </si>
  <si>
    <t>parameter 6</t>
  </si>
  <si>
    <t>parameter 7</t>
  </si>
  <si>
    <t>parameter 8</t>
  </si>
  <si>
    <t>parameter 9</t>
  </si>
  <si>
    <t>parameter 10</t>
  </si>
  <si>
    <t>parameter 11</t>
  </si>
  <si>
    <t>parameter 12</t>
  </si>
  <si>
    <t>parameter 13</t>
  </si>
  <si>
    <t>parameter 14</t>
  </si>
  <si>
    <t>parameter 15</t>
  </si>
  <si>
    <t>parameter 16</t>
  </si>
  <si>
    <t>parameter 17</t>
  </si>
  <si>
    <t>parameter 18</t>
  </si>
  <si>
    <t>per unit</t>
  </si>
  <si>
    <t>per fixture</t>
  </si>
  <si>
    <t>per hour</t>
  </si>
  <si>
    <t xml:space="preserve">Param Code: </t>
  </si>
  <si>
    <t>CFL_Lamp_Shape</t>
  </si>
  <si>
    <t>Lamp_Diameter_Any</t>
  </si>
  <si>
    <t>CRI</t>
  </si>
  <si>
    <t>Lamp_Life</t>
  </si>
  <si>
    <t>Dimming</t>
  </si>
  <si>
    <t>Lamp_Watts</t>
  </si>
  <si>
    <t>LampLumensInitial_OP</t>
  </si>
  <si>
    <t>LampLumensMean_OP</t>
  </si>
  <si>
    <t>Legacy_TechID</t>
  </si>
  <si>
    <t>Scale_Basis_Type</t>
  </si>
  <si>
    <t>Scale_Basis_Value</t>
  </si>
  <si>
    <t>ExteriorRated</t>
  </si>
  <si>
    <t>Case_Applicability</t>
  </si>
  <si>
    <t>Lamp_Base</t>
  </si>
  <si>
    <t>Lamp_3way</t>
  </si>
  <si>
    <t>CFL_Lamp_Type</t>
  </si>
  <si>
    <t>EUL_ID</t>
  </si>
  <si>
    <t>Tech_Status</t>
  </si>
  <si>
    <t>Material_Cost (single pack)</t>
  </si>
  <si>
    <t>Material_Cost 2+ pack)</t>
  </si>
  <si>
    <t>Material_Cost 3+ pack)</t>
  </si>
  <si>
    <t>Material_Cost 4+ pack)</t>
  </si>
  <si>
    <t>Labor_Hours</t>
  </si>
  <si>
    <t>Labor_Rate</t>
  </si>
  <si>
    <t>Tech Index ==&gt;</t>
  </si>
  <si>
    <t>Parameter Description:</t>
  </si>
  <si>
    <t>CFL lamp shape</t>
  </si>
  <si>
    <t xml:space="preserve">Lamp diameter in 1/8 inch, or "Any" </t>
  </si>
  <si>
    <t>Color Rendering Index</t>
  </si>
  <si>
    <t>Average rated life</t>
  </si>
  <si>
    <t>Type of dimming capabilities</t>
  </si>
  <si>
    <t>Nominal Watts per lamp</t>
  </si>
  <si>
    <t>Initial Lumens, per lamp</t>
  </si>
  <si>
    <t>Mean Lumens, per lamp</t>
  </si>
  <si>
    <t>TechID from previous DEER version</t>
  </si>
  <si>
    <t>Scale Basis Type</t>
  </si>
  <si>
    <t>Scale Basis Value</t>
  </si>
  <si>
    <t>Lamp or Fixture is rated to be installed outside</t>
  </si>
  <si>
    <t>Case Applicability</t>
  </si>
  <si>
    <t>The shape of the lamp base</t>
  </si>
  <si>
    <t xml:space="preserve">screw-in lamp can be switched to 3 light levels </t>
  </si>
  <si>
    <t>Type of cfl lamp</t>
  </si>
  <si>
    <t>This is a cross reference to the EUL table</t>
  </si>
  <si>
    <t>Status of technology definition</t>
  </si>
  <si>
    <t xml:space="preserve">Units: </t>
  </si>
  <si>
    <t>hours</t>
  </si>
  <si>
    <t>Watts</t>
  </si>
  <si>
    <t xml:space="preserve">Param Required: </t>
  </si>
  <si>
    <t xml:space="preserve">Param Value Type: </t>
  </si>
  <si>
    <t>List</t>
  </si>
  <si>
    <t>IntAny</t>
  </si>
  <si>
    <t>Integer</t>
  </si>
  <si>
    <t>Float</t>
  </si>
  <si>
    <t>Text</t>
  </si>
  <si>
    <t>Boolean</t>
  </si>
  <si>
    <t xml:space="preserve">Min Value: </t>
  </si>
  <si>
    <t xml:space="preserve">Max Value: </t>
  </si>
  <si>
    <t xml:space="preserve">Param List Name: </t>
  </si>
  <si>
    <t>CFL Lamp Shape</t>
  </si>
  <si>
    <t>ScaleBasis</t>
  </si>
  <si>
    <t>CaseApplic</t>
  </si>
  <si>
    <t>LampBase</t>
  </si>
  <si>
    <t>CFL Lamp Type</t>
  </si>
  <si>
    <t>TechStatus</t>
  </si>
  <si>
    <t xml:space="preserve">Used in Rule: </t>
  </si>
  <si>
    <t>Needs diamter?</t>
  </si>
  <si>
    <t xml:space="preserve">List value 1: </t>
  </si>
  <si>
    <t>A</t>
  </si>
  <si>
    <t/>
  </si>
  <si>
    <t>3way</t>
  </si>
  <si>
    <t>CyclesPerYr</t>
  </si>
  <si>
    <t>CodeStd</t>
  </si>
  <si>
    <t>Any</t>
  </si>
  <si>
    <t>CC</t>
  </si>
  <si>
    <t>Complete</t>
  </si>
  <si>
    <t>A-lamp</t>
  </si>
  <si>
    <t>NO</t>
  </si>
  <si>
    <t xml:space="preserve">List value 2: </t>
  </si>
  <si>
    <t>Cont</t>
  </si>
  <si>
    <t>RatedkWh</t>
  </si>
  <si>
    <t>Measure</t>
  </si>
  <si>
    <t>E26</t>
  </si>
  <si>
    <t>Any Non-reflector</t>
  </si>
  <si>
    <t xml:space="preserve">List value 3: </t>
  </si>
  <si>
    <t>BD</t>
  </si>
  <si>
    <t>ContOff</t>
  </si>
  <si>
    <t>PreExist</t>
  </si>
  <si>
    <t>G4</t>
  </si>
  <si>
    <t>Deleted</t>
  </si>
  <si>
    <t>BD shape</t>
  </si>
  <si>
    <t xml:space="preserve">List value 4: </t>
  </si>
  <si>
    <t>Biax</t>
  </si>
  <si>
    <t>None</t>
  </si>
  <si>
    <t>WattsRatio</t>
  </si>
  <si>
    <t>G5.3</t>
  </si>
  <si>
    <t>Review</t>
  </si>
  <si>
    <t xml:space="preserve">List value 5: </t>
  </si>
  <si>
    <t>Candle</t>
  </si>
  <si>
    <t>NoSpec</t>
  </si>
  <si>
    <t>Refl</t>
  </si>
  <si>
    <t>Candelabra</t>
  </si>
  <si>
    <t xml:space="preserve">List value 6: </t>
  </si>
  <si>
    <t>Cap</t>
  </si>
  <si>
    <t>Step</t>
  </si>
  <si>
    <t xml:space="preserve">List value 7: </t>
  </si>
  <si>
    <t>Circ</t>
  </si>
  <si>
    <t>StepOff</t>
  </si>
  <si>
    <t>Circular Tube</t>
  </si>
  <si>
    <t>YES</t>
  </si>
  <si>
    <t xml:space="preserve">List value 8: </t>
  </si>
  <si>
    <t>DD</t>
  </si>
  <si>
    <t>Yes</t>
  </si>
  <si>
    <t>DD shape</t>
  </si>
  <si>
    <t xml:space="preserve">List value 9: </t>
  </si>
  <si>
    <t>Decorative</t>
  </si>
  <si>
    <t>Dec</t>
  </si>
  <si>
    <t xml:space="preserve">List value 10: </t>
  </si>
  <si>
    <t>Glb</t>
  </si>
  <si>
    <t>Globe</t>
  </si>
  <si>
    <t xml:space="preserve">List value 11: </t>
  </si>
  <si>
    <t>MR</t>
  </si>
  <si>
    <t xml:space="preserve">List value 12: </t>
  </si>
  <si>
    <t>NonReflector</t>
  </si>
  <si>
    <t>Non-Reflector</t>
  </si>
  <si>
    <t xml:space="preserve">List value 13: </t>
  </si>
  <si>
    <t>PAR</t>
  </si>
  <si>
    <t xml:space="preserve">List value 14: </t>
  </si>
  <si>
    <t>Quad</t>
  </si>
  <si>
    <t>Quad tube</t>
  </si>
  <si>
    <t xml:space="preserve">List value 15: </t>
  </si>
  <si>
    <t>Reflector</t>
  </si>
  <si>
    <t xml:space="preserve">List value 16: </t>
  </si>
  <si>
    <t>RefR</t>
  </si>
  <si>
    <t>Reflector-R</t>
  </si>
  <si>
    <t xml:space="preserve">List value 17: </t>
  </si>
  <si>
    <t>T</t>
  </si>
  <si>
    <t>T-</t>
  </si>
  <si>
    <t xml:space="preserve">List value 18: </t>
  </si>
  <si>
    <t>LT</t>
  </si>
  <si>
    <t>LT-</t>
  </si>
  <si>
    <t xml:space="preserve">List value 19: </t>
  </si>
  <si>
    <t>Trpl</t>
  </si>
  <si>
    <t>Triple tube</t>
  </si>
  <si>
    <t>index</t>
  </si>
  <si>
    <t>Technology ID</t>
  </si>
  <si>
    <t>Source</t>
  </si>
  <si>
    <t>Class Code</t>
  </si>
  <si>
    <t>Description</t>
  </si>
  <si>
    <t>Used</t>
  </si>
  <si>
    <t>List Check</t>
  </si>
  <si>
    <t>Value Check</t>
  </si>
  <si>
    <t>Boolean Check</t>
  </si>
  <si>
    <t>Required Check</t>
  </si>
  <si>
    <t>Failed any Check</t>
  </si>
  <si>
    <t>January 2014 New Tech ID</t>
  </si>
  <si>
    <t>Shape Vlookup</t>
  </si>
  <si>
    <t>Check for Duplicate Entries</t>
  </si>
  <si>
    <t>Lamp Shape</t>
  </si>
  <si>
    <t>Dim or 3way</t>
  </si>
  <si>
    <t>Lamp shape and size</t>
  </si>
  <si>
    <t>NOTES</t>
  </si>
  <si>
    <t>Ltg_Lamp</t>
  </si>
  <si>
    <t>CFLint_lamp</t>
  </si>
  <si>
    <t>Lighting - Lamps</t>
  </si>
  <si>
    <t>Integral CFL (screw-in)</t>
  </si>
  <si>
    <t>CFLscw(3w)</t>
  </si>
  <si>
    <t>DEER2011</t>
  </si>
  <si>
    <t>CFL Lamp: Non-Reflector, 3 Watts</t>
  </si>
  <si>
    <t>CFL-Scw-Com-NRef-3W</t>
  </si>
  <si>
    <t>(3w)</t>
  </si>
  <si>
    <t>, 3 Watts</t>
  </si>
  <si>
    <t>assumed twister</t>
  </si>
  <si>
    <t>CFLscw(4w)</t>
  </si>
  <si>
    <t>CFL Lamp: Non-Reflector, 4 Watts</t>
  </si>
  <si>
    <t>CFL-Scw-Com-NRef-4W</t>
  </si>
  <si>
    <t>(4w)</t>
  </si>
  <si>
    <t>, 4 Watts</t>
  </si>
  <si>
    <t>CFLscw(5w)</t>
  </si>
  <si>
    <t>CFL Lamp: Non-Reflector, 5 Watts</t>
  </si>
  <si>
    <t>CFL-Scw-Com-NRef-5W</t>
  </si>
  <si>
    <t>(5w)</t>
  </si>
  <si>
    <t>, 5 Watts</t>
  </si>
  <si>
    <t>CFLscw(6w)</t>
  </si>
  <si>
    <t>CFL Lamp: Non-Reflector, 6 Watts</t>
  </si>
  <si>
    <t>CFL-Scw-Com-NRef-6W</t>
  </si>
  <si>
    <t>(6w)</t>
  </si>
  <si>
    <t>, 6 Watts</t>
  </si>
  <si>
    <t>CFLscw(7w)</t>
  </si>
  <si>
    <t>CFL Lamp: Non-Reflector, 296 initial lumens, 7 Watts</t>
  </si>
  <si>
    <t>CFL-Scw-Com-NRef-7W</t>
  </si>
  <si>
    <t>(7w)</t>
  </si>
  <si>
    <t>, 296 initial lumens</t>
  </si>
  <si>
    <t>, 7 Watts</t>
  </si>
  <si>
    <t>CFLscw(8w)</t>
  </si>
  <si>
    <t>CFL Lamp: Non-Reflector, 320 initial lumens, 8 Watts</t>
  </si>
  <si>
    <t>CFL-Scw-Com-NRef-8W</t>
  </si>
  <si>
    <t>(8w)</t>
  </si>
  <si>
    <t>, 320 initial lumens</t>
  </si>
  <si>
    <t>, 8 Watts</t>
  </si>
  <si>
    <t>CFLscw(9w)</t>
  </si>
  <si>
    <t>CFL Lamp: Non-Reflector, 344 initial lumens, 9 Watts</t>
  </si>
  <si>
    <t>CFL-Scw-Com-NRef-9W</t>
  </si>
  <si>
    <t>(9w)</t>
  </si>
  <si>
    <t>, 344 initial lumens</t>
  </si>
  <si>
    <t>, 9 Watts</t>
  </si>
  <si>
    <t>CFLscw(10w)</t>
  </si>
  <si>
    <t>CFL Lamp: Non-Reflector, 382 initial lumens, 10 Watts</t>
  </si>
  <si>
    <t>CFL-Scw-Com-NRef-10W</t>
  </si>
  <si>
    <t>(10w)</t>
  </si>
  <si>
    <t>, 382 initial lumens</t>
  </si>
  <si>
    <t>, 10 Watts</t>
  </si>
  <si>
    <t>CFLscw(11w)</t>
  </si>
  <si>
    <t>CFL Lamp: Non-Reflector, 420 initial lumens, 11 Watts</t>
  </si>
  <si>
    <t>CFL-Scw-Com-NRef-11W</t>
  </si>
  <si>
    <t>(11w)</t>
  </si>
  <si>
    <t>, 420 initial lumens</t>
  </si>
  <si>
    <t>, 11 Watts</t>
  </si>
  <si>
    <t>CFLscw(12w)</t>
  </si>
  <si>
    <t>CFL Lamp: Non-Reflector, 540 initial lumens, 12 Watts</t>
  </si>
  <si>
    <t>CFL-Scw-Com-NRef-12W</t>
  </si>
  <si>
    <t>(12w)</t>
  </si>
  <si>
    <t>, 540 initial lumens</t>
  </si>
  <si>
    <t>, 12 Watts</t>
  </si>
  <si>
    <t>CFLscw(13w)</t>
  </si>
  <si>
    <t>CFL Lamp: Non-Reflector, 660 initial lumens, 13 Watts</t>
  </si>
  <si>
    <t>CFL-Scw-Com-NRef-13W</t>
  </si>
  <si>
    <t>(13w)</t>
  </si>
  <si>
    <t>, 660 initial lumens</t>
  </si>
  <si>
    <t>, 13 Watts</t>
  </si>
  <si>
    <t>CFLscw(14w)</t>
  </si>
  <si>
    <t>CFL Lamp: Non-Reflector, 713 initial lumens, 14 Watts</t>
  </si>
  <si>
    <t>CFL-Scw-Com-NRef-14W</t>
  </si>
  <si>
    <t>(14w)</t>
  </si>
  <si>
    <t>, 713 initial lumens</t>
  </si>
  <si>
    <t>, 14 Watts</t>
  </si>
  <si>
    <t>CFLscw(15w)</t>
  </si>
  <si>
    <t>CFL Lamp: Non-Reflector, 765 initial lumens, 15 Watts</t>
  </si>
  <si>
    <t>CFL-Scw-Com-NRef-15W</t>
  </si>
  <si>
    <t>(15w)</t>
  </si>
  <si>
    <t>, 765 initial lumens</t>
  </si>
  <si>
    <t>, 15 Watts</t>
  </si>
  <si>
    <t>CFLscw(16w)</t>
  </si>
  <si>
    <t>CFL Lamp: Non-Reflector, 810 initial lumens, 16 Watts</t>
  </si>
  <si>
    <t>CFL-Scw-Com-NRef-16W</t>
  </si>
  <si>
    <t>(16w)</t>
  </si>
  <si>
    <t>, 810 initial lumens</t>
  </si>
  <si>
    <t>, 16 Watts</t>
  </si>
  <si>
    <t>CFLscw(17w)</t>
  </si>
  <si>
    <t>CFL Lamp: Non-Reflector, 845 initial lumens, 17 Watts</t>
  </si>
  <si>
    <t>CFL-Scw-Com-NRef-17W</t>
  </si>
  <si>
    <t>(17w)</t>
  </si>
  <si>
    <t>, 845 initial lumens</t>
  </si>
  <si>
    <t>, 17 Watts</t>
  </si>
  <si>
    <t>CFLscw(18w)</t>
  </si>
  <si>
    <t>CFL Lamp: Non-Reflector, 885 initial lumens, 18 Watts</t>
  </si>
  <si>
    <t>CFL-Scw-Com-NRef-18W</t>
  </si>
  <si>
    <t>(18w)</t>
  </si>
  <si>
    <t>, 885 initial lumens</t>
  </si>
  <si>
    <t>, 18 Watts</t>
  </si>
  <si>
    <t>CFLscw(19w)</t>
  </si>
  <si>
    <t>CFL Lamp: Non-Reflector, 925 initial lumens, 19 Watts</t>
  </si>
  <si>
    <t>CFL-Scw-Com-NRef-19W</t>
  </si>
  <si>
    <t>(19w)</t>
  </si>
  <si>
    <t>, 925 initial lumens</t>
  </si>
  <si>
    <t>, 19 Watts</t>
  </si>
  <si>
    <t>CFLscw(20w)</t>
  </si>
  <si>
    <t>CFL Lamp: Non-Reflector, 965 initial lumens, 20 Watts</t>
  </si>
  <si>
    <t>CFL-Scw-Com-NRef-20W</t>
  </si>
  <si>
    <t>(20w)</t>
  </si>
  <si>
    <t>, 965 initial lumens</t>
  </si>
  <si>
    <t>, 20 Watts</t>
  </si>
  <si>
    <t>CFLscw(21w)</t>
  </si>
  <si>
    <t>CFL Lamp: Non-Reflector, 1070 initial lumens, 21 Watts</t>
  </si>
  <si>
    <t>CFL-Scw-Com-NRef-21W</t>
  </si>
  <si>
    <t>(21w)</t>
  </si>
  <si>
    <t>, 1070 initial lumens</t>
  </si>
  <si>
    <t>, 21 Watts</t>
  </si>
  <si>
    <t>CFLscw(22w)</t>
  </si>
  <si>
    <t>CFL Lamp: Non-Reflector, 1175 initial lumens, 22 Watts</t>
  </si>
  <si>
    <t>CFL-Scw-Com-NRef-22W</t>
  </si>
  <si>
    <t>(22w)</t>
  </si>
  <si>
    <t>, 1175 initial lumens</t>
  </si>
  <si>
    <t>, 22 Watts</t>
  </si>
  <si>
    <t>CFLscw(23w)</t>
  </si>
  <si>
    <t>CFL Lamp: Non-Reflector, 1280 initial lumens, 23 Watts</t>
  </si>
  <si>
    <t>CFL-Scw-Com-NRef-23W</t>
  </si>
  <si>
    <t>(23w)</t>
  </si>
  <si>
    <t>, 1280 initial lumens</t>
  </si>
  <si>
    <t>, 23 Watts</t>
  </si>
  <si>
    <t>CFLscw(24w)</t>
  </si>
  <si>
    <t>CFL Lamp: Non-Reflector, 1295 initial lumens, 24 Watts</t>
  </si>
  <si>
    <t>CFL-Scw-Com-NRef-24W</t>
  </si>
  <si>
    <t>(24w)</t>
  </si>
  <si>
    <t>, 1295 initial lumens</t>
  </si>
  <si>
    <t>, 24 Watts</t>
  </si>
  <si>
    <t>CFLscw(25w)</t>
  </si>
  <si>
    <t>CFL Lamp: Non-Reflector, 1310 initial lumens, 25 Watts</t>
  </si>
  <si>
    <t>CFL-Scw-Com-NRef-25W</t>
  </si>
  <si>
    <t>(25w)</t>
  </si>
  <si>
    <t>, 1310 initial lumens</t>
  </si>
  <si>
    <t>, 25 Watts</t>
  </si>
  <si>
    <t>CFLscw(26w)</t>
  </si>
  <si>
    <t>CFL Lamp: Non-Reflector, 1368 initial lumens, 26 Watts</t>
  </si>
  <si>
    <t>CFL-Scw-Com-NRef-26W</t>
  </si>
  <si>
    <t>(26w)</t>
  </si>
  <si>
    <t>, 1368 initial lumens</t>
  </si>
  <si>
    <t>, 26 Watts</t>
  </si>
  <si>
    <t>CFLscw(27w)</t>
  </si>
  <si>
    <t>CFL Lamp: Non-Reflector, 1427 initial lumens, 27 Watts</t>
  </si>
  <si>
    <t>CFL-Scw-Com-NRef-27W</t>
  </si>
  <si>
    <t>(27w)</t>
  </si>
  <si>
    <t>, 1427 initial lumens</t>
  </si>
  <si>
    <t>, 27 Watts</t>
  </si>
  <si>
    <t>CFLscw(28w)</t>
  </si>
  <si>
    <t>CFL Lamp: Non-Reflector, 1485 initial lumens, 28 Watts</t>
  </si>
  <si>
    <t>CFL-Scw-Com-NRef-28W</t>
  </si>
  <si>
    <t>(28w)</t>
  </si>
  <si>
    <t>, 1485 initial lumens</t>
  </si>
  <si>
    <t>, 28 Watts</t>
  </si>
  <si>
    <t>CFLscw(29w)</t>
  </si>
  <si>
    <t>CFL Lamp: Non-Reflector, 29 Watts</t>
  </si>
  <si>
    <t>CFL-Scw-Com-NRef-29W</t>
  </si>
  <si>
    <t>(29w)</t>
  </si>
  <si>
    <t>, 29 Watts</t>
  </si>
  <si>
    <t>CFLscw(30w)</t>
  </si>
  <si>
    <t>CFL Lamp: Non-Reflector, 30 Watts</t>
  </si>
  <si>
    <t>CFL-Scw-Com-NRef-30W</t>
  </si>
  <si>
    <t>(30w)</t>
  </si>
  <si>
    <t>, 30 Watts</t>
  </si>
  <si>
    <t>CFLscw(31w)</t>
  </si>
  <si>
    <t>CFL Lamp: Non-Reflector, 31 Watts</t>
  </si>
  <si>
    <t>CFL-Scw-Com-NRef-31W</t>
  </si>
  <si>
    <t>(31w)</t>
  </si>
  <si>
    <t>, 31 Watts</t>
  </si>
  <si>
    <t>CFLscw(32w)</t>
  </si>
  <si>
    <t>CFL Lamp: Non-Reflector, 32 Watts</t>
  </si>
  <si>
    <t>CFL-Scw-Com-NRef-32W</t>
  </si>
  <si>
    <t>(32w)</t>
  </si>
  <si>
    <t>, 32 Watts</t>
  </si>
  <si>
    <t>CFLscw(40w)</t>
  </si>
  <si>
    <t>CFL Lamp: Non-Reflector, 40 Watts</t>
  </si>
  <si>
    <t>(40w)</t>
  </si>
  <si>
    <t>, 40 Watts</t>
  </si>
  <si>
    <t>CFLscw(42w)</t>
  </si>
  <si>
    <t>CFL Lamp: Non-Reflector, 42 Watts</t>
  </si>
  <si>
    <t>CFL-Scw-Com-NRef-42W</t>
  </si>
  <si>
    <t>(42w)</t>
  </si>
  <si>
    <t>, 42 Watts</t>
  </si>
  <si>
    <t>CFLscw(55w)</t>
  </si>
  <si>
    <t>CFL Lamp: Non-Reflector, 55 Watts</t>
  </si>
  <si>
    <t>CFL-Scw-Com-NRef-55W</t>
  </si>
  <si>
    <t>(55w)</t>
  </si>
  <si>
    <t>, 55 Watts</t>
  </si>
  <si>
    <t>CFLscw(60w)</t>
  </si>
  <si>
    <t>CFL Lamp: Non-Reflector, 60 Watts</t>
  </si>
  <si>
    <t>CFL-Scw-Com-NRef-60W</t>
  </si>
  <si>
    <t>(60w)</t>
  </si>
  <si>
    <t>, 60 Watts</t>
  </si>
  <si>
    <t>out of sample</t>
  </si>
  <si>
    <t>CFLscw(80w)</t>
  </si>
  <si>
    <t>CFL Lamp: Non-Reflector, 80 Watts</t>
  </si>
  <si>
    <t>CFL-Scw-Com-NRef-80W</t>
  </si>
  <si>
    <t>(80w)</t>
  </si>
  <si>
    <t>, 80 Watts</t>
  </si>
  <si>
    <t>CFLscw(100w)</t>
  </si>
  <si>
    <t>CFL Lamp: Non-Reflector, 100 Watts</t>
  </si>
  <si>
    <t>CFL-Scw-Com-NRef-100W</t>
  </si>
  <si>
    <t>(100w)</t>
  </si>
  <si>
    <t>, 100 Watts</t>
  </si>
  <si>
    <t>CFLscw(150w)</t>
  </si>
  <si>
    <t>CFL Lamp: Non-Reflector, 150 Watts</t>
  </si>
  <si>
    <t>CFL-Scw-Com-NRef-150W</t>
  </si>
  <si>
    <t>(150w)</t>
  </si>
  <si>
    <t>, 150 Watts</t>
  </si>
  <si>
    <t>CFLscw(200w)</t>
  </si>
  <si>
    <t>CFL Lamp: Non-Reflector, 200 Watts</t>
  </si>
  <si>
    <t>CFL-Scw-Com-NRef-200W</t>
  </si>
  <si>
    <t>(200w)</t>
  </si>
  <si>
    <t>, 200 Watts</t>
  </si>
  <si>
    <t>CFLscw-3way(15w)</t>
  </si>
  <si>
    <t>CFL Lamp: Non-Reflector, 3-Way, 15 Watts</t>
  </si>
  <si>
    <t>TRUE</t>
  </si>
  <si>
    <t>-3way</t>
  </si>
  <si>
    <t>, 3-Way</t>
  </si>
  <si>
    <t>CFLscw-3way(16w)</t>
  </si>
  <si>
    <t>CFL Lamp: Non-Reflector, 3-Way, 16 Watts</t>
  </si>
  <si>
    <t>CFLscw-3way(17w)</t>
  </si>
  <si>
    <t>CFL Lamp: Non-Reflector, 3-Way, 17 Watts</t>
  </si>
  <si>
    <t>CFLscw-3way(18w)</t>
  </si>
  <si>
    <t>CFL Lamp: Non-Reflector, 3-Way, 18 Watts</t>
  </si>
  <si>
    <t>CFLscw-3way(19w)</t>
  </si>
  <si>
    <t>CFL Lamp: Non-Reflector, 3-Way, 19 Watts</t>
  </si>
  <si>
    <t>CFLscw-3way(20w)</t>
  </si>
  <si>
    <t>CFL Lamp: Non-Reflector, 3-Way, 20 Watts</t>
  </si>
  <si>
    <t>CFLscw-3way(21w)</t>
  </si>
  <si>
    <t>CFL Lamp: Non-Reflector, 3-Way, 21 Watts</t>
  </si>
  <si>
    <t>CFLscw-3way(22w)</t>
  </si>
  <si>
    <t>CFL Lamp: Non-Reflector, 3-Way, 22 Watts</t>
  </si>
  <si>
    <t>CFLscw-3way(23w)</t>
  </si>
  <si>
    <t>CFL Lamp: Non-Reflector, 3-Way, 23 Watts</t>
  </si>
  <si>
    <t>CFLscw-3way(24w)</t>
  </si>
  <si>
    <t>CFL Lamp: Non-Reflector, 3-Way, 24 Watts</t>
  </si>
  <si>
    <t>CFLscw-3way(25w)</t>
  </si>
  <si>
    <t>CFL Lamp: Non-Reflector, 3-Way, 25 Watts</t>
  </si>
  <si>
    <t>CFLscw-3way(26w)</t>
  </si>
  <si>
    <t>CFL Lamp: Non-Reflector, 3-Way, 26 Watts</t>
  </si>
  <si>
    <t>CFLscw-3way(27w)</t>
  </si>
  <si>
    <t>CFL Lamp: Non-Reflector, 3-Way, 27 Watts</t>
  </si>
  <si>
    <t>CFLscw-3way(28w)</t>
  </si>
  <si>
    <t>CFL Lamp: Non-Reflector, 3-Way, 28 Watts</t>
  </si>
  <si>
    <t>CFLscw-3way(29w)</t>
  </si>
  <si>
    <t>CFL Lamp: Non-Reflector, 3-Way, 29 Watts</t>
  </si>
  <si>
    <t>CFLscw-3way(30w)</t>
  </si>
  <si>
    <t>CFL Lamp: Non-Reflector, 3-Way, 30 Watts</t>
  </si>
  <si>
    <t>CFLscw-3way(31w)</t>
  </si>
  <si>
    <t>CFL Lamp: Non-Reflector, 3-Way, 31 Watts</t>
  </si>
  <si>
    <t>CFLscw-3way(32w)</t>
  </si>
  <si>
    <t>CFL Lamp: Non-Reflector, 3-Way, 32 Watts</t>
  </si>
  <si>
    <t>CFLscw-3way(33w)</t>
  </si>
  <si>
    <t>CFL Lamp: Non-Reflector, 3-Way, 33 Watts</t>
  </si>
  <si>
    <t>(33w)</t>
  </si>
  <si>
    <t>, 33 Watts</t>
  </si>
  <si>
    <t>CFLscw-3way(40w)</t>
  </si>
  <si>
    <t>CFL Lamp: Non-Reflector, 3-Way, 40 Watts</t>
  </si>
  <si>
    <t>CFLscw-3way(42w)</t>
  </si>
  <si>
    <t>CFL Lamp: Non-Reflector, 3-Way, 42 Watts</t>
  </si>
  <si>
    <t>CFLscw-Refl(3w)</t>
  </si>
  <si>
    <t>CFL Lamp: Reflector, 3 Watts</t>
  </si>
  <si>
    <t>CFL-Scw-Res-Refl-3W</t>
  </si>
  <si>
    <t>-Refl</t>
  </si>
  <si>
    <t>CFLscw-Refl(4w)</t>
  </si>
  <si>
    <t>CFL Lamp: Reflector, 4 Watts</t>
  </si>
  <si>
    <t>CFL-Scw-Res-Refl-4W</t>
  </si>
  <si>
    <t>CFLscw-Refl(5w)</t>
  </si>
  <si>
    <t>CFL Lamp: Reflector, 5 Watts</t>
  </si>
  <si>
    <t>CFL-Scw-Res-Refl-5W</t>
  </si>
  <si>
    <t>R</t>
  </si>
  <si>
    <t>CFLscw-Refl(6w)</t>
  </si>
  <si>
    <t>CFL Lamp: Reflector, 6 Watts</t>
  </si>
  <si>
    <t>CFL-Scw-Res-Refl-6W</t>
  </si>
  <si>
    <t>CFLscw-Refl(7w)</t>
  </si>
  <si>
    <t>CFL Lamp: Reflector, 7 Watts</t>
  </si>
  <si>
    <t>CFL-Scw-Res-Refl-7W</t>
  </si>
  <si>
    <t>CFLscw-Refl(8w)</t>
  </si>
  <si>
    <t>CFL Lamp: Reflector, 8 Watts</t>
  </si>
  <si>
    <t>CFL-Scw-Res-Refl-8W</t>
  </si>
  <si>
    <t>CFLscw-Refl(9w)</t>
  </si>
  <si>
    <t>CFL Lamp: Reflector, 9 Watts</t>
  </si>
  <si>
    <t>CFL-Scw-Res-Refl-9W</t>
  </si>
  <si>
    <t>CFLscw-Refl(10w)</t>
  </si>
  <si>
    <t>CFL Lamp: Reflector, 10 Watts</t>
  </si>
  <si>
    <t>CFL-Scw-Res-Refl-10W</t>
  </si>
  <si>
    <t>CFLscw-Refl(11w)</t>
  </si>
  <si>
    <t>CFL Lamp: Reflector, 11 Watts</t>
  </si>
  <si>
    <t>CFL-Scw-Res-Refl-11W</t>
  </si>
  <si>
    <t>CFLscw-Refl(12w)</t>
  </si>
  <si>
    <t>CFL Lamp: Reflector, 12 Watts</t>
  </si>
  <si>
    <t>CFL-Scw-Res-Refl-12W</t>
  </si>
  <si>
    <t>CFLscw-Refl(13w)</t>
  </si>
  <si>
    <t>CFL Lamp: Reflector, 13 Watts</t>
  </si>
  <si>
    <t>CFL-Scw-Res-Refl-13W</t>
  </si>
  <si>
    <t>CFLscw-Refl(14w)</t>
  </si>
  <si>
    <t>CFL Lamp: Reflector, 14 Watts</t>
  </si>
  <si>
    <t>CFL-Scw-Res-Refl-14W</t>
  </si>
  <si>
    <t>CFLscw-Refl-1(15w)</t>
  </si>
  <si>
    <t>CFL Lamp: Reflector, 565 initial lumens, 15 Watts</t>
  </si>
  <si>
    <t>CFL-Scw-Res-Refl-15W</t>
  </si>
  <si>
    <t>, 565 initial lumens</t>
  </si>
  <si>
    <t>CFLscw-Refl(16w)</t>
  </si>
  <si>
    <t>CFL Lamp: Reflector, 604 initial lumens, 16 Watts</t>
  </si>
  <si>
    <t>CFL-Scw-Res-Refl-16W</t>
  </si>
  <si>
    <t>, 604 initial lumens</t>
  </si>
  <si>
    <t>CFLscw-Refl(17w)</t>
  </si>
  <si>
    <t>CFL Lamp: Reflector, 644 initial lumens, 17 Watts</t>
  </si>
  <si>
    <t>CFL-Scw-Res-Refl-17W</t>
  </si>
  <si>
    <t>, 644 initial lumens</t>
  </si>
  <si>
    <t>CFLscw-Refl(18w)</t>
  </si>
  <si>
    <t>CFL Lamp: Reflector, 683 initial lumens, 18 Watts</t>
  </si>
  <si>
    <t>CFL-Scw-Res-Refl-18W</t>
  </si>
  <si>
    <t>, 683 initial lumens</t>
  </si>
  <si>
    <t>CFLscw-Refl(19w)</t>
  </si>
  <si>
    <t>CFL Lamp: Reflector, 723 initial lumens, 19 Watts</t>
  </si>
  <si>
    <t>CFL-Scw-Res-Refl-19W</t>
  </si>
  <si>
    <t>, 723 initial lumens</t>
  </si>
  <si>
    <t>CFLscw-Refl(20w)</t>
  </si>
  <si>
    <t>CFL Lamp: Reflector, 762 initial lumens, 20 Watts</t>
  </si>
  <si>
    <t>CFL-Scw-Res-Refl-20W</t>
  </si>
  <si>
    <t>, 762 initial lumens</t>
  </si>
  <si>
    <t>CFLscw-Refl(21w)</t>
  </si>
  <si>
    <t>CFL Lamp: Reflector, 801 initial lumens, 21 Watts</t>
  </si>
  <si>
    <t>CFL-Scw-Res-Refl-21W</t>
  </si>
  <si>
    <t>, 801 initial lumens</t>
  </si>
  <si>
    <t>CFLscw-Refl(22w)</t>
  </si>
  <si>
    <t>CFL Lamp: Reflector, 841 initial lumens, 22 Watts</t>
  </si>
  <si>
    <t>CFL-Scw-Res-Refl-22W</t>
  </si>
  <si>
    <t>, 841 initial lumens</t>
  </si>
  <si>
    <t>CFLscw-Refl-1(23w)</t>
  </si>
  <si>
    <t>CFL Lamp: Reflector, 880 initial lumens, 23 Watts</t>
  </si>
  <si>
    <t>CFL-Scw-Res-Refl-23W</t>
  </si>
  <si>
    <t>, 880 initial lumens</t>
  </si>
  <si>
    <t>CFLscw-Refl(24w)</t>
  </si>
  <si>
    <t>CFL Lamp: Reflector, 925 initial lumens, 24 Watts</t>
  </si>
  <si>
    <t>CFL-Scw-Res-Refl-24W</t>
  </si>
  <si>
    <t>CFLscw-Refl(25w)</t>
  </si>
  <si>
    <t>CFL Lamp: Reflector, 970 initial lumens, 25 Watts</t>
  </si>
  <si>
    <t>CFL-Scw-Res-Refl-25W</t>
  </si>
  <si>
    <t>, 970 initial lumens</t>
  </si>
  <si>
    <t>CFLscw-Refl(26w)</t>
  </si>
  <si>
    <t>CFL Lamp: Reflector, 26 Watts</t>
  </si>
  <si>
    <t>CFL-Scw-Res-Refl-26W</t>
  </si>
  <si>
    <t>CFLscw-Refl(27w)</t>
  </si>
  <si>
    <t>CFL Lamp: Reflector, 27 Watts</t>
  </si>
  <si>
    <t>CFL-Scw-Res-Refl-27W</t>
  </si>
  <si>
    <t>CFLscw-Refl(28w)</t>
  </si>
  <si>
    <t>CFL Lamp: Reflector, 28 Watts</t>
  </si>
  <si>
    <t>CFL-Scw-Res-Refl-28W</t>
  </si>
  <si>
    <t>CFLscw-Refl(29w)</t>
  </si>
  <si>
    <t>CFL Lamp: Reflector, 29 Watts</t>
  </si>
  <si>
    <t>CFL-Scw-Res-Refl-29W</t>
  </si>
  <si>
    <t>CFLscw-Refl(30w)</t>
  </si>
  <si>
    <t>CFL Lamp: Reflector, 30 Watts</t>
  </si>
  <si>
    <t>CFL-Scw-Res-Refl-30W</t>
  </si>
  <si>
    <t>CFLscw-Refl(31w)</t>
  </si>
  <si>
    <t>CFL Lamp: Reflector, 31 Watts</t>
  </si>
  <si>
    <t>CFL-Scw-Res-Refl-31W</t>
  </si>
  <si>
    <t>CFLscw-Refl(32w)</t>
  </si>
  <si>
    <t>CFL Lamp: Reflector, 32 Watts</t>
  </si>
  <si>
    <t>CFL-Scw-Res-Refl-32W</t>
  </si>
  <si>
    <t>CFLscw-Refl(42w)</t>
  </si>
  <si>
    <t>CFL Lamp: Reflector, 42 Watts</t>
  </si>
  <si>
    <t>CFL-Scw-Res-Refl-42W</t>
  </si>
  <si>
    <t>CFLscw-Refl(55w)</t>
  </si>
  <si>
    <t>CFL Lamp: Reflector, 55 Watts</t>
  </si>
  <si>
    <t>CFL-Scw-Res-Refl-55W</t>
  </si>
  <si>
    <t>CFLscw-Refl(60w)</t>
  </si>
  <si>
    <t>CFL Lamp: Reflector, 60 Watts</t>
  </si>
  <si>
    <t>CFL-Scw-Res-Refl-60W</t>
  </si>
  <si>
    <t>CFLscw-Refl(80w)</t>
  </si>
  <si>
    <t>CFL Lamp: Reflector, 80 Watts</t>
  </si>
  <si>
    <t>CFL-Scw-Res-Refl-80W</t>
  </si>
  <si>
    <t>CFLscw-Refl(100w)</t>
  </si>
  <si>
    <t>CFL Lamp: Reflector, 100 Watts</t>
  </si>
  <si>
    <t>CFL-Scw-Res-Refl-100W</t>
  </si>
  <si>
    <t>CFLscw-Refl(150w)</t>
  </si>
  <si>
    <t>CFL Lamp: Reflector, 150 Watts</t>
  </si>
  <si>
    <t>CFL-Scw-Res-Refl-150W</t>
  </si>
  <si>
    <t>CFLscw-Refl(200w)</t>
  </si>
  <si>
    <t>CFL Lamp: Reflector, 200 Watts</t>
  </si>
  <si>
    <t>CFL-Scw-Res-Refl-200W</t>
  </si>
  <si>
    <t>CFLscw-Dim(14w)</t>
  </si>
  <si>
    <t>IOU-NonDEER</t>
  </si>
  <si>
    <t>CFL Lamp: Any Non-reflector, Dimmable, 14 Watts</t>
  </si>
  <si>
    <t>-Dim</t>
  </si>
  <si>
    <t>, Dimmable</t>
  </si>
  <si>
    <t>CFLscw-Dim(15w)</t>
  </si>
  <si>
    <t>CFL Lamp: Any Non-reflector, Dimmable, 15 Watts</t>
  </si>
  <si>
    <t>CFLscw-Dim(16w)</t>
  </si>
  <si>
    <t>CFL Lamp: Any Non-reflector, Dimmable, 16 Watts</t>
  </si>
  <si>
    <t>CFLscw-Dim(20w)</t>
  </si>
  <si>
    <t>CFL Lamp: Any Non-reflector, Dimmable, 20 Watts</t>
  </si>
  <si>
    <t>CFLscw-Dim(23w)</t>
  </si>
  <si>
    <t>CFL Lamp: Any Non-reflector, Dimmable, 23 Watts</t>
  </si>
  <si>
    <t>CFLscw-Dim(26w)</t>
  </si>
  <si>
    <t>CFL Lamp: Any Non-reflector, Dimmable, 26 Watts</t>
  </si>
  <si>
    <t>CFLscw-Dim(30w)</t>
  </si>
  <si>
    <t>CFL Lamp: Any Non-reflector, Dimmable, 30 Watts</t>
  </si>
  <si>
    <t>CFLscw-Dim(18w)</t>
  </si>
  <si>
    <t>CFL Lamp: Any Non-reflector, Dimmable, 18 Watts</t>
  </si>
  <si>
    <t>CFLscw(33w)</t>
  </si>
  <si>
    <t>CFL Lamp: Non-Reflector, 33 Watts</t>
  </si>
  <si>
    <t>CFLscw(68w)</t>
  </si>
  <si>
    <t>CFL Lamp: Non-Reflector, 68 Watts</t>
  </si>
  <si>
    <t>(68w)</t>
  </si>
  <si>
    <t>, 68 Watts</t>
  </si>
  <si>
    <t>CFLscw(69w)</t>
  </si>
  <si>
    <t>CFL Lamp: Non-Reflector, 69 Watts</t>
  </si>
  <si>
    <t>(69w)</t>
  </si>
  <si>
    <t>, 69 Watts</t>
  </si>
  <si>
    <t>CFLscw(84w)</t>
  </si>
  <si>
    <t>CFL Lamp: Non-Reflector, 84 Watts</t>
  </si>
  <si>
    <t>(84w)</t>
  </si>
  <si>
    <t>, 84 Watts</t>
  </si>
  <si>
    <t>CFLscw(85w)</t>
  </si>
  <si>
    <t>CFL Lamp: Non-Reflector, 85 Watts</t>
  </si>
  <si>
    <t>(85w)</t>
  </si>
  <si>
    <t>, 85 Watts</t>
  </si>
  <si>
    <t>CFLscw(120w)</t>
  </si>
  <si>
    <t>CFL Lamp: Non-Reflector, 120 Watts</t>
  </si>
  <si>
    <t>(120w)</t>
  </si>
  <si>
    <t>, 120 Watts</t>
  </si>
  <si>
    <t>CFLratio0357</t>
  </si>
  <si>
    <t>Com indoor non-refl CFL base case, Total Watts = 3.57 x Msr Watts</t>
  </si>
  <si>
    <t>BaseRatio</t>
  </si>
  <si>
    <t>(w)</t>
  </si>
  <si>
    <t>,  Watts</t>
  </si>
  <si>
    <t>CFLratio0347</t>
  </si>
  <si>
    <t>Res indoor non-refl CFL base case, Total Watts = 3.47 x Msr Watts</t>
  </si>
  <si>
    <t>CFLratio0409</t>
  </si>
  <si>
    <t>Res indoor Reflector CFL base case, Total Watts = 4.09 x Msr Watts</t>
  </si>
  <si>
    <t>CFLratio0407</t>
  </si>
  <si>
    <t>Res outdoor CFL base case, Total Watts = 4.07 x Msr Watts</t>
  </si>
  <si>
    <t>CFLscw-Refl-2(15w)</t>
  </si>
  <si>
    <t>CFL Lamp: Reflector, 800 initial lumens, 15 Watts</t>
  </si>
  <si>
    <t>, 800 initial lumens</t>
  </si>
  <si>
    <t>CFLscw-Refl-2(23w)</t>
  </si>
  <si>
    <t>CFL Lamp: Reflector, 900 initial lumens, 23 Watts</t>
  </si>
  <si>
    <t>, 900 initial lumens</t>
  </si>
  <si>
    <t>CFLscw-PAR38(23w)</t>
  </si>
  <si>
    <t>CFL Lamp: PAR38, 900 initial lumens, 23 Watts</t>
  </si>
  <si>
    <t>-PAR38</t>
  </si>
  <si>
    <t>PAR38</t>
  </si>
  <si>
    <t>CFLscw(36w)</t>
  </si>
  <si>
    <t>CFL Lamp: Any Non-reflector, 36 Watts</t>
  </si>
  <si>
    <t>(36w)</t>
  </si>
  <si>
    <t>, 36 Watts</t>
  </si>
  <si>
    <t>CFLscw(65w)</t>
  </si>
  <si>
    <t>CFL Lamp: Any Non-reflector, 65 Watts</t>
  </si>
  <si>
    <t>(65w)</t>
  </si>
  <si>
    <t>, 65 Watts</t>
  </si>
  <si>
    <t>CFLscw(70w)</t>
  </si>
  <si>
    <t>CFL Lamp: Any Non-reflector, 70 Watts</t>
  </si>
  <si>
    <t>(70w)</t>
  </si>
  <si>
    <t>, 70 Watts</t>
  </si>
  <si>
    <t>CFLscw-Refl-Ext(23w)</t>
  </si>
  <si>
    <t>CFL Lamp: Reflector, Exterior Rated, 23 Watts</t>
  </si>
  <si>
    <t>-Ext</t>
  </si>
  <si>
    <t>, Exterior Rated</t>
  </si>
  <si>
    <t>CFLscw-Dim-Ext(23w)</t>
  </si>
  <si>
    <t>CFL Lamp: Any Non-reflector, Dimmable, Exterior Rated, 23 Watts</t>
  </si>
  <si>
    <t>CFLscw(38w)</t>
  </si>
  <si>
    <t>CFL Lamp: Any Non-reflector, 38 Watts</t>
  </si>
  <si>
    <t>(38w)</t>
  </si>
  <si>
    <t>, 38 Watts</t>
  </si>
  <si>
    <t>CFLscw(39w)</t>
  </si>
  <si>
    <t>CFL Lamp: Any Non-reflector, 39 Watts</t>
  </si>
  <si>
    <t>(39w)</t>
  </si>
  <si>
    <t>, 39 Watts</t>
  </si>
  <si>
    <t>CFLscw(44w)</t>
  </si>
  <si>
    <t>CFL Lamp: Any Non-reflector, 44 Watts</t>
  </si>
  <si>
    <t>(44w)</t>
  </si>
  <si>
    <t>, 44 Watts</t>
  </si>
  <si>
    <t>CFLscw(45w)</t>
  </si>
  <si>
    <t>CFL Lamp: Any Non-reflector, 45 Watts</t>
  </si>
  <si>
    <t>(45w)</t>
  </si>
  <si>
    <t>, 45 Watts</t>
  </si>
  <si>
    <t>CFLscw(48w)</t>
  </si>
  <si>
    <t>CFL Lamp: Any Non-reflector, 48 Watts</t>
  </si>
  <si>
    <t>(48w)</t>
  </si>
  <si>
    <t>, 48 Watts</t>
  </si>
  <si>
    <t>CFLscw(50w)</t>
  </si>
  <si>
    <t>CFL Lamp: Any Non-reflector, 50 Watts</t>
  </si>
  <si>
    <t>(50w)</t>
  </si>
  <si>
    <t>, 50 Watts</t>
  </si>
  <si>
    <t>CFLscw(52w)</t>
  </si>
  <si>
    <t>CFL Lamp: Any Non-reflector, 52 Watts</t>
  </si>
  <si>
    <t>(52w)</t>
  </si>
  <si>
    <t>, 52 Watts</t>
  </si>
  <si>
    <t>CFLscw(64w)</t>
  </si>
  <si>
    <t>CFL Lamp: Any Non-reflector, 64 Watts</t>
  </si>
  <si>
    <t>(64w)</t>
  </si>
  <si>
    <t>, 64 Watts</t>
  </si>
  <si>
    <t>CFLscw(72w)</t>
  </si>
  <si>
    <t>CFL Lamp: Any Non-reflector, 72 Watts</t>
  </si>
  <si>
    <t>(72w)</t>
  </si>
  <si>
    <t>, 72 Watts</t>
  </si>
  <si>
    <t>CFLscw(78w)</t>
  </si>
  <si>
    <t>CFL Lamp: Any Non-reflector, 78 Watts</t>
  </si>
  <si>
    <t>(78w)</t>
  </si>
  <si>
    <t>, 78 Watts</t>
  </si>
  <si>
    <t>CFLscw(92w)</t>
  </si>
  <si>
    <t>CFL Lamp: Any Non-reflector, 92 Watts</t>
  </si>
  <si>
    <t>(92w)</t>
  </si>
  <si>
    <t>, 92 Watts</t>
  </si>
  <si>
    <t>CFLscw(96w)</t>
  </si>
  <si>
    <t>CFL Lamp: Any Non-reflector, 96 Watts</t>
  </si>
  <si>
    <t>(96w)</t>
  </si>
  <si>
    <t>, 96 Watts</t>
  </si>
  <si>
    <t>CFLscw(117w)</t>
  </si>
  <si>
    <t>CFL Lamp: Any Non-reflector, 117 Watts</t>
  </si>
  <si>
    <t>(117w)</t>
  </si>
  <si>
    <t>, 117 Watts</t>
  </si>
  <si>
    <t>CFLscw(128w)</t>
  </si>
  <si>
    <t>CFL Lamp: Any Non-reflector, 128 Watts</t>
  </si>
  <si>
    <t>(128w)</t>
  </si>
  <si>
    <t>, 128 Watts</t>
  </si>
  <si>
    <t>CFLscw(195w)</t>
  </si>
  <si>
    <t>CFL Lamp: Any Non-reflector, 195 Watts</t>
  </si>
  <si>
    <t>(195w)</t>
  </si>
  <si>
    <t>, 195 Watts</t>
  </si>
  <si>
    <t>CFLscw-Dim(25w)</t>
  </si>
  <si>
    <t>CFL Lamp: Any Non-reflector, Dimmable, 25 Watts</t>
  </si>
  <si>
    <t>CFLscw-Dim(28w)</t>
  </si>
  <si>
    <t>CFL Lamp: Any Non-reflector, Dimmable, 28 Watts</t>
  </si>
  <si>
    <t>CFLscw-Dim(33w)</t>
  </si>
  <si>
    <t>CFL Lamp: Any Non-reflector, Dimmable, 33 Watts</t>
  </si>
  <si>
    <t>CFLscw-Dim(35w)</t>
  </si>
  <si>
    <t>CFL Lamp: Any Non-reflector, Dimmable, 35 Watts</t>
  </si>
  <si>
    <t>(35w)</t>
  </si>
  <si>
    <t>, 35 Watts</t>
  </si>
  <si>
    <t>CFLscw-Dim(38w)</t>
  </si>
  <si>
    <t>CFL Lamp: Any Non-reflector, Dimmable, 38 Watts</t>
  </si>
  <si>
    <t>CFLscw-Dim(47w)</t>
  </si>
  <si>
    <t>CFL Lamp: Any Non-reflector, Dimmable, 47 Watts</t>
  </si>
  <si>
    <t>(47w)</t>
  </si>
  <si>
    <t>, 47 Watts</t>
  </si>
  <si>
    <t>CFLscw-Dim(40w)</t>
  </si>
  <si>
    <t>CFL Lamp: Any Non-reflector, Dimmable, 40 Watts</t>
  </si>
  <si>
    <t>CFLscw-Dim(50w)</t>
  </si>
  <si>
    <t>CFL Lamp: Any Non-reflector, Dimmable, 50 Watts</t>
  </si>
  <si>
    <t>CFLscw-Dim(45w)</t>
  </si>
  <si>
    <t>CFL Lamp: Any Non-reflector, Dimmable, 45 Watts</t>
  </si>
  <si>
    <t>CFLscw-Dim(62w)</t>
  </si>
  <si>
    <t>CFL Lamp: Any Non-reflector, Dimmable, 62 Watts</t>
  </si>
  <si>
    <t>(62w)</t>
  </si>
  <si>
    <t>, 62 Watts</t>
  </si>
  <si>
    <t>CFLscw-Dim(57w)</t>
  </si>
  <si>
    <t>CFL Lamp: Any Non-reflector, Dimmable, 57 Watts</t>
  </si>
  <si>
    <t>(57w)</t>
  </si>
  <si>
    <t>, 57 Watts</t>
  </si>
  <si>
    <t>CFLscw-Dim(65w)</t>
  </si>
  <si>
    <t>CFL Lamp: Any Non-reflector, Dimmable, 65 Watts</t>
  </si>
  <si>
    <t>CFLscw-Dim(81w)</t>
  </si>
  <si>
    <t>CFL Lamp: Any Non-reflector, Dimmable, 81 Watts</t>
  </si>
  <si>
    <t>(81w)</t>
  </si>
  <si>
    <t>, 81 Watts</t>
  </si>
  <si>
    <t>CFLscw-Dim(70w)</t>
  </si>
  <si>
    <t>CFL Lamp: Any Non-reflector, Dimmable, 70 Watts</t>
  </si>
  <si>
    <t>CFLscw-Dim(72w)</t>
  </si>
  <si>
    <t>CFL Lamp: Any Non-reflector, Dimmable, 72 Watts</t>
  </si>
  <si>
    <t>CFLscw-Dim(79w)</t>
  </si>
  <si>
    <t>CFL Lamp: Any Non-reflector, Dimmable, 79 Watts</t>
  </si>
  <si>
    <t>(79w)</t>
  </si>
  <si>
    <t>, 79 Watts</t>
  </si>
  <si>
    <t>CFLscw-Dim(82w)</t>
  </si>
  <si>
    <t>CFL Lamp: Any Non-reflector, Dimmable, 82 Watts</t>
  </si>
  <si>
    <t>(82w)</t>
  </si>
  <si>
    <t>, 82 Watts</t>
  </si>
  <si>
    <t>CFLscw-Dim(99w)</t>
  </si>
  <si>
    <t>CFL Lamp: Any Non-reflector, Dimmable, 99 Watts</t>
  </si>
  <si>
    <t>(99w)</t>
  </si>
  <si>
    <t>, 99 Watts</t>
  </si>
  <si>
    <t>CFLscw-Ext(9w)</t>
  </si>
  <si>
    <t>CFL Lamp: Any Non-reflector, Exterior Rated, 9 Watts</t>
  </si>
  <si>
    <t>CFLscw-Ext(11w)</t>
  </si>
  <si>
    <t>CFL Lamp: Any Non-reflector, Exterior Rated, 11 Watts</t>
  </si>
  <si>
    <t>CFLscw-Ext(13w)</t>
  </si>
  <si>
    <t>CFL Lamp: Any Non-reflector, Exterior Rated, 13 Watts</t>
  </si>
  <si>
    <t>CFLscw-Refl-Ext(13w)</t>
  </si>
  <si>
    <t>CFL Lamp: Reflector, Exterior Rated, 13 Watts</t>
  </si>
  <si>
    <t>CFLscw-Ext(14w)</t>
  </si>
  <si>
    <t>CFL Lamp: Any Non-reflector, Exterior Rated, 14 Watts</t>
  </si>
  <si>
    <t>CFLscw-Refl-Ext(14w)</t>
  </si>
  <si>
    <t>CFL Lamp: Reflector, Exterior Rated, 14 Watts</t>
  </si>
  <si>
    <t>CFLscw-Ext(15w)</t>
  </si>
  <si>
    <t>CFL Lamp: Any Non-reflector, Exterior Rated, 15 Watts</t>
  </si>
  <si>
    <t>CFLscw-Refl-Ext(15w)</t>
  </si>
  <si>
    <t>CFL Lamp: Reflector, Exterior Rated, 15 Watts</t>
  </si>
  <si>
    <t>CFLscw-Ext(18w)</t>
  </si>
  <si>
    <t>CFL Lamp: Any Non-reflector, Exterior Rated, 18 Watts</t>
  </si>
  <si>
    <t>CFLscw-Refl-Ext(18w)</t>
  </si>
  <si>
    <t>CFL Lamp: Reflector, Exterior Rated, 18 Watts</t>
  </si>
  <si>
    <t>CFLscw-Ext(19w)</t>
  </si>
  <si>
    <t>CFL Lamp: Any Non-reflector, Exterior Rated, 19 Watts</t>
  </si>
  <si>
    <t>CFLscw-Ext(20w)</t>
  </si>
  <si>
    <t>CFL Lamp: Any Non-reflector, Exterior Rated, 20 Watts</t>
  </si>
  <si>
    <t>CFLscw-Refl-Ext(20w)</t>
  </si>
  <si>
    <t>CFL Lamp: Reflector, Exterior Rated, 20 Watts</t>
  </si>
  <si>
    <t>CFLscw-Ext(22w)</t>
  </si>
  <si>
    <t>CFL Lamp: Any Non-reflector, Exterior Rated, 22 Watts</t>
  </si>
  <si>
    <t>CFLscw-Ext(23w)</t>
  </si>
  <si>
    <t>CFL Lamp: Any Non-reflector, Exterior Rated, 23 Watts</t>
  </si>
  <si>
    <t>CFLscw-Ext(24w)</t>
  </si>
  <si>
    <t>CFL Lamp: Any Non-reflector, Exterior Rated, 24 Watts</t>
  </si>
  <si>
    <t>CFLscw-Ext(25w)</t>
  </si>
  <si>
    <t>CFL Lamp: Any Non-reflector, Exterior Rated, 25 Watts</t>
  </si>
  <si>
    <t>CFLscw-Ext(26w)</t>
  </si>
  <si>
    <t>CFL Lamp: Any Non-reflector, Exterior Rated, 26 Watts</t>
  </si>
  <si>
    <t>CFLscw-Ext(27w)</t>
  </si>
  <si>
    <t>CFL Lamp: Any Non-reflector, Exterior Rated, 27 Watts</t>
  </si>
  <si>
    <t>CFLscw-Refl(40w)</t>
  </si>
  <si>
    <t>CFL Lamp: Reflector, 40 Watts</t>
  </si>
  <si>
    <t>CFLscw-Refl(45w)</t>
  </si>
  <si>
    <t>CFL Lamp: Reflector, 45 Watts</t>
  </si>
  <si>
    <t>CFLscw-Circ9(22w)</t>
  </si>
  <si>
    <t>CFL Lamp: T-9 Circular Tube, 22 Watts</t>
  </si>
  <si>
    <t>-Circ9</t>
  </si>
  <si>
    <t>T-9 Circular Tube</t>
  </si>
  <si>
    <t>CFLscw-Circ9(26w)</t>
  </si>
  <si>
    <t>CFL Lamp: T-9 Circular Tube, 26 Watts</t>
  </si>
  <si>
    <t>CFLscw-Circ9(32w)</t>
  </si>
  <si>
    <t>CFL Lamp: T-9 Circular Tube, 32 Watts</t>
  </si>
  <si>
    <t>CFLscw-Circ9(40w)</t>
  </si>
  <si>
    <t>CFL Lamp: T-9 Circular Tube, 40 Watts</t>
  </si>
  <si>
    <t>CFLscw-Circ9(55w)</t>
  </si>
  <si>
    <t>CFL Lamp: T-9 Circular Tube, 55 Watts</t>
  </si>
  <si>
    <t>CFLscw-3way(13w)</t>
  </si>
  <si>
    <t>CFL Lamp: Any Non-reflector, 3-Way, 13 Watts</t>
  </si>
  <si>
    <t>CFLscw-CC(3w)</t>
  </si>
  <si>
    <t>CFL Lamp: Any Non-reflector, Code Cathode, 3 Watts</t>
  </si>
  <si>
    <t>-CC</t>
  </si>
  <si>
    <t>, Code Cathode</t>
  </si>
  <si>
    <t>PRC: these should not be included</t>
  </si>
  <si>
    <t>CFLscw-CC(5w)</t>
  </si>
  <si>
    <t>CFL Lamp: Any Non-reflector, Code Cathode, 5 Watts</t>
  </si>
  <si>
    <t>CFLscw-CC(8w)</t>
  </si>
  <si>
    <t>CFL Lamp: Any Non-reflector, Code Cathode, 8 Watts</t>
  </si>
  <si>
    <t>CFLscw-Circ9-Ext(22w)</t>
  </si>
  <si>
    <t>CFL Lamp: T-9 Circular Tube, Exterior Rated, 22 Watts</t>
  </si>
  <si>
    <t>CFLscw-Candle(22w)</t>
  </si>
  <si>
    <t>CFL Lamp: Candelabra, 22 Watts</t>
  </si>
  <si>
    <t>-Candle</t>
  </si>
  <si>
    <t>CFLscw-A(22w)</t>
  </si>
  <si>
    <t>CFL Lamp: A-lamp, 22 Watts</t>
  </si>
  <si>
    <t>-A</t>
  </si>
  <si>
    <t>CFLscw-Glb(22w)</t>
  </si>
  <si>
    <t>CFL Lamp: Globe, 22 Watts</t>
  </si>
  <si>
    <t>-Glb</t>
  </si>
  <si>
    <t>G</t>
  </si>
  <si>
    <t>CFLscw-Dim(10w)</t>
  </si>
  <si>
    <t>CFL Lamp: Any Non-reflector, Dimmable, 10 Watts</t>
  </si>
  <si>
    <t>CFLscw-Dim(11w)</t>
  </si>
  <si>
    <t>CFL Lamp: Any Non-reflector, Dimmable, 11 Watts</t>
  </si>
  <si>
    <t>CFLscw-Dim(19w)</t>
  </si>
  <si>
    <t>CFL Lamp: Any Non-reflector, Dimmable, 19 Watts</t>
  </si>
  <si>
    <t>CFLscw-Refl-Ext(30w)</t>
  </si>
  <si>
    <t>CFL Lamp: Reflector, Exterior Rated, 30 Watts</t>
  </si>
  <si>
    <t>CFLscw-Ext(40w)</t>
  </si>
  <si>
    <t>CFL Lamp: Non-Reflector, Exterior Rated, 40 Watts</t>
  </si>
  <si>
    <t>CFLscw-Ext(42w)</t>
  </si>
  <si>
    <t>CFL Lamp: Non-Reflector, Exterior Rated, 42 Watts</t>
  </si>
  <si>
    <t>CFLscw-Ext(60w)</t>
  </si>
  <si>
    <t>CFL Lamp: Non-Reflector, Exterior Rated, 60 Watts</t>
  </si>
  <si>
    <t>CFLscw-Ext(80w)</t>
  </si>
  <si>
    <t>CFL Lamp: Non-Reflector, Exterior Rated, 80 Watts</t>
  </si>
  <si>
    <t>CFLscw-Ext(100w)</t>
  </si>
  <si>
    <t>CFL Lamp: Non-Reflector, Exterior Rated, 100 Watts</t>
  </si>
  <si>
    <t>CFLscw-Ext(150w)</t>
  </si>
  <si>
    <t>CFL Lamp: Non-Reflector, Exterior Rated, 150 Watts</t>
  </si>
  <si>
    <t>CFLscw-Candle(7w)</t>
  </si>
  <si>
    <t>CFL Lamp: Candelabra, 7 Watts</t>
  </si>
  <si>
    <t>CFLscw-Candle(8w)</t>
  </si>
  <si>
    <t>CFL Lamp: Candelabra, 8 Watts</t>
  </si>
  <si>
    <t>CFLscw-Candle(9w)</t>
  </si>
  <si>
    <t>CFL Lamp: Candelabra, 9 Watts</t>
  </si>
  <si>
    <t>CFLscw-Candle(10w)</t>
  </si>
  <si>
    <t>CFL Lamp: Candelabra, 10 Watts</t>
  </si>
  <si>
    <t>CFLscw-Candle(11w)</t>
  </si>
  <si>
    <t>CFL Lamp: Candelabra, 11 Watts</t>
  </si>
  <si>
    <t>CFLscw-Candle(12w)</t>
  </si>
  <si>
    <t>CFL Lamp: Candelabra, 12 Watts</t>
  </si>
  <si>
    <t>CFLscw-Candle(13w)</t>
  </si>
  <si>
    <t>CFL Lamp: Candelabra, 13 Watts</t>
  </si>
  <si>
    <t>CFLscw-Candle(14w)</t>
  </si>
  <si>
    <t>CFL Lamp: Candelabra, 14 Watts</t>
  </si>
  <si>
    <t>CFLscw-Candle(15w)</t>
  </si>
  <si>
    <t>CFL Lamp: Candelabra, 15 Watts</t>
  </si>
  <si>
    <t>CFLscw-Candle(16w)</t>
  </si>
  <si>
    <t>CFL Lamp: Candelabra, 16 Watts</t>
  </si>
  <si>
    <t>CFLscw-Candle(18w)</t>
  </si>
  <si>
    <t>CFL Lamp: Candelabra, 18 Watts</t>
  </si>
  <si>
    <t>CFLscw-Candle(19w)</t>
  </si>
  <si>
    <t>CFL Lamp: Candelabra, 19 Watts</t>
  </si>
  <si>
    <t>CFLscw-Candle(20w)</t>
  </si>
  <si>
    <t>CFL Lamp: Candelabra, 20 Watts</t>
  </si>
  <si>
    <t>CFLscw-Candle(23w)</t>
  </si>
  <si>
    <t>CFL Lamp: Candelabra, 23 Watts</t>
  </si>
  <si>
    <t>CFLscw-Candle(24w)</t>
  </si>
  <si>
    <t>CFL Lamp: Candelabra, 24 Watts</t>
  </si>
  <si>
    <t>CFLscw-Candle(25w)</t>
  </si>
  <si>
    <t>CFL Lamp: Candelabra, 25 Watts</t>
  </si>
  <si>
    <t>CFLscw-Candle(26w)</t>
  </si>
  <si>
    <t>CFL Lamp: Candelabra, 26 Watts</t>
  </si>
  <si>
    <t>CFLscw-Candle(27w)</t>
  </si>
  <si>
    <t>CFL Lamp: Candelabra, 27 Watts</t>
  </si>
  <si>
    <t>CFLscw-Candle(28w)</t>
  </si>
  <si>
    <t>CFL Lamp: Candelabra, 28 Watts</t>
  </si>
  <si>
    <t>CFLscw-Candle(30w)</t>
  </si>
  <si>
    <t>CFL Lamp: Candelabra, 30 Watts</t>
  </si>
  <si>
    <t>CFLscw-Candle(32w)</t>
  </si>
  <si>
    <t>CFL Lamp: Candelabra, 32 Watts</t>
  </si>
  <si>
    <t>CFLscw-Candle(40w)</t>
  </si>
  <si>
    <t>CFL Lamp: Candelabra, 40 Watts</t>
  </si>
  <si>
    <t>CFLscw-Candle(42w)</t>
  </si>
  <si>
    <t>CFL Lamp: Candelabra, 42 Watts</t>
  </si>
  <si>
    <t>CFLscw-Candle(45w)</t>
  </si>
  <si>
    <t>CFL Lamp: Candelabra, 45 Watts</t>
  </si>
  <si>
    <t>CFLscw-Candle(55w)</t>
  </si>
  <si>
    <t>CFL Lamp: Candelabra, 55 Watts</t>
  </si>
  <si>
    <t>CFLscw-Glb(7w)</t>
  </si>
  <si>
    <t>CFL Lamp: Globe, 7 Watts</t>
  </si>
  <si>
    <t>CFLscw-Glb(8w)</t>
  </si>
  <si>
    <t>CFL Lamp: Globe, 8 Watts</t>
  </si>
  <si>
    <t>CFLscw-Glb(9w)</t>
  </si>
  <si>
    <t>CFL Lamp: Globe, 9 Watts</t>
  </si>
  <si>
    <t>CFLscw-Glb(10w)</t>
  </si>
  <si>
    <t>CFL Lamp: Globe, 10 Watts</t>
  </si>
  <si>
    <t>CFLscw-Glb(11w)</t>
  </si>
  <si>
    <t>CFL Lamp: Globe, 11 Watts</t>
  </si>
  <si>
    <t>CFLscw-Glb(12w)</t>
  </si>
  <si>
    <t>CFL Lamp: Globe, 12 Watts</t>
  </si>
  <si>
    <t>CFLscw-Glb(13w)</t>
  </si>
  <si>
    <t>CFL Lamp: Globe, 13 Watts</t>
  </si>
  <si>
    <t>CFLscw-Glb(14w)</t>
  </si>
  <si>
    <t>CFL Lamp: Globe, 14 Watts</t>
  </si>
  <si>
    <t>CFLscw-Glb(15w)</t>
  </si>
  <si>
    <t>CFL Lamp: Globe, 15 Watts</t>
  </si>
  <si>
    <t>CFLscw-Glb(16w)</t>
  </si>
  <si>
    <t>CFL Lamp: Globe, 16 Watts</t>
  </si>
  <si>
    <t>CFLscw-Glb(18w)</t>
  </si>
  <si>
    <t>CFL Lamp: Globe, 18 Watts</t>
  </si>
  <si>
    <t>CFLscw-Glb(19w)</t>
  </si>
  <si>
    <t>CFL Lamp: Globe, 19 Watts</t>
  </si>
  <si>
    <t>CFLscw-Glb(20w)</t>
  </si>
  <si>
    <t>CFL Lamp: Globe, 20 Watts</t>
  </si>
  <si>
    <t>CFLscw-Glb(23w)</t>
  </si>
  <si>
    <t>CFL Lamp: Globe, 23 Watts</t>
  </si>
  <si>
    <t>CFLscw-Glb(24w)</t>
  </si>
  <si>
    <t>CFL Lamp: Globe, 24 Watts</t>
  </si>
  <si>
    <t>CFLscw-Glb(25w)</t>
  </si>
  <si>
    <t>CFL Lamp: Globe, 25 Watts</t>
  </si>
  <si>
    <t>CFLscw-Glb(26w)</t>
  </si>
  <si>
    <t>CFL Lamp: Globe, 26 Watts</t>
  </si>
  <si>
    <t>CFLscw-Glb(27w)</t>
  </si>
  <si>
    <t>CFL Lamp: Globe, 27 Watts</t>
  </si>
  <si>
    <t>CFLscw-Glb(28w)</t>
  </si>
  <si>
    <t>CFL Lamp: Globe, 28 Watts</t>
  </si>
  <si>
    <t>CFLscw-Glb(30w)</t>
  </si>
  <si>
    <t>CFL Lamp: Globe, 30 Watts</t>
  </si>
  <si>
    <t>CFLscw-Glb(32w)</t>
  </si>
  <si>
    <t>CFL Lamp: Globe, 32 Watts</t>
  </si>
  <si>
    <t>CFLscw-Glb(40w)</t>
  </si>
  <si>
    <t>CFL Lamp: Globe, 40 Watts</t>
  </si>
  <si>
    <t>CFLscw-Glb(42w)</t>
  </si>
  <si>
    <t>CFL Lamp: Globe, 42 Watts</t>
  </si>
  <si>
    <t>CFLscw-Glb(45w)</t>
  </si>
  <si>
    <t>CFL Lamp: Globe, 45 Watts</t>
  </si>
  <si>
    <t>CFLscw-Glb(55w)</t>
  </si>
  <si>
    <t>CFL Lamp: Globe, 55 Watts</t>
  </si>
  <si>
    <t>CFLscw-A(7w)</t>
  </si>
  <si>
    <t>CFL Lamp: A-lamp, 7 Watts</t>
  </si>
  <si>
    <t>CFLscw-A(8w)</t>
  </si>
  <si>
    <t>CFL Lamp: A-lamp, 8 Watts</t>
  </si>
  <si>
    <t>CFLscw-A(9w)</t>
  </si>
  <si>
    <t>CFL Lamp: A-lamp, 9 Watts</t>
  </si>
  <si>
    <t>CFLscw-A(10w)</t>
  </si>
  <si>
    <t>CFL Lamp: A-lamp, 10 Watts</t>
  </si>
  <si>
    <t>CFLscw-A(11w)</t>
  </si>
  <si>
    <t>CFL Lamp: A-lamp, 11 Watts</t>
  </si>
  <si>
    <t>CFLscw-A(12w)</t>
  </si>
  <si>
    <t>CFL Lamp: A-lamp, 12 Watts</t>
  </si>
  <si>
    <t>CFLscw-A(13w)</t>
  </si>
  <si>
    <t>CFL Lamp: A-lamp, 13 Watts</t>
  </si>
  <si>
    <t>CFLscw-A(14w)</t>
  </si>
  <si>
    <t>CFL Lamp: A-lamp, 14 Watts</t>
  </si>
  <si>
    <t>CFLscw-A(15w)</t>
  </si>
  <si>
    <t>CFL Lamp: A-lamp, 15 Watts</t>
  </si>
  <si>
    <t>CFLscw-A(16w)</t>
  </si>
  <si>
    <t>CFL Lamp: A-lamp, 16 Watts</t>
  </si>
  <si>
    <t>CFLscw-A(18w)</t>
  </si>
  <si>
    <t>CFL Lamp: A-lamp, 18 Watts</t>
  </si>
  <si>
    <t>CFLscw-A(19w)</t>
  </si>
  <si>
    <t>CFL Lamp: A-lamp, 19 Watts</t>
  </si>
  <si>
    <t>CFLscw-A(20w)</t>
  </si>
  <si>
    <t>CFL Lamp: A-lamp, 20 Watts</t>
  </si>
  <si>
    <t>CFLscw-A(23w)</t>
  </si>
  <si>
    <t>CFL Lamp: A-lamp, 23 Watts</t>
  </si>
  <si>
    <t>CFLscw-A(24w)</t>
  </si>
  <si>
    <t>CFL Lamp: A-lamp, 24 Watts</t>
  </si>
  <si>
    <t>CFLscw-A(25w)</t>
  </si>
  <si>
    <t>CFL Lamp: A-lamp, 25 Watts</t>
  </si>
  <si>
    <t>CFLscw-A(26w)</t>
  </si>
  <si>
    <t>CFL Lamp: A-lamp, 26 Watts</t>
  </si>
  <si>
    <t>CFLscw-A(27w)</t>
  </si>
  <si>
    <t>CFL Lamp: A-lamp, 27 Watts</t>
  </si>
  <si>
    <t>CFLscw-A(28w)</t>
  </si>
  <si>
    <t>CFL Lamp: A-lamp, 28 Watts</t>
  </si>
  <si>
    <t>CFLscw-A(30w)</t>
  </si>
  <si>
    <t>CFL Lamp: A-lamp, 30 Watts</t>
  </si>
  <si>
    <t>CFLscw-A(32w)</t>
  </si>
  <si>
    <t>CFL Lamp: A-lamp, 32 Watts</t>
  </si>
  <si>
    <t>CFLscw-A(40w)</t>
  </si>
  <si>
    <t>CFL Lamp: A-lamp, 40 Watts</t>
  </si>
  <si>
    <t>CFLscw-A(42w)</t>
  </si>
  <si>
    <t>CFL Lamp: A-lamp, 42 Watts</t>
  </si>
  <si>
    <t>CFLscw-A(45w)</t>
  </si>
  <si>
    <t>CFL Lamp: A-lamp, 45 Watts</t>
  </si>
  <si>
    <t>CFLscw-A(55w)</t>
  </si>
  <si>
    <t>CFL Lamp: A-lamp, 55 Watts</t>
  </si>
  <si>
    <t>CFLscw-Refl-Dim(15w)</t>
  </si>
  <si>
    <t>CFL Lamp: Reflector, Dimmable, 15 Watts</t>
  </si>
  <si>
    <t>CFLscw-Refl-Dim(16w)</t>
  </si>
  <si>
    <t>CFL Lamp: Reflector, Dimmable, 16 Watts</t>
  </si>
  <si>
    <t>CFLscw-Refl-Dim(20w)</t>
  </si>
  <si>
    <t>CFL Lamp: Reflector, Dimmable, 20 Watts</t>
  </si>
  <si>
    <t>CFLscw-Refl-Dim(26w)</t>
  </si>
  <si>
    <t>CFL Lamp: Reflector, Dimmable, 26 Watts</t>
  </si>
  <si>
    <t>CFLscw-Refl-Ext(16w)</t>
  </si>
  <si>
    <t>CFL Lamp: Reflector, Exterior Rated, 16 Watts</t>
  </si>
  <si>
    <t>CFLscw-Refl-Ext(40w)</t>
  </si>
  <si>
    <t>CFL Lamp: Reflector, Exterior Rated, 40 Watts</t>
  </si>
  <si>
    <t>CFLratio0248</t>
  </si>
  <si>
    <t>DEER2016</t>
  </si>
  <si>
    <t>Res Interior Non-Reflector CFL Lamps, Total Watts = 2.48 x Msr Watts; 2015 Uncertain Measure Update, valid starting 6/1/2015</t>
  </si>
  <si>
    <t>CFLratio0284</t>
  </si>
  <si>
    <t>Res Outdoor CFL base case, Total Watts = 2.84 x Msr Watts; 2015 Uncertain Measure Update, valid starting 6/1/2015</t>
  </si>
  <si>
    <t>CFLratio0286</t>
  </si>
  <si>
    <t>Res Interior Reflector CFL Lamps, Total Watts = 2.86 x Msr Watts; 2015 Uncertain Measure Update, valid starting 6/1/2015</t>
  </si>
  <si>
    <t>Labor Cost Recommended Values</t>
  </si>
  <si>
    <t>Technology</t>
  </si>
  <si>
    <t>Recommended Values</t>
  </si>
  <si>
    <t>Installation Dimension/Scenario</t>
  </si>
  <si>
    <t>Common Unit</t>
  </si>
  <si>
    <t>Source of recommend values</t>
  </si>
  <si>
    <t>Labor Hours per unit</t>
  </si>
  <si>
    <t>Total Labor Hours Formula</t>
  </si>
  <si>
    <t>Labor Hourly Rate</t>
  </si>
  <si>
    <t>Labor Cost per unit</t>
  </si>
  <si>
    <t>Miscellaneous Costs per unit</t>
  </si>
  <si>
    <t>Miscellaneous Fixed Costs (per project)</t>
  </si>
  <si>
    <t>Markup</t>
  </si>
  <si>
    <r>
      <t xml:space="preserve">Total Non-equipment costs ($/unit) </t>
    </r>
    <r>
      <rPr>
        <b/>
        <sz val="11"/>
        <color indexed="10"/>
        <rFont val="Calibri"/>
        <family val="2"/>
      </rPr>
      <t>excluding fixed costs</t>
    </r>
  </si>
  <si>
    <t>CFL A-Lamps and Twisters</t>
  </si>
  <si>
    <t>Labor hours and rates</t>
  </si>
  <si>
    <t>lamp</t>
  </si>
  <si>
    <t>RSMeans</t>
  </si>
  <si>
    <t>CFL Reflector</t>
  </si>
  <si>
    <t>CFL Globe</t>
  </si>
  <si>
    <t>CFL Torpedo</t>
  </si>
  <si>
    <t>DEER Linear Fluorescent Lamp &amp; Ballast Technology Cost Development</t>
  </si>
  <si>
    <t>12/05/2015</t>
  </si>
  <si>
    <t>This workbook documents the development of Non-Residential Linear Fluorescent Lamp &amp; Ballast technology costs based on the Itron "Ex Ante Cost Study" (2010-2012_WO017_Ex_Ante_Measure_Cost_Study_-_Final_Report.pdf).</t>
  </si>
  <si>
    <t>Tab</t>
  </si>
  <si>
    <t>CostModel Coef</t>
  </si>
  <si>
    <t>This worksheet compiles the cost model data from table 3-14 from the Itron report for non-residential linear fluorescent Lamps and Ballasts.   The tables includes rows for</t>
  </si>
  <si>
    <t>each of the following technology categories:</t>
  </si>
  <si>
    <t>●</t>
  </si>
  <si>
    <t>T8-2436</t>
  </si>
  <si>
    <t>T-8 lamps, 24" - 36"</t>
  </si>
  <si>
    <t>T8-48</t>
  </si>
  <si>
    <t>T-8 lamps, 48"</t>
  </si>
  <si>
    <t>T8-96</t>
  </si>
  <si>
    <t>T-8 lamps, 96"</t>
  </si>
  <si>
    <t>T5</t>
  </si>
  <si>
    <t>T-5 lamps (all sizes)</t>
  </si>
  <si>
    <t>MagRS</t>
  </si>
  <si>
    <t>Magnetic rapid-start ballasts</t>
  </si>
  <si>
    <t>Elec</t>
  </si>
  <si>
    <t>Electronic ballasts</t>
  </si>
  <si>
    <t>This table is used to apply the cost model to the applicable CFL and Incandescant technolgy definitions.</t>
  </si>
  <si>
    <t>LF_lamp</t>
  </si>
  <si>
    <t>This worksheet takes the standard LF Lamp technology export from READI (exante1314 database) and applies the cost model to all applicable technologies.</t>
  </si>
  <si>
    <t>LF_Ballast</t>
  </si>
  <si>
    <t>This worksheet is based on the standard LF Ballast technology export from READI (exante1314 database); it is used to lookup ballast properties for the LF Lamp &amp; Ballast</t>
  </si>
  <si>
    <t>technologies on the LF_LmpBlst worksheet.  An estimated ballast factor is added to the standard technology table to support the cost model calculations.</t>
  </si>
  <si>
    <t>LF_LmpBlst</t>
  </si>
  <si>
    <t>This worksheet takes the standard LF Lamp &amp; Ballast technology export from READI (exante1314 database) and applies the cost model to all applicable technologies.</t>
  </si>
  <si>
    <t>The cost category assignment (column V) is from the Itron cost workbook.</t>
  </si>
  <si>
    <t xml:space="preserve">Cost are calculated for the Lamps in column Y and for the ballasts in column AX - AZ.  Only lamp &amp; ballasts technologies that have both lamp cost and ballast costs </t>
  </si>
  <si>
    <t>supported by the cost model are assigned a final technology material cost.</t>
  </si>
  <si>
    <t>MeasureCost</t>
  </si>
  <si>
    <t>This worksheet formats the cost data for import in the  MeasCost table of the ex ante database.</t>
  </si>
  <si>
    <t xml:space="preserve">Measure </t>
  </si>
  <si>
    <t>This worksheet takes the standard Measure table export from READI for indoor residential CFL lamp measures and assigns the relevant Measure Cost ID and Standard Cost ID</t>
  </si>
  <si>
    <t xml:space="preserve"> in columns AD and AE. Note that some measures have a measure technology cost ID but no standard technology cost ID since the standard technology utilizes an </t>
  </si>
  <si>
    <t xml:space="preserve"> incandescent lamp that is out-of-scope of the cost study (the incandescent lamp has a Wattage greater then 150W).</t>
  </si>
  <si>
    <t>This table is imported to the ex ante database to update he DEER measure definitions with cost IDs.  Only the MeasCostID, StdCostID and LastMod fields are updated</t>
  </si>
  <si>
    <t xml:space="preserve"> in the ex ante database.</t>
  </si>
  <si>
    <t>Issues:</t>
  </si>
  <si>
    <t xml:space="preserve">incremental measure costs do not appear reasonable for a number of the measures, though it may be that some more efficient lamp+ballast technologies are cheaper than </t>
  </si>
  <si>
    <t>the less efficient technology.  There are a number of factors that can lead to a cheaper measure technology:</t>
  </si>
  <si>
    <t>fewer lamps may be needed for the measure technology, making it cheaper</t>
  </si>
  <si>
    <t>the standard tech sometimes has programmed start with the measure tech having instant start, which is cheaper</t>
  </si>
  <si>
    <t>resolution: these measures are under review</t>
  </si>
  <si>
    <t>higher ballast-factor ballasts are cheaper than lower ballast factor ballasts (ballast factor coefficient is negative)</t>
  </si>
  <si>
    <t>Note: Itron suggests using a single averge ballast factor cost value since the coefficient has a very low significance (t-stat &lt;&lt; 2).</t>
  </si>
  <si>
    <t>resolution: All electronic ballasts use an average ballast factor for determining costs.</t>
  </si>
  <si>
    <t>Updates:</t>
  </si>
  <si>
    <t xml:space="preserve">The total ballast costs were incorrect when there are more or less than one ballast of the same type. Columns AK-AM were added to the LF_LmpBlst tab to correct this. </t>
  </si>
  <si>
    <t>Costs are updated for for 195 out of 601 cost records.</t>
  </si>
  <si>
    <t xml:space="preserve">The number of lamps specified for these non-DEER technologies was incorrect.  The corrected specification with three lamps is redundant with exsting technologies.  </t>
  </si>
  <si>
    <t>Since the incorrect technologies are not referenced by any measure they are removed from the analysis.</t>
  </si>
  <si>
    <t>TechID</t>
  </si>
  <si>
    <t>#Lamps</t>
  </si>
  <si>
    <t>#Ballasts</t>
  </si>
  <si>
    <t>lamp/ballast</t>
  </si>
  <si>
    <t>LFLmpBlst-T8-48in-25w+El-PS-HLO(87w)</t>
  </si>
  <si>
    <t>LFLmpBlst-T8-48in-25w+El-PS-NLO-2(66w)</t>
  </si>
  <si>
    <t>LFLmpBlst-T8-48in-25w+El-PS-RLO(56w)</t>
  </si>
  <si>
    <t>Cost Model Coefficients</t>
  </si>
  <si>
    <t>from 2010-2012_WO017_Ex_Ante_Measure_Cost_Study_-_Final_Report.pdf</t>
  </si>
  <si>
    <t>Linear Fluorescent Lamps</t>
  </si>
  <si>
    <t>Constant</t>
  </si>
  <si>
    <t>Watts Range</t>
  </si>
  <si>
    <t>CRI Range</t>
  </si>
  <si>
    <t>Efficacy Range</t>
  </si>
  <si>
    <t>Rated</t>
  </si>
  <si>
    <t>Life (1000 hrs) Range</t>
  </si>
  <si>
    <t>Contractor</t>
  </si>
  <si>
    <t>Category</t>
  </si>
  <si>
    <t>Intercept</t>
  </si>
  <si>
    <t>Min</t>
  </si>
  <si>
    <t>Max</t>
  </si>
  <si>
    <t>Effic.</t>
  </si>
  <si>
    <t>Life</t>
  </si>
  <si>
    <t>MarkUp</t>
  </si>
  <si>
    <t>LF Lamp</t>
  </si>
  <si>
    <t>Linear Fluorescent Ballasts</t>
  </si>
  <si>
    <t>Input</t>
  </si>
  <si>
    <t>Watt Range</t>
  </si>
  <si>
    <t>Ballast Factor</t>
  </si>
  <si>
    <t>Start</t>
  </si>
  <si>
    <t>constant</t>
  </si>
  <si>
    <r>
      <t>BF</t>
    </r>
    <r>
      <rPr>
        <vertAlign val="superscript"/>
        <sz val="11"/>
        <color indexed="8"/>
        <rFont val="Calibri"/>
        <family val="2"/>
      </rPr>
      <t>2</t>
    </r>
  </si>
  <si>
    <t>Dim</t>
  </si>
  <si>
    <t>Prg</t>
  </si>
  <si>
    <t>RS</t>
  </si>
  <si>
    <r>
      <t>LF Blst</t>
    </r>
    <r>
      <rPr>
        <vertAlign val="superscript"/>
        <sz val="11"/>
        <color indexed="8"/>
        <rFont val="Calibri"/>
        <family val="2"/>
      </rPr>
      <t>1</t>
    </r>
  </si>
  <si>
    <t>LF Blst</t>
  </si>
  <si>
    <t>Notes:</t>
  </si>
  <si>
    <t>1. magnetic ballasts are never utilized in the standard replacement or measure technologies</t>
  </si>
  <si>
    <t xml:space="preserve">2. The Ballast Factor coefficient of -11.27 has a T-Stat of 0.54 (and therefore has very low significance); the cost study authors recommend using a constant value instead of a value that </t>
  </si>
  <si>
    <t xml:space="preserve">     varies with the ballast factor.  The average ballast factor value for ballasts utilized in the DEER measure definitions is 0.905 and the mode is 0.90.</t>
  </si>
  <si>
    <t xml:space="preserve">     A ballast factor of 0.9 is used to determine the constant ballast factor coeffiecient.  </t>
  </si>
  <si>
    <t>Ex Ante database Technology Export</t>
  </si>
  <si>
    <t>Technology Group: Lighting - Lamps (Ltg_Lamp)</t>
  </si>
  <si>
    <t>Technology Type: Linear Fluorescent Lamp (LF_lamp)</t>
  </si>
  <si>
    <t>This file created on 8/13/2015 5:04:54 PM while connected to localhost as sptviewer.</t>
  </si>
  <si>
    <t>Program/Database Description: READI v.2.2.1 (Current DEER and Non-DEER Ex Ante data.  Includes data for review)</t>
  </si>
  <si>
    <t>Cost</t>
  </si>
  <si>
    <t>Passes</t>
  </si>
  <si>
    <t>Material</t>
  </si>
  <si>
    <t>TechSource</t>
  </si>
  <si>
    <t>LF_Lamp_Shape</t>
  </si>
  <si>
    <t>Lamp_Diameter_LF</t>
  </si>
  <si>
    <t>Lamp_Length</t>
  </si>
  <si>
    <t>LampOutputRange</t>
  </si>
  <si>
    <t>Tech Desc</t>
  </si>
  <si>
    <t>Index</t>
  </si>
  <si>
    <t>Ranges</t>
  </si>
  <si>
    <t>Circ12-12in-32w</t>
  </si>
  <si>
    <t>LF lamp: Circ12, 12inch, 32W</t>
  </si>
  <si>
    <t>out of scope</t>
  </si>
  <si>
    <t>Circ9-12in-32w</t>
  </si>
  <si>
    <t>LF lamp: Circ9, 12inch, 32W, 1915 lm, CRI=70, rated hours = 12000</t>
  </si>
  <si>
    <t>Circ9-16in-40w</t>
  </si>
  <si>
    <t>LF lamp: Circ9, 16inch, 40W, 2745 lm, CRI=70, rated hours = 12000</t>
  </si>
  <si>
    <t>Circ9-6in-20w</t>
  </si>
  <si>
    <t>LF lamp: Circ9, 6inch, 20W, 765 lm, CRI=70, rated hours = 12000</t>
  </si>
  <si>
    <t>Circ9-8in-22w</t>
  </si>
  <si>
    <t>LF lamp: Circ9, 8inch, 22W, 1045 lm, CRI=70, rated hours = 12000</t>
  </si>
  <si>
    <t>T10-48in-40w</t>
  </si>
  <si>
    <t>LF lamp: T10, 48inch, 40W, 3145 lm, CRI=60, rated hours = 9000</t>
  </si>
  <si>
    <t>T12-18in-15w</t>
  </si>
  <si>
    <t>LF lamp: T12, 18inch, 15W, 950 lm, CRI=60, rated hours = 9000</t>
  </si>
  <si>
    <t>T12-24in-20w</t>
  </si>
  <si>
    <t>LF lamp: T12, 24inch, 20W, 1200 lm, CRI=60, rated hours = 9000</t>
  </si>
  <si>
    <t>T12-24in-35w</t>
  </si>
  <si>
    <t>HO</t>
  </si>
  <si>
    <t>LF lamp: T12, 24inch, 35W, 1895 lm, CRI=60, rated hours = 9000</t>
  </si>
  <si>
    <t>T12-36in-25w</t>
  </si>
  <si>
    <t>LF lamp: T12, 36inch, 25W, 1885 lm, CRI=60, rated hours = 18000</t>
  </si>
  <si>
    <t>T12-36in-30w</t>
  </si>
  <si>
    <t>LF lamp: T12, 36inch, 30W, 2170 lm, CRI=60, rated hours = 18000</t>
  </si>
  <si>
    <t>T12-36in-50w</t>
  </si>
  <si>
    <t>LF lamp: T12, 36inch, 50W, 2815 lm, CRI=60, rated hours = 18000</t>
  </si>
  <si>
    <t>T12-42in-55w</t>
  </si>
  <si>
    <t>LF lamp: T12, 42inch, 55W, 3400 lm, CRI=60, rated hours = 20000</t>
  </si>
  <si>
    <t>T12-48in-110w</t>
  </si>
  <si>
    <t>VHO</t>
  </si>
  <si>
    <t>LF lamp: T12, 48inch, 110W, 7070 lm, CRI=60, rated hours = 20000</t>
  </si>
  <si>
    <t>T12-48in-25w</t>
  </si>
  <si>
    <t>LF lamp: T12, 48inch, 25W, 1895 lm, CRI=60, rated hours = 20000</t>
  </si>
  <si>
    <t>T12-48in-30w</t>
  </si>
  <si>
    <t>LF lamp: T12, 48inch, 30W, 2970 lm, CRI=60, rated hours = 20000</t>
  </si>
  <si>
    <t>T12-48in-34w</t>
  </si>
  <si>
    <t>LF lamp: T12, 48inch, 34W, 2830 lm, CRI=60, rated hours = 20000</t>
  </si>
  <si>
    <t>T12-48in-39w</t>
  </si>
  <si>
    <t>LF lamp: T12, 48inch, 39W, 3145 lm, CRI=60, rated hours = 20000</t>
  </si>
  <si>
    <t>T12-48in-55w</t>
  </si>
  <si>
    <t>LF lamp: T12, 48inch, 55W, 4025 lm, CRI=60, rated hours = 20000</t>
  </si>
  <si>
    <t>T12-48in-60w</t>
  </si>
  <si>
    <t>LF lamp: T12, 48inch, 60W, 5170 lm, CRI=60, rated hours = 20000</t>
  </si>
  <si>
    <t>T12-48in-95w</t>
  </si>
  <si>
    <t>LF lamp: T12, 48inch, 95W, 6145 lm, CRI=60, rated hours = 20000</t>
  </si>
  <si>
    <t>T12-60in-135w</t>
  </si>
  <si>
    <t>LF lamp: T12, 60inch, 135W, 9000 lm, CRI=70, rated hours = 12000</t>
  </si>
  <si>
    <t>T12-60in-50w</t>
  </si>
  <si>
    <t>LF lamp: T12, 60inch, 50W, 3785 lm, CRI=70, rated hours = 12000</t>
  </si>
  <si>
    <t>T12-60in-75w</t>
  </si>
  <si>
    <t>LF lamp: T12, 60inch, 75W, 5170 lm, CRI=70, rated hours = 12000</t>
  </si>
  <si>
    <t>T12-72in-160w</t>
  </si>
  <si>
    <t>LF lamp: T12, 72inch, 160W, 10855 lm, CRI=60, rated hours = 12000</t>
  </si>
  <si>
    <t>T12-72in-55w</t>
  </si>
  <si>
    <t>LF lamp: T12, 72inch, 55W, 4455 lm, CRI=60, rated hours = 12000</t>
  </si>
  <si>
    <t>T12-72in-56w</t>
  </si>
  <si>
    <t>LF lamp: T12, 72inch, 56W, 4455 lm, CRI=60, rated hours = 12000</t>
  </si>
  <si>
    <t>T12-72in-85w</t>
  </si>
  <si>
    <t>LF lamp: T12, 72inch, 85W, 12645 lm, CRI=60, rated hours = 12000</t>
  </si>
  <si>
    <t>T12-96in-110w</t>
  </si>
  <si>
    <t>LF lamp: T12, 96inch, 110W, 9500 lm, CRI=70, rated hours = 12000</t>
  </si>
  <si>
    <t>T12-96in-185w</t>
  </si>
  <si>
    <t>LF lamp: T12, 96inch, 185W, 12855 lm, CRI=60, rated hours = 12000</t>
  </si>
  <si>
    <t>T12-96in-60w</t>
  </si>
  <si>
    <t>LF lamp: T12, 96inch, 60W, 5430 lm, CRI=60, rated hours = 12000</t>
  </si>
  <si>
    <t>T12-96in-75w</t>
  </si>
  <si>
    <t>LF lamp: T12, 96inch, 75W, 6600 lm, CRI=70, rated hours = 12000</t>
  </si>
  <si>
    <t>T12-96in-95w</t>
  </si>
  <si>
    <t>LF lamp: T12, 96inch, 95W, 7990 lm, CRI=60, rated hours = 12000</t>
  </si>
  <si>
    <t>T5-22in-14w</t>
  </si>
  <si>
    <t>LF lamp: T5, 22inch, 14W, 1340 lm, CRI=84, rated hours = 25000</t>
  </si>
  <si>
    <t>T5-22in-24w</t>
  </si>
  <si>
    <t>LF lamp: T5, 22inch, 24W, 2000 lm, CRI=84, rated hours = 25000</t>
  </si>
  <si>
    <t>T5-34in-21w</t>
  </si>
  <si>
    <t>LF lamp: T5, 34inch, 21W, 2105 lm, CRI=85, rated hours = 25000</t>
  </si>
  <si>
    <t>T5-34in-39w</t>
  </si>
  <si>
    <t>LF lamp: T5, 34inch, 39W, 3500 lm, CRI=85, rated hours = 25000</t>
  </si>
  <si>
    <t>T5-46in-28w</t>
  </si>
  <si>
    <t>LF lamp: T5, 46inch, 28W, 2895 lm, CRI=85, rated hours = 25000</t>
  </si>
  <si>
    <t>T5-46in-49w</t>
  </si>
  <si>
    <t>LF lamp: T5, 46inch, 49W, CRI=85, rated hours = 25000</t>
  </si>
  <si>
    <t>T5-46in-51w</t>
  </si>
  <si>
    <t>LF lamp: T5, 46inch, 51W, CRI=85, rated hours = 25000</t>
  </si>
  <si>
    <t>T5-46in-54w</t>
  </si>
  <si>
    <t>LF lamp: T5, 46inch, 54W, 5000 lm, CRI=85, rated hours = 25000</t>
  </si>
  <si>
    <t>T5-58in-35w</t>
  </si>
  <si>
    <t>LF lamp: T5, 58inch, 35W, 3630 lm, CRI=85, rated hours = 25000</t>
  </si>
  <si>
    <t>T5-58in-80w</t>
  </si>
  <si>
    <t>LF lamp: T5, 58inch, 80W, 7000 lm, CRI=85, rated hours = 25000</t>
  </si>
  <si>
    <t>T8-18in-15w</t>
  </si>
  <si>
    <t>LF lamp: T8, 18inch, 15W, 775 lm, CRI=90, rated hours = 15000</t>
  </si>
  <si>
    <t>T8-24in-17w</t>
  </si>
  <si>
    <t>LF lamp: T8, 24inch, 17W, 1285 lm, CRI=90, rated hours = 15000</t>
  </si>
  <si>
    <t>T8-36in-25w</t>
  </si>
  <si>
    <t>LF lamp: T8, 36inch, 25W, 2060 lm, CRI=70, rated hours = 20000</t>
  </si>
  <si>
    <t>T8-48in-25w</t>
  </si>
  <si>
    <t>LF lamp: T8, 48inch, 25W, 2365 lm, CRI=85, rated hours = 24000</t>
  </si>
  <si>
    <t>T8-48in-28w</t>
  </si>
  <si>
    <t>LF lamp: T8, 48inch, 28W, 2765 lm, CRI=85, rated hours = 24000</t>
  </si>
  <si>
    <t>T8-48in-30w</t>
  </si>
  <si>
    <t>LF lamp: T8, 48inch, 30W, 2940 lm, CRI=85, rated hours = 24000</t>
  </si>
  <si>
    <t>T8-48in-32w-1g</t>
  </si>
  <si>
    <t>LF lamp: T8, 48inch, 32W, 2900 lm, CRI=75, rated hours = 15000</t>
  </si>
  <si>
    <t>T8-48in-32w-2g</t>
  </si>
  <si>
    <t>LF lamp: T8, 48inch, 32W, 3175 lm, CRI=82, rated hours = 20000</t>
  </si>
  <si>
    <t>T8-48in-32w-3g</t>
  </si>
  <si>
    <t>LF lamp: T8, 48inch, 32W, 3175 lm, CRI=85, rated hours = 24000</t>
  </si>
  <si>
    <t>T8-60in-40w</t>
  </si>
  <si>
    <t>LF lamp: T8, 60inch, 40W, 3475 lm, CRI=84, rated hours = 20000</t>
  </si>
  <si>
    <t>T8-72in-45w</t>
  </si>
  <si>
    <t>LF lamp: T8, 72inch, 45W, CRI=85, rated hours = 20000</t>
  </si>
  <si>
    <t>T8-72in-58w</t>
  </si>
  <si>
    <t>LF lamp: T8, 72inch, 58W, 5550 lm, CRI=75, rated hours = 20000</t>
  </si>
  <si>
    <t>T8-96in-59w</t>
  </si>
  <si>
    <t>Code</t>
  </si>
  <si>
    <t>LF lamp: T8, 96inch, 59W, 5550 lm, CRI=75, rated hours = 20000</t>
  </si>
  <si>
    <t>T8-96in-86w</t>
  </si>
  <si>
    <t>LF lamp: T8, 96inch, 86W, 7890 lm, CRI=75, rated hours = 20000</t>
  </si>
  <si>
    <t>U12-22in-34w</t>
  </si>
  <si>
    <t>U</t>
  </si>
  <si>
    <t>LF lamp: U12, 22inch, 34W, 2630 lm, CRI=75, rated hours = 18000</t>
  </si>
  <si>
    <t>U6-22in-32w</t>
  </si>
  <si>
    <t>LF lamp: U6, 22inch, 32W, CRI=75, rated hours = 18000</t>
  </si>
  <si>
    <t>U6-22in-34w</t>
  </si>
  <si>
    <t>LF lamp: U6, 22inch, 34W, CRI=75, rated hours = 18000</t>
  </si>
  <si>
    <t>U8-22in-32w</t>
  </si>
  <si>
    <t>LF lamp: U8, 22inch, 32W, 2725 lm, CRI=75, rated hours = 18000</t>
  </si>
  <si>
    <t>Technology Group: Lighting - Ballasts (Ltg_Ballast)</t>
  </si>
  <si>
    <t>Technology Type: Fluorescent Ballast (LF_Ballast)</t>
  </si>
  <si>
    <t>This file created on 8/13/2015 6:29:36 PM while connected to localhost as sptviewer.</t>
  </si>
  <si>
    <t>Ballast_Type</t>
  </si>
  <si>
    <t>Starting_Method</t>
  </si>
  <si>
    <t>Ballast_Factor_Range</t>
  </si>
  <si>
    <t>Lamp_Qty</t>
  </si>
  <si>
    <t>Lamp_Output_Rating</t>
  </si>
  <si>
    <t>Voltage</t>
  </si>
  <si>
    <t>Ballast_Dimming</t>
  </si>
  <si>
    <t>Ballast_Factor</t>
  </si>
  <si>
    <t>est. BF</t>
  </si>
  <si>
    <t>Est. BF</t>
  </si>
  <si>
    <t>CFL-El-HLO</t>
  </si>
  <si>
    <t>ED-NonDEER</t>
  </si>
  <si>
    <t>El</t>
  </si>
  <si>
    <t>HLO</t>
  </si>
  <si>
    <t>CFL Ballast: Electronic, High LO</t>
  </si>
  <si>
    <t>High Light Output 0.95 to 1.1</t>
  </si>
  <si>
    <t>CFL-El-NLO</t>
  </si>
  <si>
    <t>NLO</t>
  </si>
  <si>
    <t>CFL Ballast: Electronic, Normal LO</t>
  </si>
  <si>
    <t>Normal Light Output 0.85 to 0.95</t>
  </si>
  <si>
    <t>CFL-MagStd-HLO</t>
  </si>
  <si>
    <t>MagStd</t>
  </si>
  <si>
    <t>CFL Ballast: Magnetic, High LO</t>
  </si>
  <si>
    <t>Not specified</t>
  </si>
  <si>
    <t>CFL-MagStd-NLO</t>
  </si>
  <si>
    <t>CFL Ballast: Magnetic, Normal LO</t>
  </si>
  <si>
    <t>RLO</t>
  </si>
  <si>
    <t>Reduced Light Output &lt;0.85</t>
  </si>
  <si>
    <t>CFL-MagStd-RLO</t>
  </si>
  <si>
    <t>CFL Ballast: Magnetic, Reduced LO</t>
  </si>
  <si>
    <t>VHLO</t>
  </si>
  <si>
    <t>Very High Light Output &gt;1.1</t>
  </si>
  <si>
    <t>CFL-NoSpec</t>
  </si>
  <si>
    <t>CFL Ballast: not specified</t>
  </si>
  <si>
    <t>RLO/NLO</t>
  </si>
  <si>
    <t>Either Reduced or Normal Light Output</t>
  </si>
  <si>
    <t>El-IS-HLO</t>
  </si>
  <si>
    <t>IS</t>
  </si>
  <si>
    <t>LF Ballast: Electronic, Instant Start, High LO</t>
  </si>
  <si>
    <t>NLO/HLO</t>
  </si>
  <si>
    <t>Either Normal or Highl Light Output</t>
  </si>
  <si>
    <t>El-IS-HLO-1/2lmps-120/277v</t>
  </si>
  <si>
    <t>Std</t>
  </si>
  <si>
    <t>120/277</t>
  </si>
  <si>
    <t>LF Ballast: Electronic, Instant Start, High LO, 1/2 lamps, 120/277 vac</t>
  </si>
  <si>
    <t>El-IS-HLO-1/2lmps-120v</t>
  </si>
  <si>
    <t>LF Ballast: Electronic, Instant Start, High LO, 1/2 lamps, 120 vac</t>
  </si>
  <si>
    <t>El-IS-HLO-1lmp-120/277v</t>
  </si>
  <si>
    <t>LF Ballast: Electronic, Instant Start, High LO, 1 lamp, 120/277 vac</t>
  </si>
  <si>
    <t>El-IS-HLO-1lmp-120v</t>
  </si>
  <si>
    <t>LF Ballast: Electronic, Instant Start, High LO, 1 lamp, 120 vac</t>
  </si>
  <si>
    <t>El-IS-HLO-1lmp-277v</t>
  </si>
  <si>
    <t>LF Ballast: Electronic, Instant Start, High LO, 1 lamp, 277 vac</t>
  </si>
  <si>
    <t>El-IS-HLO-1lmp-347v</t>
  </si>
  <si>
    <t>LF Ballast: Electronic, Instant Start, High LO, 1 lamp, 347 vac</t>
  </si>
  <si>
    <t>El-IS-HLO-2/3lmps-120/277v</t>
  </si>
  <si>
    <t>LF Ballast: Electronic, Instant Start, High LO, 2/3 lamps, 120/277 vac</t>
  </si>
  <si>
    <t>El-IS-HLO-2/3lmps-120v</t>
  </si>
  <si>
    <t>LF Ballast: Electronic, Instant Start, High LO, 2/3 lamps, 120 vac</t>
  </si>
  <si>
    <t>El-IS-HLO-2/3lmps-277v</t>
  </si>
  <si>
    <t>LF Ballast: Electronic, Instant Start, High LO, 2/3 lamps, 277 vac</t>
  </si>
  <si>
    <t>El-IS-HLO-2/3lmps-347v</t>
  </si>
  <si>
    <t>LF Ballast: Electronic, Instant Start, High LO, 2/3 lamps, 347 vac</t>
  </si>
  <si>
    <t>El-IS-HLO-2lmps-120/277v</t>
  </si>
  <si>
    <t>LF Ballast: Electronic, Instant Start, High LO, 2 lamps, 120/277 vac</t>
  </si>
  <si>
    <t>El-IS-HLO-2lmps-120v</t>
  </si>
  <si>
    <t>LF Ballast: Electronic, Instant Start, High LO, 2 lamps, 120 vac</t>
  </si>
  <si>
    <t>El-IS-HLO-2lmps-277v</t>
  </si>
  <si>
    <t>LF Ballast: Electronic, Instant Start, High LO, 2 lamps, 277 vac</t>
  </si>
  <si>
    <t>El-IS-HLO-2lmps-347v</t>
  </si>
  <si>
    <t>LF Ballast: Electronic, Instant Start, High LO, 2 lamps, 347 vac</t>
  </si>
  <si>
    <t>El-IS-HLO-3/4lmps-120/277v</t>
  </si>
  <si>
    <t>LF Ballast: Electronic, Instant Start, High LO, 3/4 lamps, 120/277 vac</t>
  </si>
  <si>
    <t>El-IS-HLO-3/4lmps-120v</t>
  </si>
  <si>
    <t>LF Ballast: Electronic, Instant Start, High LO, 3/4 lamps, 120 vac</t>
  </si>
  <si>
    <t>El-IS-HLO-3/4lmps-277v</t>
  </si>
  <si>
    <t>LF Ballast: Electronic, Instant Start, High LO, 3/4 lamps, 277 vac</t>
  </si>
  <si>
    <t>El-IS-HLO-3/4lmps-347v</t>
  </si>
  <si>
    <t>LF Ballast: Electronic, Instant Start, High LO, 3/4 lamps, 347 vac</t>
  </si>
  <si>
    <t>El-IS-HLO-3lmps-120/277v</t>
  </si>
  <si>
    <t>LF Ballast: Electronic, Instant Start, High LO, 3 lamps, 120/277 vac</t>
  </si>
  <si>
    <t>El-IS-HLO-3lmps-120v</t>
  </si>
  <si>
    <t>LF Ballast: Electronic, Instant Start, High LO, 3 lamps, 120 vac</t>
  </si>
  <si>
    <t>El-IS-HLO-3lmps-277v</t>
  </si>
  <si>
    <t>LF Ballast: Electronic, Instant Start, High LO, 3 lamps, 277 vac</t>
  </si>
  <si>
    <t>El-IS-HLO-3lmps-347v</t>
  </si>
  <si>
    <t>LF Ballast: Electronic, Instant Start, High LO, 3 lamps, 347 vac</t>
  </si>
  <si>
    <t>El-IS-HLO-4lmps-120/277v</t>
  </si>
  <si>
    <t>LF Ballast: Electronic, Instant Start, High LO, 4 lamps, 120/277 vac</t>
  </si>
  <si>
    <t>El-IS-HLO-4lmps-120v</t>
  </si>
  <si>
    <t>LF Ballast: Electronic, Instant Start, High LO, 4 lamps, 120 vac</t>
  </si>
  <si>
    <t>El-IS-HLO-4lmps-277v</t>
  </si>
  <si>
    <t>LF Ballast: Electronic, Instant Start, High LO, 4 lamps, 277 vac</t>
  </si>
  <si>
    <t>El-IS-HLO-4lmps-347v</t>
  </si>
  <si>
    <t>LF Ballast: Electronic, Instant Start, High LO, 4 lamps, 347 vac</t>
  </si>
  <si>
    <t>El-IS-HLO-4lmps-480v</t>
  </si>
  <si>
    <t>LF Ballast: Electronic, Instant Start, High LO, 4 lamps, 480 vac</t>
  </si>
  <si>
    <t>El-IS-HLO-6lmps-120/277v</t>
  </si>
  <si>
    <t>LF Ballast: Electronic, Instant Start, High LO, 6 lamps, 120/277 vac</t>
  </si>
  <si>
    <t>El-IS-HLO-6lmps-120/277v-Dim</t>
  </si>
  <si>
    <t>LF Ballast: Electronic, Instant Start, High LO, 6 lamps, 120/277 vac, Dim</t>
  </si>
  <si>
    <t>El-IS-HLO-Dim</t>
  </si>
  <si>
    <t>LF Ballast: Electronic, High Start, High LO, Dim</t>
  </si>
  <si>
    <t>El-IS-NLO</t>
  </si>
  <si>
    <t>LF Ballast: Electronic, Instant Start, Normal LO</t>
  </si>
  <si>
    <t>El-IS-NLO-1/2lmps-120/277v</t>
  </si>
  <si>
    <t>LF Ballast: Electronic, Instant Start, Normal LO, 1/2 lamps, 120/277 vac</t>
  </si>
  <si>
    <t>El-IS-NLO-1lmp-120/277v</t>
  </si>
  <si>
    <t>LF Ballast: Electronic, Instant Start, Normal LO, 1 lamp, 120/277 vac</t>
  </si>
  <si>
    <t>El-IS-NLO-1lmp-120v</t>
  </si>
  <si>
    <t>LF Ballast: Electronic, Instant Start, Normal LO, 1 lamp, 120 vac</t>
  </si>
  <si>
    <t>El-IS-NLO-1lmp-277v</t>
  </si>
  <si>
    <t>LF Ballast: Electronic, Instant Start, Normal LO, 1 lamp, 277 vac</t>
  </si>
  <si>
    <t>El-IS-NLO-1lmp-347v</t>
  </si>
  <si>
    <t>LF Ballast: Electronic, Instant Start, Normal LO, 1 lamp, 347 vac</t>
  </si>
  <si>
    <t>El-IS-NLO-2/3/4lmps-120v</t>
  </si>
  <si>
    <t>LF Ballast: Electronic, Instant Start, Normal LO, 2/3/4 lamps, 120 vac</t>
  </si>
  <si>
    <t>El-IS-NLO-2/3/4lmps-277v</t>
  </si>
  <si>
    <t>LF Ballast: Electronic, Instant Start, Normal LO, 2/3/4 lamps, 277 vac</t>
  </si>
  <si>
    <t>El-IS-NLO-2/3lmps-120/277v</t>
  </si>
  <si>
    <t>LF Ballast: Electronic, Instant Start, Normal LO, 2/3 lamps, 120/277 vac</t>
  </si>
  <si>
    <t>El-IS-NLO-2/3lmps-120v</t>
  </si>
  <si>
    <t>LF Ballast: Electronic, Instant Start, Normal LO, 2/3 lamps, 120 vac</t>
  </si>
  <si>
    <t>El-IS-NLO-2/3lmps-277v</t>
  </si>
  <si>
    <t>LF Ballast: Electronic, Instant Start, Normal LO, 2/3 lamps, 277 vac</t>
  </si>
  <si>
    <t>El-IS-NLO-2/3lmps-347v</t>
  </si>
  <si>
    <t>LF Ballast: Electronic, Instant Start, Normal LO, 2/3 lamps, 347 vac</t>
  </si>
  <si>
    <t>El-IS-NLO-2lmps-120/277v</t>
  </si>
  <si>
    <t>LF Ballast: Electronic, Instant Start, Normal LO, 2 lamps, 120/277 vac</t>
  </si>
  <si>
    <t>El-IS-NLO-2lmps-120v</t>
  </si>
  <si>
    <t>LF Ballast: Electronic, Instant Start, Normal LO, 2 lamps, 120 vac</t>
  </si>
  <si>
    <t>El-IS-NLO-2lmps-277v</t>
  </si>
  <si>
    <t>LF Ballast: Electronic, Instant Start, Normal LO, 2 lamps, 277 vac</t>
  </si>
  <si>
    <t>El-IS-NLO-2lmps-277v-Dim</t>
  </si>
  <si>
    <t>LF Ballast: Electronic, Instant Start, Normal LO, 2 lamps, 277 vac, Dim</t>
  </si>
  <si>
    <t>El-IS-NLO-2lmps-347v</t>
  </si>
  <si>
    <t>LF Ballast: Electronic, Instant Start, Normal LO, 2 lamps, 347 vac</t>
  </si>
  <si>
    <t>El-IS-NLO-3/4lmps-120/277v</t>
  </si>
  <si>
    <t>LF Ballast: Electronic, Instant Start, Normal LO, 3/4 lamps, 120/277 vac</t>
  </si>
  <si>
    <t>El-IS-NLO-3/4lmps-120v</t>
  </si>
  <si>
    <t>LF Ballast: Electronic, Instant Start, Normal LO, 3/4 lamps, 120 vac</t>
  </si>
  <si>
    <t>El-IS-NLO-3/4lmps-277v</t>
  </si>
  <si>
    <t>LF Ballast: Electronic, Instant Start, Normal LO, 3/4 lamps, 277 vac</t>
  </si>
  <si>
    <t>El-IS-NLO-3/4lmps-347v</t>
  </si>
  <si>
    <t>LF Ballast: Electronic, Instant Start, Normal LO, 3/4 lamps, 347 vac</t>
  </si>
  <si>
    <t>El-IS-NLO-3lmps-120/277v</t>
  </si>
  <si>
    <t>LF Ballast: Electronic, Instant Start, Normal LO, 3 lamps, 120/277 vac</t>
  </si>
  <si>
    <t>El-IS-NLO-3lmps-120/277v-Dim</t>
  </si>
  <si>
    <t>LF Ballast: Electronic, Instant Start, Normal LO, 3 lamps, 120/277 vac, Dim</t>
  </si>
  <si>
    <t>El-IS-NLO-3lmps-120v</t>
  </si>
  <si>
    <t>LF Ballast: Electronic, Instant Start, Normal LO, 3 lamps, 120 vac</t>
  </si>
  <si>
    <t>El-IS-NLO-3lmps-277v</t>
  </si>
  <si>
    <t>LF Ballast: Electronic, Instant Start, Normal LO, 3 lamps, 277 vac</t>
  </si>
  <si>
    <t>El-IS-NLO-3lmps-347v</t>
  </si>
  <si>
    <t>LF Ballast: Electronic, Instant Start, Normal LO, 3 lamps, 347 vac</t>
  </si>
  <si>
    <t>El-IS-NLO-4lmps-120/277v</t>
  </si>
  <si>
    <t>LF Ballast: Electronic, Instant Start, Normal LO, 4 lamps, 120/277 vac</t>
  </si>
  <si>
    <t>El-IS-NLO-4lmps-120v</t>
  </si>
  <si>
    <t>LF Ballast: Electronic, Instant Start, Normal LO, 4 lamps, 120 vac</t>
  </si>
  <si>
    <t>El-IS-NLO-4lmps-277v</t>
  </si>
  <si>
    <t>LF Ballast: Electronic, Instant Start, Normal LO, 4 lamps, 277 vac</t>
  </si>
  <si>
    <t>El-IS-NLO-4lmps-347v</t>
  </si>
  <si>
    <t>LF Ballast: Electronic, Instant Start, Normal LO, 4 lamps, 347 vac</t>
  </si>
  <si>
    <t>El-IS-NLO-Dim</t>
  </si>
  <si>
    <t>LF Ballast: Electronic, Instant Start, Normal LO, Dim</t>
  </si>
  <si>
    <t>El-IS-NLO/HLO-1/2lmps-120/277v</t>
  </si>
  <si>
    <t>LF Ballast: Electronic, Instant Start, Normal/High LO, 1/2 lamps, 120/277 vac</t>
  </si>
  <si>
    <t>El-IS-NLO/HLO-1/2lmps-120v</t>
  </si>
  <si>
    <t>LF Ballast: Electronic, Instant Start, Normal/High LO, 1/2 lamps, 120 vac</t>
  </si>
  <si>
    <t>El-IS-NLO/HLO-1/2lmps-347v</t>
  </si>
  <si>
    <t>LF Ballast: Electronic, Instant Start, Normal/High LO, 1/2 lamps, 347 vac</t>
  </si>
  <si>
    <t>El-IS-NLO/HLO-2/3/4lmps-120/277v</t>
  </si>
  <si>
    <t>LF Ballast: Electronic, Instant Start, Normal/High LO, 2/3/4 lamps, 120/277 vac</t>
  </si>
  <si>
    <t>El-IS-NLO/HLO-2/3/4lmps-347v</t>
  </si>
  <si>
    <t>LF Ballast: Electronic, Instant Start, Normal/High LO, 2/3/4 lamps, 347 vac</t>
  </si>
  <si>
    <t>El-IS-NLO/HLO-2/3lmps-120/277v</t>
  </si>
  <si>
    <t>LF Ballast: Electronic, Instant Start, Normal/High LO, 2/3 lamps, 120/277 vac</t>
  </si>
  <si>
    <t>El-IS-NLO/HLO-2/3lmps-120v</t>
  </si>
  <si>
    <t>LF Ballast: Electronic, Instant Start, Normal/High LO, 2/3 lamps, 120 vac</t>
  </si>
  <si>
    <t>El-IS-NLO/HLO-2/3lmps-277v</t>
  </si>
  <si>
    <t>LF Ballast: Electronic, Instant Start, Normal/High LO, 2/3 lamps, 277 vac</t>
  </si>
  <si>
    <t>El-IS-NLO/HLO-3/4lmps-120/277v</t>
  </si>
  <si>
    <t>LF Ballast: Electronic, Instant Start, Normal/High LO, 3/4 lamps, 120/277 vac</t>
  </si>
  <si>
    <t>El-IS-NLO/HLO-3/4lmps-347v</t>
  </si>
  <si>
    <t>LF Ballast: Electronic, Instant Start, Normal/High LO, 3/4 lamps, 347 vac</t>
  </si>
  <si>
    <t>El-IS-RLO</t>
  </si>
  <si>
    <t>LF Ballast: Electronic, Instant Start, Reduced LO</t>
  </si>
  <si>
    <t>El-IS-RLO-1lmp-120/277v</t>
  </si>
  <si>
    <t>LF Ballast: Electronic, Instant Start, Reduced LO, 1 lamp, 120/277 vac</t>
  </si>
  <si>
    <t>El-IS-RLO-1lmp-120v</t>
  </si>
  <si>
    <t>LF Ballast: Electronic, Instant Start, Reduced LO, 1 lamp, 120 vac</t>
  </si>
  <si>
    <t>El-IS-RLO-1lmp-277v</t>
  </si>
  <si>
    <t>LF Ballast: Electronic, Instant Start, Reduced LO, 1 lamp, 277 vac</t>
  </si>
  <si>
    <t>El-IS-RLO-1lmp-347v</t>
  </si>
  <si>
    <t>LF Ballast: Electronic, Instant Start, Reduced LO, 1 lamp, 347 vac</t>
  </si>
  <si>
    <t>El-IS-RLO-2/3/4lmps-120v</t>
  </si>
  <si>
    <t>LF Ballast: Electronic, Instant Start, Reduced LO, 2/3/4 lamps, 120 vac</t>
  </si>
  <si>
    <t>El-IS-RLO-2/3/4lmps-347v</t>
  </si>
  <si>
    <t>LF Ballast: Electronic, Instant Start, Reduced LO, 2/3/4 lamps, 347 vac</t>
  </si>
  <si>
    <t>El-IS-RLO-2/3lmps-347v</t>
  </si>
  <si>
    <t>LF Ballast: Electronic, Instant Start, Reduced LO, 2/3 lamps, 347 vac</t>
  </si>
  <si>
    <t>El-IS-RLO-2lmps-120/277v</t>
  </si>
  <si>
    <t>LF Ballast: Electronic, Instant Start, Reduced LO, 2 lamps, 120/277 vac</t>
  </si>
  <si>
    <t>El-IS-RLO-2lmps-120v</t>
  </si>
  <si>
    <t>LF Ballast: Electronic, Instant Start, Reduced LO, 2 lamps, 120 vac</t>
  </si>
  <si>
    <t>El-IS-RLO-2lmps-277v</t>
  </si>
  <si>
    <t>LF Ballast: Electronic, Instant Start, Reduced LO, 2 lamps, 277 vac</t>
  </si>
  <si>
    <t>El-IS-RLO-2lmps-347v</t>
  </si>
  <si>
    <t>LF Ballast: Electronic, Instant Start, Reduced LO, 2 lamps, 347 vac</t>
  </si>
  <si>
    <t>El-IS-RLO-3/4lmps-120/277v</t>
  </si>
  <si>
    <t>LF Ballast: Electronic, Instant Start, Reduced LO, 3/4 lamps, 120/277 vac</t>
  </si>
  <si>
    <t>El-IS-RLO-3/4lmps-120v</t>
  </si>
  <si>
    <t>LF Ballast: Electronic, Instant Start, Reduced LO, 3/4 lamps, 120 vac</t>
  </si>
  <si>
    <t>El-IS-RLO-3/4lmps-277v</t>
  </si>
  <si>
    <t>LF Ballast: Electronic, Instant Start, Reduced LO, 3/4 lamps, 277 vac</t>
  </si>
  <si>
    <t>El-IS-RLO-3/4lmps-347v</t>
  </si>
  <si>
    <t>LF Ballast: Electronic, Instant Start, Reduced LO, 3/4 lamps, 347 vac</t>
  </si>
  <si>
    <t>El-IS-RLO-3lmps-120/277v</t>
  </si>
  <si>
    <t>LF Ballast: Electronic, Instant Start, Reduced LO, 3 lamps, 120/277 vac</t>
  </si>
  <si>
    <t>El-IS-RLO-3lmps-120v</t>
  </si>
  <si>
    <t>LF Ballast: Electronic, Instant Start, Reduced LO, 3 lamps, 120 vac</t>
  </si>
  <si>
    <t>El-IS-RLO-3lmps-277v</t>
  </si>
  <si>
    <t>LF Ballast: Electronic, Instant Start, Reduced LO, 3 lamps, 277 vac</t>
  </si>
  <si>
    <t>El-IS-RLO-3lmps-347v</t>
  </si>
  <si>
    <t>LF Ballast: Electronic, Instant Start, Reduced LO, 3 lamps, 347 vac</t>
  </si>
  <si>
    <t>El-IS-RLO-4lmps-120/277v</t>
  </si>
  <si>
    <t>LF Ballast: Electronic, Instant Start, Reduced LO, 4 lamps, 120/277 vac</t>
  </si>
  <si>
    <t>El-IS-RLO-4lmps-120v</t>
  </si>
  <si>
    <t>LF Ballast: Electronic, Instant Start, Reduced LO, 4 lamps, 120 vac</t>
  </si>
  <si>
    <t>El-IS-RLO-4lmps-277v</t>
  </si>
  <si>
    <t>LF Ballast: Electronic, Instant Start, Reduced LO, 4 lamps, 277 vac</t>
  </si>
  <si>
    <t>El-IS-RLO-4lmps-347v</t>
  </si>
  <si>
    <t>LF Ballast: Electronic, Instant Start, Reduced LO, 4 lamps, 347 vac</t>
  </si>
  <si>
    <t>El-IS-RLO/NLO-1/2lmps-120/277v</t>
  </si>
  <si>
    <t>LF Ballast: Electronic, Instant Start, Reduced/Normal LO, 1/2 lamps, 120/277 vac</t>
  </si>
  <si>
    <t>El-IS-RLO/NLO-1/2lmps-120v</t>
  </si>
  <si>
    <t>LF Ballast: Electronic, Instant Start, Reduced/Normal LO, 1/2 lamps, 120 vac</t>
  </si>
  <si>
    <t>El-IS-RLO/NLO-1/2lmps-277v</t>
  </si>
  <si>
    <t>LF Ballast: Electronic, Instant Start, Reduced/Normal LO, 1/2 lamps, 277 vac</t>
  </si>
  <si>
    <t>El-IS-RLO/NLO-2/3lmps-120/277v</t>
  </si>
  <si>
    <t>LF Ballast: Electronic, Instant Start, Reduced/Normal LO, 2/3 lamps, 120/277 vac</t>
  </si>
  <si>
    <t>El-IS-RLO/NLO-2/3lmps-120v</t>
  </si>
  <si>
    <t>LF Ballast: Electronic, Instant Start, Reduced/Normal LO, 2/3 lamps, 120 vac</t>
  </si>
  <si>
    <t>El-IS-RLO/NLO-2/3lmps-277v</t>
  </si>
  <si>
    <t>LF Ballast: Electronic, Instant Start, Reduced/Normal LO, 2/3 lamps, 277 vac</t>
  </si>
  <si>
    <t>El-IS-RLO/NLO-3/4lmps-120/277v</t>
  </si>
  <si>
    <t>LF Ballast: Electronic, Instant Start, Reduced/Normal LO, 3/4 lamps, 120/277 vac</t>
  </si>
  <si>
    <t>El-IS-RLO/NLO-3/4lmps-120v</t>
  </si>
  <si>
    <t>LF Ballast: Electronic, Instant Start, Reduced/Normal LO, 3/4 lamps, 120 vac</t>
  </si>
  <si>
    <t>El-IS-RLO/NLO-3/4lmps-277v</t>
  </si>
  <si>
    <t>LF Ballast: Electronic, Instant Start, Reduced/Normal LO, 3/4 lamps, 277 vac</t>
  </si>
  <si>
    <t>El-IS-RLO/NLO-3/4lmps-347v</t>
  </si>
  <si>
    <t>LF Ballast: Electronic, Instant Start, Reduced/Normal LO, 3/4 lamps, 347 vac</t>
  </si>
  <si>
    <t>El-IS-VHLO</t>
  </si>
  <si>
    <t>LF Ballast: Electronic, Instant Start, Very High LO</t>
  </si>
  <si>
    <t>El-IS-VHLO-3lmps-347v</t>
  </si>
  <si>
    <t>LF Ballast: Electronic, Instant Start, Very High LO, 3 lamps, 347 vac</t>
  </si>
  <si>
    <t>El-PS-HLO</t>
  </si>
  <si>
    <t>PS</t>
  </si>
  <si>
    <t>LF Ballast: Electronic, Programmed Start, High LO</t>
  </si>
  <si>
    <t>El-PS-HLO-1/2/3lmps-120/277v-Dim</t>
  </si>
  <si>
    <t>LF Ballast: Electronic, Programmed Start, High LO, 1/2/3 lamps, 120/277 vac, Dim</t>
  </si>
  <si>
    <t>El-PS-HLO-1/2lmps-120/277v</t>
  </si>
  <si>
    <t>LF Ballast: Electronic, Programmed Start, High LO, 1/2 lamps, 120/277 vac</t>
  </si>
  <si>
    <t>El-PS-HLO-1/2lmps-120v</t>
  </si>
  <si>
    <t>LF Ballast: Electronic, Programmed Start, High LO, 1/2 lamps, 120 vac</t>
  </si>
  <si>
    <t>El-PS-HLO-1/2lmps-347v</t>
  </si>
  <si>
    <t>LF Ballast: Electronic, Programmed Start, High LO, 1/2 lamps, 347 vac</t>
  </si>
  <si>
    <t>El-PS-HLO-1lmp-120/277v</t>
  </si>
  <si>
    <t>LF Ballast: Electronic, Programmed Start, High LO, 1 lamp, 120/277 vac</t>
  </si>
  <si>
    <t>El-PS-HLO-1lmp-120/277v-Dim</t>
  </si>
  <si>
    <t>LF Ballast: Electronic, Programmed Start, High LO, 1 lamp, 120/277 vac, Dim</t>
  </si>
  <si>
    <t>El-PS-HLO-1lmp-277v-Dim</t>
  </si>
  <si>
    <t>LF Ballast: Electronic, Programmed Start, High LO, 1 lamp, 277 vac, Dim</t>
  </si>
  <si>
    <t>El-PS-HLO-2/3lmps-120/277v</t>
  </si>
  <si>
    <t>LF Ballast: Electronic, Programmed Start, High LO, 2/3 lamps, 120/277 vac</t>
  </si>
  <si>
    <t>El-PS-HLO-2/3lmps-120/277v-Dim</t>
  </si>
  <si>
    <t>LF Ballast: Electronic, Programmed Start, High LO, 2/3 lamps, 120/277 vac, Dim</t>
  </si>
  <si>
    <t>El-PS-HLO-2lmps-120/277v</t>
  </si>
  <si>
    <t>LF Ballast: Electronic, Programmed Start, High LO, 2 lamps, 120/277 vac</t>
  </si>
  <si>
    <t>El-PS-HLO-2lmps-120/277v-Dim</t>
  </si>
  <si>
    <t>LF Ballast: Electronic, Programmed Start, High LO, 2 lamps, 120/277 vac, Dim</t>
  </si>
  <si>
    <t>El-PS-HLO-2lmps-277v</t>
  </si>
  <si>
    <t>LF Ballast: Electronic, Programmed Start, High LO, 2 lamps, 277 vac</t>
  </si>
  <si>
    <t>El-PS-HLO-2lmps-277v-Dim</t>
  </si>
  <si>
    <t>LF Ballast: Electronic, Programmed Start, High LO, 2 lamps, 277 vac, Dim</t>
  </si>
  <si>
    <t>El-PS-HLO-2lmps-347v</t>
  </si>
  <si>
    <t>LF Ballast: Electronic, Programmed Start, High LO, 2 lamps, 347 vac</t>
  </si>
  <si>
    <t>El-PS-HLO-3lmps-120/277v</t>
  </si>
  <si>
    <t>LF Ballast: Electronic, Programmed Start, High LO, 3 lamps, 120/277 vac</t>
  </si>
  <si>
    <t>El-PS-HLO-3lmps-120/277v-Dim</t>
  </si>
  <si>
    <t>LF Ballast: Electronic, Programmed Start, High LO, 3 lamps, 120/277 vac, Dim</t>
  </si>
  <si>
    <t>El-PS-HLO-3lmps-277v</t>
  </si>
  <si>
    <t>LF Ballast: Electronic, Programmed Start, High LO, 3 lamps, 277 vac</t>
  </si>
  <si>
    <t>El-PS-HLO-3lmps-347v</t>
  </si>
  <si>
    <t>LF Ballast: Electronic, Programmed Start, High LO, 3 lamps, 347 vac</t>
  </si>
  <si>
    <t>El-PS-HLO-4lmps-120/277v</t>
  </si>
  <si>
    <t>LF Ballast: Electronic, Programmed Start, High LO, 4 lamps, 120/277 vac</t>
  </si>
  <si>
    <t>El-PS-HLO-4lmps-120/277v-Dim</t>
  </si>
  <si>
    <t>LF Ballast: Electronic, Programmed Start, High LO, 4 lamps, 120/277 vac, Dim</t>
  </si>
  <si>
    <t>El-PS-HLO-4lmps-277v-Dim</t>
  </si>
  <si>
    <t>LF Ballast: Electronic, Programmed Start, High LO, 4 lamps, 277 vac, Dim</t>
  </si>
  <si>
    <t>El-PS-HLO-Dim</t>
  </si>
  <si>
    <t>LF Ballast: Electronic, Programmed Start, High LO, Dim</t>
  </si>
  <si>
    <t>El-PS-NLO</t>
  </si>
  <si>
    <t>LF Ballast: Electronic, Programmed Start, Normal LO</t>
  </si>
  <si>
    <t>El-PS-NLO-1/2lmps-120/277v</t>
  </si>
  <si>
    <t>LF Ballast: Electronic, Programmed Start, Normal LO, 1/2 lamps, 120/277 vac</t>
  </si>
  <si>
    <t>El-PS-NLO-1/2lmps-120/277v-Dim</t>
  </si>
  <si>
    <t>LF Ballast: Electronic, Programmed Start, Normal LO, 1/2 lamps, 120/277 vac, Dim</t>
  </si>
  <si>
    <t>El-PS-NLO-1/2lmps-347v</t>
  </si>
  <si>
    <t>LF Ballast: Electronic, Programmed Start, Normal LO, 1/2 lamps, 347 vac</t>
  </si>
  <si>
    <t>El-PS-NLO-1lmp-120/277v</t>
  </si>
  <si>
    <t>LF Ballast: Electronic, Programmed Start, Normal LO, 1 lamp, 120/277 vac</t>
  </si>
  <si>
    <t>El-PS-NLO-1lmp-120/277v-Dim</t>
  </si>
  <si>
    <t>LF Ballast: Electronic, Programmed Start, Normal LO, 1 lamp, 120/277 vac, Dim</t>
  </si>
  <si>
    <t>El-PS-NLO-1lmp-120v</t>
  </si>
  <si>
    <t>LF Ballast: Electronic, Programmed Start, Normal LO, 1 lamp, 120 vac</t>
  </si>
  <si>
    <t>El-PS-NLO-1lmp-120v-Dim</t>
  </si>
  <si>
    <t>LF Ballast: Electronic, Programmed Start, Normal LO, 1 lamp, 120 vac, Dim</t>
  </si>
  <si>
    <t>El-PS-NLO-1lmp-277v</t>
  </si>
  <si>
    <t>LF Ballast: Electronic, Programmed Start, Normal LO, 1 lamp, 277 vac</t>
  </si>
  <si>
    <t>El-PS-NLO-1lmp-277v-Dim</t>
  </si>
  <si>
    <t>LF Ballast: Electronic, Programmed Start, Normal LO, 1 lamp, 277 vac, Dim</t>
  </si>
  <si>
    <t>El-PS-NLO-2/3lmps-120/277v</t>
  </si>
  <si>
    <t>LF Ballast: Electronic, Programmed Start, Normal LO, 2/3 lamps, 120/277 vac</t>
  </si>
  <si>
    <t>El-PS-NLO-2lmps-120/277v</t>
  </si>
  <si>
    <t>LF Ballast: Electronic, Programmed Start, Normal LO, 2 lamps, 120/277 vac</t>
  </si>
  <si>
    <t>El-PS-NLO-2lmps-120/277v-Dim</t>
  </si>
  <si>
    <t>LF Ballast: Electronic, Programmed Start, Normal LO, 2 lamps, 120/277 vac, Dim</t>
  </si>
  <si>
    <t>El-PS-NLO-2lmps-120v</t>
  </si>
  <si>
    <t>LF Ballast: Electronic, Programmed Start, Normal LO, 2 lamps, 120 vac</t>
  </si>
  <si>
    <t>El-PS-NLO-2lmps-120v-Dim</t>
  </si>
  <si>
    <t>LF Ballast: Electronic, Programmed Start, Normal LO, 2 lamps, 120 vac, Dim</t>
  </si>
  <si>
    <t>El-PS-NLO-2lmps-277v</t>
  </si>
  <si>
    <t>LF Ballast: Electronic, Programmed Start, Normal LO, 2 lamps, 277 vac</t>
  </si>
  <si>
    <t>El-PS-NLO-2lmps-277v-Dim</t>
  </si>
  <si>
    <t>LF Ballast: Electronic, Programmed Start, Normal LO, 2 lamps, 277 vac, Dim</t>
  </si>
  <si>
    <t>El-PS-NLO-2lmps-347v</t>
  </si>
  <si>
    <t>LF Ballast: Electronic, Programmed Start, Normal LO, 2 lamps, 347 vac</t>
  </si>
  <si>
    <t>El-PS-NLO-2lmps-347v-Dim</t>
  </si>
  <si>
    <t>LF Ballast: Electronic, Programmed Start, Normal LO, 2 lamps, 347 vac, Dim</t>
  </si>
  <si>
    <t>El-PS-NLO-3/4lmps-120/277v</t>
  </si>
  <si>
    <t>LF Ballast: Electronic, Programmed Start, Normal LO, 3/4 lamps, 120/277 vac</t>
  </si>
  <si>
    <t>El-PS-NLO-3/4lmps-120v</t>
  </si>
  <si>
    <t>LF Ballast: Electronic, Programmed Start, Normal LO, 3/4 lamps, 120 vac</t>
  </si>
  <si>
    <t>El-PS-NLO-3/4lmps-277v</t>
  </si>
  <si>
    <t>LF Ballast: Electronic, Programmed Start, Normal LO, 3/4 lamps, 277 vac</t>
  </si>
  <si>
    <t>El-PS-NLO-3/4lmps-347v</t>
  </si>
  <si>
    <t>LF Ballast: Electronic, Programmed Start, Normal LO, 3/4 lamps, 347 vac</t>
  </si>
  <si>
    <t>El-PS-NLO-3lmps-120/277v</t>
  </si>
  <si>
    <t>LF Ballast: Electronic, Programmed Start, Normal LO, 3 lamps, 120/277 vac</t>
  </si>
  <si>
    <t>El-PS-NLO-3lmps-120/277v-Dim</t>
  </si>
  <si>
    <t>LF Ballast: Electronic, Programmed Start, Normal LO, 3 lamps, 120/277 vac, Dim</t>
  </si>
  <si>
    <t>El-PS-NLO-3lmps-120v</t>
  </si>
  <si>
    <t>LF Ballast: Electronic, Programmed Start, Normal LO, 3 lamps, 120 vac</t>
  </si>
  <si>
    <t>El-PS-NLO-3lmps-120v-Dim</t>
  </si>
  <si>
    <t>LF Ballast: Electronic, Programmed Start, Normal LO, 3 lamps, 120 vac, Dim</t>
  </si>
  <si>
    <t>El-PS-NLO-3lmps-277v</t>
  </si>
  <si>
    <t>LF Ballast: Electronic, Programmed Start, Normal LO, 3 lamps, 277 vac</t>
  </si>
  <si>
    <t>El-PS-NLO-3lmps-277v-Dim</t>
  </si>
  <si>
    <t>LF Ballast: Electronic, Programmed Start, Normal LO, 3 lamps, 277 vac, Dim</t>
  </si>
  <si>
    <t>El-PS-NLO-3lmps-347v</t>
  </si>
  <si>
    <t>LF Ballast: Electronic, Programmed Start, Normal LO, 3 lamps, 347 vac</t>
  </si>
  <si>
    <t>El-PS-NLO-3lmps-347v-Dim</t>
  </si>
  <si>
    <t>LF Ballast: Electronic, Programmed Start, Normal LO, 3 lamps, 347 vac, Dim</t>
  </si>
  <si>
    <t>El-PS-NLO-4lmps-120/277v</t>
  </si>
  <si>
    <t>LF Ballast: Electronic, Programmed Start, Normal LO, 4 lamps, 120/277 vac</t>
  </si>
  <si>
    <t>El-PS-NLO-4lmps-120/277v-Dim</t>
  </si>
  <si>
    <t>LF Ballast: Electronic, Programmed Start, Normal LO, 4 lamps, 120/277 vac, Dim</t>
  </si>
  <si>
    <t>El-PS-NLO-4lmps-120v</t>
  </si>
  <si>
    <t>LF Ballast: Electronic, Programmed Start, Normal LO, 4 lamps, 120 vac</t>
  </si>
  <si>
    <t>El-PS-NLO-4lmps-277v-Dim</t>
  </si>
  <si>
    <t>LF Ballast: Electronic, Programmed Start, Normal LO, 4 lamps, 277 vac, Dim</t>
  </si>
  <si>
    <t>El-PS-NLO-4lmps-347v</t>
  </si>
  <si>
    <t>LF Ballast: Electronic, Programmed Start, Normal LO, 4 lamps, 347 vac</t>
  </si>
  <si>
    <t>El-PS-NLO-Dim</t>
  </si>
  <si>
    <t>LF Ballast: Electronic, Programmed Start, Normal LO, Dim</t>
  </si>
  <si>
    <t>El-PS-NLO/HLO-1/2lmps-120/277v</t>
  </si>
  <si>
    <t>LF Ballast: Electronic, Programmed Start, Normal/High LO, 1/2 lamps, 120/277 vac</t>
  </si>
  <si>
    <t>El-PS-NLO/HLO-1/2lmps-120v</t>
  </si>
  <si>
    <t>LF Ballast: Electronic, Programmed Start, Normal/High LO, 1/2 lamps, 120 vac</t>
  </si>
  <si>
    <t>El-PS-NLO/HLO-1lmp-120v</t>
  </si>
  <si>
    <t>LF Ballast: Electronic, Programmed Start, Normal/High LO, 1 lamp, 120 vac</t>
  </si>
  <si>
    <t>El-PS-NLO/HLO-2lmps-120/277v</t>
  </si>
  <si>
    <t>LF Ballast: Electronic, Programmed Start, Normal/High LO, 2 lamps, 120/277 vac</t>
  </si>
  <si>
    <t>El-PS-RLO</t>
  </si>
  <si>
    <t>LF Ballast: Electronic, Programmed Start, Reduced LO</t>
  </si>
  <si>
    <t>El-PS-RLO-1/2lmps-120/277v</t>
  </si>
  <si>
    <t>LF Ballast: Electronic, Programmed Start, Reduced LO, 1/2 lamps, 120/277 vac</t>
  </si>
  <si>
    <t>El-PS-RLO-1/2lmps-120/277v-Dim</t>
  </si>
  <si>
    <t>LF Ballast: Electronic, Programmed Start, Reduced LO, 1/2 lamps, 120/277 vac, Dim</t>
  </si>
  <si>
    <t>El-PS-RLO-1lmp-120/277v</t>
  </si>
  <si>
    <t>LF Ballast: Electronic, Programmed Start, Reduced LO, 1 lamp, 120/277 vac</t>
  </si>
  <si>
    <t>El-PS-RLO-2lmps-120/277v</t>
  </si>
  <si>
    <t>LF Ballast: Electronic, Programmed Start, Reduced LO, 2 lamps, 120/277 vac</t>
  </si>
  <si>
    <t>El-PS-RLO-2lmps-120/277v-Dim</t>
  </si>
  <si>
    <t>LF Ballast: Electronic, Programmed Start, Reduced LO, 2 lamps, 120/277 vac, Dim</t>
  </si>
  <si>
    <t>El-PS-RLO-2lmps-277v</t>
  </si>
  <si>
    <t>LF Ballast: Electronic, Programmed Start, Reduced LO, 2 lamps, 277 vac</t>
  </si>
  <si>
    <t>El-PS-RLO-2lmps-277v-Dim</t>
  </si>
  <si>
    <t>LF Ballast: Electronic, Programmed Start, Reduced LO, 2 lamps, 277 vac, Dim</t>
  </si>
  <si>
    <t>El-PS-RLO-2lmps-347v</t>
  </si>
  <si>
    <t>LF Ballast: Electronic, Programmed Start, Reduced LO, 2 lamps, 347 vac</t>
  </si>
  <si>
    <t>El-PS-RLO-3/4lmps-120/277v</t>
  </si>
  <si>
    <t>LF Ballast: Electronic, Programmed Start, Reduced LO, 3/4 lamps, 120/277 vac</t>
  </si>
  <si>
    <t>El-PS-RLO-3/4lmps-347v</t>
  </si>
  <si>
    <t>LF Ballast: Electronic, Programmed Start, Reduced LO, 3/4 lamps, 347 vac</t>
  </si>
  <si>
    <t>El-PS-RLO-3lmps-120/277v</t>
  </si>
  <si>
    <t>LF Ballast: Electronic, Programmed Start, Reduced LO, 3 lamps, 120/277 vac</t>
  </si>
  <si>
    <t>El-PS-RLO-3lmps-120/277v-Dim</t>
  </si>
  <si>
    <t>LF Ballast: Electronic, Programmed Start, Reduced LO, 3 lamps, 120/277 vac, Dim</t>
  </si>
  <si>
    <t>El-PS-RLO-3lmps-347v</t>
  </si>
  <si>
    <t>LF Ballast: Electronic, Programmed Start, Reduced LO, 3 lamps, 347 vac</t>
  </si>
  <si>
    <t>El-PS-RLO-4lmps-120/277v</t>
  </si>
  <si>
    <t>LF Ballast: Electronic, Programmed Start, Reduced LO, 4 lamps, 120/277 vac</t>
  </si>
  <si>
    <t>El-PS-RLO-4lmps-120/277v-Dim</t>
  </si>
  <si>
    <t>LF Ballast: Electronic, Programmed Start, Reduced LO, 4 lamps, 120/277 vac, Dim</t>
  </si>
  <si>
    <t>El-PS-RLO-4lmps-347v</t>
  </si>
  <si>
    <t>LF Ballast: Electronic, Programmed Start, Reduced LO, 4 lamps, 347 vac</t>
  </si>
  <si>
    <t>El-PS-RLO-Dim</t>
  </si>
  <si>
    <t>LF Ballast: Electronic, Programmed Start, Reduced LO, Dim</t>
  </si>
  <si>
    <t>El-PS-RLO/NLO-1/2lmps-120/277v</t>
  </si>
  <si>
    <t>LF Ballast: Electronic, Programmed Start, Reduced/Normal LO, 1/2 lamps, 120/277 vac</t>
  </si>
  <si>
    <t>El-PS-RLO/NLO-1/2lmps-347v</t>
  </si>
  <si>
    <t>LF Ballast: Electronic, Programmed Start, Reduced/Normal LO, 1/2 lamps, 347 vac</t>
  </si>
  <si>
    <t>El-PS-RLO/NLO-2/3lmps-120/277v</t>
  </si>
  <si>
    <t>LF Ballast: Electronic, Programmed Start, Reduced/Normal LO, 2/3 lamps, 120/277 vac</t>
  </si>
  <si>
    <t>El-PS-RLO/NLO-3/4lmps-120/277v</t>
  </si>
  <si>
    <t>LF Ballast: Electronic, Programmed Start, Reduced/Normal LO, 3/4 lamps, 120/277 vac</t>
  </si>
  <si>
    <t>El-PS-RLO/NLO-3/4lmps-347v</t>
  </si>
  <si>
    <t>LF Ballast: Electronic, Programmed Start, Reduced/Normal LO, 3/4 lamps, 347 vac</t>
  </si>
  <si>
    <t>El-PS-VHLO</t>
  </si>
  <si>
    <t>LF Ballast: Electronic, Programmed Start, Very High LO</t>
  </si>
  <si>
    <t>El-RS-HLO</t>
  </si>
  <si>
    <t>LF Ballast: Electronic, Rapid Start, High LO</t>
  </si>
  <si>
    <t>El-RS-NLO</t>
  </si>
  <si>
    <t>LF Ballast: Electronic, Rapid Start, Normal LO</t>
  </si>
  <si>
    <t>El-RS-RLO</t>
  </si>
  <si>
    <t>LF Ballast: Electronic, Rapid Start, Reduced LO</t>
  </si>
  <si>
    <t>El-RS-VHLO</t>
  </si>
  <si>
    <t>LF Ballast: Electronic, Rapid Start, Very High LO</t>
  </si>
  <si>
    <t>Hyb-IS-NLO</t>
  </si>
  <si>
    <t>Hyb</t>
  </si>
  <si>
    <t>LF Ballast: Hybrid, Instant Start, Normal LO</t>
  </si>
  <si>
    <t>Hyb-RS-NLO</t>
  </si>
  <si>
    <t>LF Ballast: Hybrid, Rapid Start, Normal LO</t>
  </si>
  <si>
    <t>MagES-IS-NLO</t>
  </si>
  <si>
    <t>MagES</t>
  </si>
  <si>
    <t>LF Ballast: Energy Saver Magnetic (EPACT compliant), Instant Start, Normal LO</t>
  </si>
  <si>
    <t>MagES-RS-NLO</t>
  </si>
  <si>
    <t>LF Ballast: Energy Saver Magnetic (EPACT compliant), Rapid Start, Normal LO</t>
  </si>
  <si>
    <t>MagStd-IS-NLO</t>
  </si>
  <si>
    <t>LF Ballast: Standard Magnetic (pre-EPACT), Instant Start, Normal LO</t>
  </si>
  <si>
    <t>MagStd-RS-HLO</t>
  </si>
  <si>
    <t>LF Ballast: Standard Magnetic (pre-EPACT), Rapid Start, High LO</t>
  </si>
  <si>
    <t>MagStd-RS-NLO</t>
  </si>
  <si>
    <t>LF Ballast: Standard Magnetic (pre-EPACT), Rapid Start, Normal LO</t>
  </si>
  <si>
    <t>Technology Group: Lighting - Lamps + Ballasts (Ltg_Lmp+Blst)</t>
  </si>
  <si>
    <t>Incandescant Material Cost for Res Indoor CFL Measure Technology</t>
  </si>
  <si>
    <t>Technology Type: Linear Fluorescent Lamp with Ballast (LF_LmpBlst)</t>
  </si>
  <si>
    <t>This file created on 8/13/2015 4:53:44 PM while connected to localhost as sptviewer.</t>
  </si>
  <si>
    <t>Lamps per</t>
  </si>
  <si>
    <t>Ballasts</t>
  </si>
  <si>
    <t>Ballast</t>
  </si>
  <si>
    <t>Total</t>
  </si>
  <si>
    <t>Est.</t>
  </si>
  <si>
    <t>Elec Blst</t>
  </si>
  <si>
    <t>Ballast Cost Model Coefficients</t>
  </si>
  <si>
    <t>Lmp+Blst</t>
  </si>
  <si>
    <t>Fixture</t>
  </si>
  <si>
    <t>per fixt</t>
  </si>
  <si>
    <t>Lamp</t>
  </si>
  <si>
    <t>Program</t>
  </si>
  <si>
    <t>Lamps per Ballast</t>
  </si>
  <si>
    <t>Input Watts per Ballast</t>
  </si>
  <si>
    <t>Number of Ballasts</t>
  </si>
  <si>
    <t>Const</t>
  </si>
  <si>
    <t>Ballast Material Cost</t>
  </si>
  <si>
    <t>LF_Lamp_ID</t>
  </si>
  <si>
    <t>Ballast_ID</t>
  </si>
  <si>
    <t>LampsFixture</t>
  </si>
  <si>
    <t>Ballasts_Fixture</t>
  </si>
  <si>
    <t>LampsBallast</t>
  </si>
  <si>
    <t>Fixture_Watts</t>
  </si>
  <si>
    <t>Ballast_Factor_Op</t>
  </si>
  <si>
    <t>Delamped</t>
  </si>
  <si>
    <t>Factor</t>
  </si>
  <si>
    <t>Ballast1</t>
  </si>
  <si>
    <t>Ballast2</t>
  </si>
  <si>
    <t>Ballast3</t>
  </si>
  <si>
    <t>BF</t>
  </si>
  <si>
    <t>LFLmpBlst-Circ12-12in-32w+MagES-RS-NLO(64w)</t>
  </si>
  <si>
    <t>N</t>
  </si>
  <si>
    <t>LF lamp and ballast: LF lamp: Circ12, 12 inch, 32W, 1200 lm (2): LF Ballast: Energy Saver Magnetic (EPACT compliant), Rapid Start, Normal LO (1); Total Watts = 64</t>
  </si>
  <si>
    <t>LFLmpBlst-T10-48in-40w+MagStd-RS-NLO(51w)</t>
  </si>
  <si>
    <t>48in40wT10SMg51w</t>
  </si>
  <si>
    <t>LF lamp and ballast: LF lamp: T10, 48 inch, 40W, 2750 lm, CRI = 60, rated life = 9000 hours (1): LF Ballast: Standard Magnetic (pre-EPACT), Rapid Start, Normal LO (1); Total Watts = 51</t>
  </si>
  <si>
    <t>LFLmpBlst-T12-18in-15w+MagStd-RS-NLO(19w)</t>
  </si>
  <si>
    <t>18in15wT12SMg19w</t>
  </si>
  <si>
    <t>LF lamp and ballast: LF lamp: T12, 18 inch, 15W, 830 lm, CRI = 60, rated life = 9000 hours (1): LF Ballast: Standard Magnetic (pre-EPACT), Rapid Start, Normal LO (1); Total Watts = 19</t>
  </si>
  <si>
    <t>LFLmpBlst-T12-18in-15w+MagStd-RS-NLO(36w)</t>
  </si>
  <si>
    <t>18in15wT12SMg36w</t>
  </si>
  <si>
    <t>LF lamp and ballast: LF lamp: T12, 18 inch, 15W, 830 lm, CRI = 60, rated life = 9000 hours (2): LF Ballast: Standard Magnetic (pre-EPACT), Rapid Start, Normal LO (1); Total Watts = 36</t>
  </si>
  <si>
    <t>LFLmpBlst-T12-24in-20w+MagStd-RS-NLO-Del(38w)</t>
  </si>
  <si>
    <t>IOU-NonDeer</t>
  </si>
  <si>
    <t>Y</t>
  </si>
  <si>
    <t>LF lamp and ballast: LF lamp: T12, 24 inch, 20W, 1050 lm, CRI = 60, rated life = 9000 hours (2): LF Ballast: Standard Magnetic (pre-EPACT), Rapid Start, Normal LO (1); Delamped; Total Watts = 38</t>
  </si>
  <si>
    <t>LFLmpBlst-T12-24in-20w+MagStd-RS-NLO(112w)</t>
  </si>
  <si>
    <t>24in20wT12SMg112w</t>
  </si>
  <si>
    <t>LF lamp and ballast: LF lamp: T12, 24 inch, 20W, 1050 lm, CRI = 60, rated life = 9000 hours (4): LF Ballast: Standard Magnetic (pre-EPACT), Rapid Start, Normal LO (2); Total Watts = 112</t>
  </si>
  <si>
    <t>LFLmpBlst-T12-24in-20w+MagStd-RS-NLO(146w)</t>
  </si>
  <si>
    <t>none</t>
  </si>
  <si>
    <t>24in20wT12SMg146w</t>
  </si>
  <si>
    <t>LF lamp and ballast: LF lamp: T12, 24 inch, 20W, 1050 lm, CRI = 60, rated life = 9000 hours (6): LF Ballast: Standard Magnetic (pre-EPACT), Rapid Start, Normal LO (3); Total Watts = 146</t>
  </si>
  <si>
    <t>LFLmpBlst-T12-24in-20w+MagStd-RS-NLO(28w)</t>
  </si>
  <si>
    <t>24in20wT12SMg28w</t>
  </si>
  <si>
    <t>LF lamp and ballast: LF lamp: T12, 24 inch, 20W, 1050 lm, CRI = 60, rated life = 9000 hours (1): LF Ballast: Standard Magnetic (pre-EPACT), Rapid Start, Normal LO (1); Total Watts = 28</t>
  </si>
  <si>
    <t>LFLmpBlst-T12-24in-20w+MagStd-RS-NLO(38w)</t>
  </si>
  <si>
    <t>LF lamp and ballast: LF lamp: T12, 24 inch, 20W, 1050 lm, CRI = 60, rated life = 9000 hours (2): LF Ballast: Standard Magnetic (pre-EPACT), Rapid Start, Normal LO (1); Total Watts = 38</t>
  </si>
  <si>
    <t>LFLmpBlst-T12-24in-20w+MagStd-RS-NLO(56w)</t>
  </si>
  <si>
    <t>24in20wT12SMg56w</t>
  </si>
  <si>
    <t>LF lamp and ballast: LF lamp: T12, 24 inch, 20W, 1050 lm, CRI = 60, rated life = 9000 hours (2): LF Ballast: Standard Magnetic (pre-EPACT), Rapid Start, Normal LO (1); Total Watts = 56</t>
  </si>
  <si>
    <t>LFLmpBlst-T12-24in-20w+MagStd-RS-NLO(62w)</t>
  </si>
  <si>
    <t>24in20wT12SMg62w</t>
  </si>
  <si>
    <t>LF lamp and ballast: LF lamp: T12, 24 inch, 20W, 1050 lm, CRI = 60, rated life = 9000 hours (3): LF Ballast: Standard Magnetic (pre-EPACT), Rapid Start, Normal LO (1); Total Watts = 62</t>
  </si>
  <si>
    <t>LFLmpBlst-T12-24in-20w+MagStd-RS-NLO(68w)</t>
  </si>
  <si>
    <t>Thru 6-30-2014</t>
  </si>
  <si>
    <t>LF lamp and ballast: LF lamp: T12, 24 inch, 20W, 1050 lm, CRI = 60, rated life = 9000 hours (3): LF Ballast: Standard Magnetic (pre-EPACT), Rapid Start, Normal LO (1); Total Watts = 68</t>
  </si>
  <si>
    <t>LFLmpBlst-T12-24in-35w+MagStd-RS-NLO(62w)</t>
  </si>
  <si>
    <t>24in35wT12HOSMg62w</t>
  </si>
  <si>
    <t>LF lamp and ballast: LF lamp: T12, 24 inch, 35W, 1650 lm, CRI = 60, rated life = 9000 hours (1): LF Ballast: Standard Magnetic (pre-EPACT), Rapid Start, Normal LO (1); Total Watts = 62</t>
  </si>
  <si>
    <t>LFLmpBlst-T12-24in-35w+MagStd-RS-NLO(90w)</t>
  </si>
  <si>
    <t>24in35wT12HOSMg90w</t>
  </si>
  <si>
    <t>LF lamp and ballast: LF lamp: T12, 24 inch, 35W, 1650 lm, CRI = 60, rated life = 9000 hours (2): LF Ballast: Standard Magnetic (pre-EPACT), Rapid Start, Normal LO (1); Total Watts = 90</t>
  </si>
  <si>
    <t>LFLmpBlst-T12-36in-25w+El-RS-NLO(26w)</t>
  </si>
  <si>
    <t>36in25wT12El26w</t>
  </si>
  <si>
    <t>LF lamp and ballast: LF lamp: T12, 36 inch, 25W, 1650 lm, CRI = 60, rated life = 18000 hours (1): LF Ballast: Electronic, Rapid Start, Normal LO (1); Total Watts = 26</t>
  </si>
  <si>
    <t>LFLmpBlst-T12-36in-25w+El-RS-NLO(50w)</t>
  </si>
  <si>
    <t>36in25wT12El50w</t>
  </si>
  <si>
    <t>LF lamp and ballast: LF lamp: T12, 36 inch, 25W, 1650 lm, CRI = 60, rated life = 18000 hours (2): LF Ballast: Electronic, Rapid Start, Normal LO (1); Total Watts = 50</t>
  </si>
  <si>
    <t>LFLmpBlst-T12-36in-25w+MagES-RS-NLO(198w)</t>
  </si>
  <si>
    <t>36in25wT12ESMg198w</t>
  </si>
  <si>
    <t>LF lamp and ballast: LF lamp: T12, 36 inch, 25W, 1650 lm, CRI = 60, rated life = 18000 hours (6): LF Ballast: Energy Saver Magnetic (EPACT compliant), Rapid Start, Normal LO (3); Total Watts = 198</t>
  </si>
  <si>
    <t>LFLmpBlst-T12-36in-25w+MagES-RS-NLO(33w)</t>
  </si>
  <si>
    <t>36in25wT12ESMg33w</t>
  </si>
  <si>
    <t>LF lamp and ballast: LF lamp: T12, 36 inch, 25W, 1650 lm, CRI = 60, rated life = 18000 hours (1): LF Ballast: Energy Saver Magnetic (EPACT compliant), Rapid Start, Normal LO (0.5); Total Watts = 33</t>
  </si>
  <si>
    <t>LFLmpBlst-T12-36in-25w+MagES-RS-NLO(66w)</t>
  </si>
  <si>
    <t>36in25wT12ESMg66w</t>
  </si>
  <si>
    <t>LF lamp and ballast: LF lamp: T12, 36 inch, 25W, 1650 lm, CRI = 60, rated life = 18000 hours (2): LF Ballast: Energy Saver Magnetic (EPACT compliant), Rapid Start, Normal LO (1); Total Watts = 66</t>
  </si>
  <si>
    <t>LFLmpBlst-T12-36in-25w+MagStd-RS-NLO-Del(73w)</t>
  </si>
  <si>
    <t>1+2</t>
  </si>
  <si>
    <t>LF lamp and ballast: LF lamp: T12, 36 inch, 25W, 1650 lm, CRI = 60, rated life = 18000 hours (2): LF Ballast: Standard Magnetic (pre-EPACT), Rapid Start, Normal LO (2); Delamped; Total Watts = 73</t>
  </si>
  <si>
    <t>LFLmpBlst-T12-36in-25w+MagStd-RS-NLO(115w)</t>
  </si>
  <si>
    <t>36in25wT12SMg115w</t>
  </si>
  <si>
    <t>LF lamp and ballast: LF lamp: T12, 36 inch, 25W, 1650 lm, CRI = 60, rated life = 18000 hours (3): LF Ballast: Standard Magnetic (pre-EPACT), Rapid Start, Normal LO (2); Total Watts = 115</t>
  </si>
  <si>
    <t>LFLmpBlst-T12-36in-25w+MagStd-RS-NLO(37w)</t>
  </si>
  <si>
    <t>36in25wT12SMg37w</t>
  </si>
  <si>
    <t>LF lamp and ballast: LF lamp: T12, 36 inch, 25W, 1650 lm, CRI = 60, rated life = 18000 hours (1): LF Ballast: Standard Magnetic (pre-EPACT), Rapid Start, Normal LO (0.5); Total Watts = 37</t>
  </si>
  <si>
    <t>LFLmpBlst-T12-36in-25w+MagStd-RS-NLO(42w)</t>
  </si>
  <si>
    <t>36in25wT12SMg42w</t>
  </si>
  <si>
    <t>LF lamp and ballast: LF lamp: T12, 36 inch, 25W, 1650 lm, CRI = 60, rated life = 18000 hours (1): LF Ballast: Standard Magnetic (pre-EPACT), Rapid Start, Normal LO (1); Total Watts = 42</t>
  </si>
  <si>
    <t>LFLmpBlst-T12-36in-25w+MagStd-RS-NLO(73w)</t>
  </si>
  <si>
    <t>36in25wT12SMg73w</t>
  </si>
  <si>
    <t>LF lamp and ballast: LF lamp: T12, 36 inch, 25W, 1650 lm, CRI = 60, rated life = 18000 hours (2): LF Ballast: Standard Magnetic (pre-EPACT), Rapid Start, Normal LO (1); Total Watts = 73</t>
  </si>
  <si>
    <t>LFLmpBlst-T12-36in-30w+El-RS-NLO(31w)</t>
  </si>
  <si>
    <t>36in30wT12El31w</t>
  </si>
  <si>
    <t>LF lamp and ballast: LF lamp: T12, 36 inch, 30W, 1900 lm, CRI = 60, rated life = 18000 hours (1): LF Ballast: Electronic, Rapid Start, Normal LO (1); Total Watts = 31</t>
  </si>
  <si>
    <t>LFLmpBlst-T12-36in-30w+El-RS-NLO(58w)</t>
  </si>
  <si>
    <t>36in30wT12El58w</t>
  </si>
  <si>
    <t>LF lamp and ballast: LF lamp: T12, 36 inch, 30W, 1900 lm, CRI = 60, rated life = 18000 hours (2): LF Ballast: Electronic, Rapid Start, Normal LO (1); Total Watts = 58</t>
  </si>
  <si>
    <t>LFLmpBlst-T12-36in-30w+El-RS-RLO(116w)</t>
  </si>
  <si>
    <t>36in30wT12El116w</t>
  </si>
  <si>
    <t>LF lamp and ballast: LF lamp: T12, 36 inch, 30W, 1900 lm, CRI = 60, rated life = 18000 hours (4): LF Ballast: Electronic, Rapid Start, Reduced LO (2); Total Watts = 116</t>
  </si>
  <si>
    <t>LFLmpBlst-T12-36in-30w+MagES-RS-NLO(120w)</t>
  </si>
  <si>
    <t>36in30wT122ESMg120w</t>
  </si>
  <si>
    <t>LF lamp and ballast: LF lamp: T12, 36 inch, 30W, 1900 lm, CRI = 60, rated life = 18000 hours (3): LF Ballast: Energy Saver Magnetic (EPACT compliant), Rapid Start, Normal LO (2); Total Watts = 120</t>
  </si>
  <si>
    <t>LFLmpBlst-T12-36in-30w+MagES-RS-NLO(148w)</t>
  </si>
  <si>
    <t>36in30wT12ESMg148w</t>
  </si>
  <si>
    <t>LF lamp and ballast: LF lamp: T12, 36 inch, 30W, 1900 lm, CRI = 60, rated life = 18000 hours (4): LF Ballast: Energy Saver Magnetic (EPACT compliant), Rapid Start, Normal LO (2); Total Watts = 148</t>
  </si>
  <si>
    <t>LFLmpBlst-T12-36in-30w+MagES-RS-NLO(342w)</t>
  </si>
  <si>
    <t>36in30wT12ESMg342w</t>
  </si>
  <si>
    <t>LF lamp and ballast: LF lamp: T12, 36 inch, 30W, 1900 lm, CRI = 60, rated life = 18000 hours (6): LF Ballast: Energy Saver Magnetic (EPACT compliant), Rapid Start, Normal LO (3); Total Watts = 342</t>
  </si>
  <si>
    <t>LFLmpBlst-T12-36in-30w+MagES-RS-NLO(37w)</t>
  </si>
  <si>
    <t>36in30wT12ESMg37w</t>
  </si>
  <si>
    <t>LF lamp and ballast: LF lamp: T12, 36 inch, 30W, 1900 lm, CRI = 60, rated life = 18000 hours (1): LF Ballast: Energy Saver Magnetic (EPACT compliant), Rapid Start, Normal LO (0.5); Total Watts = 37</t>
  </si>
  <si>
    <t>LFLmpBlst-T12-36in-30w+MagES-RS-NLO(74w)</t>
  </si>
  <si>
    <t>36in30wT12ESMg74w</t>
  </si>
  <si>
    <t>LF lamp and ballast: LF lamp: T12, 36 inch, 30W, 1900 lm, CRI = 60, rated life = 18000 hours (2): LF Ballast: Energy Saver Magnetic (EPACT compliant), Rapid Start, Normal LO (1); Total Watts = 74</t>
  </si>
  <si>
    <t>LFLmpBlst-T12-36in-30w+MagStd-RS-NLO(127w)</t>
  </si>
  <si>
    <t>36in30wT12SMg127w</t>
  </si>
  <si>
    <t>LF lamp and ballast: LF lamp: T12, 36 inch, 30W, 1900 lm, CRI = 60, rated life = 18000 hours (3): LF Ballast: Standard Magnetic (pre-EPACT), Rapid Start, Normal LO (2); Total Watts = 127</t>
  </si>
  <si>
    <t>LFLmpBlst-T12-36in-30w+MagStd-RS-NLO(162w)</t>
  </si>
  <si>
    <t>36in30wT12SMg162w</t>
  </si>
  <si>
    <t>LF lamp and ballast: LF lamp: T12, 36 inch, 30W, 1900 lm, CRI = 60, rated life = 18000 hours (4): LF Ballast: Standard Magnetic (pre-EPACT), Rapid Start, Normal LO (2); Total Watts = 162</t>
  </si>
  <si>
    <t>LFLmpBlst-T12-36in-30w+MagStd-RS-NLO(41w)</t>
  </si>
  <si>
    <t>36in30wT12SMg41w</t>
  </si>
  <si>
    <t>LF lamp and ballast: LF lamp: T12, 36 inch, 30W, 1900 lm, CRI = 60, rated life = 18000 hours (1): LF Ballast: Standard Magnetic (pre-EPACT), Rapid Start, Normal LO (0.5); Total Watts = 41</t>
  </si>
  <si>
    <t>LFLmpBlst-T12-36in-30w+MagStd-RS-NLO(46w)</t>
  </si>
  <si>
    <t>36in30wT12SMg46w</t>
  </si>
  <si>
    <t>LF lamp and ballast: LF lamp: T12, 36 inch, 30W, 1900 lm, CRI = 60, rated life = 18000 hours (1): LF Ballast: Standard Magnetic (pre-EPACT), Rapid Start, Normal LO (1); Total Watts = 46</t>
  </si>
  <si>
    <t>LFLmpBlst-T12-36in-30w+MagStd-RS-NLO(81w)</t>
  </si>
  <si>
    <t>36in30wT12SMg81w</t>
  </si>
  <si>
    <t>LF lamp and ballast: LF lamp: T12, 36 inch, 30W, 1900 lm, CRI = 60, rated life = 18000 hours (2): LF Ballast: Standard Magnetic (pre-EPACT), Rapid Start, Normal LO (1); Total Watts = 81</t>
  </si>
  <si>
    <t>LFLmpBlst-T12-36in-50w+MagStd-RS-NLO(114w)</t>
  </si>
  <si>
    <t>36in50wT12HOSMg114w</t>
  </si>
  <si>
    <t>LF lamp and ballast: LF lamp: T12, 36 inch, 50W, 2450 lm, CRI = 60, rated life = 18000 hours (2): LF Ballast: Standard Magnetic (pre-EPACT), Rapid Start, Normal LO (1); Total Watts = 114</t>
  </si>
  <si>
    <t>LFLmpBlst-T12-36in-50w+MagStd-RS-NLO(70w)</t>
  </si>
  <si>
    <t>36in50wT12HOSMg70w</t>
  </si>
  <si>
    <t>LF lamp and ballast: LF lamp: T12, 36 inch, 50W, 2450 lm, CRI = 60, rated life = 18000 hours (1): LF Ballast: Standard Magnetic (pre-EPACT), Rapid Start, Normal LO (1); Total Watts = 70</t>
  </si>
  <si>
    <t>LFLmpBlst-T12-42in-55w+MagStd-RS-NLO(135w)</t>
  </si>
  <si>
    <t>42in55wT12HOSMg135w</t>
  </si>
  <si>
    <t>LF lamp and ballast: LF lamp: T12, 42 inch, 55W, 2610 lm, CRI = 60, rated life = 20000 hours (2): LF Ballast: Standard Magnetic (pre-EPACT), Rapid Start, Normal LO (1); Total Watts = 135</t>
  </si>
  <si>
    <t>LFLmpBlst-T12-42in-55w+MagStd-RS-NLO(215w)</t>
  </si>
  <si>
    <t>42in55wT12HOSMg215w</t>
  </si>
  <si>
    <t>LF lamp and ballast: LF lamp: T12, 42 inch, 55W, 2610 lm, CRI = 60, rated life = 20000 hours (3): LF Ballast: Standard Magnetic (pre-EPACT), Rapid Start, Normal LO (2); Total Watts = 215</t>
  </si>
  <si>
    <t>LFLmpBlst-T12-48in-110w+MagStd-RS-NLO(135w)</t>
  </si>
  <si>
    <t>48in110wT12VHOSMg135w</t>
  </si>
  <si>
    <t>LF lamp and ballast: LF lamp: T12, 48 inch, 110W, 4950 lm, CRI = 60, rated life = 20000 hours (1): LF Ballast: Standard Magnetic (pre-EPACT), Rapid Start, Normal LO (1); Total Watts = 135</t>
  </si>
  <si>
    <t>LFLmpBlst-T12-48in-110w+MagStd-RS-NLO(242w)</t>
  </si>
  <si>
    <t>48in110wT12VHOSMg242w</t>
  </si>
  <si>
    <t>LF lamp and ballast: LF lamp: T12, 48 inch, 110W, 4950 lm, CRI = 60, rated life = 20000 hours (2): LF Ballast: Standard Magnetic (pre-EPACT), Rapid Start, Normal LO (1); Total Watts = 242</t>
  </si>
  <si>
    <t>LFLmpBlst-T12-48in-110w+MagStd-RS-NLO(377w)</t>
  </si>
  <si>
    <t>48in110wT12VHOSMg377w</t>
  </si>
  <si>
    <t>LF lamp and ballast: LF lamp: T12, 48 inch, 110W, 4950 lm, CRI = 60, rated life = 20000 hours (3): LF Ballast: Standard Magnetic (pre-EPACT), Rapid Start, Normal LO (2); Total Watts = 377</t>
  </si>
  <si>
    <t>LFLmpBlst-T12-48in-110w+MagStd-RS-NLO(484w)</t>
  </si>
  <si>
    <t>48in110wT12VHOSMg484w</t>
  </si>
  <si>
    <t>LF lamp and ballast: LF lamp: T12, 48 inch, 110W, 4950 lm, CRI = 60, rated life = 20000 hours (4): LF Ballast: Standard Magnetic (pre-EPACT), Rapid Start, Normal LO (2); Total Watts = 484</t>
  </si>
  <si>
    <t>LFLmpBlst-T12-48in-25w+El-IS-NLO(25w)</t>
  </si>
  <si>
    <t>48in25wT12ISEl25w</t>
  </si>
  <si>
    <t>LF lamp and ballast: LF lamp: T12, 48 inch, 25W, 1660 lm, CRI = 60, rated life = 20000 hours (1): LF Ballast: Electronic, Instant Start, Normal LO (1); Total Watts = 25</t>
  </si>
  <si>
    <t>LFLmpBlst-T12-48in-25w+El-IS-RLO(19w)</t>
  </si>
  <si>
    <t>48in25wT12TISEl19w</t>
  </si>
  <si>
    <t>LF lamp and ballast: LF lamp: T12, 48 inch, 25W, 1660 lm, CRI = 60, rated life = 20000 hours (1): LF Ballast: Electronic, Instant Start, Reduced LO (0.5); Total Watts = 19</t>
  </si>
  <si>
    <t>LFLmpBlst-T12-48in-25w+El-IS-RLO(20w)</t>
  </si>
  <si>
    <t>48in25wT12TISEl20w</t>
  </si>
  <si>
    <t>LF lamp and ballast: LF lamp: T12, 48 inch, 25W, 1660 lm, CRI = 60, rated life = 20000 hours (1): LF Ballast: Electronic, Instant Start, Reduced LO (0.33); Total Watts = 20</t>
  </si>
  <si>
    <t>LFLmpBlst-T12-48in-25w+El-IS-RLO(39w)</t>
  </si>
  <si>
    <t>48in25wT12ISREl39w</t>
  </si>
  <si>
    <t>LF lamp and ballast: LF lamp: T12, 48 inch, 25W, 1660 lm, CRI = 60, rated life = 20000 hours (2): LF Ballast: Electronic, Instant Start, Reduced LO (1); Total Watts = 39</t>
  </si>
  <si>
    <t>LFLmpBlst-T12-48in-25w+El-IS-RLO(40w)</t>
  </si>
  <si>
    <t>48in25wT12TISREl40w</t>
  </si>
  <si>
    <t>LF lamp and ballast: LF lamp: T12, 48 inch, 25W, 1660 lm, CRI = 60, rated life = 20000 hours (2): LF Ballast: Electronic, Instant Start, Reduced LO (0.5); Total Watts = 40</t>
  </si>
  <si>
    <t>LFLmpBlst-T12-48in-25w+El-IS-RLO(60w)</t>
  </si>
  <si>
    <t>48in25wT12REl60w</t>
  </si>
  <si>
    <t>LF lamp and ballast: LF lamp: T12, 48 inch, 25W, 1660 lm, CRI = 60, rated life = 20000 hours (3): LF Ballast: Electronic, Instant Start, Reduced LO (1); Total Watts = 60</t>
  </si>
  <si>
    <t>LFLmpBlst-T12-48in-25w+El-IS-RLO(80w)</t>
  </si>
  <si>
    <t>48in25wT12REl80w</t>
  </si>
  <si>
    <t>LF lamp and ballast: LF lamp: T12, 48 inch, 25W, 1660 lm, CRI = 60, rated life = 20000 hours (4): LF Ballast: Electronic, Instant Start, Reduced LO (1); Total Watts = 80</t>
  </si>
  <si>
    <t>LFLmpBlst-T12-48in-30w+MagStd-IS-NLO(109w)</t>
  </si>
  <si>
    <t>48in30wT12SMg133w</t>
  </si>
  <si>
    <t>Fixture Wattage reduced from 133W in DEER2008 due to likely replacement of pre-EPACT ballast</t>
  </si>
  <si>
    <t>LF lamp and ballast: LF lamp: T12, 48 inch, 30W, 2600 lm, CRI = 60, rated life = 20000 hours (3): LF Ballast: Standard Magnetic (pre-EPACT), Instant Start, Normal LO (1); Total Watts = 109</t>
  </si>
  <si>
    <t>LFLmpBlst-T12-48in-30w+MagStd-IS-NLO(144w)</t>
  </si>
  <si>
    <t>48in30wT12SMg164w</t>
  </si>
  <si>
    <t>Fixture Wattage reduced from 164W in DEER2008 due to likely replacement of pre-EPACT ballast</t>
  </si>
  <si>
    <t>LF lamp and ballast: LF lamp: T12, 48 inch, 30W, 2600 lm, CRI = 60, rated life = 20000 hours (4): LF Ballast: Standard Magnetic (pre-EPACT), Instant Start, Normal LO (1); Total Watts = 144</t>
  </si>
  <si>
    <t>LFLmpBlst-T12-48in-30w+MagStd-IS-NLO(43w)</t>
  </si>
  <si>
    <t>48in30wT12SMg51w</t>
  </si>
  <si>
    <t>Fixture Wattage reduced from 51W in DEER2008 due to likely replacement of pre-EPACT ballast</t>
  </si>
  <si>
    <t>LF lamp and ballast: LF lamp: T12, 48 inch, 30W, 2600 lm, CRI = 60, rated life = 20000 hours (1): LF Ballast: Standard Magnetic (pre-EPACT), Instant Start, Normal LO (1); Total Watts = 43</t>
  </si>
  <si>
    <t>LFLmpBlst-T12-48in-30w+MagStd-IS-NLO(72w)</t>
  </si>
  <si>
    <t>48in30wT12SMg82w</t>
  </si>
  <si>
    <t>Fixture Wattage reduced from 82W in DEER2008 due to likely replacement of pre-EPACT ballast</t>
  </si>
  <si>
    <t>LF lamp and ballast: LF lamp: T12, 48 inch, 30W, 2600 lm, CRI = 60, rated life = 20000 hours (2): LF Ballast: Standard Magnetic (pre-EPACT), Instant Start, Normal LO (1); Total Watts = 72</t>
  </si>
  <si>
    <t>LFLmpBlst-T12-48in-34w+El-RS-NLO(120w)</t>
  </si>
  <si>
    <t>48in34wT12ESEl120w</t>
  </si>
  <si>
    <t>LF lamp and ballast: LF lamp: T12, 48 inch, 34W, 2475 lm, CRI = 60, rated life = 20000 hours (4): LF Ballast: Electronic, Rapid Start, Normal LO (1); Total Watts = 120</t>
  </si>
  <si>
    <t>LFLmpBlst-T12-48in-34w+El-RS-NLO(186w)</t>
  </si>
  <si>
    <t>48in34wT12El186w</t>
  </si>
  <si>
    <t>LF lamp and ballast: LF lamp: T12, 48 inch, 34W, 2475 lm, CRI = 60, rated life = 20000 hours (6): LF Ballast: Electronic, Rapid Start, Normal LO (2); Total Watts = 186</t>
  </si>
  <si>
    <t>LFLmpBlst-T12-48in-34w+El-RS-NLO(32w)</t>
  </si>
  <si>
    <t>48in34wT12El32w</t>
  </si>
  <si>
    <t>LF lamp and ballast: LF lamp: T12, 48 inch, 34W, 2475 lm, CRI = 60, rated life = 20000 hours (1): LF Ballast: Electronic, Rapid Start, Normal LO (1); Total Watts = 32</t>
  </si>
  <si>
    <t>LFLmpBlst-T12-48in-34w+El-RS-NLO(60w)</t>
  </si>
  <si>
    <t>48in34wT12El60w</t>
  </si>
  <si>
    <t>LF lamp and ballast: LF lamp: T12, 48 inch, 34W, 2475 lm, CRI = 60, rated life = 20000 hours (2): LF Ballast: Electronic, Rapid Start, Normal LO (1); Total Watts = 60</t>
  </si>
  <si>
    <t>LFLmpBlst-T12-48in-34w+El-RS-NLO(92w)</t>
  </si>
  <si>
    <t>48in34wT12ESEl92w</t>
  </si>
  <si>
    <t>LF lamp and ballast: LF lamp: T12, 48 inch, 34W, 2475 lm, CRI = 60, rated life = 20000 hours (3): LF Ballast: Electronic, Rapid Start, Normal LO (1); Total Watts = 92</t>
  </si>
  <si>
    <t>LFLmpBlst-T12-48in-34w+Hyb-RS-NLO(102w)</t>
  </si>
  <si>
    <t>48in34wT12HMg102w</t>
  </si>
  <si>
    <t>LF lamp and ballast: LF lamp: T12, 48 inch, 34W, 2475 lm, CRI = 60, rated life = 20000 hours (3): LF Ballast: Hybrid, Rapid Start, Normal LO (1.5); Total Watts = 102</t>
  </si>
  <si>
    <t>LFLmpBlst-T12-48in-34w+Hyb-RS-NLO(136w)</t>
  </si>
  <si>
    <t>48in34wT12HMg136w</t>
  </si>
  <si>
    <t>LF lamp and ballast: LF lamp: T12, 48 inch, 34W, 2475 lm, CRI = 60, rated life = 20000 hours (4): LF Ballast: Hybrid, Rapid Start, Normal LO (2); Total Watts = 136</t>
  </si>
  <si>
    <t>LFLmpBlst-T12-48in-34w+Hyb-RS-NLO(36w)</t>
  </si>
  <si>
    <t>48in34wT12HMg36w</t>
  </si>
  <si>
    <t>LF lamp and ballast: LF lamp: T12, 48 inch, 34W, 2475 lm, CRI = 60, rated life = 20000 hours (1): LF Ballast: Hybrid, Rapid Start, Normal LO (1); Total Watts = 36</t>
  </si>
  <si>
    <t>LFLmpBlst-T12-48in-34w+Hyb-RS-NLO(68w)</t>
  </si>
  <si>
    <t>48in34wT12HMg68w</t>
  </si>
  <si>
    <t>LF lamp and ballast: LF lamp: T12, 48 inch, 34W, 2475 lm, CRI = 60, rated life = 20000 hours (2): LF Ballast: Hybrid, Rapid Start, Normal LO (1); Total Watts = 68</t>
  </si>
  <si>
    <t>LFLmpBlst-T12-48in-34w+MagES-RS-NLO-Del(123w)</t>
  </si>
  <si>
    <t>LF lamp and ballast: LF lamp: T12, 48 inch, 34W, 2475 lm, CRI = 60, rated life = 20000 hours (3): LF Ballast: Energy Saver Magnetic (EPACT compliant), Rapid Start, Normal LO (2); Delamped; Total Watts = 123</t>
  </si>
  <si>
    <t>LFLmpBlst-T12-48in-34w+MagES-RS-NLO-Del(152w)</t>
  </si>
  <si>
    <t>48in34wT12ESMg152w</t>
  </si>
  <si>
    <t>LF lamp and ballast: LF lamp: T12, 48 inch, 34W, 2475 lm, CRI = 60, rated life = 20000 hours (4): LF Ballast: Energy Saver Magnetic (EPACT compliant), Rapid Start, Normal LO (2); Delamped; Total Watts = 152</t>
  </si>
  <si>
    <t>LFLmpBlst-T12-48in-34w+MagES-RS-NLO-Del(76w)</t>
  </si>
  <si>
    <t>48in34wT122ESMg76w</t>
  </si>
  <si>
    <t>LF lamp and ballast: LF lamp: T12, 48 inch, 34W, 2475 lm, CRI = 60, rated life = 20000 hours (2): LF Ballast: Energy Saver Magnetic (EPACT compliant), Rapid Start, Normal LO (1); Delamped; Total Watts = 76</t>
  </si>
  <si>
    <t>LFLmpBlst-T12-48in-34w+MagES-RS-NLO(115w)</t>
  </si>
  <si>
    <t>48in34wT12ESMg115w</t>
  </si>
  <si>
    <t>LF lamp and ballast: LF lamp: T12, 48 inch, 34W, 2475 lm, CRI = 60, rated life = 20000 hours (3): LF Ballast: Energy Saver Magnetic (EPACT compliant), Rapid Start, Normal LO (1); Total Watts = 115</t>
  </si>
  <si>
    <t>LFLmpBlst-T12-48in-34w+MagES-RS-NLO(123w)</t>
  </si>
  <si>
    <t>LF lamp and ballast: LF lamp: T12, 48 inch, 34W, 2475 lm, CRI = 60, rated life = 20000 hours (3): LF Ballast: Energy Saver Magnetic (EPACT compliant), Rapid Start, Normal LO (2); Total Watts = 123</t>
  </si>
  <si>
    <t>LFLmpBlst-T12-48in-34w+MagES-RS-NLO(144w)</t>
  </si>
  <si>
    <t>48in34wT12ESMg144w</t>
  </si>
  <si>
    <t>LF lamp and ballast: LF lamp: T12, 48 inch, 34W, 2475 lm, CRI = 60, rated life = 20000 hours (4): LF Ballast: Energy Saver Magnetic (EPACT compliant), Rapid Start, Normal LO (2); Total Watts = 144</t>
  </si>
  <si>
    <t>LFLmpBlst-T12-48in-34w+MagES-RS-NLO(152w)</t>
  </si>
  <si>
    <t>LF lamp and ballast: LF lamp: T12, 48 inch, 34W, 2475 lm, CRI = 60, rated life = 20000 hours (3): LF Ballast: Energy Saver Magnetic (EPACT compliant), Rapid Start, Normal LO (2); Total Watts = 152</t>
  </si>
  <si>
    <t>LFLmpBlst-T12-48in-34w+MagES-RS-NLO(216w)</t>
  </si>
  <si>
    <t>48in34wT12ESMg216w</t>
  </si>
  <si>
    <t>LF lamp and ballast: LF lamp: T12, 48 inch, 34W, 2475 lm, CRI = 60, rated life = 20000 hours (6): LF Ballast: Energy Saver Magnetic (EPACT compliant), Rapid Start, Normal LO (2); Total Watts = 216</t>
  </si>
  <si>
    <t>LFLmpBlst-T12-48in-34w+MagES-RS-NLO(288w)</t>
  </si>
  <si>
    <t>48in34wT12ESMg288w</t>
  </si>
  <si>
    <t>LF lamp and ballast: LF lamp: T12, 48 inch, 34W, 2475 lm, CRI = 60, rated life = 20000 hours (8): LF Ballast: Energy Saver Magnetic (EPACT compliant), Rapid Start, Normal LO (2); Total Watts = 288</t>
  </si>
  <si>
    <t>LFLmpBlst-T12-48in-34w+MagES-RS-NLO(36w)</t>
  </si>
  <si>
    <t>48in34wT12ESMg36w</t>
  </si>
  <si>
    <t>LF lamp and ballast: LF lamp: T12, 48 inch, 34W, 2475 lm, CRI = 60, rated life = 20000 hours (1): LF Ballast: Energy Saver Magnetic (EPACT compliant), Rapid Start, Normal LO (0.5); Total Watts = 36</t>
  </si>
  <si>
    <t>LFLmpBlst-T12-48in-34w+MagES-RS-NLO(43w)</t>
  </si>
  <si>
    <t>48in34wT12ESMg43w</t>
  </si>
  <si>
    <t>LF lamp and ballast: LF lamp: T12, 48 inch, 34W, 2475 lm, CRI = 60, rated life = 20000 hours (1): LF Ballast: Energy Saver Magnetic (EPACT compliant), Rapid Start, Normal LO (1); Total Watts = 43</t>
  </si>
  <si>
    <t>LFLmpBlst-T12-48in-34w+MagES-RS-NLO(72w)</t>
  </si>
  <si>
    <t>48in34wT12ESMg72w</t>
  </si>
  <si>
    <t>LF lamp and ballast: LF lamp: T12, 48 inch, 34W, 2475 lm, CRI = 60, rated life = 20000 hours (2): LF Ballast: Energy Saver Magnetic (EPACT compliant), Rapid Start, Normal LO (1); Total Watts = 72</t>
  </si>
  <si>
    <t>LFLmpBlst-T12-48in-34w+MagStd-RS-NLO+Refl-Del(48w)</t>
  </si>
  <si>
    <t>LF lamp and ballast: LF lamp: T12, 48 inch, 34W, 2475 lm, CRI = 60, rated life = 20000 hours (2): LF Ballast: Standard Magnetic (pre-EPACT), Rapid Start, Normal LO (1); Any type of reflector, Delamped; Total Watts = 48</t>
  </si>
  <si>
    <t>LFLmpBlst-T12-48in-39w+El-IS-NLO(120w)</t>
  </si>
  <si>
    <t>48in39wT12El120w</t>
  </si>
  <si>
    <t>LF lamp and ballast: LF lamp: T12, 48 inch, 39W, 2750 lm, CRI = 60, rated life = 20000 hours (3): LF Ballast: Electronic, Instant Start, Normal LO (1); Total Watts = 120</t>
  </si>
  <si>
    <t>LFLmpBlst-T12-48in-39w+El-IS-NLO(148w)</t>
  </si>
  <si>
    <t>48in39wT12El148w</t>
  </si>
  <si>
    <t>LF lamp and ballast: LF lamp: T12, 48 inch, 39W, 2750 lm, CRI = 60, rated life = 20000 hours (4): LF Ballast: Electronic, Instant Start, Normal LO (1); Total Watts = 148</t>
  </si>
  <si>
    <t>LFLmpBlst-T12-48in-39w+El-IS-NLO(37w)</t>
  </si>
  <si>
    <t>48in39wT12TEl37w</t>
  </si>
  <si>
    <t>LF lamp and ballast: LF lamp: T12, 48 inch, 39W, 2750 lm, CRI = 60, rated life = 20000 hours (1): LF Ballast: Electronic, Instant Start, Normal LO (0.5); Total Watts = 37</t>
  </si>
  <si>
    <t>LFLmpBlst-T12-48in-39w+El-IS-NLO(46w)</t>
  </si>
  <si>
    <t>48in39wT12El46w</t>
  </si>
  <si>
    <t>LF lamp and ballast: LF lamp: T12, 48 inch, 39W, 2750 lm, CRI = 60, rated life = 20000 hours (1): LF Ballast: Electronic, Instant Start, Normal LO (1); Total Watts = 46</t>
  </si>
  <si>
    <t>LFLmpBlst-T12-48in-39w+El-IS-NLO(74w)</t>
  </si>
  <si>
    <t>48in39wT12El74w</t>
  </si>
  <si>
    <t>LF lamp and ballast: LF lamp: T12, 48 inch, 39W, 2750 lm, CRI = 60, rated life = 20000 hours (2): LF Ballast: Electronic, Instant Start, Normal LO (1); Total Watts = 74</t>
  </si>
  <si>
    <t>LFLmpBlst-T12-48in-39w+Hyb-IS-NLO(120w)</t>
  </si>
  <si>
    <t>48in39wT12HMg120w</t>
  </si>
  <si>
    <t>LF lamp and ballast: LF lamp: T12, 48 inch, 39W, 2750 lm, CRI = 60, rated life = 20000 hours (3): LF Ballast: Hybrid, Instant Start, Normal LO (1.5); Total Watts = 120</t>
  </si>
  <si>
    <t>LFLmpBlst-T12-48in-39w+Hyb-IS-NLO(160w)</t>
  </si>
  <si>
    <t>48in39wT12HMg160w</t>
  </si>
  <si>
    <t>LF lamp and ballast: LF lamp: T12, 48 inch, 39W, 2750 lm, CRI = 60, rated life = 20000 hours (4): LF Ballast: Hybrid, Instant Start, Normal LO (2); Total Watts = 160</t>
  </si>
  <si>
    <t>LFLmpBlst-T12-48in-39w+Hyb-IS-NLO(41w)</t>
  </si>
  <si>
    <t>48in39wT12HMg41w</t>
  </si>
  <si>
    <t>LF lamp and ballast: LF lamp: T12, 48 inch, 39W, 2750 lm, CRI = 60, rated life = 20000 hours (1): LF Ballast: Hybrid, Instant Start, Normal LO (1); Total Watts = 41</t>
  </si>
  <si>
    <t>LFLmpBlst-T12-48in-39w+Hyb-IS-NLO(80w)</t>
  </si>
  <si>
    <t>48in39wT12HMg80w</t>
  </si>
  <si>
    <t>LF lamp and ballast: LF lamp: T12, 48 inch, 39W, 2750 lm, CRI = 60, rated life = 20000 hours (2): LF Ballast: Hybrid, Instant Start, Normal LO (1); Total Watts = 80</t>
  </si>
  <si>
    <t>LFLmpBlst-T12-48in-39w+MagES-IS-NLO(74w)</t>
  </si>
  <si>
    <t>48in39wT12ESMg74w</t>
  </si>
  <si>
    <t>LF lamp and ballast: LF lamp: T12, 48 inch, 39W, 2750 lm, CRI = 60, rated life = 20000 hours (2): LF Ballast: Energy Saver Magnetic (EPACT compliant), Instant Start, Normal LO (1); Total Watts = 74</t>
  </si>
  <si>
    <t>LFLmpBlst-T12-48in-39w+MagStd-IS-NLO(112w)</t>
  </si>
  <si>
    <t>48in39wT12SMg136w</t>
  </si>
  <si>
    <t>Fixture Wattage reduced from 136W in DEER2008 due to likely replacement of pre-EPACT ballast</t>
  </si>
  <si>
    <t>LF lamp and ballast: LF lamp: T12, 48 inch, 39W, 2750 lm, CRI = 60, rated life = 20000 hours (3): LF Ballast: Standard Magnetic (pre-EPACT), Instant Start, Normal LO (1); Total Watts = 112</t>
  </si>
  <si>
    <t>LFLmpBlst-T12-48in-39w+MagStd-IS-NLO(168w)</t>
  </si>
  <si>
    <t>48in39wT12SMg168w</t>
  </si>
  <si>
    <t>Fixture Wattage reduced from 168W in DEER2008 due to likely replacement of pre-EPACT ballast</t>
  </si>
  <si>
    <t>LF lamp and ballast: LF lamp: T12, 48 inch, 39W, 2750 lm, CRI = 60, rated life = 20000 hours (4): LF Ballast: Standard Magnetic (pre-EPACT), Instant Start, Normal LO (1); Total Watts = 168</t>
  </si>
  <si>
    <t>LFLmpBlst-T12-48in-39w+MagStd-IS-NLO(45w)</t>
  </si>
  <si>
    <t>48in39wT12TSMg52w</t>
  </si>
  <si>
    <t>Fixture Wattage reduced from 52W in DEER2008 due to likely replacement of pre-EPACT ballast</t>
  </si>
  <si>
    <t>LF lamp and ballast: LF lamp: T12, 48 inch, 39W, 2750 lm, CRI = 60, rated life = 20000 hours (1): LF Ballast: Standard Magnetic (pre-EPACT), Instant Start, Normal LO (0.5); Total Watts = 45</t>
  </si>
  <si>
    <t>LFLmpBlst-T12-48in-39w+MagStd-IS-NLO(48w)</t>
  </si>
  <si>
    <t>48in39wT12SMg60w</t>
  </si>
  <si>
    <t>Fixture Wattage reduced from 60W in DEER2008 due to likely replacement of pre-EPACT ballast</t>
  </si>
  <si>
    <t>LF lamp and ballast: LF lamp: T12, 48 inch, 39W, 2750 lm, CRI = 60, rated life = 20000 hours (1): LF Ballast: Standard Magnetic (pre-EPACT), Instant Start, Normal LO (1); Total Watts = 48</t>
  </si>
  <si>
    <t>LFLmpBlst-T12-48in-39w+MagStd-IS-NLO(74w)</t>
  </si>
  <si>
    <t>48in39wT12SMg84w</t>
  </si>
  <si>
    <t>Fixture Wattage reduced from 84W in DEER2008 due to likely replacement of pre-EPACT ballast</t>
  </si>
  <si>
    <t>LF lamp and ballast: LF lamp: T12, 48 inch, 39W, 2750 lm, CRI = 60, rated life = 20000 hours (2): LF Ballast: Standard Magnetic (pre-EPACT), Instant Start, Normal LO (1); Total Watts = 74</t>
  </si>
  <si>
    <t>LFLmpBlst-T12-48in-55w+MagStd-RS-NLO(270w)</t>
  </si>
  <si>
    <t>48in55wT12HOSMg270w</t>
  </si>
  <si>
    <t>LF lamp and ballast: LF lamp: T12, 48 inch, 55W, 3500 lm, CRI = 60, rated life = 20000 hours (4): LF Ballast: Standard Magnetic (pre-EPACT), Rapid Start, Normal LO (1); Total Watts = 270</t>
  </si>
  <si>
    <t>LFLmpBlst-T12-48in-55w+MagStd-RS-NLO(80w)</t>
  </si>
  <si>
    <t>48in55wT12HOSMg80w</t>
  </si>
  <si>
    <t>LF lamp and ballast: LF lamp: T12, 48 inch, 55W, 3500 lm, CRI = 60, rated life = 20000 hours (1): LF Ballast: Standard Magnetic (pre-EPACT), Rapid Start, Normal LO (1); Total Watts = 80</t>
  </si>
  <si>
    <t>LFLmpBlst-T12-48in-60w+MagStd-RS-NLO(145w)</t>
  </si>
  <si>
    <t>48in60wT12HOSMg145w</t>
  </si>
  <si>
    <t>LF lamp and ballast: LF lamp: T12, 48 inch, 60W, 4500 lm, CRI = 60, rated life = 20000 hours (2): LF Ballast: Standard Magnetic (pre-EPACT), Rapid Start, Normal LO (1); Total Watts = 145</t>
  </si>
  <si>
    <t>LFLmpBlst-T12-48in-60w+MagStd-RS-NLO(230w)</t>
  </si>
  <si>
    <t>48in60wT12HOSMg230w</t>
  </si>
  <si>
    <t>LF lamp and ballast: LF lamp: T12, 48 inch, 60W, 4500 lm, CRI = 60, rated life = 20000 hours (3): LF Ballast: Standard Magnetic (pre-EPACT), Rapid Start, Normal LO (1); Total Watts = 230</t>
  </si>
  <si>
    <t>LFLmpBlst-T12-48in-60w+MagStd-RS-NLO(290w)</t>
  </si>
  <si>
    <t>48in60wT12HOSMg290w</t>
  </si>
  <si>
    <t>LF lamp and ballast: LF lamp: T12, 48 inch, 60W, 4500 lm, CRI = 60, rated life = 20000 hours (4): LF Ballast: Standard Magnetic (pre-EPACT), Rapid Start, Normal LO (1); Total Watts = 290</t>
  </si>
  <si>
    <t>LFLmpBlst-T12-48in-60w+MagStd-RS-NLO(85w)</t>
  </si>
  <si>
    <t>48in60wT12HOSMg85w</t>
  </si>
  <si>
    <t>LF lamp and ballast: LF lamp: T12, 48 inch, 60W, 4500 lm, CRI = 60, rated life = 20000 hours (1): LF Ballast: Standard Magnetic (pre-EPACT), Rapid Start, Normal LO (1); Total Watts = 85</t>
  </si>
  <si>
    <t>LFLmpBlst-T12-48in-95w+MagStd-RS-NLO(420w)</t>
  </si>
  <si>
    <t>48in95wT12VHOSMg420w</t>
  </si>
  <si>
    <t>LF lamp and ballast: LF lamp: T12, 48 inch, 95W, 4300 lm, CRI = 60, rated life = 20000 hours (4): LF Ballast: Standard Magnetic (pre-EPACT), Rapid Start, Normal LO (2); Total Watts = 420</t>
  </si>
  <si>
    <t>LFLmpBlst-T12-60in-135w+MagStd-RS-NLO(165w)</t>
  </si>
  <si>
    <t>60in135wT12VHOSMg165w</t>
  </si>
  <si>
    <t>LF lamp and ballast: LF lamp: T12, 60 inch, 135W, 6300 lm, CRI = 70, rated life = 12000 hours (1): LF Ballast: Standard Magnetic (pre-EPACT), Rapid Start, Normal LO (1); Total Watts = 165</t>
  </si>
  <si>
    <t>LFLmpBlst-T12-60in-135w+MagStd-RS-NLO(310w)</t>
  </si>
  <si>
    <t>60in135wT12VHOSMg310w</t>
  </si>
  <si>
    <t>LF lamp and ballast: LF lamp: T12, 60 inch, 135W, 6300 lm, CRI = 70, rated life = 12000 hours (2): LF Ballast: Standard Magnetic (pre-EPACT), Rapid Start, Normal LO (1); Total Watts = 310</t>
  </si>
  <si>
    <t>LFLmpBlst-T12-60in-50w+El-RS-NLO(44w)</t>
  </si>
  <si>
    <t>60in50wT12El44w</t>
  </si>
  <si>
    <t>LF lamp and ballast: LF lamp: T12, 60 inch, 50W, 3310 lm, CRI = 70, rated life = 12000 hours (1): LF Ballast: Electronic, Rapid Start, Normal LO (1); Total Watts = 44</t>
  </si>
  <si>
    <t>LFLmpBlst-T12-60in-50w+El-RS-NLO(88w)</t>
  </si>
  <si>
    <t>60in50wT12El88w</t>
  </si>
  <si>
    <t>LF lamp and ballast: LF lamp: T12, 60 inch, 50W, 3310 lm, CRI = 70, rated life = 12000 hours (2): LF Ballast: Electronic, Rapid Start, Normal LO (1); Total Watts = 88</t>
  </si>
  <si>
    <t>LFLmpBlst-T12-60in-50w+MagStd-RS-NLO(128w)</t>
  </si>
  <si>
    <t>60in50wT12SMg128w</t>
  </si>
  <si>
    <t>LF lamp and ballast: LF lamp: T12, 60 inch, 50W, 3310 lm, CRI = 70, rated life = 12000 hours (2): LF Ballast: Standard Magnetic (pre-EPACT), Rapid Start, Normal LO (1); Total Watts = 128</t>
  </si>
  <si>
    <t>LFLmpBlst-T12-60in-50w+MagStd-RS-NLO(63w)</t>
  </si>
  <si>
    <t>60in50wT12SMg63w</t>
  </si>
  <si>
    <t>LF lamp and ballast: LF lamp: T12, 60 inch, 50W, 3310 lm, CRI = 70, rated life = 12000 hours (1): LF Ballast: Standard Magnetic (pre-EPACT), Rapid Start, Normal LO (1); Total Watts = 63</t>
  </si>
  <si>
    <t>LFLmpBlst-T12-60in-75w+El-RS-HLO(138w)</t>
  </si>
  <si>
    <t>60in75wT12HOEl138w</t>
  </si>
  <si>
    <t>LF lamp and ballast: LF lamp: T12, 60 inch, 75W, 4500 lm, CRI = 70, rated life = 12000 hours (2): LF Ballast: Electronic, Rapid Start, High LO (1); Total Watts = 138</t>
  </si>
  <si>
    <t>LFLmpBlst-T12-60in-75w+El-RS-HLO(69w)</t>
  </si>
  <si>
    <t>60in75wT12HOEl69w</t>
  </si>
  <si>
    <t>LF lamp and ballast: LF lamp: T12, 60 inch, 75W, 4500 lm, CRI = 70, rated life = 12000 hours (1): LF Ballast: Electronic, Rapid Start, High LO (1); Total Watts = 69</t>
  </si>
  <si>
    <t>LFLmpBlst-T12-60in-75w+MagES-RS-NLO(176w)</t>
  </si>
  <si>
    <t>60in75wT12HOESMg176w</t>
  </si>
  <si>
    <t>LF lamp and ballast: LF lamp: T12, 60 inch, 75W, 4500 lm, CRI = 70, rated life = 12000 hours (2): LF Ballast: Energy Saver Magnetic (EPACT compliant), Rapid Start, Normal LO (1); Total Watts = 176</t>
  </si>
  <si>
    <t>LFLmpBlst-T12-60in-75w+MagES-RS-NLO(88w)</t>
  </si>
  <si>
    <t>60in75wT12HOESMg88w</t>
  </si>
  <si>
    <t>LF lamp and ballast: LF lamp: T12, 60 inch, 75W, 4500 lm, CRI = 70, rated life = 12000 hours (1): LF Ballast: Energy Saver Magnetic (EPACT compliant), Rapid Start, Normal LO (1); Total Watts = 88</t>
  </si>
  <si>
    <t>LFLmpBlst-T12-60in-75w+MagStd-RS-NLO(168w)</t>
  </si>
  <si>
    <t>60in75wT12HOSMg168w</t>
  </si>
  <si>
    <t>LF lamp and ballast: LF lamp: T12, 60 inch, 75W, 4500 lm, CRI = 70, rated life = 12000 hours (2): LF Ballast: Standard Magnetic (pre-EPACT), Rapid Start, Normal LO (1); Total Watts = 168</t>
  </si>
  <si>
    <t>LFLmpBlst-T12-60in-75w+MagStd-RS-NLO(92w)</t>
  </si>
  <si>
    <t>60in75wT12HOSMg92w</t>
  </si>
  <si>
    <t>LF lamp and ballast: LF lamp: T12, 60 inch, 75W, 4500 lm, CRI = 70, rated life = 12000 hours (1): LF Ballast: Standard Magnetic (pre-EPACT), Rapid Start, Normal LO (1); Total Watts = 92</t>
  </si>
  <si>
    <t>LFLmpBlst-T12-72in-160w+MagStd-RS-NLO(180w)</t>
  </si>
  <si>
    <t>72in160wT12VHOSMg180w</t>
  </si>
  <si>
    <t>LF lamp and ballast: LF lamp: T12, 72 inch, 160W, 7600 lm, CRI = 60, rated life = 12000 hours (1): LF Ballast: Standard Magnetic (pre-EPACT), Rapid Start, Normal LO (1); Total Watts = 180</t>
  </si>
  <si>
    <t>LFLmpBlst-T12-72in-160w+MagStd-RS-NLO(330w)</t>
  </si>
  <si>
    <t>72in160wT12VHOSMg330w</t>
  </si>
  <si>
    <t>LF lamp and ballast: LF lamp: T12, 72 inch, 160W, 7600 lm, CRI = 60, rated life = 12000 hours (2): LF Ballast: Standard Magnetic (pre-EPACT), Rapid Start, Normal LO (1); Total Watts = 330</t>
  </si>
  <si>
    <t>LFLmpBlst-T12-72in-55w+El-IS-NLO(108w)</t>
  </si>
  <si>
    <t>72in55wT12ISEl108w</t>
  </si>
  <si>
    <t>LF lamp and ballast: LF lamp: T12, 72 inch, 55W, 3900 lm, CRI = 60, rated life = 12000 hours (2): LF Ballast: Electronic, Instant Start, Normal LO (1); Total Watts = 108</t>
  </si>
  <si>
    <t>LFLmpBlst-T12-72in-55w+El-IS-NLO(176w)</t>
  </si>
  <si>
    <t>72in55wT12ISEl176w</t>
  </si>
  <si>
    <t>LF lamp and ballast: LF lamp: T12, 72 inch, 55W, 3900 lm, CRI = 60, rated life = 12000 hours (3): LF Ballast: Electronic, Instant Start, Normal LO (2); Total Watts = 176</t>
  </si>
  <si>
    <t>LFLmpBlst-T12-72in-55w+El-IS-NLO(216w)</t>
  </si>
  <si>
    <t>72in55wT12ISEl216w</t>
  </si>
  <si>
    <t>LF lamp and ballast: LF lamp: T12, 72 inch, 55W, 3900 lm, CRI = 60, rated life = 12000 hours (4): LF Ballast: Electronic, Instant Start, Normal LO (2); Total Watts = 216</t>
  </si>
  <si>
    <t>LFLmpBlst-T12-72in-55w+El-IS-NLO(68w)</t>
  </si>
  <si>
    <t>72in55wT12ISEl68w</t>
  </si>
  <si>
    <t>LF lamp and ballast: LF lamp: T12, 72 inch, 55W, 3900 lm, CRI = 60, rated life = 12000 hours (1): LF Ballast: Electronic, Instant Start, Normal LO (1); Total Watts = 68</t>
  </si>
  <si>
    <t>LFLmpBlst-T12-72in-55w+El-RS-NLO(108w)</t>
  </si>
  <si>
    <t>72in55wT12El108w</t>
  </si>
  <si>
    <t>LF lamp and ballast: LF lamp: T12, 72 inch, 55W, 3900 lm, CRI = 60, rated life = 12000 hours (2): LF Ballast: Electronic, Rapid Start, Normal LO (1); Total Watts = 108</t>
  </si>
  <si>
    <t>LFLmpBlst-T12-72in-55w+MagES-RS-NLO(122w)</t>
  </si>
  <si>
    <t>72in55wT12ESMg122w</t>
  </si>
  <si>
    <t>LF lamp and ballast: LF lamp: T12, 72 inch, 55W, 3900 lm, CRI = 60, rated life = 12000 hours (2): LF Ballast: Energy Saver Magnetic (EPACT compliant), Rapid Start, Normal LO (1); Total Watts = 122</t>
  </si>
  <si>
    <t>LFLmpBlst-T12-72in-55w+MagES-RS-NLO(244w)</t>
  </si>
  <si>
    <t>72in55wT12ESMg244w</t>
  </si>
  <si>
    <t>LF lamp and ballast: LF lamp: T12, 72 inch, 55W, 3900 lm, CRI = 60, rated life = 12000 hours (4): LF Ballast: Energy Saver Magnetic (EPACT compliant), Rapid Start, Normal LO (2); Total Watts = 244</t>
  </si>
  <si>
    <t>LFLmpBlst-T12-72in-55w+MagStd-RS-NLO(122w)</t>
  </si>
  <si>
    <t>72in55wT12SMg122w</t>
  </si>
  <si>
    <t>LF lamp and ballast: LF lamp: T12, 72 inch, 55W, 3900 lm, CRI = 60, rated life = 12000 hours (2): LF Ballast: Standard Magnetic (pre-EPACT), Rapid Start, Normal LO (1); Total Watts = 122</t>
  </si>
  <si>
    <t>LFLmpBlst-T12-72in-55w+MagStd-RS-NLO(202w)</t>
  </si>
  <si>
    <t>72in55wT12SMg202w</t>
  </si>
  <si>
    <t>LF lamp and ballast: LF lamp: T12, 72 inch, 55W, 3900 lm, CRI = 60, rated life = 12000 hours (3): LF Ballast: Standard Magnetic (pre-EPACT), Rapid Start, Normal LO (2); Total Watts = 202</t>
  </si>
  <si>
    <t>LFLmpBlst-T12-72in-55w+MagStd-RS-NLO(76w)</t>
  </si>
  <si>
    <t>72in55wT12SMg76w</t>
  </si>
  <si>
    <t>LF lamp and ballast: LF lamp: T12, 72 inch, 55W, 3900 lm, CRI = 60, rated life = 12000 hours (1): LF Ballast: Standard Magnetic (pre-EPACT), Rapid Start, Normal LO (1); Total Watts = 76</t>
  </si>
  <si>
    <t>LFLmpBlst-T12-72in-56w+MagStd-RS-NLO(244w)</t>
  </si>
  <si>
    <t>72in56wT12SMg244w</t>
  </si>
  <si>
    <t>LF lamp and ballast: LF lamp: T12, 72 inch, 56W, 3900 lm, CRI = 60, rated life = 12000 hours (4): LF Ballast: Standard Magnetic (pre-EPACT), Rapid Start, Normal LO (2); Total Watts = 244</t>
  </si>
  <si>
    <t>LFLmpBlst-T12-72in-85w+MagES-RS-NLO(194w)</t>
  </si>
  <si>
    <t>72in85wT12HOESMg194w</t>
  </si>
  <si>
    <t>LF lamp and ballast: LF lamp: T12, 72 inch, 85W, 11000 lm, CRI = 60, rated life = 12000 hours (2): LF Ballast: Energy Saver Magnetic (EPACT compliant), Rapid Start, Normal LO (1); Total Watts = 194</t>
  </si>
  <si>
    <t>LFLmpBlst-T12-72in-85w+MagES-RS-NLO(388w)</t>
  </si>
  <si>
    <t>72in85wT12HOESMg388w</t>
  </si>
  <si>
    <t>LF lamp and ballast: LF lamp: T12, 72 inch, 85W, 11000 lm, CRI = 60, rated life = 12000 hours (4): LF Ballast: Energy Saver Magnetic (EPACT compliant), Rapid Start, Normal LO (2); Total Watts = 388</t>
  </si>
  <si>
    <t>LFLmpBlst-T12-72in-85w+MagStd-RS-NLO(120w)</t>
  </si>
  <si>
    <t>72in85wT12HOSMg120w</t>
  </si>
  <si>
    <t>LF lamp and ballast: LF lamp: T12, 72 inch, 85W, 11000 lm, CRI = 60, rated life = 12000 hours (1): LF Ballast: Standard Magnetic (pre-EPACT), Rapid Start, Normal LO (1); Total Watts = 120</t>
  </si>
  <si>
    <t>LFLmpBlst-T12-72in-85w+MagStd-RS-NLO(220w)</t>
  </si>
  <si>
    <t>72in85wT12HOSMg220w</t>
  </si>
  <si>
    <t>LF lamp and ballast: LF lamp: T12, 72 inch, 85W, 11000 lm, CRI = 60, rated life = 12000 hours (2): LF Ballast: Standard Magnetic (pre-EPACT), Rapid Start, Normal LO (1); Total Watts = 220</t>
  </si>
  <si>
    <t>LFLmpBlst-T12-96in-110w+MagES-RS-NLO(121w)</t>
  </si>
  <si>
    <t>96in110wT12ESMg121w</t>
  </si>
  <si>
    <t>LF lamp and ballast: LF lamp: T12, 96 inch, 110W, 8550 lm, CRI = 70, rated life = 12000 hours (1): LF Ballast: Energy Saver Magnetic (EPACT compliant), Rapid Start, Normal LO (1); Total Watts = 121</t>
  </si>
  <si>
    <t>LFLmpBlst-T12-96in-110w+MagES-RS-NLO(248w)</t>
  </si>
  <si>
    <t>96in110wT12ESMg248w</t>
  </si>
  <si>
    <t>LF lamp and ballast: LF lamp: T12, 96 inch, 110W, 8550 lm, CRI = 70, rated life = 12000 hours (2): LF Ballast: Energy Saver Magnetic (EPACT compliant), Rapid Start, Normal LO (1); Total Watts = 248</t>
  </si>
  <si>
    <t>LFLmpBlst-T12-96in-110w+MagES-RS-NLO(369w)</t>
  </si>
  <si>
    <t>96in110wT12ESMg369w</t>
  </si>
  <si>
    <t>LF lamp and ballast: LF lamp: T12, 96 inch, 110W, 8550 lm, CRI = 70, rated life = 12000 hours (3): LF Ballast: Energy Saver Magnetic (EPACT compliant), Rapid Start, Normal LO (1); Total Watts = 369</t>
  </si>
  <si>
    <t>LFLmpBlst-T12-96in-110w+MagES-RS-NLO(496w)</t>
  </si>
  <si>
    <t>96in110wT12ESMg496w</t>
  </si>
  <si>
    <t>LF lamp and ballast: LF lamp: T12, 96 inch, 110W, 8550 lm, CRI = 70, rated life = 12000 hours (4): LF Ballast: Energy Saver Magnetic (EPACT compliant), Rapid Start, Normal LO (2); Total Watts = 496</t>
  </si>
  <si>
    <t>LFLmpBlst-T12-96in-185w+MagStd-RS-NLO(205w)</t>
  </si>
  <si>
    <t>96in185wT12VHOSMg205w</t>
  </si>
  <si>
    <t>LF lamp and ballast: LF lamp: T12, 96 inch, 185W, 9000 lm, CRI = 60, rated life = 12000 hours (1): LF Ballast: Standard Magnetic (pre-EPACT), Rapid Start, Normal LO (0.5); Total Watts = 205</t>
  </si>
  <si>
    <t>LFLmpBlst-T12-96in-185w+MagStd-RS-NLO(380w)</t>
  </si>
  <si>
    <t>96in185wT12VHOSMg380w</t>
  </si>
  <si>
    <t>LF lamp and ballast: LF lamp: T12, 96 inch, 185W, 9000 lm, CRI = 60, rated life = 12000 hours (2): LF Ballast: Standard Magnetic (pre-EPACT), Rapid Start, Normal LO (1); Total Watts = 380</t>
  </si>
  <si>
    <t>LFLmpBlst-T12-96in-185w+MagStd-RS-NLO(585w)</t>
  </si>
  <si>
    <t>96in185wT12VHOSMg585w</t>
  </si>
  <si>
    <t>LF lamp and ballast: LF lamp: T12, 96 inch, 185W, 9000 lm, CRI = 60, rated life = 12000 hours (3): LF Ballast: Standard Magnetic (pre-EPACT), Rapid Start, Normal LO (2); Total Watts = 585</t>
  </si>
  <si>
    <t>LFLmpBlst-T12-96in-185w+MagStd-RS-NLO(760w)</t>
  </si>
  <si>
    <t>96in185wT12VHOSMg760w</t>
  </si>
  <si>
    <t>LF lamp and ballast: LF lamp: T12, 96 inch, 185W, 9000 lm, CRI = 60, rated life = 12000 hours (4): LF Ballast: Standard Magnetic (pre-EPACT), Rapid Start, Normal LO (2); Total Watts = 760</t>
  </si>
  <si>
    <t>LFLmpBlst-T12-96in-60w+El-RS-NLO(110w)</t>
  </si>
  <si>
    <t>96in60wT12El110w</t>
  </si>
  <si>
    <t>LF lamp and ballast: LF lamp: T12, 96 inch, 60W, 4750 lm, CRI = 60, rated life = 12000 hours (2): LF Ballast: Electronic, Rapid Start, Normal LO (1); Total Watts = 110</t>
  </si>
  <si>
    <t>LFLmpBlst-T12-96in-60w+El-RS-NLO(179w)</t>
  </si>
  <si>
    <t>96in60wT12El179w</t>
  </si>
  <si>
    <t>LF lamp and ballast: LF lamp: T12, 96 inch, 60W, 4750 lm, CRI = 60, rated life = 12000 hours (3): LF Ballast: Electronic, Rapid Start, Normal LO (2); Total Watts = 179</t>
  </si>
  <si>
    <t>LFLmpBlst-T12-96in-60w+El-RS-NLO(220w)</t>
  </si>
  <si>
    <t>96in60wT12El220w</t>
  </si>
  <si>
    <t>LF lamp and ballast: LF lamp: T12, 96 inch, 60W, 4750 lm, CRI = 60, rated life = 12000 hours (4): LF Ballast: Electronic, Rapid Start, Normal LO (2); Total Watts = 220</t>
  </si>
  <si>
    <t>LFLmpBlst-T12-96in-60w+El-RS-NLO(69w)</t>
  </si>
  <si>
    <t>96in60wT12El69w</t>
  </si>
  <si>
    <t>LF lamp and ballast: LF lamp: T12, 96 inch, 60W, 4750 lm, CRI = 60, rated life = 12000 hours (1): LF Ballast: Electronic, Rapid Start, Normal LO (1); Total Watts = 69</t>
  </si>
  <si>
    <t>LFLmpBlst-T12-96in-60w+MagES-RS-NLO-Del(133w)</t>
  </si>
  <si>
    <t>Fixture Wattage reduced from 210W in DEER2008 due to likely replacement of pre-EPACT ballast</t>
  </si>
  <si>
    <t>LF lamp and ballast: LF lamp: T12, 96 inch, 60W, 4750 lm, CRI = 60, rated life = 12000 hours (2): LF Ballast: Energy Saver Magnetic (EPACT compliant), Rapid Start, Normal LO (2); Delamped; Total Watts = 133</t>
  </si>
  <si>
    <t>LFLmpBlst-T12-96in-60w+MagES-RS-NLO(123w)</t>
  </si>
  <si>
    <t>96in60wT12ESMg123w</t>
  </si>
  <si>
    <t>LF lamp and ballast: LF lamp: T12, 96 inch, 60W, 4750 lm, CRI = 60, rated life = 12000 hours (2): LF Ballast: Energy Saver Magnetic (EPACT compliant), Rapid Start, Normal LO (1); Total Watts = 123</t>
  </si>
  <si>
    <t>LFLmpBlst-T12-96in-60w+MagES-RS-NLO(133w)</t>
  </si>
  <si>
    <t>LF lamp and ballast: LF lamp: T12, 96 inch, 60W, 4750 lm, CRI = 60, rated life = 12000 hours (2): LF Ballast: Energy Saver Magnetic (EPACT compliant), Rapid Start, Normal LO (2); Total Watts = 133</t>
  </si>
  <si>
    <t>LFLmpBlst-T12-96in-60w+MagES-RS-NLO(210w)</t>
  </si>
  <si>
    <t>96in60wT12ESMg210w</t>
  </si>
  <si>
    <t>LF lamp and ballast: LF lamp: T12, 96 inch, 60W, 4750 lm, CRI = 60, rated life = 12000 hours (3): LF Ballast: Energy Saver Magnetic (EPACT compliant), Rapid Start, Normal LO (2); Total Watts = 210</t>
  </si>
  <si>
    <t>LFLmpBlst-T12-96in-60w+MagES-RS-NLO(246w)</t>
  </si>
  <si>
    <t>96in60wT12ESMg246w</t>
  </si>
  <si>
    <t>LF lamp and ballast: LF lamp: T12, 96 inch, 60W, 4750 lm, CRI = 60, rated life = 12000 hours (4): LF Ballast: Energy Saver Magnetic (EPACT compliant), Rapid Start, Normal LO (2); Total Watts = 246</t>
  </si>
  <si>
    <t>LFLmpBlst-T12-96in-60w+MagES-RS-NLO(62w)</t>
  </si>
  <si>
    <t>96in60wT12ESMg62w</t>
  </si>
  <si>
    <t>LF lamp and ballast: LF lamp: T12, 96 inch, 60W, 4750 lm, CRI = 60, rated life = 12000 hours (1): LF Ballast: Energy Saver Magnetic (EPACT compliant), Rapid Start, Normal LO (0.5); Total Watts = 62</t>
  </si>
  <si>
    <t>LFLmpBlst-T12-96in-60w+MagES-RS-NLO+Refl-Del(109w)</t>
  </si>
  <si>
    <t>LF lamp and ballast: LF lamp: T12, 96 inch, 60W, 4750 lm, CRI = 60, rated life = 12000 hours (2): LF Ballast: Energy Saver Magnetic (EPACT compliant), Rapid Start, Normal LO (1); Any type of reflector, Delamped; Total Watts = 109</t>
  </si>
  <si>
    <t>LFLmpBlst-T12-96in-60w+MagStd-RS-NLO(123w)</t>
  </si>
  <si>
    <t>96in60wT12SMg128w</t>
  </si>
  <si>
    <t>Fixture Wattage reduced from 128W in DEER2008 due to likely replacement of pre-EPACT ballast</t>
  </si>
  <si>
    <t>LF lamp and ballast: LF lamp: T12, 96 inch, 60W, 4750 lm, CRI = 60, rated life = 12000 hours (2): LF Ballast: Standard Magnetic (pre-EPACT), Rapid Start, Normal LO (1); Total Watts = 123</t>
  </si>
  <si>
    <t>LFLmpBlst-T12-96in-60w+MagStd-RS-NLO(203w)</t>
  </si>
  <si>
    <t>96in60wT12SMg203w</t>
  </si>
  <si>
    <t>LF lamp and ballast: LF lamp: T12, 96 inch, 60W, 4750 lm, CRI = 60, rated life = 12000 hours (3): LF Ballast: Standard Magnetic (pre-EPACT), Rapid Start, Normal LO (2); Total Watts = 203</t>
  </si>
  <si>
    <t>LFLmpBlst-T12-96in-60w+MagStd-RS-NLO(246w)</t>
  </si>
  <si>
    <t>96in60wT12SMg256w</t>
  </si>
  <si>
    <t>Fixture Wattage reduced from 256W in DEER2008 due to likely replacement of pre-EPACT ballast</t>
  </si>
  <si>
    <t>LF lamp and ballast: LF lamp: T12, 96 inch, 60W, 4750 lm, CRI = 60, rated life = 12000 hours (4): LF Ballast: Standard Magnetic (pre-EPACT), Rapid Start, Normal LO (2); Total Watts = 246</t>
  </si>
  <si>
    <t>LFLmpBlst-T12-96in-60w+MagStd-RS-NLO(62w)</t>
  </si>
  <si>
    <t>96in60wT12SMg64w</t>
  </si>
  <si>
    <t>Fixture Wattage reduced from 64W in DEER2008 due to likely replacement of pre-EPACT ballast</t>
  </si>
  <si>
    <t>LF lamp and ballast: LF lamp: T12, 96 inch, 60W, 4750 lm, CRI = 60, rated life = 12000 hours (1): LF Ballast: Standard Magnetic (pre-EPACT), Rapid Start, Normal LO (0.5); Total Watts = 62</t>
  </si>
  <si>
    <t>LFLmpBlst-T12-96in-60w+MagStd-RS-NLO(72w)</t>
  </si>
  <si>
    <t>96in60wT12SMg75w</t>
  </si>
  <si>
    <t>Fixture Wattage reduced from 75W in DEER2008 due to likely replacement of pre-EPACT ballast</t>
  </si>
  <si>
    <t>LF lamp and ballast: LF lamp: T12, 96 inch, 60W, 4750 lm, CRI = 60, rated life = 12000 hours (1): LF Ballast: Standard Magnetic (pre-EPACT), Rapid Start, Normal LO (1); Total Watts = 72</t>
  </si>
  <si>
    <t>LFLmpBlst-T12-96in-75w+EL-IS-NLO(144w)</t>
  </si>
  <si>
    <t>EL-IS-NLO</t>
  </si>
  <si>
    <t>96in75wT12El144w</t>
  </si>
  <si>
    <t>LF lamp and ballast: LF lamp: T12, 96 inch, 75W, 6225 lm, CRI = 70, rated life = 12000 hours (2): LF Ballast: Electronic, Instant Start, Normal LO (1); Total Watts = 144</t>
  </si>
  <si>
    <t>LFLmpBlst-T12-96in-75w+EL-IS-NLO(288w)</t>
  </si>
  <si>
    <t>96in75wT12El288w</t>
  </si>
  <si>
    <t>LF lamp and ballast: LF lamp: T12, 96 inch, 75W, 6225 lm, CRI = 70, rated life = 12000 hours (2): LF Ballast: Electronic, Instant Start, Normal LO (1); Total Watts = 288</t>
  </si>
  <si>
    <t>LFLmpBlst-T12-96in-75w+MagES-IS-NLO(158w)</t>
  </si>
  <si>
    <t>96in75wT12ESMg158w</t>
  </si>
  <si>
    <t>LF lamp and ballast: LF lamp: T12, 96 inch, 75W, 6225 lm, CRI = 70, rated life = 12000 hours (2): LF Ballast: Energy Saver Magnetic (EPACT compliant), Instant Start, Normal LO (1); Total Watts = 158</t>
  </si>
  <si>
    <t>LFLmpBlst-T12-96in-75w+MagES-IS-NLO(250w)</t>
  </si>
  <si>
    <t>96in75wT12ESMg250w</t>
  </si>
  <si>
    <t>LF lamp and ballast: LF lamp: T12, 96 inch, 75W, 6225 lm, CRI = 70, rated life = 12000 hours (3): LF Ballast: Energy Saver Magnetic (EPACT compliant), Instant Start, Normal LO (2); Total Watts = 250</t>
  </si>
  <si>
    <t>LFLmpBlst-T12-96in-75w+MagES-IS-NLO(316w)</t>
  </si>
  <si>
    <t>96in75wT12ESMg316w</t>
  </si>
  <si>
    <t>LF lamp and ballast: LF lamp: T12, 96 inch, 75W, 6225 lm, CRI = 70, rated life = 12000 hours (4): LF Ballast: Energy Saver Magnetic (EPACT compliant), Instant Start, Normal LO (2); Total Watts = 316</t>
  </si>
  <si>
    <t>LFLmpBlst-T12-96in-95w+El-RS-NLO(173w)</t>
  </si>
  <si>
    <t>96in95wT12HOEl173w</t>
  </si>
  <si>
    <t>LF lamp and ballast: LF lamp: T12, 96 inch, 95W, 6950 lm, CRI = 60, rated life = 12000 hours (2): LF Ballast: Electronic, Rapid Start, Normal LO (1); Total Watts = 173</t>
  </si>
  <si>
    <t>LFLmpBlst-T12-96in-95w+El-RS-NLO(346w)</t>
  </si>
  <si>
    <t>96in95wT12HOEl346w</t>
  </si>
  <si>
    <t>LF lamp and ballast: LF lamp: T12, 96 inch, 95W, 6950 lm, CRI = 60, rated life = 12000 hours (4): LF Ballast: Electronic, Rapid Start, Normal LO (2); Total Watts = 346</t>
  </si>
  <si>
    <t>LFLmpBlst-T12-96in-95w+El-RS-NLO(80w)</t>
  </si>
  <si>
    <t>96in95wT12HOEl80w</t>
  </si>
  <si>
    <t>LF lamp and ballast: LF lamp: T12, 96 inch, 95W, 6950 lm, CRI = 60, rated life = 12000 hours (1): LF Ballast: Electronic, Rapid Start, Normal LO (1); Total Watts = 80</t>
  </si>
  <si>
    <t>LFLmpBlst-T12-96in-95w+MagES-RS-NLO(207w)</t>
  </si>
  <si>
    <t>96in95wT12HOESMg207w</t>
  </si>
  <si>
    <t>LF lamp and ballast: LF lamp: T12, 96 inch, 95W, 6950 lm, CRI = 60, rated life = 12000 hours (2): LF Ballast: Energy Saver Magnetic (EPACT compliant), Rapid Start, Normal LO (1); Total Watts = 207</t>
  </si>
  <si>
    <t>LFLmpBlst-T12-96in-95w+MagES-RS-NLO(319w)</t>
  </si>
  <si>
    <t>96in95wT12HOESSMg319w</t>
  </si>
  <si>
    <t>LF lamp and ballast: LF lamp: T12, 96 inch, 95W, 6950 lm, CRI = 60, rated life = 12000 hours (3): LF Ballast: Energy Saver Magnetic (EPACT compliant), Rapid Start, Normal LO (2); Total Watts = 319</t>
  </si>
  <si>
    <t>LFLmpBlst-T12-96in-95w+MagES-RS-NLO(414w)</t>
  </si>
  <si>
    <t>96in95wT12HOESMg414w</t>
  </si>
  <si>
    <t>LF lamp and ballast: LF lamp: T12, 96 inch, 95W, 6950 lm, CRI = 60, rated life = 12000 hours (4): LF Ballast: Energy Saver Magnetic (EPACT compliant), Rapid Start, Normal LO (2); Total Watts = 414</t>
  </si>
  <si>
    <t>LFLmpBlst-T12-96in-95w+MagStd-RS-HLO(112w)</t>
  </si>
  <si>
    <t>LF lamp and ballast: LF lamp: T12, 96 inch, 95W, 6950 lm, CRI = 60, rated life = 12000 hours (1): LF Ballast: Standard Magnetic (pre-EPACT), Rapid Start, High LO (1); Total Watts = 112</t>
  </si>
  <si>
    <t>LFLmpBlst-T12-96in-95w+MagStd-RS-NLO(112w)</t>
  </si>
  <si>
    <t>96in95wT12HOSMg112w</t>
  </si>
  <si>
    <t>LF lamp and ballast: LF lamp: T12, 96 inch, 95W, 6950 lm, CRI = 60, rated life = 12000 hours (1): LF Ballast: Standard Magnetic (pre-EPACT), Rapid Start, Normal LO (1); Total Watts = 112</t>
  </si>
  <si>
    <t>LFLmpBlst-T12-96in-95w+MagStd-RS-NLO(207w)</t>
  </si>
  <si>
    <t>96in95wT12HOSMg227w</t>
  </si>
  <si>
    <t>Fixture Wattage reduced from 227W in DEER2008 due to likely replacement of pre-EPACT ballast</t>
  </si>
  <si>
    <t>LF lamp and ballast: LF lamp: T12, 96 inch, 95W, 6950 lm, CRI = 60, rated life = 12000 hours (2): LF Ballast: Standard Magnetic (pre-EPACT), Rapid Start, Normal LO (1); Total Watts = 207</t>
  </si>
  <si>
    <t>LFLmpBlst-T12-96in-95w+MagStd-RS-NLO(380w)</t>
  </si>
  <si>
    <t>96in95wT12HOSMg380w</t>
  </si>
  <si>
    <t>LF lamp and ballast: LF lamp: T12, 96 inch, 95W, 6950 lm, CRI = 60, rated life = 12000 hours (3): LF Ballast: Standard Magnetic (pre-EPACT), Rapid Start, Normal LO (2); Total Watts = 380</t>
  </si>
  <si>
    <t>LFLmpBlst-T12-96in-95w+MagStd-RS-NLO(454w)</t>
  </si>
  <si>
    <t>96in95wT12HOSMg454w</t>
  </si>
  <si>
    <t>LF lamp and ballast: LF lamp: T12, 96 inch, 95W, 6950 lm, CRI = 60, rated life = 12000 hours (4): LF Ballast: Standard Magnetic (pre-EPACT), Rapid Start, Normal LO (2); Total Watts = 454</t>
  </si>
  <si>
    <t>LFLmpBlst-T12-96in-95w+MagStd-RS-NLO(721w)</t>
  </si>
  <si>
    <t>96in95wT12HOSMg721w</t>
  </si>
  <si>
    <t>LF lamp and ballast: LF lamp: T12, 96 inch, 95W, 6950 lm, CRI = 60, rated life = 12000 hours (6): LF Ballast: Standard Magnetic (pre-EPACT), Rapid Start, Normal LO (3); Total Watts = 721</t>
  </si>
  <si>
    <t>LFLmpBlst-T5-22in-14w+El-IS-NLO(34w)</t>
  </si>
  <si>
    <t>LF lamp and ballast: LF lamp: T5, 22 inch, 14W, 1275 lm, CRI = 84, rated life = 25000 hours (2): LF Ballast: Electronic, Instant Start, Normal LO (1); Total Watts = 34</t>
  </si>
  <si>
    <t>LFLmpBlst-T5-22in-14w+El-PS-HLO(18w)</t>
  </si>
  <si>
    <t>22in14wT5PSEl18w</t>
  </si>
  <si>
    <t>LF lamp and ballast: LF lamp: T5, 22 inch, 14W, 1275 lm, CRI = 84, rated life = 25000 hours (1): LF Ballast: Electronic, Programmed Start, High LO (1); Total Watts = 18</t>
  </si>
  <si>
    <t>LFLmpBlst-T5-22in-14w+El-PS-HLO(34w)</t>
  </si>
  <si>
    <t>22in14wT5PSEl34w</t>
  </si>
  <si>
    <t>LF lamp and ballast: LF lamp: T5, 22 inch, 14W, 1275 lm, CRI = 84, rated life = 25000 hours (2): LF Ballast: Electronic, Programmed Start, High LO (1); Total Watts = 34</t>
  </si>
  <si>
    <t>LFLmpBlst-T5-22in-14w+El-PS-HLO(52w)</t>
  </si>
  <si>
    <t>22in14wT52PSEl52w</t>
  </si>
  <si>
    <t>LF lamp and ballast: LF lamp: T5, 22 inch, 14W, 1275 lm, CRI = 84, rated life = 25000 hours (3): LF Ballast: Electronic, Programmed Start, High LO (2); Total Watts = 52</t>
  </si>
  <si>
    <t>LFLmpBlst-T5-22in-14w+El-PS-HLO(68w)</t>
  </si>
  <si>
    <t>22in14wT52PSEl68w</t>
  </si>
  <si>
    <t>LF lamp and ballast: LF lamp: T5, 22 inch, 14W, 1275 lm, CRI = 84, rated life = 25000 hours (4): LF Ballast: Electronic, Programmed Start, High LO (2); Total Watts = 68</t>
  </si>
  <si>
    <t>LFLmpBlst-T5-22in-14w+El-PS-NLO(17w)</t>
  </si>
  <si>
    <t>LF lamp and ballast: LF lamp: T5, 22 inch, 14W, 1275 lm, CRI = 84, rated life = 25000 hours (1): LF Ballast: Electronic, Programmed Start, Normal LO (1); Total Watts = 17</t>
  </si>
  <si>
    <t>LFLmpBlst-T5-22in-14w+El-RS-HLO(34w)</t>
  </si>
  <si>
    <t>LF lamp and ballast: LF lamp: T5, 22 inch, 14W, 1275 lm, CRI = 84, rated life = 25000 hours (2): LF Ballast: Electronic, Rapid Start, High LO (1); Total Watts = 34</t>
  </si>
  <si>
    <t>LFLmpBlst-T5-22in-14w+El-RS-NLO(32w)</t>
  </si>
  <si>
    <t>LF lamp and ballast: LF lamp: T5, 22 inch, 14W, 1275 lm, CRI = 84, rated life = 25000 hours (2): LF Ballast: Electronic, Rapid Start, Normal LO (1); Total Watts = 32</t>
  </si>
  <si>
    <t>LFLmpBlst-T5-22in-24w+El-IS-NLO(34w)</t>
  </si>
  <si>
    <t>LF lamp and ballast: LF lamp: T5, 22 inch, 24W, 1900 lm, CRI = 84, rated life = 25000 hours (1): LF Ballast: Electronic, Instant Start, Normal LO (1); Total Watts = 34</t>
  </si>
  <si>
    <t>LFLmpBlst-T5-22in-24w+El-PS-HLO(104w)</t>
  </si>
  <si>
    <t>22in24wT5HO2PSEl104w</t>
  </si>
  <si>
    <t>LF lamp and ballast: LF lamp: T5, 22 inch, 24W, 1900 lm, CRI = 84, rated life = 25000 hours (4): LF Ballast: Electronic, Programmed Start, High LO (2); Total Watts = 104</t>
  </si>
  <si>
    <t>LFLmpBlst-T5-22in-24w+El-PS-HLO(27w)</t>
  </si>
  <si>
    <t>22in24wT5HOPSEl27w</t>
  </si>
  <si>
    <t>LF lamp and ballast: LF lamp: T5, 22 inch, 24W, 1900 lm, CRI = 84, rated life = 25000 hours (1): LF Ballast: Electronic, Programmed Start, High LO (1); Total Watts = 27</t>
  </si>
  <si>
    <t>LFLmpBlst-T5-22in-24w+El-PS-HLO(52w)</t>
  </si>
  <si>
    <t>22in24wT5HOPSEl52w</t>
  </si>
  <si>
    <t>LF lamp and ballast: LF lamp: T5, 22 inch, 24W, 1900 lm, CRI = 84, rated life = 25000 hours (2): LF Ballast: Electronic, Programmed Start, High LO (1); Total Watts = 52</t>
  </si>
  <si>
    <t>LFLmpBlst-T5-22in-24w+El-PS-HLO(79w)</t>
  </si>
  <si>
    <t>22in24wT5HO2PSEl79w</t>
  </si>
  <si>
    <t>LF lamp and ballast: LF lamp: T5, 22 inch, 24W, 1900 lm, CRI = 84, rated life = 25000 hours (3): LF Ballast: Electronic, Programmed Start, High LO (2); Total Watts = 79</t>
  </si>
  <si>
    <t>LFLmpBlst-T5-34in-21w+El-IS-NLO(48w)</t>
  </si>
  <si>
    <t>LF lamp and ballast: LF lamp: T5, 34 inch, 21W, 2000 lm, CRI = 85, rated life = 25000 hours (2): LF Ballast: Electronic, Instant Start, Normal LO (1); Total Watts = 48</t>
  </si>
  <si>
    <t>LFLmpBlst-T5-34in-21w+El-IS-RLO(24w)</t>
  </si>
  <si>
    <t>LF lamp and ballast: LF lamp: T5, 34 inch, 21W, 2000 lm, CRI = 85, rated life = 25000 hours (1): LF Ballast: Electronic, Instant Start, Reduced LO (1); Total Watts = 24</t>
  </si>
  <si>
    <t>LFLmpBlst-T5-34in-21w+El-IS-RLO(48w)</t>
  </si>
  <si>
    <t>LF lamp and ballast: LF lamp: T5, 34 inch, 21W, 2000 lm, CRI = 85, rated life = 25000 hours (2): LF Ballast: Electronic, Instant Start, Reduced LO (1); Total Watts = 48</t>
  </si>
  <si>
    <t>LFLmpBlst-T5-34in-21w+El-PS-HLO(25w)</t>
  </si>
  <si>
    <t>34in21wT5PSEl25w</t>
  </si>
  <si>
    <t>LF lamp and ballast: LF lamp: T5, 34 inch, 21W, 2000 lm, CRI = 85, rated life = 25000 hours (1): LF Ballast: Electronic, Programmed Start, High LO (1); Total Watts = 25</t>
  </si>
  <si>
    <t>LFLmpBlst-T5-34in-21w+El-PS-HLO(48w)</t>
  </si>
  <si>
    <t>34in21wT5PSEl48w</t>
  </si>
  <si>
    <t>LF lamp and ballast: LF lamp: T5, 34 inch, 21W, 2000 lm, CRI = 85, rated life = 25000 hours (2): LF Ballast: Electronic, Programmed Start, High LO (1); Total Watts = 48</t>
  </si>
  <si>
    <t>LFLmpBlst-T5-34in-21w+El-PS-HLO(73w)</t>
  </si>
  <si>
    <t>34in21wT52PSEl73w</t>
  </si>
  <si>
    <t>LF lamp and ballast: LF lamp: T5, 34 inch, 21W, 2000 lm, CRI = 85, rated life = 25000 hours (3): LF Ballast: Electronic, Programmed Start, High LO (2); Total Watts = 73</t>
  </si>
  <si>
    <t>LFLmpBlst-T5-34in-21w+El-PS-HLO(96w)</t>
  </si>
  <si>
    <t>34in21wT52PSEl96w</t>
  </si>
  <si>
    <t>LF lamp and ballast: LF lamp: T5, 34 inch, 21W, 2000 lm, CRI = 85, rated life = 25000 hours (4): LF Ballast: Electronic, Programmed Start, High LO (2); Total Watts = 96</t>
  </si>
  <si>
    <t>LFLmpBlst-T5-34in-39w+El-PS-HLO(127w)</t>
  </si>
  <si>
    <t>34in39wT5HO2PSEl127w</t>
  </si>
  <si>
    <t>LF lamp and ballast: LF lamp: T5, 34 inch, 39W, 3325 lm, CRI = 85, rated life = 25000 hours (3): LF Ballast: Electronic, Programmed Start, High LO (2); Total Watts = 127</t>
  </si>
  <si>
    <t>LFLmpBlst-T5-34in-39w+El-PS-HLO(170w)</t>
  </si>
  <si>
    <t>34in39wT5HO2PSEl170w</t>
  </si>
  <si>
    <t>LF lamp and ballast: LF lamp: T5, 34 inch, 39W, 3325 lm, CRI = 85, rated life = 25000 hours (4): LF Ballast: Electronic, Programmed Start, High LO (2); Total Watts = 170</t>
  </si>
  <si>
    <t>LFLmpBlst-T5-34in-39w+El-PS-HLO(255w)</t>
  </si>
  <si>
    <t>34in39wT5HO3PSEl255w</t>
  </si>
  <si>
    <t>LF lamp and ballast: LF lamp: T5, 34 inch, 39W, 3325 lm, CRI = 85, rated life = 25000 hours (6): LF Ballast: Electronic, Programmed Start, High LO (3); Total Watts = 255</t>
  </si>
  <si>
    <t>LFLmpBlst-T5-34in-39w+El-PS-HLO(340w)</t>
  </si>
  <si>
    <t>34in39wT5HO4PSEl340w</t>
  </si>
  <si>
    <t>LF lamp and ballast: LF lamp: T5, 34 inch, 39W, 3325 lm, CRI = 85, rated life = 25000 hours (8): LF Ballast: Electronic, Programmed Start, High LO (4); Total Watts = 340</t>
  </si>
  <si>
    <t>LFLmpBlst-T5-34in-39w+El-PS-HLO(42w)</t>
  </si>
  <si>
    <t>34in39wT5HOPSEl42w</t>
  </si>
  <si>
    <t>LF lamp and ballast: LF lamp: T5, 34 inch, 39W, 3325 lm, CRI = 85, rated life = 25000 hours (1): LF Ballast: Electronic, Programmed Start, High LO (1); Total Watts = 42</t>
  </si>
  <si>
    <t>LFLmpBlst-T5-34in-39w+El-PS-HLO(85w)</t>
  </si>
  <si>
    <t>34in39wT5HOPSEl85w</t>
  </si>
  <si>
    <t>LF lamp and ballast: LF lamp: T5, 34 inch, 39W, 3325 lm, CRI = 85, rated life = 25000 hours (2): LF Ballast: Electronic, Programmed Start, High LO (1); Total Watts = 85</t>
  </si>
  <si>
    <t>LFLmpBlst-T5-46in-28w+El-IS-NLO-Dim(72w)</t>
  </si>
  <si>
    <t>LF lamp and ballast: LF lamp: T5, 46 inch, 28W, 2750 lm, CRI = 85, rated life = 25000 hours (2): LF Ballast: Electronic, Instant Start, Normal LO, Dim (1); Total Watts = 72</t>
  </si>
  <si>
    <t>LFLmpBlst-T5-46in-28w+El-IS-NLO(54w)</t>
  </si>
  <si>
    <t>LF lamp and ballast: LF lamp: T5, 46 inch, 28W, 2750 lm, CRI = 85, rated life = 25000 hours (4): LF Ballast: Electronic, Instant Start, Normal LO (2); Total Watts = 54</t>
  </si>
  <si>
    <t>LFLmpBlst-T5-46in-28w+El-PS-HLO(128w)</t>
  </si>
  <si>
    <t>46in28wT52PSEl128w</t>
  </si>
  <si>
    <t>LF lamp and ballast: LF lamp: T5, 46 inch, 28W, 2750 lm, CRI = 85, rated life = 25000 hours (4): LF Ballast: Electronic, Programmed Start, High LO (2); Total Watts = 128</t>
  </si>
  <si>
    <t>LFLmpBlst-T5-46in-28w+El-PS-HLO(192w)</t>
  </si>
  <si>
    <t>46in28wT53PSEl192w</t>
  </si>
  <si>
    <t>LF lamp and ballast: LF lamp: T5, 46 inch, 28W, 2750 lm, CRI = 85, rated life = 25000 hours (6): LF Ballast: Electronic, Programmed Start, High LO (3); Total Watts = 192</t>
  </si>
  <si>
    <t>LFLmpBlst-T5-46in-28w+El-PS-HLO(256w)</t>
  </si>
  <si>
    <t>46in28wT54PSEl256w</t>
  </si>
  <si>
    <t>LF lamp and ballast: LF lamp: T5, 46 inch, 28W, 2750 lm, CRI = 85, rated life = 25000 hours (8): LF Ballast: Electronic, Programmed Start, High LO (4); Total Watts = 256</t>
  </si>
  <si>
    <t>LFLmpBlst-T5-46in-28w+El-PS-HLO(32w)</t>
  </si>
  <si>
    <t>46in28wT5T2PSEl32w</t>
  </si>
  <si>
    <t>LF lamp and ballast: LF lamp: T5, 46 inch, 28W, 2750 lm, CRI = 85, rated life = 25000 hours (1): LF Ballast: Electronic, Programmed Start, High LO (0.5); Total Watts = 32</t>
  </si>
  <si>
    <t>LFLmpBlst-T5-46in-28w+El-PS-HLO(33w)</t>
  </si>
  <si>
    <t>46in28wT5PSEl33w</t>
  </si>
  <si>
    <t>LF lamp and ballast: LF lamp: T5, 46 inch, 28W, 2750 lm, CRI = 85, rated life = 25000 hours (1): LF Ballast: Electronic, Programmed Start, High LO (1); Total Watts = 33</t>
  </si>
  <si>
    <t>LFLmpBlst-T5-46in-28w+El-PS-HLO(64w)</t>
  </si>
  <si>
    <t>46in28wT5PSEl64w</t>
  </si>
  <si>
    <t>LF lamp and ballast: LF lamp: T5, 46 inch, 28W, 2750 lm, CRI = 85, rated life = 25000 hours (2): LF Ballast: Electronic, Programmed Start, High LO (1); Total Watts = 64</t>
  </si>
  <si>
    <t>LFLmpBlst-T5-46in-28w+El-PS-HLO(97w)</t>
  </si>
  <si>
    <t>46in28wT52PSEl97w</t>
  </si>
  <si>
    <t>LF lamp and ballast: LF lamp: T5, 46 inch, 28W, 2750 lm, CRI = 85, rated life = 25000 hours (3): LF Ballast: Electronic, Programmed Start, High LO (2); Total Watts = 97</t>
  </si>
  <si>
    <t>LFLmpBlst-T5-46in-28w+El-PS-NLO(33w)</t>
  </si>
  <si>
    <t>LF lamp and ballast: LF lamp: T5, 46 inch, 28W, 2750 lm, CRI = 85, rated life = 25000 hours (1): LF Ballast: Electronic, Programmed Start, Normal LO (1); Total Watts = 33</t>
  </si>
  <si>
    <t>LFLmpBlst-T5-46in-28w+El-RS-HLO(64w)</t>
  </si>
  <si>
    <t>LF lamp and ballast: LF lamp: T5, 46 inch, 28W, 2750 lm, CRI = 85, rated life = 25000 hours (2): LF Ballast: Electronic, Rapid Start, High LO (1); Total Watts = 64</t>
  </si>
  <si>
    <t>LFLmpBlst-T5-46in-28w+El-RS-NLO(58w)</t>
  </si>
  <si>
    <t>LF lamp and ballast: LF lamp: T5, 46 inch, 28W, 2750 lm, CRI = 85, rated life = 25000 hours (2): LF Ballast: Electronic, Rapid Start, Normal LO (1); Total Watts = 58</t>
  </si>
  <si>
    <t>LFLmpBlst-T5-46in-49w+El-IS-HLO(106w)</t>
  </si>
  <si>
    <t>LF lamp and ballast: LF lamp: T5, 46 inch, 49W, 4150 lm, CRI = 85, rated life = 25000 hours (2): LF Ballast: Electronic, Instant Start, High LO (1); Total Watts = 106</t>
  </si>
  <si>
    <t>LFLmpBlst-T5-46in-49w+El-IS-HLO(187w)</t>
  </si>
  <si>
    <t>LF lamp and ballast: LF lamp: T5, 46 inch, 49W, 4150 lm, CRI = 85, rated life = 25000 hours (3): LF Ballast: Electronic, Instant Start, High LO (1); Total Watts = 187</t>
  </si>
  <si>
    <t>LFLmpBlst-T5-46in-49w+El-IS-HLO(234w)</t>
  </si>
  <si>
    <t>LF lamp and ballast: LF lamp: T5, 46 inch, 49W, 4150 lm, CRI = 85, rated life = 25000 hours (4): LF Ballast: Electronic, Instant Start, High LO (1); Total Watts = 234</t>
  </si>
  <si>
    <t>LFLmpBlst-T5-46in-49w+El-IS-HLO(49w)</t>
  </si>
  <si>
    <t>LF lamp and ballast: LF lamp: T5, 46 inch, 49W, 4150 lm, CRI = 85, rated life = 25000 hours (1): LF Ballast: Electronic, Instant Start, High LO (1); Total Watts = 49</t>
  </si>
  <si>
    <t>LFLmpBlst-T5-46in-49w+El-IS-NLO(106w)</t>
  </si>
  <si>
    <t>LF lamp and ballast: LF lamp: T5, 46 inch, 49W, 4150 lm, CRI = 85, rated life = 25000 hours (2): LF Ballast: Electronic, Instant Start, Normal LO (1); Total Watts = 106</t>
  </si>
  <si>
    <t>LFLmpBlst-T5-46in-49w+El-IS-NLO(172w)</t>
  </si>
  <si>
    <t>LF lamp and ballast: LF lamp: T5, 46 inch, 49W, 4150 lm, CRI = 85, rated life = 25000 hours (3): LF Ballast: Electronic, Instant Start, Normal LO (1); Total Watts = 172</t>
  </si>
  <si>
    <t>LFLmpBlst-T5-46in-49w+El-IS-NLO(214w)</t>
  </si>
  <si>
    <t>LF lamp and ballast: LF lamp: T5, 46 inch, 49W, 4150 lm, CRI = 85, rated life = 25000 hours (4): LF Ballast: Electronic, Instant Start, Normal LO (2); Total Watts = 214</t>
  </si>
  <si>
    <t>LFLmpBlst-T5-46in-49w+El-IS-NLO(49.3w)</t>
  </si>
  <si>
    <t>LF lamp and ballast: LF lamp: T5, 46 inch, 49W, 4150 lm, CRI = 85, rated life = 25000 hours (1): LF Ballast: Electronic, Instant Start, Normal LO (1); Total Watts = 49.3</t>
  </si>
  <si>
    <t>LFLmpBlst-T5-46in-49w+El-IS-NLO(49w)</t>
  </si>
  <si>
    <t>LF lamp and ballast: LF lamp: T5, 46 inch, 49W, 4150 lm, CRI = 85, rated life = 25000 hours (1): LF Ballast: Electronic, Instant Start, Normal LO (1); Total Watts = 49</t>
  </si>
  <si>
    <t>LFLmpBlst-T5-46in-49w+El-IS-NLO(53w)</t>
  </si>
  <si>
    <t>LF lamp and ballast: LF lamp: T5, 46 inch, 49W, 4150 lm, CRI = 85, rated life = 25000 hours (1): LF Ballast: Electronic, Instant Start, Normal LO (0.5); Total Watts = 53</t>
  </si>
  <si>
    <t>LFLmpBlst-T5-46in-51w+El-IS-HLO(109w)</t>
  </si>
  <si>
    <t>LF lamp and ballast: LF lamp: T5, 46 inch, 51W, 4150 lm, CRI = 85, rated life = 25000 hours (2): LF Ballast: Electronic, Instant Start, High LO (1); Total Watts = 109</t>
  </si>
  <si>
    <t>LFLmpBlst-T5-46in-51w+El-IS-HLO(176w)</t>
  </si>
  <si>
    <t>LF lamp and ballast: LF lamp: T5, 46 inch, 51W, 4150 lm, CRI = 85, rated life = 25000 hours (3): LF Ballast: Electronic, Instant Start, High LO (1); Total Watts = 176</t>
  </si>
  <si>
    <t>LFLmpBlst-T5-46in-51w+El-IS-HLO(234w)</t>
  </si>
  <si>
    <t>LF lamp and ballast: LF lamp: T5, 46 inch, 51W, 4150 lm, CRI = 85, rated life = 25000 hours (4): LF Ballast: Electronic, Instant Start, High LO (1); Total Watts = 234</t>
  </si>
  <si>
    <t>LFLmpBlst-T5-46in-51w+El-IS-HLO(51w)</t>
  </si>
  <si>
    <t>LF lamp and ballast: LF lamp: T5, 46 inch, 51W, 4150 lm, CRI = 85, rated life = 25000 hours (1): LF Ballast: Electronic, Instant Start, High LO (1); Total Watts = 51</t>
  </si>
  <si>
    <t>LFLmpBlst-T5-46in-51w+El-IS-NLO(109w)</t>
  </si>
  <si>
    <t>LF lamp and ballast: LF lamp: T5, 46 inch, 51W, 4150 lm, CRI = 85, rated life = 25000 hours (2): LF Ballast: Electronic, Instant Start, Normal LO (1); Total Watts = 109</t>
  </si>
  <si>
    <t>LFLmpBlst-T5-46in-51w+El-IS-NLO(176w)</t>
  </si>
  <si>
    <t>LF lamp and ballast: LF lamp: T5, 46 inch, 51W, 4150 lm, CRI = 85, rated life = 25000 hours (3): LF Ballast: Electronic, Instant Start, Normal LO (1); Total Watts = 176</t>
  </si>
  <si>
    <t>LFLmpBlst-T5-46in-51w+El-IS-NLO(218w)</t>
  </si>
  <si>
    <t>LF lamp and ballast: LF lamp: T5, 46 inch, 51W, 4150 lm, CRI = 85, rated life = 25000 hours (4): LF Ballast: Electronic, Instant Start, Normal LO (2); Total Watts = 218</t>
  </si>
  <si>
    <t>LFLmpBlst-T5-46in-51w+El-IS-NLO(51w)</t>
  </si>
  <si>
    <t>LF lamp and ballast: LF lamp: T5, 46 inch, 51W, 4150 lm, CRI = 85, rated life = 25000 hours (1): LF Ballast: Electronic, Instant Start, Normal LO (1); Total Watts = 51</t>
  </si>
  <si>
    <t>LFLmpBlst-T5-46in-54w+El-IS-HLO(116w)</t>
  </si>
  <si>
    <t>LF lamp and ballast: LF lamp: T5, 46 inch, 54W, 4750 lm, CRI = 85, rated life = 25000 hours (2): LF Ballast: Electronic, Instant Start, High LO (1); Total Watts = 116</t>
  </si>
  <si>
    <t>LFLmpBlst-T5-46in-54w+El-IS-HLO(187w)</t>
  </si>
  <si>
    <t>LF lamp and ballast: LF lamp: T5, 46 inch, 54W, 4750 lm, CRI = 85, rated life = 25000 hours (3): LF Ballast: Electronic, Instant Start, High LO (1); Total Watts = 187</t>
  </si>
  <si>
    <t>LFLmpBlst-T5-46in-54w+El-IS-HLO(234w)</t>
  </si>
  <si>
    <t>LF lamp and ballast: LF lamp: T5, 46 inch, 54W, 4750 lm, CRI = 85, rated life = 25000 hours (4): LF Ballast: Electronic, Instant Start, High LO (1); Total Watts = 234</t>
  </si>
  <si>
    <t>LFLmpBlst-T5-46in-54w+El-IS-HLO(54w)</t>
  </si>
  <si>
    <t>LF lamp and ballast: LF lamp: T5, 46 inch, 54W, 4750 lm, CRI = 85, rated life = 25000 hours (1): LF Ballast: Electronic, Instant Start, High LO (1); Total Watts = 54</t>
  </si>
  <si>
    <t>LFLmpBlst-T5-46in-54w+El-IS-NLO(109w)</t>
  </si>
  <si>
    <t>LF lamp and ballast: LF lamp: T5, 46 inch, 54W, 4750 lm, CRI = 85, rated life = 25000 hours (2): LF Ballast: Electronic, Instant Start, Normal LO (1); Total Watts = 109</t>
  </si>
  <si>
    <t>LFLmpBlst-T5-46in-54w+El-IS-NLO(116w)</t>
  </si>
  <si>
    <t>LF lamp and ballast: LF lamp: T5, 46 inch, 54W, 4750 lm, CRI = 85, rated life = 25000 hours (2): LF Ballast: Electronic, Instant Start, Normal LO (1); Total Watts = 116</t>
  </si>
  <si>
    <t>LFLmpBlst-T5-46in-54w+El-IS-NLO(54w)</t>
  </si>
  <si>
    <t>LF lamp and ballast: LF lamp: T5, 46 inch, 54W, 4750 lm, CRI = 85, rated life = 25000 hours (1): LF Ballast: Electronic, Instant Start, Normal LO (1); Total Watts = 54</t>
  </si>
  <si>
    <t>LFLmpBlst-T5-46in-54w+El-IS-NLO(58w)</t>
  </si>
  <si>
    <t>LF lamp and ballast: LF lamp: T5, 46 inch, 54W, 4750 lm, CRI = 85, rated life = 25000 hours (2): LF Ballast: Electronic, Instant Start, Normal LO (0.5); Total Watts = 58</t>
  </si>
  <si>
    <t>LFLmpBlst-T5-46in-54w+El-PS-HLO-1(179w)</t>
  </si>
  <si>
    <t>46in54wT5HO2PSEl179w</t>
  </si>
  <si>
    <t>LF lamp and ballast: LF lamp: T5, 46 inch, 54W, 4750 lm, CRI = 85, rated life = 25000 hours (3): LF Ballast: Electronic, Programmed Start, High LO (1); Total Watts = 179</t>
  </si>
  <si>
    <t>LFLmpBlst-T5-46in-54w+El-PS-HLO-1(234w)</t>
  </si>
  <si>
    <t>46in54wT5HO2PSEl234w</t>
  </si>
  <si>
    <t>LF lamp and ballast: LF lamp: T5, 46 inch, 54W, 4750 lm, CRI = 85, rated life = 25000 hours (4): LF Ballast: Electronic, Programmed Start, High LO (1); Total Watts = 234</t>
  </si>
  <si>
    <t>LFLmpBlst-T5-46in-54w+El-PS-HLO-1(351w)</t>
  </si>
  <si>
    <t>46in54wT5HO3PSEl351w</t>
  </si>
  <si>
    <t>LF lamp and ballast: LF lamp: T5, 46 inch, 54W, 4750 lm, CRI = 85, rated life = 25000 hours (6): LF Ballast: Electronic, Programmed Start, High LO (2); Total Watts = 351</t>
  </si>
  <si>
    <t>LFLmpBlst-T5-46in-54w+El-PS-HLO-1(468w)</t>
  </si>
  <si>
    <t>46in54wT5HO4PSEl468w</t>
  </si>
  <si>
    <t>LF lamp and ballast: LF lamp: T5, 46 inch, 54W, 4750 lm, CRI = 85, rated life = 25000 hours (8): LF Ballast: Electronic, Programmed Start, High LO (2); Total Watts = 468</t>
  </si>
  <si>
    <t>LFLmpBlst-T5-46in-54w+El-PS-HLO-2(179w)</t>
  </si>
  <si>
    <t>LF lamp and ballast: LF lamp: T5, 46 inch, 54W, 4750 lm, CRI = 85, rated life = 25000 hours (3): LF Ballast: Electronic, Programmed Start, High LO (2); Total Watts = 179</t>
  </si>
  <si>
    <t>LFLmpBlst-T5-46in-54w+El-PS-HLO-2(234w)</t>
  </si>
  <si>
    <t>LF lamp and ballast: LF lamp: T5, 46 inch, 54W, 4750 lm, CRI = 85, rated life = 25000 hours (4): LF Ballast: Electronic, Programmed Start, High LO (2); Total Watts = 234</t>
  </si>
  <si>
    <t>LFLmpBlst-T5-46in-54w+El-PS-HLO-2(351w)</t>
  </si>
  <si>
    <t>LF lamp and ballast: LF lamp: T5, 46 inch, 54W, 4750 lm, CRI = 85, rated life = 25000 hours (6): LF Ballast: Electronic, Programmed Start, High LO (3); Total Watts = 351</t>
  </si>
  <si>
    <t>LFLmpBlst-T5-46in-54w+El-PS-HLO-2(468w)</t>
  </si>
  <si>
    <t>LF lamp and ballast: LF lamp: T5, 46 inch, 54W, 4750 lm, CRI = 85, rated life = 25000 hours (8): LF Ballast: Electronic, Programmed Start, High LO (4); Total Watts = 468</t>
  </si>
  <si>
    <t>LFLmpBlst-T5-46in-54w+El-PS-HLO(117w)</t>
  </si>
  <si>
    <t>46in54wT5HOPSEl117w</t>
  </si>
  <si>
    <t>LF lamp and ballast: LF lamp: T5, 46 inch, 54W, 4750 lm, CRI = 85, rated life = 25000 hours (2): LF Ballast: Electronic, Programmed Start, High LO (1); Total Watts = 117</t>
  </si>
  <si>
    <t>LFLmpBlst-T5-46in-54w+El-PS-HLO(585w)</t>
  </si>
  <si>
    <t>4+4+2</t>
  </si>
  <si>
    <t>LF lamp and ballast: LF lamp: T5, 46 inch, 54W, 4750 lm, CRI = 85, rated life = 25000 hours (10): LF Ballast: Electronic, Programmed Start, High LO (3); Total Watts = 585</t>
  </si>
  <si>
    <t>LFLmpBlst-T5-46in-54w+El-PS-HLO(59w)</t>
  </si>
  <si>
    <t>46in54wT5HOT2PSEl59w</t>
  </si>
  <si>
    <t>LF lamp and ballast: LF lamp: T5, 46 inch, 54W, 4750 lm, CRI = 85, rated life = 25000 hours (1): LF Ballast: Electronic, Programmed Start, High LO (0.5); Total Watts = 59</t>
  </si>
  <si>
    <t>LFLmpBlst-T5-46in-54w+El-PS-HLO(62w)</t>
  </si>
  <si>
    <t>46in54wT5HOPSEl62w</t>
  </si>
  <si>
    <t>LF lamp and ballast: LF lamp: T5, 46 inch, 54W, 4750 lm, CRI = 85, rated life = 25000 hours (1): LF Ballast: Electronic, Programmed Start, High LO (1); Total Watts = 62</t>
  </si>
  <si>
    <t>LFLmpBlst-T5-46in-54w+El-PS-NLO(116w)</t>
  </si>
  <si>
    <t>LF lamp and ballast: LF lamp: T5, 46 inch, 54W, 4750 lm, CRI = 85, rated life = 25000 hours (2): LF Ballast: Electronic, Programmed Start, Normal LO (1); Total Watts = 116</t>
  </si>
  <si>
    <t>LFLmpBlst-T5-46in-54w+El-PS-NLO(54w)</t>
  </si>
  <si>
    <t>LF lamp and ballast: LF lamp: T5, 46 inch, 54W, 4750 lm, CRI = 85, rated life = 25000 hours (1): LF Ballast: Electronic, Programmed Start, Normal LO (1); Total Watts = 54</t>
  </si>
  <si>
    <t>s</t>
  </si>
  <si>
    <t>LFLmpBlst-T5-46in-54w+El-PS-NLO(59w)</t>
  </si>
  <si>
    <t>LF lamp and ballast: LF lamp: T5, 46 inch, 54W, 4750 lm, CRI = 85, rated life = 25000 hours (1): LF Ballast: Electronic, Programmed Start, Normal LO (0.5); Total Watts = 59</t>
  </si>
  <si>
    <t>LFLmpBlst-T5-58in-35w+El-PS-HLO(118w)</t>
  </si>
  <si>
    <t>58in35wT52PSEl118w</t>
  </si>
  <si>
    <t>LF lamp and ballast: LF lamp: T5, 58 inch, 35W, 3450 lm, CRI = 85, rated life = 25000 hours (3): LF Ballast: Electronic, Programmed Start, High LO (2); Total Watts = 118</t>
  </si>
  <si>
    <t>LFLmpBlst-T5-58in-35w+El-PS-HLO(156w)</t>
  </si>
  <si>
    <t>58in35wT52PSEl156w</t>
  </si>
  <si>
    <t>LF lamp and ballast: LF lamp: T5, 58 inch, 35W, 3450 lm, CRI = 85, rated life = 25000 hours (4): LF Ballast: Electronic, Programmed Start, High LO (2); Total Watts = 156</t>
  </si>
  <si>
    <t>LFLmpBlst-T5-58in-35w+El-PS-HLO(234w)</t>
  </si>
  <si>
    <t>58in35wT53PSEl234w</t>
  </si>
  <si>
    <t>LF lamp and ballast: LF lamp: T5, 58 inch, 35W, 3450 lm, CRI = 85, rated life = 25000 hours (6): LF Ballast: Electronic, Programmed Start, High LO (3); Total Watts = 234</t>
  </si>
  <si>
    <t>LFLmpBlst-T5-58in-35w+El-PS-HLO(312w)</t>
  </si>
  <si>
    <t>58in35wT54PSEl312w</t>
  </si>
  <si>
    <t>LF lamp and ballast: LF lamp: T5, 58 inch, 35W, 3450 lm, CRI = 85, rated life = 25000 hours (8): LF Ballast: Electronic, Programmed Start, High LO (4); Total Watts = 312</t>
  </si>
  <si>
    <t>LFLmpBlst-T5-58in-35w+El-PS-HLO(40w)</t>
  </si>
  <si>
    <t>58in35wT5PSEl40w</t>
  </si>
  <si>
    <t>LF lamp and ballast: LF lamp: T5, 58 inch, 35W, 3450 lm, CRI = 85, rated life = 25000 hours (1): LF Ballast: Electronic, Programmed Start, High LO (1); Total Watts = 40</t>
  </si>
  <si>
    <t>LFLmpBlst-T5-58in-35w+El-PS-HLO(78w)</t>
  </si>
  <si>
    <t>58in35wT5PSEl78w</t>
  </si>
  <si>
    <t>LF lamp and ballast: LF lamp: T5, 58 inch, 35W, 3450 lm, CRI = 85, rated life = 25000 hours (2): LF Ballast: Electronic, Programmed Start, High LO (1); Total Watts = 78</t>
  </si>
  <si>
    <t>LFLmpBlst-T5-58in-80w+El-PS-HLO(89w)</t>
  </si>
  <si>
    <t>58in80wT5HOPSEl89w</t>
  </si>
  <si>
    <t>LF lamp and ballast: LF lamp: T5, 58 inch, 80W, 6650 lm, CRI = 85, rated life = 25000 hours (1): LF Ballast: Electronic, Programmed Start, High LO (1); Total Watts = 89</t>
  </si>
  <si>
    <t>LFLmpBlst-T8-18in-15w+MagStd-RS-HLO(19w)</t>
  </si>
  <si>
    <t>18in15wT8SMg19w</t>
  </si>
  <si>
    <t>LF lamp and ballast: LF lamp: T8, 18 inch, 15W, 725 lm, CRI = 90, rated life = 15000 hours (1): LF Ballast: Standard Magnetic (pre-EPACT), Rapid Start, High LO (1); Total Watts = 19</t>
  </si>
  <si>
    <t>LFLmpBlst-T8-18in-15w+MagStd-RS-HLO(36w)</t>
  </si>
  <si>
    <t>18in15wT8SMg36w</t>
  </si>
  <si>
    <t>LF lamp and ballast: LF lamp: T8, 18 inch, 15W, 725 lm, CRI = 90, rated life = 15000 hours (2): LF Ballast: Standard Magnetic (pre-EPACT), Rapid Start, High LO (1); Total Watts = 36</t>
  </si>
  <si>
    <t>LFLmpBlst-T8-24in-17w+El-IS-HLO(35w)</t>
  </si>
  <si>
    <t>LF lamp and ballast: LF lamp: T8, 24 inch, 17W, 1200 lm, CRI = 90, rated life = 15000 hours (2): LF Ballast: Electronic, Instant Start, High LO (2); Total Watts = 35</t>
  </si>
  <si>
    <t>LFLmpBlst-T8-24in-17w+El-IS-HLO(49w)</t>
  </si>
  <si>
    <t>24in17wT8ISHEl49w</t>
  </si>
  <si>
    <t>LF lamp and ballast: LF lamp: T8, 24 inch, 17W, 1200 lm, CRI = 90, rated life = 15000 hours (3): LF Ballast: Electronic, Instant Start, High LO (1); Total Watts = 49</t>
  </si>
  <si>
    <t>LFLmpBlst-T8-24in-17w+El-IS-NLO(15w)</t>
  </si>
  <si>
    <t>24in17wT8T4ISNEl15w</t>
  </si>
  <si>
    <t>LF lamp and ballast: LF lamp: T8, 24 inch, 17W, 1200 lm, CRI = 90, rated life = 15000 hours (1): LF Ballast: Electronic, Instant Start, Normal LO (0.25); Total Watts = 15</t>
  </si>
  <si>
    <t>LFLmpBlst-T8-24in-17w+El-IS-NLO(16w)</t>
  </si>
  <si>
    <t>24in17wT8T3ISNEl16w</t>
  </si>
  <si>
    <t>LF lamp and ballast: LF lamp: T8, 24 inch, 17W, 1200 lm, CRI = 90, rated life = 15000 hours (1): LF Ballast: Electronic, Instant Start, Normal LO (0.33); Total Watts = 16</t>
  </si>
  <si>
    <t>LFLmpBlst-T8-24in-17w+El-IS-NLO(17w)</t>
  </si>
  <si>
    <t>24in17wT8T2ISNEl17w</t>
  </si>
  <si>
    <t>LF lamp and ballast: LF lamp: T8, 24 inch, 17W, 1200 lm, CRI = 90, rated life = 15000 hours (1): LF Ballast: Electronic, Instant Start, Normal LO (0.5); Total Watts = 17</t>
  </si>
  <si>
    <t>LFLmpBlst-T8-24in-17w+El-IS-NLO(20w)</t>
  </si>
  <si>
    <t>24in17wT8ISNEl20w</t>
  </si>
  <si>
    <t>LF lamp and ballast: LF lamp: T8, 24 inch, 17W, 1200 lm, CRI = 90, rated life = 15000 hours (1): LF Ballast: Electronic, Instant Start, Normal LO (1); Total Watts = 20</t>
  </si>
  <si>
    <t>LFLmpBlst-T8-24in-17w+El-IS-NLO(31w)</t>
  </si>
  <si>
    <t>24in17wT8T4ISNEl31w</t>
  </si>
  <si>
    <t>LF lamp and ballast: LF lamp: T8, 24 inch, 17W, 1200 lm, CRI = 90, rated life = 15000 hours (2): LF Ballast: Electronic, Instant Start, Normal LO (0.5); Total Watts = 31</t>
  </si>
  <si>
    <t>LFLmpBlst-T8-24in-17w+El-IS-NLO(33w)</t>
  </si>
  <si>
    <t>24in17wT8ISNEl33w</t>
  </si>
  <si>
    <t>LF lamp and ballast: LF lamp: T8, 24 inch, 17W, 1200 lm, CRI = 90, rated life = 15000 hours (2): LF Ballast: Electronic, Instant Start, Normal LO (1); Total Watts = 33</t>
  </si>
  <si>
    <t>LFLmpBlst-T8-24in-17w+El-IS-NLO(47w)</t>
  </si>
  <si>
    <t>24in17wT8ISNEl47w</t>
  </si>
  <si>
    <t>LF lamp and ballast: LF lamp: T8, 24 inch, 17W, 1200 lm, CRI = 90, rated life = 15000 hours (3): LF Ballast: Electronic, Instant Start, Normal LO (1); Total Watts = 47</t>
  </si>
  <si>
    <t>LFLmpBlst-T8-24in-17w+El-IS-NLO(61w)</t>
  </si>
  <si>
    <t>24in17wT8ISNEl61w</t>
  </si>
  <si>
    <t>LF lamp and ballast: LF lamp: T8, 24 inch, 17W, 1200 lm, CRI = 90, rated life = 15000 hours (4): LF Ballast: Electronic, Instant Start, Normal LO (1); Total Watts = 61</t>
  </si>
  <si>
    <t>LFLmpBlst-T8-24in-17w+El-IS-NLO+Refl(31w)</t>
  </si>
  <si>
    <t>LF lamp and ballast: LF lamp: T8, 24 inch, 17W, 1200 lm, CRI = 90, rated life = 15000 hours (2): LF Ballast: Electronic, Instant Start, Normal LO (1); Any type of reflector; Total Watts = 31</t>
  </si>
  <si>
    <t>LFLmpBlst-T8-24in-17w+El-IS-RLO-1(14w)</t>
  </si>
  <si>
    <t>24in17wT8T4ISREl14w</t>
  </si>
  <si>
    <t>LF lamp and ballast: LF lamp: T8, 24 inch, 17W, 1200 lm, CRI = 90, rated life = 15000 hours (1): LF Ballast: Electronic, Instant Start, Reduced LO (0.25); Total Watts = 14</t>
  </si>
  <si>
    <t>LFLmpBlst-T8-24in-17w+El-IS-RLO-2(14w)</t>
  </si>
  <si>
    <t>24in17wT8T3ISREl14w</t>
  </si>
  <si>
    <t>LF lamp and ballast: LF lamp: T8, 24 inch, 17W, 1200 lm, CRI = 90, rated life = 15000 hours (1): LF Ballast: Electronic, Instant Start, Reduced LO (0.33); Total Watts = 14</t>
  </si>
  <si>
    <t>LFLmpBlst-T8-24in-17w+El-IS-RLO(15w)</t>
  </si>
  <si>
    <t>24in17wT8T2ISREl15w</t>
  </si>
  <si>
    <t>LF lamp and ballast: LF lamp: T8, 24 inch, 17W, 1200 lm, CRI = 90, rated life = 15000 hours (1): LF Ballast: Electronic, Instant Start, Reduced LO (0.5); Total Watts = 15</t>
  </si>
  <si>
    <t>LFLmpBlst-T8-24in-17w+El-IS-RLO(27w)</t>
  </si>
  <si>
    <t>LF lamp and ballast: LF lamp: T8, 24 inch, 17W, 1200 lm, CRI = 90, rated life = 15000 hours (2): LF Ballast: Electronic, Instant Start, Reduced LO (1); Total Watts = 27</t>
  </si>
  <si>
    <t>LFLmpBlst-T8-24in-17w+El-IS-RLO(28w)</t>
  </si>
  <si>
    <t>24in17wT8T4ISREl28w</t>
  </si>
  <si>
    <t>LF lamp and ballast: LF lamp: T8, 24 inch, 17W, 1200 lm, CRI = 90, rated life = 15000 hours (2): LF Ballast: Electronic, Instant Start, Reduced LO (0.5); Total Watts = 28</t>
  </si>
  <si>
    <t>LFLmpBlst-T8-24in-17w+El-IS-RLO(29w)</t>
  </si>
  <si>
    <t>24in17wT8ISREl29w</t>
  </si>
  <si>
    <t>LF lamp and ballast: LF lamp: T8, 24 inch, 17W, 1200 lm, CRI = 90, rated life = 15000 hours (2): LF Ballast: Electronic, Instant Start, Reduced LO (1); Total Watts = 29</t>
  </si>
  <si>
    <t>LFLmpBlst-T8-24in-17w+El-IS-RLO(42w)</t>
  </si>
  <si>
    <t>LF lamp and ballast: LF lamp: T8, 24 inch, 17W, 1200 lm, CRI = 90, rated life = 15000 hours (3): LF Ballast: Electronic, Instant Start, Reduced LO (1); Total Watts = 42</t>
  </si>
  <si>
    <t>LFLmpBlst-T8-24in-17w+El-IS-RLO(43w)</t>
  </si>
  <si>
    <t>24in17wT8ISREl43w</t>
  </si>
  <si>
    <t>LF lamp and ballast: LF lamp: T8, 24 inch, 17W, 1200 lm, CRI = 90, rated life = 15000 hours (3): LF Ballast: Electronic, Instant Start, Reduced LO (1); Total Watts = 43</t>
  </si>
  <si>
    <t>LFLmpBlst-T8-24in-17w+El-IS-RLO(53w)</t>
  </si>
  <si>
    <t>LF lamp and ballast: LF lamp: T8, 24 inch, 17W, 1200 lm, CRI = 90, rated life = 15000 hours (4): LF Ballast: Electronic, Instant Start, Reduced LO (1); Total Watts = 53</t>
  </si>
  <si>
    <t>LFLmpBlst-T8-24in-17w+El-IS-RLO(55w)</t>
  </si>
  <si>
    <t>24in17wT8ISREl55w</t>
  </si>
  <si>
    <t>LF lamp and ballast: LF lamp: T8, 24 inch, 17W, 1200 lm, CRI = 90, rated life = 15000 hours (4): LF Ballast: Electronic, Instant Start, Reduced LO (1); Total Watts = 55</t>
  </si>
  <si>
    <t>LFLmpBlst-T8-24in-17w+El-PS-NLO(15w)</t>
  </si>
  <si>
    <t>LF lamp and ballast: LF lamp: T8, 24 inch, 17W, 1200 lm, CRI = 90, rated life = 15000 hours (1): LF Ballast: Electronic, Programmed Start, Normal LO (1); Total Watts = 15</t>
  </si>
  <si>
    <t>LFLmpBlst-T8-24in-17w+El-RS-HLO(19w)</t>
  </si>
  <si>
    <t>LF lamp and ballast: LF lamp: T8, 24 inch, 17W, 1200 lm, CRI = 90, rated life = 15000 hours (1): LF Ballast: Electronic, Rapid Start, High LO (1); Total Watts = 19</t>
  </si>
  <si>
    <t>LFLmpBlst-T8-24in-17w+El-RS-HLO(41w)</t>
  </si>
  <si>
    <t>LF lamp and ballast: LF lamp: T8, 24 inch, 17W, 1200 lm, CRI = 90, rated life = 15000 hours (2): LF Ballast: Electronic, Rapid Start, High LO (1); Total Watts = 41</t>
  </si>
  <si>
    <t>LFLmpBlst-T8-24in-17w+El-RS-NLO-1(16w)</t>
  </si>
  <si>
    <t>24in17wT8T2RSNEl16w</t>
  </si>
  <si>
    <t>LF lamp and ballast: LF lamp: T8, 24 inch, 17W, 1200 lm, CRI = 90, rated life = 15000 hours (1): LF Ballast: Electronic, Rapid Start, Normal LO (0.5); Total Watts = 16</t>
  </si>
  <si>
    <t>LFLmpBlst-T8-24in-17w+El-RS-NLO-1(17w)</t>
  </si>
  <si>
    <t>24in17wT8T4RSNEl17w</t>
  </si>
  <si>
    <t>LF lamp and ballast: LF lamp: T8, 24 inch, 17W, 1200 lm, CRI = 90, rated life = 15000 hours (1): LF Ballast: Electronic, Rapid Start, Normal LO (0.25); Total Watts = 17</t>
  </si>
  <si>
    <t>LFLmpBlst-T8-24in-17w+El-RS-NLO-2(16w)</t>
  </si>
  <si>
    <t>24in17wT8RSNEl16w</t>
  </si>
  <si>
    <t>LF lamp and ballast: LF lamp: T8, 24 inch, 17W, 1200 lm, CRI = 90, rated life = 15000 hours (1): LF Ballast: Electronic, Rapid Start, Normal LO (1); Total Watts = 16</t>
  </si>
  <si>
    <t>LFLmpBlst-T8-24in-17w+El-RS-NLO-2(17w)</t>
  </si>
  <si>
    <t>24in17wT8T3RSNEl17w</t>
  </si>
  <si>
    <t>LF lamp and ballast: LF lamp: T8, 24 inch, 17W, 1200 lm, CRI = 90, rated life = 15000 hours (1): LF Ballast: Electronic, Rapid Start, Normal LO (0.33); Total Watts = 17</t>
  </si>
  <si>
    <t>LFLmpBlst-T8-24in-17w+El-RS-NLO(31w)</t>
  </si>
  <si>
    <t>24in17wT8RSNEl31w</t>
  </si>
  <si>
    <t>LF lamp and ballast: LF lamp: T8, 24 inch, 17W, 1200 lm, CRI = 90, rated life = 15000 hours (2): LF Ballast: Electronic, Rapid Start, Normal LO (1); Total Watts = 31</t>
  </si>
  <si>
    <t>LFLmpBlst-T8-24in-17w+El-RS-NLO(34w)</t>
  </si>
  <si>
    <t>24in17wT8T4RSNEl34w</t>
  </si>
  <si>
    <t>LF lamp and ballast: LF lamp: T8, 24 inch, 17W, 1200 lm, CRI = 90, rated life = 15000 hours (2): LF Ballast: Electronic, Rapid Start, Normal LO (0.5); Total Watts = 34</t>
  </si>
  <si>
    <t>LFLmpBlst-T8-24in-17w+El-RS-NLO(52w)</t>
  </si>
  <si>
    <t>24in17wT8RSNEl52w</t>
  </si>
  <si>
    <t>LF lamp and ballast: LF lamp: T8, 24 inch, 17W, 1200 lm, CRI = 90, rated life = 15000 hours (3): LF Ballast: Electronic, Rapid Start, Normal LO (1); Total Watts = 52</t>
  </si>
  <si>
    <t>LFLmpBlst-T8-24in-17w+El-RS-NLO(68w)</t>
  </si>
  <si>
    <t>24in17wT8RSNEl68w</t>
  </si>
  <si>
    <t>LF lamp and ballast: LF lamp: T8, 24 inch, 17W, 1200 lm, CRI = 90, rated life = 15000 hours (4): LF Ballast: Electronic, Rapid Start, Normal LO (1); Total Watts = 68</t>
  </si>
  <si>
    <t>LFLmpBlst-T8-24in-17w+El-RS-RLO(15w)</t>
  </si>
  <si>
    <t>24in17wT8RSREl15w</t>
  </si>
  <si>
    <t>LF lamp and ballast: LF lamp: T8, 24 inch, 17W, 1200 lm, CRI = 90, rated life = 15000 hours (1): LF Ballast: Electronic, Rapid Start, Reduced LO (1); Total Watts = 15</t>
  </si>
  <si>
    <t>LFLmpBlst-T8-24in-17w+El-RS-RLO(28w)</t>
  </si>
  <si>
    <t>24in17wT8RSREl28w</t>
  </si>
  <si>
    <t>LF lamp and ballast: LF lamp: T8, 24 inch, 17W, 1200 lm, CRI = 90, rated life = 15000 hours (2): LF Ballast: Electronic, Rapid Start, Reduced LO (1); Total Watts = 28</t>
  </si>
  <si>
    <t>LFLmpBlst-T8-24in-17w+El-RS-RLO(41w)</t>
  </si>
  <si>
    <t>24in17wT8RSREl41w</t>
  </si>
  <si>
    <t>LF lamp and ballast: LF lamp: T8, 24 inch, 17W, 1200 lm, CRI = 90, rated life = 15000 hours (3): LF Ballast: Electronic, Rapid Start, Reduced LO (1); Total Watts = 41</t>
  </si>
  <si>
    <t>LFLmpBlst-T8-24in-17w+El-RS-RLO(57w)</t>
  </si>
  <si>
    <t>24in17wT8RSREl57w</t>
  </si>
  <si>
    <t>LF lamp and ballast: LF lamp: T8, 24 inch, 17W, 1200 lm, CRI = 90, rated life = 15000 hours (4): LF Ballast: Electronic, Rapid Start, Reduced LO (1); Total Watts = 57</t>
  </si>
  <si>
    <t>LFLmpBlst-T8-24in-17w+El-RS-VHLO(22w)</t>
  </si>
  <si>
    <t>LF lamp and ballast: LF lamp: T8, 24 inch, 17W, 1200 lm, CRI = 90, rated life = 15000 hours (1): LF Ballast: Electronic, Rapid Start, Very High LO (1); Total Watts = 22</t>
  </si>
  <si>
    <t>LFLmpBlst-T8-24in-17w+MagStd-RS-NLO(24w)</t>
  </si>
  <si>
    <t>24in17wT8SMg24w</t>
  </si>
  <si>
    <t>LF lamp and ballast: LF lamp: T8, 24 inch, 17W, 1200 lm, CRI = 90, rated life = 15000 hours (1): LF Ballast: Standard Magnetic (pre-EPACT), Rapid Start, Normal LO (1); Total Watts = 24</t>
  </si>
  <si>
    <t>LFLmpBlst-T8-36in-25w+El-IS-HLO(24w)</t>
  </si>
  <si>
    <t>36in25wT8T2ISHEl24w</t>
  </si>
  <si>
    <t>LF lamp and ballast: LF lamp: T8, 36 inch, 25W, 1925 lm, CRI = 70, rated life = 20000 hours (1): LF Ballast: Electronic, Instant Start, High LO (0.5); Total Watts = 24</t>
  </si>
  <si>
    <t>LFLmpBlst-T8-36in-25w+El-IS-HLO(28w)</t>
  </si>
  <si>
    <t>36in25wT8ISHEl28w</t>
  </si>
  <si>
    <t>LF lamp and ballast: LF lamp: T8, 36 inch, 25W, 1925 lm, CRI = 70, rated life = 20000 hours (1): LF Ballast: Electronic, Instant Start, High LO (1); Total Watts = 28</t>
  </si>
  <si>
    <t>LFLmpBlst-T8-36in-25w+El-IS-HLO(48w)</t>
  </si>
  <si>
    <t>36in25wT8ISHEl48w</t>
  </si>
  <si>
    <t>LF lamp and ballast: LF lamp: T8, 36 inch, 25W, 1925 lm, CRI = 70, rated life = 20000 hours (2): LF Ballast: Electronic, Instant Start, High LO (1); Total Watts = 48</t>
  </si>
  <si>
    <t>LFLmpBlst-T8-36in-25w+El-IS-NLO-1(22w)</t>
  </si>
  <si>
    <t>36in25wT8T4ISNEl22w</t>
  </si>
  <si>
    <t>LF lamp and ballast: LF lamp: T8, 36 inch, 25W, 1925 lm, CRI = 70, rated life = 20000 hours (1): LF Ballast: Electronic, Instant Start, Normal LO (0.25); Total Watts = 22</t>
  </si>
  <si>
    <t>LFLmpBlst-T8-36in-25w+El-IS-NLO-2(22w)</t>
  </si>
  <si>
    <t>36in25wT8T3ISNEl22w</t>
  </si>
  <si>
    <t>LF lamp and ballast: LF lamp: T8, 36 inch, 25W, 1925 lm, CRI = 70, rated life = 20000 hours (1): LF Ballast: Electronic, Instant Start, Normal LO (0.33); Total Watts = 22</t>
  </si>
  <si>
    <t>LFLmpBlst-T8-36in-25w+El-IS-NLO(23w)</t>
  </si>
  <si>
    <t>36in25wT8T2ISNEl23w</t>
  </si>
  <si>
    <t>LF lamp and ballast: LF lamp: T8, 36 inch, 25W, 1925 lm, CRI = 70, rated life = 20000 hours (1): LF Ballast: Electronic, Instant Start, Normal LO (0.5); Total Watts = 23</t>
  </si>
  <si>
    <t>LFLmpBlst-T8-36in-25w+El-IS-NLO(26w)</t>
  </si>
  <si>
    <t>36in25wT8ISNEl26w</t>
  </si>
  <si>
    <t>LF lamp and ballast: LF lamp: T8, 36 inch, 25W, 1925 lm, CRI = 70, rated life = 20000 hours (1): LF Ballast: Electronic, Instant Start, Normal LO (1); Total Watts = 26</t>
  </si>
  <si>
    <t>LFLmpBlst-T8-36in-25w+El-IS-NLO(44w)</t>
  </si>
  <si>
    <t>36in25wT8T4ISNEl44w</t>
  </si>
  <si>
    <t>LF lamp and ballast: LF lamp: T8, 36 inch, 25W, 1925 lm, CRI = 70, rated life = 20000 hours (2): LF Ballast: Electronic, Instant Start, Normal LO (0.5); Total Watts = 44</t>
  </si>
  <si>
    <t>LFLmpBlst-T8-36in-25w+El-IS-NLO(46w)</t>
  </si>
  <si>
    <t>36in25wT8ISNEl46w</t>
  </si>
  <si>
    <t>LF lamp and ballast: LF lamp: T8, 36 inch, 25W, 1925 lm, CRI = 70, rated life = 20000 hours (2): LF Ballast: Electronic, Instant Start, Normal LO (1); Total Watts = 46</t>
  </si>
  <si>
    <t>LFLmpBlst-T8-36in-25w+El-IS-NLO(67w)</t>
  </si>
  <si>
    <t>36in25wT8ISNEl67w</t>
  </si>
  <si>
    <t>LF lamp and ballast: LF lamp: T8, 36 inch, 25W, 1925 lm, CRI = 70, rated life = 20000 hours (3): LF Ballast: Electronic, Instant Start, Normal LO (1); Total Watts = 67</t>
  </si>
  <si>
    <t>LFLmpBlst-T8-36in-25w+El-IS-NLO(87w)</t>
  </si>
  <si>
    <t>36in25wT8ISNEl87w</t>
  </si>
  <si>
    <t>LF lamp and ballast: LF lamp: T8, 36 inch, 25W, 1925 lm, CRI = 70, rated life = 20000 hours (4): LF Ballast: Electronic, Instant Start, Normal LO (1); Total Watts = 87</t>
  </si>
  <si>
    <t>LFLmpBlst-T8-36in-25w+El-IS-RLO-1(22w)</t>
  </si>
  <si>
    <t>36in25wT8T4ISREl22w</t>
  </si>
  <si>
    <t>LF lamp and ballast: LF lamp: T8, 36 inch, 25W, 1925 lm, CRI = 70, rated life = 20000 hours (1): LF Ballast: Electronic, Instant Start, Reduced LO (0.25); Total Watts = 22</t>
  </si>
  <si>
    <t>LFLmpBlst-T8-36in-25w+El-IS-RLO-2(22w)</t>
  </si>
  <si>
    <t>36in25wT8T3ISREl22w</t>
  </si>
  <si>
    <t>LF lamp and ballast: LF lamp: T8, 36 inch, 25W, 1925 lm, CRI = 70, rated life = 20000 hours (1): LF Ballast: Electronic, Instant Start, Reduced LO (0.33); Total Watts = 22</t>
  </si>
  <si>
    <t>LFLmpBlst-T8-36in-25w+El-IS-RLO(134w)</t>
  </si>
  <si>
    <t>36in25wT8ISREl134w</t>
  </si>
  <si>
    <t>LF lamp and ballast: LF lamp: T8, 36 inch, 25W, 1925 lm, CRI = 70, rated life = 20000 hours (6): LF Ballast: Electronic, Instant Start, Reduced LO (2); Total Watts = 134</t>
  </si>
  <si>
    <t>LFLmpBlst-T8-36in-25w+El-IS-RLO(21w)</t>
  </si>
  <si>
    <t>LF lamp and ballast: LF lamp: T8, 36 inch, 25W, 1925 lm, CRI = 70, rated life = 20000 hours (1): LF Ballast: Electronic, Instant Start, Reduced LO (0.25); Total Watts = 21</t>
  </si>
  <si>
    <t>LFLmpBlst-T8-36in-25w+El-IS-RLO(23w)</t>
  </si>
  <si>
    <t>36in25wT8T2ISREl23w</t>
  </si>
  <si>
    <t>LF lamp and ballast: LF lamp: T8, 36 inch, 25W, 1925 lm, CRI = 70, rated life = 20000 hours (1): LF Ballast: Electronic, Instant Start, Reduced LO (0.5); Total Watts = 23</t>
  </si>
  <si>
    <t>LFLmpBlst-T8-36in-25w+El-IS-RLO(27w)</t>
  </si>
  <si>
    <t>36in25wT8ISREl27w</t>
  </si>
  <si>
    <t>LF lamp and ballast: LF lamp: T8, 36 inch, 25W, 1925 lm, CRI = 70, rated life = 20000 hours (1): LF Ballast: Electronic, Instant Start, Reduced LO (1); Total Watts = 27</t>
  </si>
  <si>
    <t>LFLmpBlst-T8-36in-25w+El-IS-RLO(38w)</t>
  </si>
  <si>
    <t>LF lamp and ballast: LF lamp: T8, 36 inch, 25W, 1925 lm, CRI = 70, rated life = 20000 hours (2): LF Ballast: Electronic, Instant Start, Reduced LO (1); Total Watts = 38</t>
  </si>
  <si>
    <t>LFLmpBlst-T8-36in-25w+El-IS-RLO(43w)</t>
  </si>
  <si>
    <t>36in25wT8T4ISREl43w</t>
  </si>
  <si>
    <t>LF lamp and ballast: LF lamp: T8, 36 inch, 25W, 1925 lm, CRI = 70, rated life = 20000 hours (2): LF Ballast: Electronic, Instant Start, Reduced LO (0.5); Total Watts = 43</t>
  </si>
  <si>
    <t>LFLmpBlst-T8-36in-25w+El-IS-RLO(46w)</t>
  </si>
  <si>
    <t>36in25wT8ISREl46w</t>
  </si>
  <si>
    <t>LF lamp and ballast: LF lamp: T8, 36 inch, 25W, 1925 lm, CRI = 70, rated life = 20000 hours (2): LF Ballast: Electronic, Instant Start, Reduced LO (1); Total Watts = 46</t>
  </si>
  <si>
    <t>LFLmpBlst-T8-36in-25w+El-IS-RLO(66w)</t>
  </si>
  <si>
    <t>36in25wT8ISREl66w</t>
  </si>
  <si>
    <t>LF lamp and ballast: LF lamp: T8, 36 inch, 25W, 1925 lm, CRI = 70, rated life = 20000 hours (3): LF Ballast: Electronic, Instant Start, Reduced LO (1); Total Watts = 66</t>
  </si>
  <si>
    <t>LFLmpBlst-T8-36in-25w+El-IS-RLO(77w)</t>
  </si>
  <si>
    <t>LF lamp and ballast: LF lamp: T8, 36 inch, 25W, 1925 lm, CRI = 70, rated life = 20000 hours (4): LF Ballast: Electronic, Instant Start, Reduced LO (1); Total Watts = 77</t>
  </si>
  <si>
    <t>LFLmpBlst-T8-36in-25w+El-IS-RLO(86w)</t>
  </si>
  <si>
    <t>36in25wT8ISREl86w</t>
  </si>
  <si>
    <t>LF lamp and ballast: LF lamp: T8, 36 inch, 25W, 1925 lm, CRI = 70, rated life = 20000 hours (4): LF Ballast: Electronic, Instant Start, Reduced LO (1); Total Watts = 86</t>
  </si>
  <si>
    <t>LFLmpBlst-T8-36in-25w+El-PS-NLO(58w)</t>
  </si>
  <si>
    <t>LF lamp and ballast: LF lamp: T8, 36 inch, 25W, 1925 lm, CRI = 70, rated life = 20000 hours (3): LF Ballast: Electronic, Programmed Start, Normal LO (1); Total Watts = 58</t>
  </si>
  <si>
    <t>LFLmpBlst-T8-36in-25w+El-RS-HLO(26w)</t>
  </si>
  <si>
    <t>36in25wT8RSHEl26w</t>
  </si>
  <si>
    <t>LF lamp and ballast: LF lamp: T8, 36 inch, 25W, 1925 lm, CRI = 70, rated life = 20000 hours (1): LF Ballast: Electronic, Rapid Start, High LO (1); Total Watts = 26</t>
  </si>
  <si>
    <t>LFLmpBlst-T8-36in-25w+El-RS-HLO(50w)</t>
  </si>
  <si>
    <t>36in25wT8RSHEl50w</t>
  </si>
  <si>
    <t>LF lamp and ballast: LF lamp: T8, 36 inch, 25W, 1925 lm, CRI = 70, rated life = 20000 hours (2): LF Ballast: Electronic, Rapid Start, High LO (1); Total Watts = 50</t>
  </si>
  <si>
    <t>LFLmpBlst-T8-36in-25w+El-RS-NLO-1(24w)</t>
  </si>
  <si>
    <t>36in25wT8T3RSNEl24w</t>
  </si>
  <si>
    <t>LF lamp and ballast: LF lamp: T8, 36 inch, 25W, 1925 lm, CRI = 70, rated life = 20000 hours (1): LF Ballast: Electronic, Rapid Start, Normal LO (0.33); Total Watts = 24</t>
  </si>
  <si>
    <t>LFLmpBlst-T8-36in-25w+El-RS-NLO-2(24w)</t>
  </si>
  <si>
    <t>36in25wT8RSNEl24w</t>
  </si>
  <si>
    <t>LF lamp and ballast: LF lamp: T8, 36 inch, 25W, 1925 lm, CRI = 70, rated life = 20000 hours (1): LF Ballast: Electronic, Rapid Start, Normal LO (1); Total Watts = 24</t>
  </si>
  <si>
    <t>LFLmpBlst-T8-36in-25w+El-RS-NLO(22w)</t>
  </si>
  <si>
    <t>36in25wT8T4RSNEl22w</t>
  </si>
  <si>
    <t>LF lamp and ballast: LF lamp: T8, 36 inch, 25W, 1925 lm, CRI = 70, rated life = 20000 hours (1): LF Ballast: Electronic, Rapid Start, Normal LO (0.25); Total Watts = 22</t>
  </si>
  <si>
    <t>LFLmpBlst-T8-36in-25w+El-RS-NLO(23w)</t>
  </si>
  <si>
    <t>36in25wT8T2RSNEl23w</t>
  </si>
  <si>
    <t>LF lamp and ballast: LF lamp: T8, 36 inch, 25W, 1925 lm, CRI = 70, rated life = 20000 hours (1): LF Ballast: Electronic, Rapid Start, Normal LO (0.5); Total Watts = 23</t>
  </si>
  <si>
    <t>LFLmpBlst-T8-36in-25w+El-RS-NLO(45w)</t>
  </si>
  <si>
    <t>36in25wT8T4RSNEl45w</t>
  </si>
  <si>
    <t>LF lamp and ballast: LF lamp: T8, 36 inch, 25W, 1925 lm, CRI = 70, rated life = 20000 hours (2): LF Ballast: Electronic, Rapid Start, Normal LO (0.5); Total Watts = 45</t>
  </si>
  <si>
    <t>LFLmpBlst-T8-36in-25w+El-RS-NLO(46w)</t>
  </si>
  <si>
    <t>36in25wT8RSNEl46w</t>
  </si>
  <si>
    <t>LF lamp and ballast: LF lamp: T8, 36 inch, 25W, 1925 lm, CRI = 70, rated life = 20000 hours (2): LF Ballast: Electronic, Rapid Start, Normal LO (1); Total Watts = 46</t>
  </si>
  <si>
    <t>LFLmpBlst-T8-36in-25w+El-RS-NLO(72w)</t>
  </si>
  <si>
    <t>36in25wT8RSNEl72w</t>
  </si>
  <si>
    <t>LF lamp and ballast: LF lamp: T8, 36 inch, 25W, 1925 lm, CRI = 70, rated life = 20000 hours (3): LF Ballast: Electronic, Rapid Start, Normal LO (1); Total Watts = 72</t>
  </si>
  <si>
    <t>LFLmpBlst-T8-36in-25w+El-RS-NLO(89w)</t>
  </si>
  <si>
    <t>36in25wT8RSNEl89w</t>
  </si>
  <si>
    <t>LF lamp and ballast: LF lamp: T8, 36 inch, 25W, 1925 lm, CRI = 70, rated life = 20000 hours (4): LF Ballast: Electronic, Rapid Start, Normal LO (1); Total Watts = 89</t>
  </si>
  <si>
    <t>LFLmpBlst-T8-36in-25w+El-RS-RLO(23w)</t>
  </si>
  <si>
    <t>36in25wT8RSREl23w</t>
  </si>
  <si>
    <t>LF lamp and ballast: LF lamp: T8, 36 inch, 25W, 1925 lm, CRI = 70, rated life = 20000 hours (1): LF Ballast: Electronic, Rapid Start, Reduced LO (1); Total Watts = 23</t>
  </si>
  <si>
    <t>LFLmpBlst-T8-36in-25w+El-RS-RLO(42w)</t>
  </si>
  <si>
    <t>36in25wT8RSREl42w</t>
  </si>
  <si>
    <t>LF lamp and ballast: LF lamp: T8, 36 inch, 25W, 1925 lm, CRI = 70, rated life = 20000 hours (2): LF Ballast: Electronic, Rapid Start, Reduced LO (1); Total Watts = 42</t>
  </si>
  <si>
    <t>LFLmpBlst-T8-36in-25w+El-RS-RLO(62w)</t>
  </si>
  <si>
    <t>36in25wT8RSREl62w</t>
  </si>
  <si>
    <t>LF lamp and ballast: LF lamp: T8, 36 inch, 25W, 1925 lm, CRI = 70, rated life = 20000 hours (3): LF Ballast: Electronic, Rapid Start, Reduced LO (1); Total Watts = 62</t>
  </si>
  <si>
    <t>LFLmpBlst-T8-36in-25w+El-RS-RLO(84w)</t>
  </si>
  <si>
    <t>36in25wT8RSREl84w</t>
  </si>
  <si>
    <t>LF lamp and ballast: LF lamp: T8, 36 inch, 25W, 1925 lm, CRI = 70, rated life = 20000 hours (4): LF Ballast: Electronic, Rapid Start, Reduced LO (1); Total Watts = 84</t>
  </si>
  <si>
    <t>LFLmpBlst-T8-36in-25w+El-RS-VHLO(70w)</t>
  </si>
  <si>
    <t>36in25wT8RSVEl70w</t>
  </si>
  <si>
    <t>LF lamp and ballast: LF lamp: T8, 36 inch, 25W, 1925 lm, CRI = 70, rated life = 20000 hours (2): LF Ballast: Electronic, Rapid Start, Very High LO (1); Total Watts = 70</t>
  </si>
  <si>
    <t>LFLmpBlst-T8-48in-25w+El-IS-HLO(112w)</t>
  </si>
  <si>
    <t>LF lamp and ballast: LF lamp: T8, 48 inch, 25W, 2210 lm, CRI = 85, rated life = 24000 hours (4): LF Ballast: Electronic, Instant Start, High LO (2); Total Watts = 112</t>
  </si>
  <si>
    <t>LFLmpBlst-T8-48in-25w+El-IS-HLO(113w)</t>
  </si>
  <si>
    <t>LF lamp and ballast: LF lamp: T8, 48 inch, 25W, 2210 lm, CRI = 85, rated life = 24000 hours (4): LF Ballast: Electronic, Instant Start, High LO (1); Total Watts = 113</t>
  </si>
  <si>
    <t>LFLmpBlst-T8-48in-25w+El-IS-HLO(30w)</t>
  </si>
  <si>
    <t>LF lamp and ballast: LF lamp: T8, 48 inch, 25W, 2210 lm, CRI = 85, rated life = 24000 hours (1): LF Ballast: Electronic, Instant Start, High LO (1); Total Watts = 30</t>
  </si>
  <si>
    <t>LFLmpBlst-T8-48in-25w+El-IS-HLO(56w)</t>
  </si>
  <si>
    <t>LF lamp and ballast: LF lamp: T8, 48 inch, 25W, 2210 lm, CRI = 85, rated life = 24000 hours (2): LF Ballast: Electronic, Instant Start, High LO (1); Total Watts = 56</t>
  </si>
  <si>
    <t>LFLmpBlst-T8-48in-25w+El-IS-HLO(84w)</t>
  </si>
  <si>
    <t>LF lamp and ballast: LF lamp: T8, 48 inch, 25W, 2210 lm, CRI = 85, rated life = 24000 hours (3): LF Ballast: Electronic, Instant Start, High LO (1.5); Total Watts = 84</t>
  </si>
  <si>
    <t>LFLmpBlst-T8-48in-25w+El-IS-HLO(86w)</t>
  </si>
  <si>
    <t>LF lamp and ballast: LF lamp: T8, 48 inch, 25W, 2210 lm, CRI = 85, rated life = 24000 hours (3): LF Ballast: Electronic, Instant Start, High LO (2); Total Watts = 86</t>
  </si>
  <si>
    <t>LFLmpBlst-T8-48in-25w+El-IS-HLO(88w)</t>
  </si>
  <si>
    <t>LF lamp and ballast: LF lamp: T8, 48 inch, 25W, 2210 lm, CRI = 85, rated life = 24000 hours (3): LF Ballast: Electronic, Instant Start, High LO (1); Total Watts = 88</t>
  </si>
  <si>
    <t>LFLmpBlst-T8-48in-25w+El-IS-NLO-1(66w)</t>
  </si>
  <si>
    <t>LF lamp and ballast: LF lamp: T8, 48 inch, 25W, 2210 lm, CRI = 85, rated life = 24000 hours (3): LF Ballast: Electronic, Instant Start, Normal LO (1); Total Watts = 66</t>
  </si>
  <si>
    <t>LFLmpBlst-T8-48in-25w+El-IS-NLO-2(66w)</t>
  </si>
  <si>
    <t>LF lamp and ballast: LF lamp: T8, 48 inch, 25W, 2210 lm, CRI = 85, rated life = 24000 hours (3): LF Ballast: Electronic, Instant Start, Normal LO (1.5); Total Watts = 66</t>
  </si>
  <si>
    <t>LFLmpBlst-T8-48in-25w+El-IS-NLO(23w)</t>
  </si>
  <si>
    <t>LF lamp and ballast: LF lamp: T8, 48 inch, 25W, 2210 lm, CRI = 85, rated life = 24000 hours (1): LF Ballast: Electronic, Instant Start, Normal LO (0.5); Total Watts = 23</t>
  </si>
  <si>
    <t>LFLmpBlst-T8-48in-25w+El-IS-NLO(25w)</t>
  </si>
  <si>
    <t>LF lamp and ballast: LF lamp: T8, 48 inch, 25W, 2210 lm, CRI = 85, rated life = 24000 hours (1): LF Ballast: Electronic, Instant Start, Normal LO (1); Total Watts = 25</t>
  </si>
  <si>
    <t>LFLmpBlst-T8-48in-25w+El-IS-NLO(26w)</t>
  </si>
  <si>
    <t>LF lamp and ballast: LF lamp: T8, 48 inch, 25W, 2210 lm, CRI = 85, rated life = 24000 hours (1): LF Ballast: Electronic, Instant Start, Normal LO (1); Total Watts = 26</t>
  </si>
  <si>
    <t>LFLmpBlst-T8-48in-25w+El-IS-NLO(27.7w)</t>
  </si>
  <si>
    <t>LF lamp and ballast: LF lamp: T8, 48 inch, 25W, 2210 lm, CRI = 85, rated life = 24000 hours (1): LF Ballast: Electronic, Instant Start, Normal LO (1); Total Watts = 27.7</t>
  </si>
  <si>
    <t>LFLmpBlst-T8-48in-25w+El-IS-NLO(27w)</t>
  </si>
  <si>
    <t>LF lamp and ballast: LF lamp: T8, 48 inch, 25W, 2210 lm, CRI = 85, rated life = 24000 hours (1): LF Ballast: Electronic, Instant Start, Normal LO (1); Total Watts = 27</t>
  </si>
  <si>
    <t>LFLmpBlst-T8-48in-25w+El-IS-NLO(28w)</t>
  </si>
  <si>
    <t>LF lamp and ballast: LF lamp: T8, 48 inch, 25W, 2210 lm, CRI = 85, rated life = 24000 hours (1): LF Ballast: Electronic, Instant Start, Normal LO (0.25); Total Watts = 28</t>
  </si>
  <si>
    <t>LFLmpBlst-T8-48in-25w+El-IS-NLO(45w)</t>
  </si>
  <si>
    <t>LF lamp and ballast: LF lamp: T8, 48 inch, 25W, 2210 lm, CRI = 85, rated life = 24000 hours (2): LF Ballast: Electronic, Instant Start, Normal LO (1); Total Watts = 45</t>
  </si>
  <si>
    <t>LFLmpBlst-T8-48in-25w+El-IS-NLO(67w)</t>
  </si>
  <si>
    <t>LF lamp and ballast: LF lamp: T8, 48 inch, 25W, 2210 lm, CRI = 85, rated life = 24000 hours (3): LF Ballast: Electronic, Instant Start, Normal LO (2); Total Watts = 67</t>
  </si>
  <si>
    <t>LFLmpBlst-T8-48in-25w+El-IS-NLO(68w)</t>
  </si>
  <si>
    <t>LF lamp and ballast: LF lamp: T8, 48 inch, 25W, 2210 lm, CRI = 85, rated life = 24000 hours (3): LF Ballast: Electronic, Instant Start, Normal LO (1); Total Watts = 68</t>
  </si>
  <si>
    <t>LFLmpBlst-T8-48in-25w+El-IS-NLO(87w)</t>
  </si>
  <si>
    <t>LF lamp and ballast: LF lamp: T8, 48 inch, 25W, 2210 lm, CRI = 85, rated life = 24000 hours (4): LF Ballast: Electronic, Instant Start, Normal LO (1); Total Watts = 87</t>
  </si>
  <si>
    <t>LFLmpBlst-T8-48in-25w+El-IS-NLO(88w)</t>
  </si>
  <si>
    <t>LF lamp and ballast: LF lamp: T8, 48 inch, 25W, 2210 lm, CRI = 85, rated life = 24000 hours (4): LF Ballast: Electronic, Instant Start, Normal LO (2); Total Watts = 88</t>
  </si>
  <si>
    <t>LFLmpBlst-T8-48in-25w+El-IS-NLO(90w)</t>
  </si>
  <si>
    <t>LF lamp and ballast: LF lamp: T8, 48 inch, 25W, 2210 lm, CRI = 85, rated life = 24000 hours (4): LF Ballast: Electronic, Instant Start, Normal LO (1); Total Watts = 90</t>
  </si>
  <si>
    <t>LFLmpBlst-T8-48in-25w+El-IS-RLO-1(58w)</t>
  </si>
  <si>
    <t>LF lamp and ballast: LF lamp: T8, 48 inch, 25W, 2210 lm, CRI = 85, rated life = 24000 hours (3): LF Ballast: Electronic, Instant Start, Reduced LO (1); Total Watts = 58</t>
  </si>
  <si>
    <t>LFLmpBlst-T8-48in-25w+El-IS-RLO-1(76w)</t>
  </si>
  <si>
    <t>LF lamp and ballast: LF lamp: T8, 48 inch, 25W, 2210 lm, CRI = 85, rated life = 24000 hours (4): LF Ballast: Electronic, Instant Start, Reduced LO (1); Total Watts = 76</t>
  </si>
  <si>
    <t>LFLmpBlst-T8-48in-25w+El-IS-RLO-2(58w)</t>
  </si>
  <si>
    <t>LF lamp and ballast: LF lamp: T8, 48 inch, 25W, 2210 lm, CRI = 85, rated life = 24000 hours (3): LF Ballast: Electronic, Instant Start, Reduced LO (2); Total Watts = 58</t>
  </si>
  <si>
    <t>LFLmpBlst-T8-48in-25w+El-IS-RLO-2(76w)</t>
  </si>
  <si>
    <t>LF lamp and ballast: LF lamp: T8, 48 inch, 25W, 2210 lm, CRI = 85, rated life = 24000 hours (4): LF Ballast: Electronic, Instant Start, Reduced LO (2); Total Watts = 76</t>
  </si>
  <si>
    <t>LFLmpBlst-T8-48in-25w+El-IS-RLO(20w)</t>
  </si>
  <si>
    <t>LF lamp and ballast: LF lamp: T8, 48 inch, 25W, 2210 lm, CRI = 85, rated life = 24000 hours (1): LF Ballast: Electronic, Instant Start, Reduced LO (1); Total Watts = 20</t>
  </si>
  <si>
    <t>LFLmpBlst-T8-48in-25w+El-IS-RLO(22w)</t>
  </si>
  <si>
    <t>LF lamp and ballast: LF lamp: T8, 48 inch, 25W, 2210 lm, CRI = 85, rated life = 24000 hours (1): LF Ballast: Electronic, Instant Start, Reduced LO (1); Total Watts = 22</t>
  </si>
  <si>
    <t>LFLmpBlst-T8-48in-25w+El-IS-RLO(38w)</t>
  </si>
  <si>
    <t>LF lamp and ballast: LF lamp: T8, 48 inch, 25W, 2210 lm, CRI = 85, rated life = 24000 hours (2): LF Ballast: Electronic, Instant Start, Reduced LO (1); Total Watts = 38</t>
  </si>
  <si>
    <t>LFLmpBlst-T8-48in-25w+El-IS-RLO(44w)</t>
  </si>
  <si>
    <t>LF lamp and ballast: LF lamp: T8, 48 inch, 25W, 2210 lm, CRI = 85, rated life = 24000 hours (2): LF Ballast: Electronic, Instant Start, Reduced LO (1); Total Watts = 44</t>
  </si>
  <si>
    <t>LFLmpBlst-T8-48in-25w+El-IS-RLO(57w)</t>
  </si>
  <si>
    <t>LF lamp and ballast: LF lamp: T8, 48 inch, 25W, 2210 lm, CRI = 85, rated life = 24000 hours (3): LF Ballast: Electronic, Instant Start, Reduced LO (1.5); Total Watts = 57</t>
  </si>
  <si>
    <t>LFLmpBlst-T8-48in-25w+El-IS-RLO(66w)</t>
  </si>
  <si>
    <t>LF lamp and ballast: LF lamp: T8, 48 inch, 25W, 2210 lm, CRI = 85, rated life = 24000 hours (3): LF Ballast: Electronic, Instant Start, Reduced LO (1); Total Watts = 66</t>
  </si>
  <si>
    <t>LFLmpBlst-T8-48in-25w+El-IS-RLO(90w)</t>
  </si>
  <si>
    <t>LF lamp and ballast: LF lamp: T8, 48 inch, 25W, 2210 lm, CRI = 85, rated life = 24000 hours (4): LF Ballast: Electronic, Instant Start, Reduced LO (1); Total Watts = 90</t>
  </si>
  <si>
    <t>LFLmpBlst-T8-48in-25w+El-PS-HLO(116w)</t>
  </si>
  <si>
    <t>LF lamp and ballast: LF lamp: T8, 48 inch, 25W, 2210 lm, CRI = 85, rated life = 24000 hours (4): LF Ballast: Electronic, Programmed Start, High LO (2); Total Watts = 116</t>
  </si>
  <si>
    <t>LFLmpBlst-T8-48in-25w+El-PS-HLO(125w)</t>
  </si>
  <si>
    <t>LF lamp and ballast: LF lamp: T8, 48 inch, 25W, 2210 lm, CRI = 85, rated life = 24000 hours (4): LF Ballast: Electronic, Programmed Start, High LO (1); Total Watts = 125</t>
  </si>
  <si>
    <t>LFLmpBlst-T8-48in-25w+El-PS-HLO(34w)</t>
  </si>
  <si>
    <t>LF lamp and ballast: LF lamp: T8, 48 inch, 25W, 2210 lm, CRI = 85, rated life = 24000 hours (1): LF Ballast: Electronic, Programmed Start, High LO (1); Total Watts = 34</t>
  </si>
  <si>
    <t>LFLmpBlst-T8-48in-25w+El-PS-HLO(58w)</t>
  </si>
  <si>
    <t>LF lamp and ballast: LF lamp: T8, 48 inch, 25W, 2210 lm, CRI = 85, rated life = 24000 hours (2): LF Ballast: Electronic, Programmed Start, High LO (1); Total Watts = 58</t>
  </si>
  <si>
    <t>LF lamp and ballast: LF lamp: T8, 48 inch, 25W, 2210 lm, CRI = 85, rated life = 24000 hours (4): LF Ballast: Electronic, Programmed Start, High LO (1.5); Total Watts = 87</t>
  </si>
  <si>
    <t>LFLmpBlst-T8-48in-25w+El-PS-HLO(92w)</t>
  </si>
  <si>
    <t>LF lamp and ballast: LF lamp: T8, 48 inch, 25W, 2210 lm, CRI = 85, rated life = 24000 hours (3): LF Ballast: Electronic, Programmed Start, High LO (2); Total Watts = 92</t>
  </si>
  <si>
    <t>LFLmpBlst-T8-48in-25w+El-PS-NLO-1(66w)</t>
  </si>
  <si>
    <t>48in3g25wT8PRSNEl66w</t>
  </si>
  <si>
    <t>LF lamp and ballast: LF lamp: T8, 48 inch, 25W, 2210 lm, CRI = 85, rated life = 24000 hours (3): LF Ballast: Electronic, Programmed Start, Normal LO (1); Total Watts = 66</t>
  </si>
  <si>
    <t>LF lamp and ballast: LF lamp: T8, 48 inch, 25W, 2210 lm, CRI = 85, rated life = 24000 hours (4): LF Ballast: Electronic, Programmed Start, Normal LO (1.5); Total Watts = 66</t>
  </si>
  <si>
    <t>LFLmpBlst-T8-48in-25w+El-PS-NLO(24w)</t>
  </si>
  <si>
    <t>LF lamp and ballast: LF lamp: T8, 48 inch, 25W, 2210 lm, CRI = 85, rated life = 24000 hours (1): LF Ballast: Electronic, Programmed Start, Normal LO (1); Total Watts = 24</t>
  </si>
  <si>
    <t>LFLmpBlst-T8-48in-25w+El-PS-NLO(44w)</t>
  </si>
  <si>
    <t>48in3g25wT8PRSNEl44w</t>
  </si>
  <si>
    <t>LF lamp and ballast: LF lamp: T8, 48 inch, 25W, 2210 lm, CRI = 85, rated life = 24000 hours (2): LF Ballast: Electronic, Programmed Start, Normal LO (1); Total Watts = 44</t>
  </si>
  <si>
    <t>LFLmpBlst-T8-48in-25w+El-PS-NLO(68w)</t>
  </si>
  <si>
    <t>LF lamp and ballast: LF lamp: T8, 48 inch, 25W, 2210 lm, CRI = 85, rated life = 24000 hours (3): LF Ballast: Electronic, Programmed Start, Normal LO (2); Total Watts = 68</t>
  </si>
  <si>
    <t>LFLmpBlst-T8-48in-25w+El-PS-NLO(88w)</t>
  </si>
  <si>
    <t>LF lamp and ballast: LF lamp: T8, 48 inch, 25W, 2210 lm, CRI = 85, rated life = 24000 hours (4): LF Ballast: Electronic, Programmed Start, Normal LO (2); Total Watts = 88</t>
  </si>
  <si>
    <t>LFLmpBlst-T8-48in-25w+El-PS-NLO(90w)</t>
  </si>
  <si>
    <t>48in3g25wT8PRSNEl90w</t>
  </si>
  <si>
    <t>LF lamp and ballast: LF lamp: T8, 48 inch, 25W, 2210 lm, CRI = 85, rated life = 24000 hours (4): LF Ballast: Electronic, Programmed Start, Normal LO (1); Total Watts = 90</t>
  </si>
  <si>
    <t>LFLmpBlst-T8-48in-25w+El-PS-RLO(20w)</t>
  </si>
  <si>
    <t>LF lamp and ballast: LF lamp: T8, 48 inch, 25W, 2210 lm, CRI = 85, rated life = 24000 hours (1): LF Ballast: Electronic, Programmed Start, Reduced LO (1); Total Watts = 20</t>
  </si>
  <si>
    <t>LFLmpBlst-T8-48in-25w+El-PS-RLO(37w)</t>
  </si>
  <si>
    <t>LF lamp and ballast: LF lamp: T8, 48 inch, 25W, 2210 lm, CRI = 85, rated life = 24000 hours (2): LF Ballast: Electronic, Programmed Start, Reduced LO (1); Total Watts = 37</t>
  </si>
  <si>
    <t>LF lamp and ballast: LF lamp: T8, 48 inch, 25W, 2210 lm, CRI = 85, rated life = 24000 hours (4): LF Ballast: Electronic, Programmed Start, Reduced LO (1.5); Total Watts = 56</t>
  </si>
  <si>
    <t>LFLmpBlst-T8-48in-25w+El-PS-RLO(57w)</t>
  </si>
  <si>
    <t>LF lamp and ballast: LF lamp: T8, 48 inch, 25W, 2210 lm, CRI = 85, rated life = 24000 hours (3): LF Ballast: Electronic, Programmed Start, Reduced LO (2); Total Watts = 57</t>
  </si>
  <si>
    <t>LFLmpBlst-T8-48in-25w+El-PS-RLO(74w)</t>
  </si>
  <si>
    <t>LF lamp and ballast: LF lamp: T8, 48 inch, 25W, 2210 lm, CRI = 85, rated life = 24000 hours (4): LF Ballast: Electronic, Programmed Start, Reduced LO (2); Total Watts = 74</t>
  </si>
  <si>
    <t>LFLmpBlst-T8-48in-25w+El-PS-RLO(79w)</t>
  </si>
  <si>
    <t>48in3g25wT8PRSREl79w</t>
  </si>
  <si>
    <t>LF lamp and ballast: LF lamp: T8, 48 inch, 25W, 2210 lm, CRI = 85, rated life = 24000 hours (4): LF Ballast: Electronic, Programmed Start, Reduced LO (1); Total Watts = 79</t>
  </si>
  <si>
    <t>LFLmpBlst-T8-48in-28w+El-IS-HLO(125w)</t>
  </si>
  <si>
    <t>LF lamp and ballast: LF lamp: T8, 48 inch, 28W, 2585 lm, CRI = 85, rated life = 24000 hours (4): LF Ballast: Electronic, Instant Start, High LO (1); Total Watts = 125</t>
  </si>
  <si>
    <t>LFLmpBlst-T8-48in-28w+El-IS-HLO(30w)</t>
  </si>
  <si>
    <t>LF lamp and ballast: LF lamp: T8, 48 inch, 28W, 2585 lm, CRI = 85, rated life = 24000 hours (1): LF Ballast: Electronic, Instant Start, High LO (1); Total Watts = 30</t>
  </si>
  <si>
    <t>LFLmpBlst-T8-48in-28w+El-IS-HLO(62w)</t>
  </si>
  <si>
    <t>LF lamp and ballast: LF lamp: T8, 48 inch, 28W, 2585 lm, CRI = 85, rated life = 24000 hours (2): LF Ballast: Electronic, Instant Start, High LO (1); Total Watts = 62</t>
  </si>
  <si>
    <t>LFLmpBlst-T8-48in-28w+El-IS-HLO(67w)</t>
  </si>
  <si>
    <t>LF lamp and ballast: LF lamp: T8, 48 inch, 28W, 2585 lm, CRI = 85, rated life = 24000 hours (2): LF Ballast: Electronic, Instant Start, High LO (1); Total Watts = 67</t>
  </si>
  <si>
    <t>LFLmpBlst-T8-48in-28w+El-IS-HLO(97w)</t>
  </si>
  <si>
    <t>LF lamp and ballast: LF lamp: T8, 48 inch, 28W, 2585 lm, CRI = 85, rated life = 24000 hours (3): LF Ballast: Electronic, Instant Start, High LO (1); Total Watts = 97</t>
  </si>
  <si>
    <t>LFLmpBlst-T8-48in-28w+El-IS-HLO+Refl(67w)</t>
  </si>
  <si>
    <t>LF lamp and ballast: LF lamp: T8, 48 inch, 28W, 2585 lm, CRI = 85, rated life = 24000 hours (2): LF Ballast: Electronic, Instant Start, High LO (1); Any type of reflector; Total Watts = 67</t>
  </si>
  <si>
    <t>LFLmpBlst-T8-48in-28w+El-IS-NLO(26w)</t>
  </si>
  <si>
    <t>LF lamp and ballast: LF lamp: T8, 48 inch, 28W, 2585 lm, CRI = 85, rated life = 24000 hours (1): LF Ballast: Electronic, Instant Start, Normal LO (1); Total Watts = 26</t>
  </si>
  <si>
    <t>LFLmpBlst-T8-48in-28w+El-IS-NLO(27w)</t>
  </si>
  <si>
    <t>LF lamp and ballast: LF lamp: T8, 48 inch, 28W, 2585 lm, CRI = 85, rated life = 24000 hours (1): LF Ballast: Electronic, Instant Start, Normal LO (0.5); Total Watts = 27</t>
  </si>
  <si>
    <t>LFLmpBlst-T8-48in-28w+El-IS-NLO(28w)</t>
  </si>
  <si>
    <t>LF lamp and ballast: LF lamp: T8, 48 inch, 28W, 2585 lm, CRI = 85, rated life = 24000 hours (1): LF Ballast: Electronic, Instant Start, Normal LO (1); Total Watts = 28</t>
  </si>
  <si>
    <t>LFLmpBlst-T8-48in-28w+El-IS-NLO(30.3w)</t>
  </si>
  <si>
    <t>LF lamp and ballast: LF lamp: T8, 48 inch, 28W, 2585 lm, CRI = 85, rated life = 24000 hours (1): LF Ballast: Electronic, Instant Start, Normal LO (1); Total Watts = 30.3</t>
  </si>
  <si>
    <t>LFLmpBlst-T8-48in-28w+El-IS-NLO(53w)</t>
  </si>
  <si>
    <t>LF lamp and ballast: LF lamp: T8, 48 inch, 28W, 2585 lm, CRI = 85, rated life = 24000 hours (2): LF Ballast: Electronic, Instant Start, Normal LO (1); Total Watts = 53</t>
  </si>
  <si>
    <t>LFLmpBlst-T8-48in-28w+El-IS-NLO(73w)</t>
  </si>
  <si>
    <t>LF lamp and ballast: LF lamp: T8, 48 inch, 28W, 2585 lm, CRI = 85, rated life = 24000 hours (3): LF Ballast: Electronic, Instant Start, Normal LO (1); Total Watts = 73</t>
  </si>
  <si>
    <t>LFLmpBlst-T8-48in-28w+El-IS-NLO(75w)</t>
  </si>
  <si>
    <t>LF lamp and ballast: LF lamp: T8, 48 inch, 28W, 2585 lm, CRI = 85, rated life = 24000 hours (3): LF Ballast: Electronic, Instant Start, Normal LO (1); Total Watts = 75</t>
  </si>
  <si>
    <t>LFLmpBlst-T8-48in-28w+El-IS-NLO(94w)</t>
  </si>
  <si>
    <t>LF lamp and ballast: LF lamp: T8, 48 inch, 28W, 2585 lm, CRI = 85, rated life = 24000 hours (4): LF Ballast: Electronic, Instant Start, Normal LO (1); Total Watts = 94</t>
  </si>
  <si>
    <t>LFLmpBlst-T8-48in-28w+El-IS-NLO(98w)</t>
  </si>
  <si>
    <t>LF lamp and ballast: LF lamp: T8, 48 inch, 28W, 2585 lm, CRI = 85, rated life = 24000 hours (4): LF Ballast: Electronic, Instant Start, Normal LO (1); Total Watts = 98</t>
  </si>
  <si>
    <t>LFLmpBlst-T8-48in-28w+El-IS-NLO+Refl(53w)</t>
  </si>
  <si>
    <t>LF lamp and ballast: LF lamp: T8, 48 inch, 28W, 2585 lm, CRI = 85, rated life = 24000 hours (2): LF Ballast: Electronic, Instant Start, Normal LO (1); Any type of reflector; Total Watts = 53</t>
  </si>
  <si>
    <t>LFLmpBlst-T8-48in-28w+El-IS-RLO(124w)</t>
  </si>
  <si>
    <t>LF lamp and ballast: LF lamp: T8, 48 inch, 28W, 2585 lm, CRI = 85, rated life = 24000 hours (4): LF Ballast: Electronic, Instant Start, Reduced LO (2); Total Watts = 124</t>
  </si>
  <si>
    <t>LFLmpBlst-T8-48in-28w+El-IS-RLO(24w)</t>
  </si>
  <si>
    <t>LF lamp and ballast: LF lamp: T8, 48 inch, 28W, 2585 lm, CRI = 85, rated life = 24000 hours (1): LF Ballast: Electronic, Instant Start, Reduced LO (1); Total Watts = 24</t>
  </si>
  <si>
    <t>LFLmpBlst-T8-48in-28w+El-IS-RLO(42w)</t>
  </si>
  <si>
    <t>LF lamp and ballast: LF lamp: T8, 48 inch, 28W, 2585 lm, CRI = 85, rated life = 24000 hours (2): LF Ballast: Electronic, Instant Start, Reduced LO (1); Total Watts = 42</t>
  </si>
  <si>
    <t>LFLmpBlst-T8-48in-28w+El-IS-RLO(44w)</t>
  </si>
  <si>
    <t>LF lamp and ballast: LF lamp: T8, 48 inch, 28W, 2585 lm, CRI = 85, rated life = 24000 hours (2): LF Ballast: Electronic, Instant Start, Reduced LO (1); Total Watts = 44</t>
  </si>
  <si>
    <t>LFLmpBlst-T8-48in-28w+El-IS-RLO(65w)</t>
  </si>
  <si>
    <t>LF lamp and ballast: LF lamp: T8, 48 inch, 28W, 2585 lm, CRI = 85, rated life = 24000 hours (3): LF Ballast: Electronic, Instant Start, Reduced LO (1); Total Watts = 65</t>
  </si>
  <si>
    <t>LFLmpBlst-T8-48in-28w+El-IS-RLO(84w)</t>
  </si>
  <si>
    <t>LF lamp and ballast: LF lamp: T8, 48 inch, 28W, 2585 lm, CRI = 85, rated life = 24000 hours (4): LF Ballast: Electronic, Instant Start, Reduced LO (1); Total Watts = 84</t>
  </si>
  <si>
    <t>LFLmpBlst-T8-48in-28w+El-IS-RLO(88w)</t>
  </si>
  <si>
    <t>LF lamp and ballast: LF lamp: T8, 48 inch, 28W, 2585 lm, CRI = 85, rated life = 24000 hours (4): LF Ballast: Electronic, Instant Start, Reduced LO (1); Total Watts = 88</t>
  </si>
  <si>
    <t>LFLmpBlst-T8-48in-28w+El-IS-RLO(92w)</t>
  </si>
  <si>
    <t>LF lamp and ballast: LF lamp: T8, 48 inch, 28W, 2585 lm, CRI = 85, rated life = 24000 hours (3): LF Ballast: Electronic, Instant Start, Reduced LO (2); Total Watts = 92</t>
  </si>
  <si>
    <t>LFLmpBlst-T8-48in-28w+El-IS-RLO(93w)</t>
  </si>
  <si>
    <t>LF lamp and ballast: LF lamp: T8, 48 inch, 28W, 2585 lm, CRI = 85, rated life = 24000 hours (3): LF Ballast: Electronic, Instant Start, Reduced LO (1.5); Total Watts = 93</t>
  </si>
  <si>
    <t>LFLmpBlst-T8-48in-28w+El-IS-VHLO(70w)</t>
  </si>
  <si>
    <t>LF lamp and ballast: LF lamp: T8, 48 inch, 28W, 2585 lm, CRI = 85, rated life = 24000 hours (2): LF Ballast: Electronic, Instant Start, Very High LO (1); Total Watts = 70</t>
  </si>
  <si>
    <t>LFLmpBlst-T8-48in-28w+El-IS-VHLO+Refl(70w)</t>
  </si>
  <si>
    <t>LF lamp and ballast: LF lamp: T8, 48 inch, 28W, 2585 lm, CRI = 85, rated life = 24000 hours (3): LF Ballast: Electronic, Instant Start, Very High LO (1); Any type of reflector; Total Watts = 70</t>
  </si>
  <si>
    <t>LFLmpBlst-T8-48in-28w+El-PS-HLO(102w)</t>
  </si>
  <si>
    <t>LF lamp and ballast: LF lamp: T8, 48 inch, 28W, 2585 lm, CRI = 85, rated life = 24000 hours (3): LF Ballast: Electronic, Programmed Start, High LO (2); Total Watts = 102</t>
  </si>
  <si>
    <t>LFLmpBlst-T8-48in-28w+El-PS-HLO(125w)</t>
  </si>
  <si>
    <t>LF lamp and ballast: LF lamp: T8, 48 inch, 28W, 2585 lm, CRI = 85, rated life = 24000 hours (4): LF Ballast: Electronic, Programmed Start, High LO (1); Total Watts = 125</t>
  </si>
  <si>
    <t>LFLmpBlst-T8-48in-28w+El-PS-HLO(130w)</t>
  </si>
  <si>
    <t>LF lamp and ballast: LF lamp: T8, 48 inch, 28W, 2585 lm, CRI = 85, rated life = 24000 hours (4): LF Ballast: Electronic, Programmed Start, High LO (2); Total Watts = 130</t>
  </si>
  <si>
    <t>LFLmpBlst-T8-48in-28w+El-PS-HLO(31w)</t>
  </si>
  <si>
    <t>LF lamp and ballast: LF lamp: T8, 48 inch, 28W, 2585 lm, CRI = 85, rated life = 24000 hours (1): LF Ballast: Electronic, Programmed Start, High LO (1); Total Watts = 31</t>
  </si>
  <si>
    <t>LFLmpBlst-T8-48in-28w+El-PS-HLO(37w)</t>
  </si>
  <si>
    <t>LF lamp and ballast: LF lamp: T8, 48 inch, 28W, 2585 lm, CRI = 85, rated life = 24000 hours (1): LF Ballast: Electronic, Programmed Start, High LO (1); Total Watts = 37</t>
  </si>
  <si>
    <t>LFLmpBlst-T8-48in-28w+El-PS-HLO(54.3w)</t>
  </si>
  <si>
    <t>LF lamp and ballast: LF lamp: T8, 48 inch, 28W, 2585 lm, CRI = 85, rated life = 24000 hours (2): LF Ballast: Electronic, Programmed Start, High LO (1); Total Watts = 54.3</t>
  </si>
  <si>
    <t>LFLmpBlst-T8-48in-28w+El-PS-HLO(65w)</t>
  </si>
  <si>
    <t>LF lamp and ballast: LF lamp: T8, 48 inch, 28W, 2585 lm, CRI = 85, rated life = 24000 hours (2): LF Ballast: Electronic, Programmed Start, High LO (1); Total Watts = 65</t>
  </si>
  <si>
    <t>LFLmpBlst-T8-48in-28w+El-PS-HLO(92w)</t>
  </si>
  <si>
    <t>LF lamp and ballast: LF lamp: T8, 48 inch, 28W, 2585 lm, CRI = 85, rated life = 24000 hours (3): LF Ballast: Electronic, Programmed Start, High LO (1); Total Watts = 92</t>
  </si>
  <si>
    <t>LFLmpBlst-T8-48in-28w+El-PS-HLO(98w)</t>
  </si>
  <si>
    <t>LF lamp and ballast: LF lamp: T8, 48 inch, 28W, 2585 lm, CRI = 85, rated life = 24000 hours (3): LF Ballast: Electronic, Programmed Start, High LO (1.5); Total Watts = 98</t>
  </si>
  <si>
    <t>LFLmpBlst-T8-48in-28w+El-PS-NLO-1(74w)</t>
  </si>
  <si>
    <t>LF lamp and ballast: LF lamp: T8, 48 inch, 28W, 2585 lm, CRI = 85, rated life = 24000 hours (3): LF Ballast: Electronic, Programmed Start, Normal LO (1.5); Total Watts = 74</t>
  </si>
  <si>
    <t>LFLmpBlst-T8-48in-28w+El-PS-NLO-2(74w)</t>
  </si>
  <si>
    <t>48in3g28wT8PRSNEl74w</t>
  </si>
  <si>
    <t>LF lamp and ballast: LF lamp: T8, 48 inch, 28W, 2585 lm, CRI = 85, rated life = 24000 hours (3): LF Ballast: Electronic, Programmed Start, Normal LO (1); Total Watts = 74</t>
  </si>
  <si>
    <t>LFLmpBlst-T8-48in-28w+El-PS-NLO(27w)</t>
  </si>
  <si>
    <t>LF lamp and ballast: LF lamp: T8, 48 inch, 28W, 2585 lm, CRI = 85, rated life = 24000 hours (1): LF Ballast: Electronic, Programmed Start, Normal LO (1); Total Watts = 27</t>
  </si>
  <si>
    <t>LFLmpBlst-T8-48in-28w+El-PS-NLO(50w)</t>
  </si>
  <si>
    <t>48in3g28wT8PRSNEl50w</t>
  </si>
  <si>
    <t>LF lamp and ballast: LF lamp: T8, 48 inch, 28W, 2585 lm, CRI = 85, rated life = 24000 hours (2): LF Ballast: Electronic, Programmed Start, Normal LO (1); Total Watts = 50</t>
  </si>
  <si>
    <t>LFLmpBlst-T8-48in-28w+El-PS-NLO(76w)</t>
  </si>
  <si>
    <t>LF lamp and ballast: LF lamp: T8, 48 inch, 28W, 2585 lm, CRI = 85, rated life = 24000 hours (3): LF Ballast: Electronic, Programmed Start, Normal LO (2); Total Watts = 76</t>
  </si>
  <si>
    <t>LFLmpBlst-T8-48in-28w+El-PS-NLO(98w)</t>
  </si>
  <si>
    <t>LF lamp and ballast: LF lamp: T8, 48 inch, 28W, 2585 lm, CRI = 85, rated life = 24000 hours (4): LF Ballast: Electronic, Programmed Start, Normal LO (2); Total Watts = 98</t>
  </si>
  <si>
    <t>LFLmpBlst-T8-48in-28w+El-PS-NLO(99w)</t>
  </si>
  <si>
    <t>48in3g28wT8PRSNEl99w</t>
  </si>
  <si>
    <t>LF lamp and ballast: LF lamp: T8, 48 inch, 28W, 2585 lm, CRI = 85, rated life = 24000 hours (4): LF Ballast: Electronic, Programmed Start, Normal LO (1); Total Watts = 99</t>
  </si>
  <si>
    <t>LFLmpBlst-T8-48in-28w+El-PS-NLO+Refl(51w)</t>
  </si>
  <si>
    <t>LF lamp and ballast: LF lamp: T8, 48 inch, 28W, 2585 lm, CRI = 85, rated life = 24000 hours (2): LF Ballast: Electronic, Programmed Start, Normal LO (1); Any type of reflector; Total Watts = 51</t>
  </si>
  <si>
    <t>LFLmpBlst-T8-48in-28w+El-PS-RLO-1(63w)</t>
  </si>
  <si>
    <t>48in3g28wT8PRSREl63w</t>
  </si>
  <si>
    <t>LF lamp and ballast: LF lamp: T8, 48 inch, 28W, 2585 lm, CRI = 85, rated life = 24000 hours (3): LF Ballast: Electronic, Programmed Start, Reduced LO (1); Total Watts = 63</t>
  </si>
  <si>
    <t>LFLmpBlst-T8-48in-28w+El-PS-RLO-2(63w)</t>
  </si>
  <si>
    <t>LF lamp and ballast: LF lamp: T8, 48 inch, 28W, 2585 lm, CRI = 85, rated life = 24000 hours (3): LF Ballast: Electronic, Programmed Start, Reduced LO (2); Total Watts = 63</t>
  </si>
  <si>
    <t>LFLmpBlst-T8-48in-28w+El-PS-RLO(23w)</t>
  </si>
  <si>
    <t>LF lamp and ballast: LF lamp: T8, 48 inch, 28W, 2585 lm, CRI = 85, rated life = 24000 hours (1): LF Ballast: Electronic, Programmed Start, Reduced LO (1); Total Watts = 23</t>
  </si>
  <si>
    <t>LFLmpBlst-T8-48in-28w+El-PS-RLO(42w)</t>
  </si>
  <si>
    <t>48in3g28wT8PRSREl42w</t>
  </si>
  <si>
    <t>LF lamp and ballast: LF lamp: T8, 48 inch, 28W, 2585 lm, CRI = 85, rated life = 24000 hours (2): LF Ballast: Electronic, Programmed Start, Reduced LO (1); Total Watts = 42</t>
  </si>
  <si>
    <t>LFLmpBlst-T8-48in-28w+El-PS-RLO(60w)</t>
  </si>
  <si>
    <t>LF lamp and ballast: LF lamp: T8, 48 inch, 28W, 2585 lm, CRI = 85, rated life = 24000 hours (3): LF Ballast: Electronic, Programmed Start, Reduced LO (1.5); Total Watts = 60</t>
  </si>
  <si>
    <t>LFLmpBlst-T8-48in-28w+El-PS-RLO(80w)</t>
  </si>
  <si>
    <t>LF lamp and ballast: LF lamp: T8, 48 inch, 28W, 2585 lm, CRI = 85, rated life = 24000 hours (4): LF Ballast: Electronic, Programmed Start, Reduced LO (2); Total Watts = 80</t>
  </si>
  <si>
    <t>LFLmpBlst-T8-48in-28w+El-PS-RLO(84w)</t>
  </si>
  <si>
    <t>48in3g28wT8PRSREl84w</t>
  </si>
  <si>
    <t>LF lamp and ballast: LF lamp: T8, 48 inch, 28W, 2585 lm, CRI = 85, rated life = 24000 hours (4): LF Ballast: Electronic, Programmed Start, Reduced LO (1); Total Watts = 84</t>
  </si>
  <si>
    <t>LFLmpBlst-T8-48in-28w+El-PS-VHLO(37.4w)</t>
  </si>
  <si>
    <t>LF lamp and ballast: LF lamp: T8, 48 inch, 28W, 2585 lm, CRI = 85, rated life = 24000 hours (1): LF Ballast: Electronic, Programmed Start, Very High LO (1); Total Watts = 37.4</t>
  </si>
  <si>
    <t>LFLmpBlst-T8-48in-28w+El-PS-VHLO(38w)</t>
  </si>
  <si>
    <t>LF lamp and ballast: LF lamp: T8, 48 inch, 28W, 2585 lm, CRI = 85, rated life = 24000 hours (1): LF Ballast: Electronic, Programmed Start, Very High LO (1); Total Watts = 38</t>
  </si>
  <si>
    <t>LFLmpBlst-T8-48in-28w+El-PS-VHLO(64w)</t>
  </si>
  <si>
    <t>48in3g28wT8PRSVEl64w</t>
  </si>
  <si>
    <t>LF lamp and ballast: LF lamp: T8, 48 inch, 28W, 2585 lm, CRI = 85, rated life = 24000 hours (2): LF Ballast: Electronic, Programmed Start, Very High LO (1); Total Watts = 64</t>
  </si>
  <si>
    <t>LFLmpBlst-T8-48in-28w+El-PS-VHLO(97w)</t>
  </si>
  <si>
    <t>48in3g28wT8PRSVEl97w</t>
  </si>
  <si>
    <t>LF lamp and ballast: LF lamp: T8, 48 inch, 28W, 2585 lm, CRI = 85, rated life = 24000 hours (3): LF Ballast: Electronic, Programmed Start, Very High LO (1); Total Watts = 97</t>
  </si>
  <si>
    <t>LFLmpBlst-T8-48in-30w+El-IS-NLO-Del(51w)</t>
  </si>
  <si>
    <t>LF lamp and ballast: LF lamp: T8, 48 inch, 30W, 2750 lm, CRI = 85, rated life = 24000 hours (1): LF Ballast: Electronic, Instant Start, Normal LO (1); Delamped; Total Watts = 51</t>
  </si>
  <si>
    <t>LFLmpBlst-T8-48in-30w+El-IS-NLO(102w)</t>
  </si>
  <si>
    <t>48in3g30wT8ESPISNEl102w</t>
  </si>
  <si>
    <t>LF lamp and ballast: LF lamp: T8, 48 inch, 30W, 2750 lm, CRI = 85, rated life = 24000 hours (4): LF Ballast: Electronic, Instant Start, Normal LO (1); Total Watts = 102</t>
  </si>
  <si>
    <t>LFLmpBlst-T8-48in-30w+El-IS-NLO(153w)</t>
  </si>
  <si>
    <t>48in3g30wT8ESPISNEl153w</t>
  </si>
  <si>
    <t>LF lamp and ballast: LF lamp: T8, 48 inch, 30W, 2750 lm, CRI = 85, rated life = 24000 hours (6): LF Ballast: Electronic, Instant Start, Normal LO (1); Total Watts = 153</t>
  </si>
  <si>
    <t>LFLmpBlst-T8-48in-30w+El-IS-NLO(204w)</t>
  </si>
  <si>
    <t>48in3g30wT8ESPISNEl204w</t>
  </si>
  <si>
    <t>LF lamp and ballast: LF lamp: T8, 48 inch, 30W, 2750 lm, CRI = 85, rated life = 24000 hours (8): LF Ballast: Electronic, Instant Start, Normal LO (1); Total Watts = 204</t>
  </si>
  <si>
    <t>LFLmpBlst-T8-48in-30w+El-IS-NLO(27w)</t>
  </si>
  <si>
    <t>48in3g30wT8ESPISNEl27w</t>
  </si>
  <si>
    <t>LF lamp and ballast: LF lamp: T8, 48 inch, 30W, 2750 lm, CRI = 85, rated life = 24000 hours (1): LF Ballast: Electronic, Instant Start, Normal LO (1); Total Watts = 27</t>
  </si>
  <si>
    <t>LFLmpBlst-T8-48in-30w+El-IS-NLO(51w)</t>
  </si>
  <si>
    <t>48in3g30wT8ESPISNEl51w</t>
  </si>
  <si>
    <t>LF lamp and ballast: LF lamp: T8, 48 inch, 30W, 2750 lm, CRI = 85, rated life = 24000 hours (2): LF Ballast: Electronic, Instant Start, Normal LO (1); Total Watts = 51</t>
  </si>
  <si>
    <t>LFLmpBlst-T8-48in-30w+El-IS-NLO(77w)</t>
  </si>
  <si>
    <t>48in3g30wT8ESPISNEl77w</t>
  </si>
  <si>
    <t>LF lamp and ballast: LF lamp: T8, 48 inch, 30W, 2750 lm, CRI = 85, rated life = 24000 hours (3): LF Ballast: Electronic, Instant Start, Normal LO (1); Total Watts = 77</t>
  </si>
  <si>
    <t>LFLmpBlst-T8-48in-30w+El-IS-RLO(135w)</t>
  </si>
  <si>
    <t>48in3g30wT8ESPISREl135w</t>
  </si>
  <si>
    <t>LF lamp and ballast: LF lamp: T8, 48 inch, 30W, 2750 lm, CRI = 85, rated life = 24000 hours (6): LF Ballast: Electronic, Instant Start, Reduced LO (1); Total Watts = 135</t>
  </si>
  <si>
    <t>LFLmpBlst-T8-48in-30w+El-IS-RLO(180w)</t>
  </si>
  <si>
    <t>48in3g30wT8ESPISREl180w</t>
  </si>
  <si>
    <t>LF lamp and ballast: LF lamp: T8, 48 inch, 30W, 2750 lm, CRI = 85, rated life = 24000 hours (8): LF Ballast: Electronic, Instant Start, Reduced LO (1); Total Watts = 180</t>
  </si>
  <si>
    <t>LFLmpBlst-T8-48in-30w+El-IS-RLO(24w)</t>
  </si>
  <si>
    <t>48in3g30wT8ESPISREl24w</t>
  </si>
  <si>
    <t>LF lamp and ballast: LF lamp: T8, 48 inch, 30W, 2750 lm, CRI = 85, rated life = 24000 hours (1): LF Ballast: Electronic, Instant Start, Reduced LO (1); Total Watts = 24</t>
  </si>
  <si>
    <t>LFLmpBlst-T8-48in-30w+El-IS-RLO(45w)</t>
  </si>
  <si>
    <t>48in3g30wT8ESPISREl45w</t>
  </si>
  <si>
    <t>LF lamp and ballast: LF lamp: T8, 48 inch, 30W, 2750 lm, CRI = 85, rated life = 24000 hours (2): LF Ballast: Electronic, Instant Start, Reduced LO (1); Total Watts = 45</t>
  </si>
  <si>
    <t>LFLmpBlst-T8-48in-30w+El-IS-RLO(67w)</t>
  </si>
  <si>
    <t>48in3g30wT8ESPISREl67w</t>
  </si>
  <si>
    <t>LF lamp and ballast: LF lamp: T8, 48 inch, 30W, 2750 lm, CRI = 85, rated life = 24000 hours (3): LF Ballast: Electronic, Instant Start, Reduced LO (1); Total Watts = 67</t>
  </si>
  <si>
    <t>LFLmpBlst-T8-48in-30w+El-IS-RLO(90w)</t>
  </si>
  <si>
    <t>48in3g30wT8ESPISREl90w</t>
  </si>
  <si>
    <t>LF lamp and ballast: LF lamp: T8, 48 inch, 30W, 2750 lm, CRI = 85, rated life = 24000 hours (4): LF Ballast: Electronic, Instant Start, Reduced LO (1); Total Watts = 90</t>
  </si>
  <si>
    <t>LFLmpBlst-T8-48in-32w-1g+El-IS-HLO(31w)</t>
  </si>
  <si>
    <t>48in1g32wT8T3ISHEl31w</t>
  </si>
  <si>
    <t>LF lamp and ballast: LF lamp: T8, 48 inch, 32W, 2710 lm, CRI = 75, rated life = 15000 hours (1): LF Ballast: Electronic, Instant Start, High LO (0.33); Total Watts = 31</t>
  </si>
  <si>
    <t>LFLmpBlst-T8-48in-32w-1g+El-IS-HLO(33w)</t>
  </si>
  <si>
    <t>48in1g32wT8T2ISHEl33w</t>
  </si>
  <si>
    <t>LF lamp and ballast: LF lamp: T8, 48 inch, 32W, 2710 lm, CRI = 75, rated life = 15000 hours (1): LF Ballast: Electronic, Instant Start, High LO (0.5); Total Watts = 33</t>
  </si>
  <si>
    <t>LFLmpBlst-T8-48in-32w-1g+El-IS-HLO(36w)</t>
  </si>
  <si>
    <t>48in1g32wT8ISHEl36w</t>
  </si>
  <si>
    <t>LF lamp and ballast: LF lamp: T8, 48 inch, 32W, 2710 lm, CRI = 75, rated life = 15000 hours (1): LF Ballast: Electronic, Instant Start, High LO (1); Total Watts = 36</t>
  </si>
  <si>
    <t>LFLmpBlst-T8-48in-32w-1g+El-IS-HLO(65w)</t>
  </si>
  <si>
    <t>48in1g32wT8ISHEl65w</t>
  </si>
  <si>
    <t>LF lamp and ballast: LF lamp: T8, 48 inch, 32W, 2710 lm, CRI = 75, rated life = 15000 hours (2): LF Ballast: Electronic, Instant Start, High LO (1); Total Watts = 65</t>
  </si>
  <si>
    <t>LFLmpBlst-T8-48in-32w-1g+El-IS-HLO(93w)</t>
  </si>
  <si>
    <t>48in1g32wT8ISHEl93w</t>
  </si>
  <si>
    <t>LF lamp and ballast: LF lamp: T8, 48 inch, 32W, 2710 lm, CRI = 75, rated life = 15000 hours (3): LF Ballast: Electronic, Instant Start, High LO (1); Total Watts = 93</t>
  </si>
  <si>
    <t>LFLmpBlst-T8-48in-32w-1g+El-IS-NLO-1(30w)</t>
  </si>
  <si>
    <t>LF lamp and ballast: LF lamp: T8, 48 inch, 32W, 2710 lm, CRI = 75, rated life = 15000 hours (1): LF Ballast: Electronic, Instant Start, Normal LO (1); Total Watts = 30</t>
  </si>
  <si>
    <t>LFLmpBlst-T8-48in-32w-1g+El-IS-NLO-2(30w)</t>
  </si>
  <si>
    <t>48in1g32wT8T3ISNEl30w</t>
  </si>
  <si>
    <t>LF lamp and ballast: LF lamp: T8, 48 inch, 32W, 2710 lm, CRI = 75, rated life = 15000 hours (1): LF Ballast: Electronic, Instant Start, Normal LO (0.33); Total Watts = 30</t>
  </si>
  <si>
    <t>LFLmpBlst-T8-48in-32w-1g+El-IS-NLO-3(30w)</t>
  </si>
  <si>
    <t>48in1g32wT8T2ISNEl30w</t>
  </si>
  <si>
    <t>LF lamp and ballast: LF lamp: T8, 48 inch, 32W, 2710 lm, CRI = 75, rated life = 15000 hours (1): LF Ballast: Electronic, Instant Start, Normal LO (0.5); Total Watts = 30</t>
  </si>
  <si>
    <t>LFLmpBlst-T8-48in-32w-1g+El-IS-NLO-Del(0w)</t>
  </si>
  <si>
    <t>LF lamp and ballast: LF lamp: T8, 48 inch, 32W, 2710 lm, CRI = 75, rated life = 15000 hours (2): LF Ballast: Electronic, Instant Start, Normal LO (1); Delamped; Total Watts = 0</t>
  </si>
  <si>
    <t>LFLmpBlst-T8-48in-32w-1g+El-IS-NLO-Del(112w)</t>
  </si>
  <si>
    <t>LF lamp and ballast: LF lamp: T8, 48 inch, 32W, 2710 lm, CRI = 75, rated life = 15000 hours (2): LF Ballast: Electronic, Instant Start, Normal LO (1); Delamped; Total Watts = 112</t>
  </si>
  <si>
    <t>LFLmpBlst-T8-48in-32w-1g+El-IS-NLO-Del(51w)</t>
  </si>
  <si>
    <t>LF lamp and ballast: LF lamp: T8, 48 inch, 32W, 2710 lm, CRI = 75, rated life = 15000 hours (2): LF Ballast: Electronic, Instant Start, Normal LO (1); Delamped; Total Watts = 51</t>
  </si>
  <si>
    <t>LFLmpBlst-T8-48in-32w-1g+El-IS-NLO-Del(59w)</t>
  </si>
  <si>
    <t>LF lamp and ballast: LF lamp: T8, 48 inch, 32W, 2710 lm, CRI = 75, rated life = 15000 hours (2): LF Ballast: Electronic, Instant Start, Normal LO (1); Delamped; Total Watts = 59</t>
  </si>
  <si>
    <t>LFLmpBlst-T8-48in-32w-1g+El-IS-NLO-Del(77w)</t>
  </si>
  <si>
    <t>LF lamp and ballast: LF lamp: T8, 48 inch, 32W, 2710 lm, CRI = 75, rated life = 15000 hours (3): LF Ballast: Electronic, Instant Start, Normal LO (1); Delamped; Total Watts = 77</t>
  </si>
  <si>
    <t>LFLmpBlst-T8-48in-32w-1g+El-IS-NLO(112w)</t>
  </si>
  <si>
    <t>48in1g32wT8ISNEl112w</t>
  </si>
  <si>
    <t>LF lamp and ballast: LF lamp: T8, 48 inch, 32W, 2710 lm, CRI = 75, rated life = 15000 hours (4): LF Ballast: Electronic, Instant Start, Normal LO (1); Total Watts = 112</t>
  </si>
  <si>
    <t>LFLmpBlst-T8-48in-32w-1g+El-IS-NLO(118w)</t>
  </si>
  <si>
    <t>48in1g32wT82ISNEl118w</t>
  </si>
  <si>
    <t>LF lamp and ballast: LF lamp: T8, 48 inch, 32W, 2710 lm, CRI = 75, rated life = 15000 hours (4): LF Ballast: Electronic, Instant Start, Normal LO (2); Total Watts = 118</t>
  </si>
  <si>
    <t>LFLmpBlst-T8-48in-32w-1g+El-IS-NLO(148w)</t>
  </si>
  <si>
    <t>2+3</t>
  </si>
  <si>
    <t>48in1g32wT82ISNEl148w</t>
  </si>
  <si>
    <t>LF lamp and ballast: LF lamp: T8, 48 inch, 32W, 2710 lm, CRI = 75, rated life = 15000 hours (5): LF Ballast: Electronic, Instant Start, Normal LO (2); Total Watts = 148</t>
  </si>
  <si>
    <t>LFLmpBlst-T8-48in-32w-1g+El-IS-NLO(175w)</t>
  </si>
  <si>
    <t>48in1g32wT8ISNEl175w</t>
  </si>
  <si>
    <t>LF lamp and ballast: LF lamp: T8, 48 inch, 32W, 2710 lm, CRI = 75, rated life = 15000 hours (6): LF Ballast: Electronic, Instant Start, Normal LO (2); Total Watts = 175</t>
  </si>
  <si>
    <t>LFLmpBlst-T8-48in-32w-1g+El-IS-NLO(224w)</t>
  </si>
  <si>
    <t>48in1g32wT8ISNEl224w</t>
  </si>
  <si>
    <t>LF lamp and ballast: LF lamp: T8, 48 inch, 32W, 2710 lm, CRI = 75, rated life = 15000 hours (8): LF Ballast: Electronic, Instant Start, Normal LO (2); Total Watts = 224</t>
  </si>
  <si>
    <t>LFLmpBlst-T8-48in-32w-1g+El-IS-NLO(28w)</t>
  </si>
  <si>
    <t>48in1g32wT8T4ISNEl28w</t>
  </si>
  <si>
    <t>LF lamp and ballast: LF lamp: T8, 48 inch, 32W, 2710 lm, CRI = 75, rated life = 15000 hours (1): LF Ballast: Electronic, Instant Start, Normal LO (0.25); Total Watts = 28</t>
  </si>
  <si>
    <t>LFLmpBlst-T8-48in-32w-1g+El-IS-NLO(30.5w)</t>
  </si>
  <si>
    <t>LF lamp and ballast: LF lamp: T8, 48 inch, 32W, 2710 lm, CRI = 75, rated life = 15000 hours (1): LF Ballast: Electronic, Instant Start, Normal LO (0.33); Total Watts = 30.5</t>
  </si>
  <si>
    <t>LFLmpBlst-T8-48in-32w-1g+El-IS-NLO(31w)</t>
  </si>
  <si>
    <t>LF lamp and ballast: LF lamp: T8, 48 inch, 32W, 2710 lm, CRI = 75, rated life = 15000 hours (1): LF Ballast: Electronic, Instant Start, Normal LO (0.33); Total Watts = 31</t>
  </si>
  <si>
    <t>LFLmpBlst-T8-48in-32w-1g+El-IS-NLO(56w)</t>
  </si>
  <si>
    <t>48in1g32wT8T4ISNEl56w</t>
  </si>
  <si>
    <t>LF lamp and ballast: LF lamp: T8, 48 inch, 32W, 2710 lm, CRI = 75, rated life = 15000 hours (2): LF Ballast: Electronic, Instant Start, Normal LO (0.5); Total Watts = 56</t>
  </si>
  <si>
    <t>LFLmpBlst-T8-48in-32w-1g+El-IS-NLO(59w)</t>
  </si>
  <si>
    <t>48in1g32wT8ISNEl59w</t>
  </si>
  <si>
    <t>LF lamp and ballast: LF lamp: T8, 48 inch, 32W, 2710 lm, CRI = 75, rated life = 15000 hours (2): LF Ballast: Electronic, Instant Start, Normal LO (1); Total Watts = 59</t>
  </si>
  <si>
    <t>LFLmpBlst-T8-48in-32w-1g+El-IS-NLO(89w)</t>
  </si>
  <si>
    <t>48in1g32wT8ISNEl89w</t>
  </si>
  <si>
    <t>LF lamp and ballast: LF lamp: T8, 48 inch, 32W, 2710 lm, CRI = 75, rated life = 15000 hours (3): LF Ballast: Electronic, Instant Start, Normal LO (1); Total Watts = 89</t>
  </si>
  <si>
    <t>LFLmpBlst-T8-48in-32w-1g+El-IS-NLO(90w)</t>
  </si>
  <si>
    <t>48in1g32wT82ISNEl90w</t>
  </si>
  <si>
    <t>LF lamp and ballast: LF lamp: T8, 48 inch, 32W, 2710 lm, CRI = 75, rated life = 15000 hours (3): LF Ballast: Electronic, Instant Start, Normal LO (2); Total Watts = 90</t>
  </si>
  <si>
    <t>LFLmpBlst-T8-48in-32w-1g+El-IS-RLO-1(26w)</t>
  </si>
  <si>
    <t>48in1g32wT8T4ISREl26w</t>
  </si>
  <si>
    <t>LF lamp and ballast: LF lamp: T8, 48 inch, 32W, 2710 lm, CRI = 75, rated life = 15000 hours (1): LF Ballast: Electronic, Instant Start, Reduced LO (0.25); Total Watts = 26</t>
  </si>
  <si>
    <t>LFLmpBlst-T8-48in-32w-1g+El-IS-RLO-2(26w)</t>
  </si>
  <si>
    <t>48in1g32wT8T3ISREl26w</t>
  </si>
  <si>
    <t>LF lamp and ballast: LF lamp: T8, 48 inch, 32W, 2710 lm, CRI = 75, rated life = 15000 hours (1): LF Ballast: Electronic, Instant Start, Reduced LO (0.33); Total Watts = 26</t>
  </si>
  <si>
    <t>LFLmpBlst-T8-48in-32w-1g+El-IS-RLO-3(26w)</t>
  </si>
  <si>
    <t>48in1g32wT8T2ISREl26w</t>
  </si>
  <si>
    <t>LF lamp and ballast: LF lamp: T8, 48 inch, 32W, 2710 lm, CRI = 75, rated life = 15000 hours (1): LF Ballast: Electronic, Instant Start, Reduced LO (0.5); Total Watts = 26</t>
  </si>
  <si>
    <t>LFLmpBlst-T8-48in-32w-1g+El-IS-RLO(102w)</t>
  </si>
  <si>
    <t>48in1g32wT8ISREl102w</t>
  </si>
  <si>
    <t>LF lamp and ballast: LF lamp: T8, 48 inch, 32W, 2710 lm, CRI = 75, rated life = 15000 hours (4): LF Ballast: Electronic, Instant Start, Reduced LO (1); Total Watts = 102</t>
  </si>
  <si>
    <t>LFLmpBlst-T8-48in-32w-1g+El-IS-RLO(156w)</t>
  </si>
  <si>
    <t>48in1g32wT8ISREl156w</t>
  </si>
  <si>
    <t>LF lamp and ballast: LF lamp: T8, 48 inch, 32W, 2710 lm, CRI = 75, rated life = 15000 hours (6): LF Ballast: Electronic, Instant Start, Reduced LO (2); Total Watts = 156</t>
  </si>
  <si>
    <t>LFLmpBlst-T8-48in-32w-1g+El-IS-RLO(204w)</t>
  </si>
  <si>
    <t>48in1g32wT8ISREl204w</t>
  </si>
  <si>
    <t>LF lamp and ballast: LF lamp: T8, 48 inch, 32W, 2710 lm, CRI = 75, rated life = 15000 hours (8): LF Ballast: Electronic, Instant Start, Reduced LO (2); Total Watts = 204</t>
  </si>
  <si>
    <t>LFLmpBlst-T8-48in-32w-1g+El-IS-RLO(51w)</t>
  </si>
  <si>
    <t>48in1g32wT8T4ISREl51w</t>
  </si>
  <si>
    <t>LF lamp and ballast: LF lamp: T8, 48 inch, 32W, 2710 lm, CRI = 75, rated life = 15000 hours (2): LF Ballast: Electronic, Instant Start, Reduced LO (0.5); Total Watts = 51</t>
  </si>
  <si>
    <t>LFLmpBlst-T8-48in-32w-1g+El-IS-RLO(52w)</t>
  </si>
  <si>
    <t>48in1g32wT8ISREl52w</t>
  </si>
  <si>
    <t>LF lamp and ballast: LF lamp: T8, 48 inch, 32W, 2710 lm, CRI = 75, rated life = 15000 hours (2): LF Ballast: Electronic, Instant Start, Reduced LO (1); Total Watts = 52</t>
  </si>
  <si>
    <t>LFLmpBlst-T8-48in-32w-1g+El-IS-RLO(78w)</t>
  </si>
  <si>
    <t>48in1g32wT8ISREl78w</t>
  </si>
  <si>
    <t>LF lamp and ballast: LF lamp: T8, 48 inch, 32W, 2710 lm, CRI = 75, rated life = 15000 hours (3): LF Ballast: Electronic, Instant Start, Reduced LO (1); Total Watts = 78</t>
  </si>
  <si>
    <t>LFLmpBlst-T8-48in-32w-1g+El-IS-VHLO-1(38w)</t>
  </si>
  <si>
    <t>48in1g32wT8T4ISVEl38w</t>
  </si>
  <si>
    <t>LF lamp and ballast: LF lamp: T8, 48 inch, 32W, 2710 lm, CRI = 75, rated life = 15000 hours (1): LF Ballast: Electronic, Instant Start, Very High LO (0.25); Total Watts = 38</t>
  </si>
  <si>
    <t>LFLmpBlst-T8-48in-32w-1g+El-IS-VHLO-2(38w)</t>
  </si>
  <si>
    <t>48in1g32wT8T3ISVEl38w</t>
  </si>
  <si>
    <t>LF lamp and ballast: LF lamp: T8, 48 inch, 32W, 2710 lm, CRI = 75, rated life = 15000 hours (1): LF Ballast: Electronic, Instant Start, Very High LO (0.33); Total Watts = 38</t>
  </si>
  <si>
    <t>LFLmpBlst-T8-48in-32w-1g+El-IS-VHLO(112w)</t>
  </si>
  <si>
    <t>48in1g32wT8ISVEl112w</t>
  </si>
  <si>
    <t>LF lamp and ballast: LF lamp: T8, 48 inch, 32W, 2710 lm, CRI = 75, rated life = 15000 hours (3): LF Ballast: Electronic, Instant Start, Very High LO (1); Total Watts = 112</t>
  </si>
  <si>
    <t>LFLmpBlst-T8-48in-32w-1g+El-IS-VHLO(151w)</t>
  </si>
  <si>
    <t>48in1g32wT8ISVEl151w</t>
  </si>
  <si>
    <t>LF lamp and ballast: LF lamp: T8, 48 inch, 32W, 2710 lm, CRI = 75, rated life = 15000 hours (4): LF Ballast: Electronic, Instant Start, Very High LO (2); Total Watts = 151</t>
  </si>
  <si>
    <t>LFLmpBlst-T8-48in-32w-1g+El-IS-VHLO(152w)</t>
  </si>
  <si>
    <t>48in1g32wT82ISVEl152w</t>
  </si>
  <si>
    <t>LF lamp and ballast: LF lamp: T8, 48 inch, 32W, 2710 lm, CRI = 75, rated life = 15000 hours (4): LF Ballast: Electronic, Instant Start, Very High LO (1); Total Watts = 152</t>
  </si>
  <si>
    <t>LFLmpBlst-T8-48in-32w-1g+El-IS-VHLO(189w)</t>
  </si>
  <si>
    <t>48in1g32wT82ISVEl189w</t>
  </si>
  <si>
    <t>LF lamp and ballast: LF lamp: T8, 48 inch, 32W, 2710 lm, CRI = 75, rated life = 15000 hours (5): LF Ballast: Electronic, Instant Start, Very High LO (2); Total Watts = 189</t>
  </si>
  <si>
    <t>LFLmpBlst-T8-48in-32w-1g+El-IS-VHLO(226w)</t>
  </si>
  <si>
    <t>48in1g32wT82ISVEl226w</t>
  </si>
  <si>
    <t>LF lamp and ballast: LF lamp: T8, 48 inch, 32W, 2710 lm, CRI = 75, rated life = 15000 hours (6): LF Ballast: Electronic, Instant Start, Very High LO (2); Total Watts = 226</t>
  </si>
  <si>
    <t>LFLmpBlst-T8-48in-32w-1g+El-IS-VHLO(40w)</t>
  </si>
  <si>
    <t>48in1g32wT8T2ISVEl40w</t>
  </si>
  <si>
    <t>LF lamp and ballast: LF lamp: T8, 48 inch, 32W, 2710 lm, CRI = 75, rated life = 15000 hours (1): LF Ballast: Electronic, Instant Start, Very High LO (0.5); Total Watts = 40</t>
  </si>
  <si>
    <t>LFLmpBlst-T8-48in-32w-1g+El-IS-VHLO(41w)</t>
  </si>
  <si>
    <t>48in1g32wT8ISVEl41w</t>
  </si>
  <si>
    <t>LF lamp and ballast: LF lamp: T8, 48 inch, 32W, 2710 lm, CRI = 75, rated life = 15000 hours (1): LF Ballast: Electronic, Instant Start, Very High LO (1); Total Watts = 41</t>
  </si>
  <si>
    <t>LFLmpBlst-T8-48in-32w-1g+El-IS-VHLO(79w)</t>
  </si>
  <si>
    <t>48in1g32wT8ISVEl79w</t>
  </si>
  <si>
    <t>LF lamp and ballast: LF lamp: T8, 48 inch, 32W, 2710 lm, CRI = 75, rated life = 15000 hours (2): LF Ballast: Electronic, Instant Start, Very High LO (1); Total Watts = 79</t>
  </si>
  <si>
    <t>LFLmpBlst-T8-48in-32w-1g+El-RS-HLO(33w)</t>
  </si>
  <si>
    <t>48in1g32wT8T3RSHEl33w</t>
  </si>
  <si>
    <t>LF lamp and ballast: LF lamp: T8, 48 inch, 32W, 2710 lm, CRI = 75, rated life = 15000 hours (1): LF Ballast: Electronic, Rapid Start, High LO (0.33); Total Watts = 33</t>
  </si>
  <si>
    <t>LFLmpBlst-T8-48in-32w-1g+El-RS-HLO(35w)</t>
  </si>
  <si>
    <t>48in1g32wT8T2RSHEl35w</t>
  </si>
  <si>
    <t>LF lamp and ballast: LF lamp: T8, 48 inch, 32W, 2710 lm, CRI = 75, rated life = 15000 hours (1): LF Ballast: Electronic, Rapid Start, High LO (0.5); Total Watts = 35</t>
  </si>
  <si>
    <t>LFLmpBlst-T8-48in-32w-1g+El-RS-HLO(39w)</t>
  </si>
  <si>
    <t>48in1g32wT8RSHEl39w</t>
  </si>
  <si>
    <t>LF lamp and ballast: LF lamp: T8, 48 inch, 32W, 2710 lm, CRI = 75, rated life = 15000 hours (1): LF Ballast: Electronic, Rapid Start, High LO (1); Total Watts = 39</t>
  </si>
  <si>
    <t>LFLmpBlst-T8-48in-32w-1g+El-RS-HLO(70w)</t>
  </si>
  <si>
    <t>48in1g32wT8RSHEl70w</t>
  </si>
  <si>
    <t>LF lamp and ballast: LF lamp: T8, 48 inch, 32W, 2710 lm, CRI = 75, rated life = 15000 hours (2): LF Ballast: Electronic, Rapid Start, High LO (1); Total Watts = 70</t>
  </si>
  <si>
    <t>LFLmpBlst-T8-48in-32w-1g+El-RS-HLO(98w)</t>
  </si>
  <si>
    <t>48in1g32wT8RSHEl98w</t>
  </si>
  <si>
    <t>LF lamp and ballast: LF lamp: T8, 48 inch, 32W, 2710 lm, CRI = 75, rated life = 15000 hours (3): LF Ballast: Electronic, Rapid Start, High LO (1); Total Watts = 98</t>
  </si>
  <si>
    <t>LFLmpBlst-T8-48in-32w-1g+El-RS-NLO-1(30w)</t>
  </si>
  <si>
    <t>48in1g32wT8T4RSNEl30w</t>
  </si>
  <si>
    <t>LF lamp and ballast: LF lamp: T8, 48 inch, 32W, 2710 lm, CRI = 75, rated life = 15000 hours (1): LF Ballast: Electronic, Rapid Start, Normal LO (0.25); Total Watts = 30</t>
  </si>
  <si>
    <t>LFLmpBlst-T8-48in-32w-1g+El-RS-NLO-2(30w)</t>
  </si>
  <si>
    <t>48in1g32wT8T2RSNEl30w</t>
  </si>
  <si>
    <t>LF lamp and ballast: LF lamp: T8, 48 inch, 32W, 2710 lm, CRI = 75, rated life = 15000 hours (1): LF Ballast: Electronic, Rapid Start, Normal LO (0.5); Total Watts = 30</t>
  </si>
  <si>
    <t>LFLmpBlst-T8-48in-32w-1g+El-RS-NLO-Del(0w)</t>
  </si>
  <si>
    <t>LF lamp and ballast: LF lamp: T8, 48 inch, 32W, 2710 lm, CRI = 75, rated life = 15000 hours (1): LF Ballast: Electronic, Rapid Start, Normal LO (1); Delamped; Total Watts = 0</t>
  </si>
  <si>
    <t>LFLmpBlst-T8-48in-32w-1g+El-RS-NLO-Del(32w)</t>
  </si>
  <si>
    <t>LF lamp and ballast: LF lamp: T8, 48 inch, 32W, 2710 lm, CRI = 75, rated life = 15000 hours (1): LF Ballast: Electronic, Rapid Start, Normal LO (1); Delamped; Total Watts = 32</t>
  </si>
  <si>
    <t>LFLmpBlst-T8-48in-32w-1g+El-RS-NLO-Del(60w)</t>
  </si>
  <si>
    <t>LF lamp and ballast: LF lamp: T8, 48 inch, 32W, 2710 lm, CRI = 75, rated life = 15000 hours (2): LF Ballast: Electronic, Rapid Start, Normal LO (1); Delamped; Total Watts = 60</t>
  </si>
  <si>
    <t>LFLmpBlst-T8-48in-32w-1g+El-RS-NLO-Del(93w)</t>
  </si>
  <si>
    <t>LF lamp and ballast: LF lamp: T8, 48 inch, 32W, 2710 lm, CRI = 75, rated life = 15000 hours (3): LF Ballast: Electronic, Rapid Start, Normal LO (1); Delamped; Total Watts = 93</t>
  </si>
  <si>
    <t>LFLmpBlst-T8-48in-32w-1g+El-RS-NLO(118w)</t>
  </si>
  <si>
    <t>48in1g32wT8RSNEl118w</t>
  </si>
  <si>
    <t>LF lamp and ballast: LF lamp: T8, 48 inch, 32W, 2710 lm, CRI = 75, rated life = 15000 hours (4): LF Ballast: Electronic, Rapid Start, Normal LO (1); Total Watts = 118</t>
  </si>
  <si>
    <t>LFLmpBlst-T8-48in-32w-1g+El-RS-NLO(120w)</t>
  </si>
  <si>
    <t>48in1g32wT82RSNEl120w</t>
  </si>
  <si>
    <t>LF lamp and ballast: LF lamp: T8, 48 inch, 32W, 2710 lm, CRI = 75, rated life = 15000 hours (4): LF Ballast: Electronic, Rapid Start, Normal LO (2); Total Watts = 120</t>
  </si>
  <si>
    <t>LFLmpBlst-T8-48in-32w-1g+El-RS-NLO(182w)</t>
  </si>
  <si>
    <t>48in1g32wT8RSNEl182w</t>
  </si>
  <si>
    <t>LF lamp and ballast: LF lamp: T8, 48 inch, 32W, 2710 lm, CRI = 75, rated life = 15000 hours (6): LF Ballast: Electronic, Rapid Start, Normal LO (2); Total Watts = 182</t>
  </si>
  <si>
    <t>LFLmpBlst-T8-48in-32w-1g+El-RS-NLO(28.7w)</t>
  </si>
  <si>
    <t>LF lamp and ballast: LF lamp: T8, 48 inch, 32W, 2710 lm, CRI = 75, rated life = 15000 hours (1): LF Ballast: Electronic, Rapid Start, Normal LO (1); Total Watts = 28.7</t>
  </si>
  <si>
    <t>LFLmpBlst-T8-48in-32w-1g+El-RS-NLO(31w)</t>
  </si>
  <si>
    <t>48in1g32wT8T3RSNEl31w</t>
  </si>
  <si>
    <t>LF lamp and ballast: LF lamp: T8, 48 inch, 32W, 2710 lm, CRI = 75, rated life = 15000 hours (1): LF Ballast: Electronic, Rapid Start, Normal LO (0.33); Total Watts = 31</t>
  </si>
  <si>
    <t>LFLmpBlst-T8-48in-32w-1g+El-RS-NLO(32w)</t>
  </si>
  <si>
    <t>48in1g32wT8RSNEl32w</t>
  </si>
  <si>
    <t>LF lamp and ballast: LF lamp: T8, 48 inch, 32W, 2710 lm, CRI = 75, rated life = 15000 hours (1): LF Ballast: Electronic, Rapid Start, Normal LO (1); Total Watts = 32</t>
  </si>
  <si>
    <t>LFLmpBlst-T8-48in-32w-1g+El-RS-NLO(53w)</t>
  </si>
  <si>
    <t>LF lamp and ballast: LF lamp: T8, 48 inch, 32W, 2710 lm, CRI = 75, rated life = 15000 hours (4): LF Ballast: Electronic, Rapid Start, Normal LO (1); Total Watts = 53</t>
  </si>
  <si>
    <t>LFLmpBlst-T8-48in-32w-1g+El-RS-NLO(59w)</t>
  </si>
  <si>
    <t>48in1g32wT8T4RSNEl59w</t>
  </si>
  <si>
    <t>LF lamp and ballast: LF lamp: T8, 48 inch, 32W, 2710 lm, CRI = 75, rated life = 15000 hours (2): LF Ballast: Electronic, Rapid Start, Normal LO (0.5); Total Watts = 59</t>
  </si>
  <si>
    <t>LFLmpBlst-T8-48in-32w-1g+El-RS-NLO(60w)</t>
  </si>
  <si>
    <t>48in1g32wT8RSNEl60w</t>
  </si>
  <si>
    <t>LF lamp and ballast: LF lamp: T8, 48 inch, 32W, 2710 lm, CRI = 75, rated life = 15000 hours (2): LF Ballast: Electronic, Rapid Start, Normal LO (1); Total Watts = 60</t>
  </si>
  <si>
    <t>LFLmpBlst-T8-48in-32w-1g+El-RS-NLO(92w)</t>
  </si>
  <si>
    <t>48in1g32wT82RSNEl92w</t>
  </si>
  <si>
    <t>LF lamp and ballast: LF lamp: T8, 48 inch, 32W, 2710 lm, CRI = 75, rated life = 15000 hours (3): LF Ballast: Electronic, Rapid Start, Normal LO (2); Total Watts = 92</t>
  </si>
  <si>
    <t>LFLmpBlst-T8-48in-32w-1g+El-RS-NLO(93w)</t>
  </si>
  <si>
    <t>48in1g32wT8RSNEl93w</t>
  </si>
  <si>
    <t>LF lamp and ballast: LF lamp: T8, 48 inch, 32W, 2710 lm, CRI = 75, rated life = 15000 hours (3): LF Ballast: Electronic, Rapid Start, Normal LO (1); Total Watts = 93</t>
  </si>
  <si>
    <t>LFLmpBlst-T8-48in-32w-1g+El-RS-RLO-1(27w)</t>
  </si>
  <si>
    <t>48in1g32wT8T2RSREl27w</t>
  </si>
  <si>
    <t>LF lamp and ballast: LF lamp: T8, 48 inch, 32W, 2710 lm, CRI = 75, rated life = 15000 hours (1): LF Ballast: Electronic, Rapid Start, Reduced LO (0.5); Total Watts = 27</t>
  </si>
  <si>
    <t>LFLmpBlst-T8-48in-32w-1g+El-RS-RLO-2(27w)</t>
  </si>
  <si>
    <t>48in1g32wT8RSREl27w</t>
  </si>
  <si>
    <t>LF lamp and ballast: LF lamp: T8, 48 inch, 32W, 2710 lm, CRI = 75, rated life = 15000 hours (1): LF Ballast: Electronic, Rapid Start, Reduced LO (1); Total Watts = 27</t>
  </si>
  <si>
    <t>LFLmpBlst-T8-48in-32w-1g+El-RS-RLO(105w)</t>
  </si>
  <si>
    <t>48in1g32wT8RSREl105w</t>
  </si>
  <si>
    <t>LF lamp and ballast: LF lamp: T8, 48 inch, 32W, 2710 lm, CRI = 75, rated life = 15000 hours (4): LF Ballast: Electronic, Rapid Start, Reduced LO (1); Total Watts = 105</t>
  </si>
  <si>
    <t>LFLmpBlst-T8-48in-32w-1g+El-RS-RLO(25w)</t>
  </si>
  <si>
    <t>48in1g32wT8T3RSREl25w</t>
  </si>
  <si>
    <t>LF lamp and ballast: LF lamp: T8, 48 inch, 32W, 2710 lm, CRI = 75, rated life = 15000 hours (1): LF Ballast: Electronic, Rapid Start, Reduced LO (0.33); Total Watts = 25</t>
  </si>
  <si>
    <t>LFLmpBlst-T8-48in-32w-1g+El-RS-RLO(26w)</t>
  </si>
  <si>
    <t>48in1g32wT8T4RSREl26w</t>
  </si>
  <si>
    <t>LF lamp and ballast: LF lamp: T8, 48 inch, 32W, 2710 lm, CRI = 75, rated life = 15000 hours (1): LF Ballast: Electronic, Rapid Start, Reduced LO (0.25); Total Watts = 26</t>
  </si>
  <si>
    <t>LFLmpBlst-T8-48in-32w-1g+El-RS-RLO(53w)</t>
  </si>
  <si>
    <t>48in1g32wT8T4RSREl53w</t>
  </si>
  <si>
    <t>LF lamp and ballast: LF lamp: T8, 48 inch, 32W, 2710 lm, CRI = 75, rated life = 15000 hours (2): LF Ballast: Electronic, Rapid Start, Reduced LO (0.5); Total Watts = 53</t>
  </si>
  <si>
    <t>LFLmpBlst-T8-48in-32w-1g+El-RS-RLO(54w)</t>
  </si>
  <si>
    <t>48in1g32wT8RSREl54w</t>
  </si>
  <si>
    <t>LF lamp and ballast: LF lamp: T8, 48 inch, 32W, 2710 lm, CRI = 75, rated life = 15000 hours (2): LF Ballast: Electronic, Rapid Start, Reduced LO (1); Total Watts = 54</t>
  </si>
  <si>
    <t>LFLmpBlst-T8-48in-32w-1g+El-RS-RLO(76w)</t>
  </si>
  <si>
    <t>48in1g32wT8RSREl76w</t>
  </si>
  <si>
    <t>LF lamp and ballast: LF lamp: T8, 48 inch, 32W, 2710 lm, CRI = 75, rated life = 15000 hours (3): LF Ballast: Electronic, Rapid Start, Reduced LO (1); Total Watts = 76</t>
  </si>
  <si>
    <t>LFLmpBlst-T8-48in-32w-1g+El-RS-VHLO(85w)</t>
  </si>
  <si>
    <t>48in1g32wT8RSVEl85w</t>
  </si>
  <si>
    <t>LF lamp and ballast: LF lamp: T8, 48 inch, 32W, 2710 lm, CRI = 75, rated life = 15000 hours (2): LF Ballast: Electronic, Rapid Start, Very High LO (1); Total Watts = 85</t>
  </si>
  <si>
    <t>LFLmpBlst-T8-48in-32w-1g+MagES-RS-NLO(110w)</t>
  </si>
  <si>
    <t>48in1g32wT8ESMg110w</t>
  </si>
  <si>
    <t>LF lamp and ballast: LF lamp: T8, 48 inch, 32W, 2710 lm, CRI = 75, rated life = 15000 hours (3): LF Ballast: Energy Saver Magnetic (EPACT compliant), Rapid Start, Normal LO (1); Total Watts = 110</t>
  </si>
  <si>
    <t>LFLmpBlst-T8-48in-32w-1g+MagES-RS-NLO(142w)</t>
  </si>
  <si>
    <t>48in1g32wT8ESMg142w</t>
  </si>
  <si>
    <t>LF lamp and ballast: LF lamp: T8, 48 inch, 32W, 2710 lm, CRI = 75, rated life = 15000 hours (4): LF Ballast: Energy Saver Magnetic (EPACT compliant), Rapid Start, Normal LO (2); Total Watts = 142</t>
  </si>
  <si>
    <t>LFLmpBlst-T8-48in-32w-1g+MagES-RS-NLO(35w)</t>
  </si>
  <si>
    <t>48in1g32wT8ESMg35w</t>
  </si>
  <si>
    <t>LF lamp and ballast: LF lamp: T8, 48 inch, 32W, 2710 lm, CRI = 75, rated life = 15000 hours (1): LF Ballast: Energy Saver Magnetic (EPACT compliant), Rapid Start, Normal LO (1); Total Watts = 35</t>
  </si>
  <si>
    <t>LFLmpBlst-T8-48in-32w-1g+MagES-RS-NLO(71w)</t>
  </si>
  <si>
    <t>48in1g32wT8ESMg71w</t>
  </si>
  <si>
    <t>LF lamp and ballast: LF lamp: T8, 48 inch, 32W, 2710 lm, CRI = 75, rated life = 15000 hours (2): LF Ballast: Energy Saver Magnetic (EPACT compliant), Rapid Start, Normal LO (1); Total Watts = 71</t>
  </si>
  <si>
    <t>LFLmpBlst-T8-48in-32w-2g+El-IS-HLO(31w)</t>
  </si>
  <si>
    <t>48in2g32wT8T3ISHEl31w</t>
  </si>
  <si>
    <t>LF lamp and ballast: LF lamp: T8, 48 inch, 32W, 2970 lm, CRI = 82, rated life = 20000 hours (1): LF Ballast: Electronic, Instant Start, High LO (0.33); Total Watts = 31</t>
  </si>
  <si>
    <t>LFLmpBlst-T8-48in-32w-2g+El-IS-HLO(33w)</t>
  </si>
  <si>
    <t>48in2g32wT8T2ISHEl33w</t>
  </si>
  <si>
    <t>LF lamp and ballast: LF lamp: T8, 48 inch, 32W, 2970 lm, CRI = 82, rated life = 20000 hours (1): LF Ballast: Electronic, Instant Start, High LO (0.5); Total Watts = 33</t>
  </si>
  <si>
    <t>LFLmpBlst-T8-48in-32w-2g+El-IS-HLO(36w)</t>
  </si>
  <si>
    <t>48in2g32wT8ISHEl36w</t>
  </si>
  <si>
    <t>LF lamp and ballast: LF lamp: T8, 48 inch, 32W, 2970 lm, CRI = 82, rated life = 20000 hours (1): LF Ballast: Electronic, Instant Start, High LO (1); Total Watts = 36</t>
  </si>
  <si>
    <t>LFLmpBlst-T8-48in-32w-2g+El-IS-HLO(65w)</t>
  </si>
  <si>
    <t>48in2g32wT8ISHEl65w</t>
  </si>
  <si>
    <t>LF lamp and ballast: LF lamp: T8, 48 inch, 32W, 2970 lm, CRI = 82, rated life = 20000 hours (2): LF Ballast: Electronic, Instant Start, High LO (1); Total Watts = 65</t>
  </si>
  <si>
    <t>LFLmpBlst-T8-48in-32w-2g+El-IS-HLO(68w)</t>
  </si>
  <si>
    <t>LF lamp and ballast: LF lamp: T8, 48 inch, 32W, 2970 lm, CRI = 82, rated life = 20000 hours (2): LF Ballast: Electronic, Instant Start, High LO (1); Total Watts = 68</t>
  </si>
  <si>
    <t>LFLmpBlst-T8-48in-32w-2g+El-IS-HLO(93w)</t>
  </si>
  <si>
    <t>48in2g32wT8ISHEl93w</t>
  </si>
  <si>
    <t>LF lamp and ballast: LF lamp: T8, 48 inch, 32W, 2970 lm, CRI = 82, rated life = 20000 hours (3): LF Ballast: Electronic, Instant Start, High LO (1); Total Watts = 93</t>
  </si>
  <si>
    <t>LFLmpBlst-T8-48in-32w-2g+El-IS-NLO-1(30w)</t>
  </si>
  <si>
    <t>48in2g32wT8T3ISNEl30w</t>
  </si>
  <si>
    <t>LF lamp and ballast: LF lamp: T8, 48 inch, 32W, 2970 lm, CRI = 82, rated life = 20000 hours (1): LF Ballast: Electronic, Instant Start, Normal LO (0.33); Total Watts = 30</t>
  </si>
  <si>
    <t>LFLmpBlst-T8-48in-32w-2g+El-IS-NLO-2(30w)</t>
  </si>
  <si>
    <t>48in2g32wT8T2ISNEl30w</t>
  </si>
  <si>
    <t>LF lamp and ballast: LF lamp: T8, 48 inch, 32W, 2970 lm, CRI = 82, rated life = 20000 hours (1): LF Ballast: Electronic, Instant Start, Normal LO (0.5); Total Watts = 30</t>
  </si>
  <si>
    <t>LFLmpBlst-T8-48in-32w-2g+El-IS-NLO-Dim(59w)</t>
  </si>
  <si>
    <t>LF lamp and ballast: LF lamp: T8, 48 inch, 32W, 2970 lm, CRI = 82, rated life = 20000 hours (2): LF Ballast: Electronic, Instant Start, Normal LO, Dim (1); Total Watts = 59</t>
  </si>
  <si>
    <t>LFLmpBlst-T8-48in-32w-2g+El-IS-NLO-Dim(70w)</t>
  </si>
  <si>
    <t>LF lamp and ballast: LF lamp: T8, 48 inch, 32W, 2970 lm, CRI = 82, rated life = 20000 hours (2): LF Ballast: Electronic, Instant Start, Normal LO, Dim (1); Total Watts = 70</t>
  </si>
  <si>
    <t>LFLmpBlst-T8-48in-32w-2g+El-IS-NLO(112w)</t>
  </si>
  <si>
    <t>48in2g32wT8ISNEl112w</t>
  </si>
  <si>
    <t>LF lamp and ballast: LF lamp: T8, 48 inch, 32W, 2970 lm, CRI = 82, rated life = 20000 hours (4): LF Ballast: Electronic, Instant Start, Normal LO (1); Total Watts = 112</t>
  </si>
  <si>
    <t>LFLmpBlst-T8-48in-32w-2g+El-IS-NLO(118w)</t>
  </si>
  <si>
    <t>48in2g32wT82ISNEl118w</t>
  </si>
  <si>
    <t>LF lamp and ballast: LF lamp: T8, 48 inch, 32W, 2970 lm, CRI = 82, rated life = 20000 hours (4): LF Ballast: Electronic, Instant Start, Normal LO (2); Total Watts = 118</t>
  </si>
  <si>
    <t>LFLmpBlst-T8-48in-32w-2g+El-IS-NLO(148w)</t>
  </si>
  <si>
    <t>48in2g32wT82ISEl148w</t>
  </si>
  <si>
    <t>LF lamp and ballast: LF lamp: T8, 48 inch, 32W, 2970 lm, CRI = 82, rated life = 20000 hours (5): LF Ballast: Electronic, Instant Start, Normal LO (2); Total Watts = 148</t>
  </si>
  <si>
    <t>LFLmpBlst-T8-48in-32w-2g+El-IS-NLO(175w)</t>
  </si>
  <si>
    <t>48in2g32wT8ISNEl175w</t>
  </si>
  <si>
    <t>LF lamp and ballast: LF lamp: T8, 48 inch, 32W, 2970 lm, CRI = 82, rated life = 20000 hours (6): LF Ballast: Electronic, Instant Start, Normal LO (2); Total Watts = 175</t>
  </si>
  <si>
    <t>LFLmpBlst-T8-48in-32w-2g+El-IS-NLO(224w)</t>
  </si>
  <si>
    <t>48in2g32wT8ISNEl224w</t>
  </si>
  <si>
    <t>LF lamp and ballast: LF lamp: T8, 48 inch, 32W, 2970 lm, CRI = 82, rated life = 20000 hours (8): LF Ballast: Electronic, Instant Start, Normal LO (2); Total Watts = 224</t>
  </si>
  <si>
    <t>LFLmpBlst-T8-48in-32w-2g+El-IS-NLO(28w)</t>
  </si>
  <si>
    <t>48in2g32wT8T4ISNEl28w</t>
  </si>
  <si>
    <t>LF lamp and ballast: LF lamp: T8, 48 inch, 32W, 2970 lm, CRI = 82, rated life = 20000 hours (1): LF Ballast: Electronic, Instant Start, Normal LO (0.25); Total Watts = 28</t>
  </si>
  <si>
    <t>LFLmpBlst-T8-48in-32w-2g+El-IS-NLO(31w)</t>
  </si>
  <si>
    <t>48in2g32wT8ISNEl31w</t>
  </si>
  <si>
    <t>LF lamp and ballast: LF lamp: T8, 48 inch, 32W, 2970 lm, CRI = 82, rated life = 20000 hours (1): LF Ballast: Electronic, Instant Start, Normal LO (1); Total Watts = 31</t>
  </si>
  <si>
    <t>LFLmpBlst-T8-48in-32w-2g+El-IS-NLO(32w)</t>
  </si>
  <si>
    <t>LF lamp and ballast: LF lamp: T8, 48 inch, 32W, 2970 lm, CRI = 82, rated life = 20000 hours (1): LF Ballast: Electronic, Instant Start, Normal LO (1); Total Watts = 32</t>
  </si>
  <si>
    <t>LFLmpBlst-T8-48in-32w-2g+El-IS-NLO(56w)</t>
  </si>
  <si>
    <t>48in2g32wT8T4ISTNEl56w</t>
  </si>
  <si>
    <t>LF lamp and ballast: LF lamp: T8, 48 inch, 32W, 2970 lm, CRI = 82, rated life = 20000 hours (2): LF Ballast: Electronic, Instant Start, Normal LO (0.5); Total Watts = 56</t>
  </si>
  <si>
    <t>LFLmpBlst-T8-48in-32w-2g+El-IS-NLO(59w)</t>
  </si>
  <si>
    <t>LF lamp and ballast: LF lamp: T8, 48 inch, 32W, 2970 lm, CRI = 82, rated life = 20000 hours (2): LF Ballast: Electronic, Instant Start, Normal LO (1); Total Watts = 59</t>
  </si>
  <si>
    <t>LFLmpBlst-T8-48in-32w-2g+El-IS-NLO(89w)</t>
  </si>
  <si>
    <t>48in2g32wT8ISNEl89w</t>
  </si>
  <si>
    <t>LF lamp and ballast: LF lamp: T8, 48 inch, 32W, 2970 lm, CRI = 82, rated life = 20000 hours (3): LF Ballast: Electronic, Instant Start, Normal LO (1); Total Watts = 89</t>
  </si>
  <si>
    <t>LFLmpBlst-T8-48in-32w-2g+El-IS-NLO(90w)</t>
  </si>
  <si>
    <t>48in2g32wT82ISNEl90w</t>
  </si>
  <si>
    <t>LF lamp and ballast: LF lamp: T8, 48 inch, 32W, 2970 lm, CRI = 82, rated life = 20000 hours (3): LF Ballast: Electronic, Instant Start, Normal LO (2); Total Watts = 90</t>
  </si>
  <si>
    <t>LFLmpBlst-T8-48in-32w-2g+El-IS-NLO+Refl(59w)</t>
  </si>
  <si>
    <t>48in2g32wT8ISNEl59w</t>
  </si>
  <si>
    <t>LF lamp and ballast: LF lamp: T8, 48 inch, 32W, 2970 lm, CRI = 82, rated life = 20000 hours (2): LF Ballast: Electronic, Instant Start, Normal LO (1); Any type of reflector; Total Watts = 59</t>
  </si>
  <si>
    <t>LFLmpBlst-T8-48in-32w-2g+El-IS-RLO-1(26w)</t>
  </si>
  <si>
    <t>48in2g32wT8T4ISREl26w</t>
  </si>
  <si>
    <t>LF lamp and ballast: LF lamp: T8, 48 inch, 32W, 2970 lm, CRI = 82, rated life = 20000 hours (1): LF Ballast: Electronic, Instant Start, Reduced LO (0.25); Total Watts = 26</t>
  </si>
  <si>
    <t>LFLmpBlst-T8-48in-32w-2g+El-IS-RLO-2(26w)</t>
  </si>
  <si>
    <t>48in2g32wT8T3ISREl26w</t>
  </si>
  <si>
    <t>LF lamp and ballast: LF lamp: T8, 48 inch, 32W, 2970 lm, CRI = 82, rated life = 20000 hours (1): LF Ballast: Electronic, Instant Start, Reduced LO (0.33); Total Watts = 26</t>
  </si>
  <si>
    <t>LFLmpBlst-T8-48in-32w-2g+El-IS-RLO-3(26w)</t>
  </si>
  <si>
    <t>48in2g32wT8T2ISREl26w</t>
  </si>
  <si>
    <t>LF lamp and ballast: LF lamp: T8, 48 inch, 32W, 2970 lm, CRI = 82, rated life = 20000 hours (1): LF Ballast: Electronic, Instant Start, Reduced LO (0.5); Total Watts = 26</t>
  </si>
  <si>
    <t>LFLmpBlst-T8-48in-32w-2g+El-IS-RLO(102w)</t>
  </si>
  <si>
    <t>48in2g32wT8ISREl102w</t>
  </si>
  <si>
    <t>LF lamp and ballast: LF lamp: T8, 48 inch, 32W, 2970 lm, CRI = 82, rated life = 20000 hours (4): LF Ballast: Electronic, Instant Start, Reduced LO (1); Total Watts = 102</t>
  </si>
  <si>
    <t>LFLmpBlst-T8-48in-32w-2g+El-IS-RLO(156w)</t>
  </si>
  <si>
    <t>48in2g32wT8ISREl156w</t>
  </si>
  <si>
    <t>LF lamp and ballast: LF lamp: T8, 48 inch, 32W, 2970 lm, CRI = 82, rated life = 20000 hours (6): LF Ballast: Electronic, Instant Start, Reduced LO (2); Total Watts = 156</t>
  </si>
  <si>
    <t>LFLmpBlst-T8-48in-32w-2g+El-IS-RLO(204w)</t>
  </si>
  <si>
    <t>48in2g32wT8ISREl204w</t>
  </si>
  <si>
    <t>LF lamp and ballast: LF lamp: T8, 48 inch, 32W, 2970 lm, CRI = 82, rated life = 20000 hours (8): LF Ballast: Electronic, Instant Start, Reduced LO (2); Total Watts = 204</t>
  </si>
  <si>
    <t>LFLmpBlst-T8-48in-32w-2g+El-IS-RLO(51w)</t>
  </si>
  <si>
    <t>48in2g32wT8T4ISREl51w</t>
  </si>
  <si>
    <t>LF lamp and ballast: LF lamp: T8, 48 inch, 32W, 2970 lm, CRI = 82, rated life = 20000 hours (2): LF Ballast: Electronic, Instant Start, Reduced LO (0.5); Total Watts = 51</t>
  </si>
  <si>
    <t>LFLmpBlst-T8-48in-32w-2g+El-IS-RLO(52w)</t>
  </si>
  <si>
    <t>48in2g32wT8ISREl52w</t>
  </si>
  <si>
    <t>LF lamp and ballast: LF lamp: T8, 48 inch, 32W, 2970 lm, CRI = 82, rated life = 20000 hours (2): LF Ballast: Electronic, Instant Start, Reduced LO (1); Total Watts = 52</t>
  </si>
  <si>
    <t>LFLmpBlst-T8-48in-32w-2g+El-IS-RLO(78w)</t>
  </si>
  <si>
    <t>48in2g32wT8ISREl78w</t>
  </si>
  <si>
    <t>LF lamp and ballast: LF lamp: T8, 48 inch, 32W, 2970 lm, CRI = 82, rated life = 20000 hours (3): LF Ballast: Electronic, Instant Start, Reduced LO (1); Total Watts = 78</t>
  </si>
  <si>
    <t>LFLmpBlst-T8-48in-32w-2g+El-IS-VHLO-1(38w)</t>
  </si>
  <si>
    <t>48in2g32wT8T4ISVEl38w</t>
  </si>
  <si>
    <t>LF lamp and ballast: LF lamp: T8, 48 inch, 32W, 2970 lm, CRI = 82, rated life = 20000 hours (1): LF Ballast: Electronic, Instant Start, Very High LO (0.25); Total Watts = 38</t>
  </si>
  <si>
    <t>LFLmpBlst-T8-48in-32w-2g+El-IS-VHLO-2(38w)</t>
  </si>
  <si>
    <t>48in2g32wT8T3ISVEl38w</t>
  </si>
  <si>
    <t>LF lamp and ballast: LF lamp: T8, 48 inch, 32W, 2970 lm, CRI = 82, rated life = 20000 hours (1): LF Ballast: Electronic, Instant Start, Very High LO (0.33); Total Watts = 38</t>
  </si>
  <si>
    <t>LFLmpBlst-T8-48in-32w-2g+El-IS-VHLO(112w)</t>
  </si>
  <si>
    <t>48in2g32wT8ISVEl112w</t>
  </si>
  <si>
    <t>LF lamp and ballast: LF lamp: T8, 48 inch, 32W, 2970 lm, CRI = 82, rated life = 20000 hours (3): LF Ballast: Electronic, Instant Start, Very High LO (1); Total Watts = 112</t>
  </si>
  <si>
    <t>LFLmpBlst-T8-48in-32w-2g+El-IS-VHLO(151w)</t>
  </si>
  <si>
    <t>48in2g32wT8ISVEl151w</t>
  </si>
  <si>
    <t>LF lamp and ballast: LF lamp: T8, 48 inch, 32W, 2970 lm, CRI = 82, rated life = 20000 hours (4): LF Ballast: Electronic, Instant Start, Very High LO (1); Total Watts = 151</t>
  </si>
  <si>
    <t>LFLmpBlst-T8-48in-32w-2g+El-IS-VHLO(152w)</t>
  </si>
  <si>
    <t>48in2g32wT82ISEl152w</t>
  </si>
  <si>
    <t>LF lamp and ballast: LF lamp: T8, 48 inch, 32W, 2970 lm, CRI = 82, rated life = 20000 hours (4): LF Ballast: Electronic, Instant Start, Very High LO (2); Total Watts = 152</t>
  </si>
  <si>
    <t>LFLmpBlst-T8-48in-32w-2g+El-IS-VHLO(189w)</t>
  </si>
  <si>
    <t>48in2g32wT82ISEl189w</t>
  </si>
  <si>
    <t>LF lamp and ballast: LF lamp: T8, 48 inch, 32W, 2970 lm, CRI = 82, rated life = 20000 hours (5): LF Ballast: Electronic, Instant Start, Very High LO (2); Total Watts = 189</t>
  </si>
  <si>
    <t>LFLmpBlst-T8-48in-32w-2g+El-IS-VHLO(226w)</t>
  </si>
  <si>
    <t>48in2g32wT82ISEl226w</t>
  </si>
  <si>
    <t>LF lamp and ballast: LF lamp: T8, 48 inch, 32W, 2970 lm, CRI = 82, rated life = 20000 hours (6): LF Ballast: Electronic, Instant Start, Very High LO (2); Total Watts = 226</t>
  </si>
  <si>
    <t>LFLmpBlst-T8-48in-32w-2g+El-IS-VHLO(302w)</t>
  </si>
  <si>
    <t>LF lamp and ballast: LF lamp: T8, 48 inch, 32W, 2970 lm, CRI = 82, rated life = 20000 hours (8): LF Ballast: Electronic, Instant Start, Very High LO (2); Total Watts = 302</t>
  </si>
  <si>
    <t>LFLmpBlst-T8-48in-32w-2g+El-IS-VHLO(40w)</t>
  </si>
  <si>
    <t>48in2g32wT8T2ISVEl40w</t>
  </si>
  <si>
    <t>LF lamp and ballast: LF lamp: T8, 48 inch, 32W, 2970 lm, CRI = 82, rated life = 20000 hours (1): LF Ballast: Electronic, Instant Start, Very High LO (0.5); Total Watts = 40</t>
  </si>
  <si>
    <t>LFLmpBlst-T8-48in-32w-2g+El-IS-VHLO(41w)</t>
  </si>
  <si>
    <t>48in2g32wT8ISVEl41w</t>
  </si>
  <si>
    <t>LF lamp and ballast: LF lamp: T8, 48 inch, 32W, 2970 lm, CRI = 82, rated life = 20000 hours (1): LF Ballast: Electronic, Instant Start, Very High LO (1); Total Watts = 41</t>
  </si>
  <si>
    <t>LFLmpBlst-T8-48in-32w-2g+El-IS-VHLO(79w)</t>
  </si>
  <si>
    <t>48in2g32wT8ISVEl79w</t>
  </si>
  <si>
    <t>LF lamp and ballast: LF lamp: T8, 48 inch, 32W, 2970 lm, CRI = 82, rated life = 20000 hours (2): LF Ballast: Electronic, Instant Start, Very High LO (1); Total Watts = 79</t>
  </si>
  <si>
    <t>LFLmpBlst-T8-48in-32w-2g+El-RS-HLO(33w)</t>
  </si>
  <si>
    <t>48in2g32wT8T3RSHEl33w</t>
  </si>
  <si>
    <t>LF lamp and ballast: LF lamp: T8, 48 inch, 32W, 2970 lm, CRI = 82, rated life = 20000 hours (1): LF Ballast: Electronic, Rapid Start, High LO (0.33); Total Watts = 33</t>
  </si>
  <si>
    <t>LFLmpBlst-T8-48in-32w-2g+El-RS-HLO(35w)</t>
  </si>
  <si>
    <t>48in2g32wT8T2RSHEl35w</t>
  </si>
  <si>
    <t>LF lamp and ballast: LF lamp: T8, 48 inch, 32W, 2970 lm, CRI = 82, rated life = 20000 hours (1): LF Ballast: Electronic, Rapid Start, High LO (0.5); Total Watts = 35</t>
  </si>
  <si>
    <t>LFLmpBlst-T8-48in-32w-2g+El-RS-HLO(39w)</t>
  </si>
  <si>
    <t>48in2g32wT8RSHEl39w</t>
  </si>
  <si>
    <t>LF lamp and ballast: LF lamp: T8, 48 inch, 32W, 2970 lm, CRI = 82, rated life = 20000 hours (1): LF Ballast: Electronic, Rapid Start, High LO (1); Total Watts = 39</t>
  </si>
  <si>
    <t>LFLmpBlst-T8-48in-32w-2g+El-RS-HLO(70w)</t>
  </si>
  <si>
    <t>48in2g32wT8RSHEl70w</t>
  </si>
  <si>
    <t>LF lamp and ballast: LF lamp: T8, 48 inch, 32W, 2970 lm, CRI = 82, rated life = 20000 hours (2): LF Ballast: Electronic, Rapid Start, High LO (1); Total Watts = 70</t>
  </si>
  <si>
    <t>LFLmpBlst-T8-48in-32w-2g+El-RS-HLO(98w)</t>
  </si>
  <si>
    <t>48in2g32wT8RSHEl98w</t>
  </si>
  <si>
    <t>LF lamp and ballast: LF lamp: T8, 48 inch, 32W, 2970 lm, CRI = 82, rated life = 20000 hours (3): LF Ballast: Electronic, Rapid Start, High LO (1); Total Watts = 98</t>
  </si>
  <si>
    <t>LFLmpBlst-T8-48in-32w-2g+El-RS-NLO-1(30w)</t>
  </si>
  <si>
    <t>48in2g32wT8T4RSNEl30w</t>
  </si>
  <si>
    <t>LF lamp and ballast: LF lamp: T8, 48 inch, 32W, 2970 lm, CRI = 82, rated life = 20000 hours (1): LF Ballast: Electronic, Rapid Start, Normal LO (0.25); Total Watts = 30</t>
  </si>
  <si>
    <t>LFLmpBlst-T8-48in-32w-2g+El-RS-NLO-2(30w)</t>
  </si>
  <si>
    <t>48in2g32wT8T2RSNEl30w</t>
  </si>
  <si>
    <t>LF lamp and ballast: LF lamp: T8, 48 inch, 32W, 2970 lm, CRI = 82, rated life = 20000 hours (1): LF Ballast: Electronic, Rapid Start, Normal LO (0.5); Total Watts = 30</t>
  </si>
  <si>
    <t>LFLmpBlst-T8-48in-32w-2g+El-RS-NLO(118w)</t>
  </si>
  <si>
    <t>48in2g32wT8RSNEl118w</t>
  </si>
  <si>
    <t>LF lamp and ballast: LF lamp: T8, 48 inch, 32W, 2970 lm, CRI = 82, rated life = 20000 hours (4): LF Ballast: Electronic, Rapid Start, Normal LO (1); Total Watts = 118</t>
  </si>
  <si>
    <t>LFLmpBlst-T8-48in-32w-2g+El-RS-NLO(120w)</t>
  </si>
  <si>
    <t>48in2g32wT82RSNEl120w</t>
  </si>
  <si>
    <t>LF lamp and ballast: LF lamp: T8, 48 inch, 32W, 2970 lm, CRI = 82, rated life = 20000 hours (4): LF Ballast: Electronic, Rapid Start, Normal LO (2); Total Watts = 120</t>
  </si>
  <si>
    <t>LFLmpBlst-T8-48in-32w-2g+El-RS-NLO(182w)</t>
  </si>
  <si>
    <t>48in2g32wT8RSNEl182w</t>
  </si>
  <si>
    <t>LF lamp and ballast: LF lamp: T8, 48 inch, 32W, 2970 lm, CRI = 82, rated life = 20000 hours (6): LF Ballast: Electronic, Rapid Start, Normal LO (2); Total Watts = 182</t>
  </si>
  <si>
    <t>LFLmpBlst-T8-48in-32w-2g+El-RS-NLO(31w)</t>
  </si>
  <si>
    <t>48in2g32wT8T3RSNEl31w</t>
  </si>
  <si>
    <t>LF lamp and ballast: LF lamp: T8, 48 inch, 32W, 2970 lm, CRI = 82, rated life = 20000 hours (1): LF Ballast: Electronic, Rapid Start, Normal LO (0.33); Total Watts = 31</t>
  </si>
  <si>
    <t>LFLmpBlst-T8-48in-32w-2g+El-RS-NLO(32w)</t>
  </si>
  <si>
    <t>48in2g32wT8RSNEl32w</t>
  </si>
  <si>
    <t>LF lamp and ballast: LF lamp: T8, 48 inch, 32W, 2970 lm, CRI = 82, rated life = 20000 hours (1): LF Ballast: Electronic, Rapid Start, Normal LO (1); Total Watts = 32</t>
  </si>
  <si>
    <t>LFLmpBlst-T8-48in-32w-2g+El-RS-NLO(59w)</t>
  </si>
  <si>
    <t>48in2g32wT8T4RSNEl59w</t>
  </si>
  <si>
    <t>LF lamp and ballast: LF lamp: T8, 48 inch, 32W, 2970 lm, CRI = 82, rated life = 20000 hours (2): LF Ballast: Electronic, Rapid Start, Normal LO (0.5); Total Watts = 59</t>
  </si>
  <si>
    <t>LFLmpBlst-T8-48in-32w-2g+El-RS-NLO(60w)</t>
  </si>
  <si>
    <t>48in2g32wT8RSNEl60w</t>
  </si>
  <si>
    <t>LF lamp and ballast: LF lamp: T8, 48 inch, 32W, 2970 lm, CRI = 82, rated life = 20000 hours (2): LF Ballast: Electronic, Rapid Start, Normal LO (1); Total Watts = 60</t>
  </si>
  <si>
    <t>LFLmpBlst-T8-48in-32w-2g+El-RS-NLO(92w)</t>
  </si>
  <si>
    <t>48in2g32wT82RSNEl92w</t>
  </si>
  <si>
    <t>LF lamp and ballast: LF lamp: T8, 48 inch, 32W, 2970 lm, CRI = 82, rated life = 20000 hours (3): LF Ballast: Electronic, Rapid Start, Normal LO (2); Total Watts = 92</t>
  </si>
  <si>
    <t>LFLmpBlst-T8-48in-32w-2g+El-RS-NLO(93w)</t>
  </si>
  <si>
    <t>48in2g32wT8RSNEl93w</t>
  </si>
  <si>
    <t>LF lamp and ballast: LF lamp: T8, 48 inch, 32W, 2970 lm, CRI = 82, rated life = 20000 hours (3): LF Ballast: Electronic, Rapid Start, Normal LO (1); Total Watts = 93</t>
  </si>
  <si>
    <t>LFLmpBlst-T8-48in-32w-2g+El-RS-RLO-1(27w)</t>
  </si>
  <si>
    <t>48in2g32wT8T2RSREl27w</t>
  </si>
  <si>
    <t>LF lamp and ballast: LF lamp: T8, 48 inch, 32W, 2970 lm, CRI = 82, rated life = 20000 hours (1): LF Ballast: Electronic, Rapid Start, Reduced LO (0.5); Total Watts = 27</t>
  </si>
  <si>
    <t>LFLmpBlst-T8-48in-32w-2g+El-RS-RLO-2(27w)</t>
  </si>
  <si>
    <t>48in2g32wT8RSREl27w</t>
  </si>
  <si>
    <t>LF lamp and ballast: LF lamp: T8, 48 inch, 32W, 2970 lm, CRI = 82, rated life = 20000 hours (1): LF Ballast: Electronic, Rapid Start, Reduced LO (1); Total Watts = 27</t>
  </si>
  <si>
    <t>LFLmpBlst-T8-48in-32w-2g+El-RS-RLO(105w)</t>
  </si>
  <si>
    <t>48in2g32wT8RSREl105w</t>
  </si>
  <si>
    <t>LF lamp and ballast: LF lamp: T8, 48 inch, 32W, 2970 lm, CRI = 82, rated life = 20000 hours (4): LF Ballast: Electronic, Rapid Start, Reduced LO (1); Total Watts = 105</t>
  </si>
  <si>
    <t>LFLmpBlst-T8-48in-32w-2g+El-RS-RLO(25w)</t>
  </si>
  <si>
    <t>48in2g32wT8T3RSREl25w</t>
  </si>
  <si>
    <t>LF lamp and ballast: LF lamp: T8, 48 inch, 32W, 2970 lm, CRI = 82, rated life = 20000 hours (1): LF Ballast: Electronic, Rapid Start, Reduced LO (0.33); Total Watts = 25</t>
  </si>
  <si>
    <t>LFLmpBlst-T8-48in-32w-2g+El-RS-RLO(26w)</t>
  </si>
  <si>
    <t>48in2g32wT8T4RSREl26w</t>
  </si>
  <si>
    <t>LF lamp and ballast: LF lamp: T8, 48 inch, 32W, 2970 lm, CRI = 82, rated life = 20000 hours (1): LF Ballast: Electronic, Rapid Start, Reduced LO (0.25); Total Watts = 26</t>
  </si>
  <si>
    <t>LFLmpBlst-T8-48in-32w-2g+El-RS-RLO(53w)</t>
  </si>
  <si>
    <t>48in2g32wT8T4RSREl53w</t>
  </si>
  <si>
    <t>LF lamp and ballast: LF lamp: T8, 48 inch, 32W, 2970 lm, CRI = 82, rated life = 20000 hours (2): LF Ballast: Electronic, Rapid Start, Reduced LO (0.5); Total Watts = 53</t>
  </si>
  <si>
    <t>LFLmpBlst-T8-48in-32w-2g+El-RS-RLO(54w)</t>
  </si>
  <si>
    <t>48in2g32wT8RSREl54w</t>
  </si>
  <si>
    <t>LF lamp and ballast: LF lamp: T8, 48 inch, 32W, 2970 lm, CRI = 82, rated life = 20000 hours (2): LF Ballast: Electronic, Rapid Start, Reduced LO (1); Total Watts = 54</t>
  </si>
  <si>
    <t>LFLmpBlst-T8-48in-32w-2g+El-RS-RLO(76w)</t>
  </si>
  <si>
    <t>48in2g32wT8RSREl76w</t>
  </si>
  <si>
    <t>LF lamp and ballast: LF lamp: T8, 48 inch, 32W, 2970 lm, CRI = 82, rated life = 20000 hours (3): LF Ballast: Electronic, Rapid Start, Reduced LO (1); Total Watts = 76</t>
  </si>
  <si>
    <t>LFLmpBlst-T8-48in-32w-2g+El-RS-VHLO(85w)</t>
  </si>
  <si>
    <t>48in2g32wT8RSVEl85w</t>
  </si>
  <si>
    <t>LF lamp and ballast: LF lamp: T8, 48 inch, 32W, 2970 lm, CRI = 82, rated life = 20000 hours (2): LF Ballast: Electronic, Rapid Start, Very High LO (1); Total Watts = 85</t>
  </si>
  <si>
    <t>LFLmpBlst-T8-48in-32w-3g+El-IS-HLO-1(111w)</t>
  </si>
  <si>
    <t>LF lamp and ballast: LF lamp: T8, 48 inch, 32W, 2970 lm, CRI = 85, rated life = 24000 hours (3): LF Ballast: Electronic, Instant Start, High LO (1); Total Watts = 111</t>
  </si>
  <si>
    <t>LFLmpBlst-T8-48in-32w-3g+El-IS-HLO-1(222w)</t>
  </si>
  <si>
    <t>LF lamp and ballast: LF lamp: T8, 48 inch, 32W, 2970 lm, CRI = 85, rated life = 24000 hours (6): LF Ballast: Electronic, Instant Start, High LO (2); Total Watts = 222</t>
  </si>
  <si>
    <t>LFLmpBlst-T8-48in-32w-3g+El-IS-HLO-2(111w)</t>
  </si>
  <si>
    <t>LF lamp and ballast: LF lamp: T8, 48 inch, 32W, 2970 lm, CRI = 85, rated life = 24000 hours (3): LF Ballast: Electronic, Instant Start, High LO (1.5); Total Watts = 111</t>
  </si>
  <si>
    <t>LFLmpBlst-T8-48in-32w-3g+El-IS-HLO-2(222w)</t>
  </si>
  <si>
    <t>LF lamp and ballast: LF lamp: T8, 48 inch, 32W, 2970 lm, CRI = 85, rated life = 24000 hours (6): LF Ballast: Electronic, Instant Start, High LO (3); Total Watts = 222</t>
  </si>
  <si>
    <t>LFLmpBlst-T8-48in-32w-3g+El-IS-HLO-Dim(218w)</t>
  </si>
  <si>
    <t>LF lamp and ballast: LF lamp: T8, 48 inch, 32W, 2970 lm, CRI = 85, rated life = 24000 hours (6): LF Ballast: Electronic, High Start, High LO, Dim (1); Total Watts = 218</t>
  </si>
  <si>
    <t>LFLmpBlst-T8-48in-32w-3g+El-IS-HLO(112w)</t>
  </si>
  <si>
    <t>LF lamp and ballast: LF lamp: T8, 48 inch, 32W, 2970 lm, CRI = 85, rated life = 24000 hours (3): LF Ballast: Electronic, Instant Start, High LO (2); Total Watts = 112</t>
  </si>
  <si>
    <t>LFLmpBlst-T8-48in-32w-3g+El-IS-HLO(146w)</t>
  </si>
  <si>
    <t>LF lamp and ballast: LF lamp: T8, 48 inch, 32W, 2970 lm, CRI = 85, rated life = 24000 hours (4): LF Ballast: Electronic, Instant Start, High LO (1); Total Watts = 146</t>
  </si>
  <si>
    <t>LFLmpBlst-T8-48in-32w-3g+El-IS-HLO(148w)</t>
  </si>
  <si>
    <t>LF lamp and ballast: LF lamp: T8, 48 inch, 32W, 2970 lm, CRI = 85, rated life = 24000 hours (4): LF Ballast: Electronic, Instant Start, High LO (2); Total Watts = 148</t>
  </si>
  <si>
    <t>LFLmpBlst-T8-48in-32w-3g+El-IS-HLO(221w)</t>
  </si>
  <si>
    <t>LF lamp and ballast: LF lamp: T8, 48 inch, 32W, 2970 lm, CRI = 85, rated life = 24000 hours (6): LF Ballast: Electronic, Instant Start, High LO (1); Total Watts = 221</t>
  </si>
  <si>
    <t>LFLmpBlst-T8-48in-32w-3g+El-IS-HLO(292w)</t>
  </si>
  <si>
    <t>LF lamp and ballast: LF lamp: T8, 48 inch, 32W, 2970 lm, CRI = 85, rated life = 24000 hours (8): LF Ballast: Electronic, Instant Start, High LO (2); Total Watts = 292</t>
  </si>
  <si>
    <t>LFLmpBlst-T8-48in-32w-3g+El-IS-HLO(296w)</t>
  </si>
  <si>
    <t>LF lamp and ballast: LF lamp: T8, 48 inch, 32W, 2970 lm, CRI = 85, rated life = 24000 hours (8): LF Ballast: Electronic, Instant Start, High LO (4); Total Watts = 296</t>
  </si>
  <si>
    <t>LFLmpBlst-T8-48in-32w-3g+El-IS-HLO(38w)</t>
  </si>
  <si>
    <t>LF lamp and ballast: LF lamp: T8, 48 inch, 32W, 2970 lm, CRI = 85, rated life = 24000 hours (1): LF Ballast: Electronic, Instant Start, High LO (1); Total Watts = 38</t>
  </si>
  <si>
    <t>LFLmpBlst-T8-48in-32w-3g+El-IS-HLO(62w)</t>
  </si>
  <si>
    <t>LF lamp and ballast: LF lamp: T8, 48 inch, 32W, 2970 lm, CRI = 85, rated life = 24000 hours (2): LF Ballast: Electronic, Instant Start, High LO (1); Total Watts = 62</t>
  </si>
  <si>
    <t>LFLmpBlst-T8-48in-32w-3g+El-IS-HLO(74w)</t>
  </si>
  <si>
    <t>LF lamp and ballast: LF lamp: T8, 48 inch, 32W, 2970 lm, CRI = 85, rated life = 24000 hours (2): LF Ballast: Electronic, Instant Start, High LO (1); Total Watts = 74</t>
  </si>
  <si>
    <t>LFLmpBlst-T8-48in-32w-3g+El-IS-NLO-1(108w)</t>
  </si>
  <si>
    <t>48in3g32wT8PISNEl108w</t>
  </si>
  <si>
    <t>LF lamp and ballast: LF lamp: T8, 48 inch, 32W, 2970 lm, CRI = 85, rated life = 24000 hours (4): LF Ballast: Electronic, Instant Start, Normal LO (1); Total Watts = 108</t>
  </si>
  <si>
    <t>LFLmpBlst-T8-48in-32w-3g+El-IS-NLO-1(162w)</t>
  </si>
  <si>
    <t>48in3g32wT82PISNEl162w</t>
  </si>
  <si>
    <t>LF lamp and ballast: LF lamp: T8, 48 inch, 32W, 2970 lm, CRI = 85, rated life = 24000 hours (6): LF Ballast: Electronic, Instant Start, Normal LO (2); Total Watts = 162</t>
  </si>
  <si>
    <t>LFLmpBlst-T8-48in-32w-3g+El-IS-NLO-1(216w)</t>
  </si>
  <si>
    <t>48in3g32wT82PISNEl216w</t>
  </si>
  <si>
    <t>LF lamp and ballast: LF lamp: T8, 48 inch, 32W, 2970 lm, CRI = 85, rated life = 24000 hours (8): LF Ballast: Electronic, Instant Start, Normal LO (2); Total Watts = 216</t>
  </si>
  <si>
    <t>LFLmpBlst-T8-48in-32w-3g+El-IS-NLO-2(108w)</t>
  </si>
  <si>
    <t>LF lamp and ballast: LF lamp: T8, 48 inch, 32W, 2970 lm, CRI = 85, rated life = 24000 hours (4): LF Ballast: Electronic, Instant Start, Normal LO (2); Total Watts = 108</t>
  </si>
  <si>
    <t>LFLmpBlst-T8-48in-32w-3g+El-IS-NLO-2(162w)</t>
  </si>
  <si>
    <t>LF lamp and ballast: LF lamp: T8, 48 inch, 32W, 2970 lm, CRI = 85, rated life = 24000 hours (6): LF Ballast: Electronic, Instant Start, Normal LO (3); Total Watts = 162</t>
  </si>
  <si>
    <t>LFLmpBlst-T8-48in-32w-3g+El-IS-NLO-2(216w)</t>
  </si>
  <si>
    <t>LF lamp and ballast: LF lamp: T8, 48 inch, 32W, 2970 lm, CRI = 85, rated life = 24000 hours (8): LF Ballast: Electronic, Instant Start, Normal LO (4); Total Watts = 216</t>
  </si>
  <si>
    <t>LFLmpBlst-T8-48in-32w-3g+El-IS-NLO-Dim(56w)</t>
  </si>
  <si>
    <t>LF lamp and ballast: LF lamp: T8, 48 inch, 32W, 2970 lm, CRI = 85, rated life = 24000 hours (2): LF Ballast: Electronic, Instant Start, Normal LO, Dim (1); Total Watts = 56</t>
  </si>
  <si>
    <t>LFLmpBlst-T8-48in-32w-3g+El-IS-NLO-Dim(83w)</t>
  </si>
  <si>
    <t>LF lamp and ballast: LF lamp: T8, 48 inch, 32W, 2970 lm, CRI = 85, rated life = 24000 hours (3): LF Ballast: Electronic, Instant Start, Normal LO, Dim (1); Total Watts = 83</t>
  </si>
  <si>
    <t>LFLmpBlst-T8-48in-32w-3g+El-IS-NLO-Dim(84w)</t>
  </si>
  <si>
    <t>LF lamp and ballast: LF lamp: T8, 48 inch, 32W, 2970 lm, CRI = 85, rated life = 24000 hours (3): LF Ballast: Electronic, Instant Start, Normal LO, Dim (1.5); Total Watts = 84</t>
  </si>
  <si>
    <t>LFLmpBlst-T8-48in-32w-3g+El-IS-NLO(28w)</t>
  </si>
  <si>
    <t>48in3g32wT8PISNEl28w</t>
  </si>
  <si>
    <t>LF lamp and ballast: LF lamp: T8, 48 inch, 32W, 2970 lm, CRI = 85, rated life = 24000 hours (1): LF Ballast: Electronic, Instant Start, Normal LO (1); Total Watts = 28</t>
  </si>
  <si>
    <t>LFLmpBlst-T8-48in-32w-3g+El-IS-NLO(54w)</t>
  </si>
  <si>
    <t>48in3g32wT8PISNEl54w</t>
  </si>
  <si>
    <t>LF lamp and ballast: LF lamp: T8, 48 inch, 32W, 2970 lm, CRI = 85, rated life = 24000 hours (2): LF Ballast: Electronic, Instant Start, Normal LO (1); Total Watts = 54</t>
  </si>
  <si>
    <t>LFLmpBlst-T8-48in-32w-3g+El-IS-NLO(81w)</t>
  </si>
  <si>
    <t>LF lamp and ballast: LF lamp: T8, 48 inch, 32W, 2970 lm, CRI = 85, rated life = 24000 hours (3): LF Ballast: Electronic, Instant Start, Normal LO (1.5); Total Watts = 81</t>
  </si>
  <si>
    <t>LFLmpBlst-T8-48in-32w-3g+El-IS-NLO(82w)</t>
  </si>
  <si>
    <t>LF lamp and ballast: LF lamp: T8, 48 inch, 32W, 2970 lm, CRI = 85, rated life = 24000 hours (3): LF Ballast: Electronic, Instant Start, Normal LO (2); Total Watts = 82</t>
  </si>
  <si>
    <t>LFLmpBlst-T8-48in-32w-3g+El-IS-NLO(83w)</t>
  </si>
  <si>
    <t>48in3g32wT8PISNEl83w</t>
  </si>
  <si>
    <t>LF lamp and ballast: LF lamp: T8, 48 inch, 32W, 2970 lm, CRI = 85, rated life = 24000 hours (3): LF Ballast: Electronic, Instant Start, Normal LO (1); Total Watts = 83</t>
  </si>
  <si>
    <t>LFLmpBlst-T8-48in-32w-3g+El-IS-NLO(84w)</t>
  </si>
  <si>
    <t>LF lamp and ballast: LF lamp: T8, 48 inch, 32W, 2970 lm, CRI = 85, rated life = 24000 hours (3): LF Ballast: Electronic, Instant Start, Normal LO (1.5); Total Watts = 84</t>
  </si>
  <si>
    <t>LFLmpBlst-T8-48in-32w-3g+El-IS-NLO+Refl(54w)</t>
  </si>
  <si>
    <t>LF lamp and ballast: LF lamp: T8, 48 inch, 32W, 2970 lm, CRI = 85, rated life = 24000 hours (2): LF Ballast: Electronic, Instant Start, Normal LO (2); Any type of reflector; Total Watts = 54</t>
  </si>
  <si>
    <t>LFLmpBlst-T8-48in-32w-3g+El-IS-RLO-1(73w)</t>
  </si>
  <si>
    <t>48in3g32wT8PISREl73w</t>
  </si>
  <si>
    <t>LF lamp and ballast: LF lamp: T8, 48 inch, 32W, 2970 lm, CRI = 85, rated life = 24000 hours (3): LF Ballast: Electronic, Instant Start, Reduced LO (1); Total Watts = 73</t>
  </si>
  <si>
    <t>LFLmpBlst-T8-48in-32w-3g+El-IS-RLO-2(73w)</t>
  </si>
  <si>
    <t>LF lamp and ballast: LF lamp: T8, 48 inch, 32W, 2970 lm, CRI = 85, rated life = 24000 hours (3): LF Ballast: Electronic, Instant Start, Reduced LO (2); Total Watts = 73</t>
  </si>
  <si>
    <t>LFLmpBlst-T8-48in-32w-3g+El-IS-RLO(142w)</t>
  </si>
  <si>
    <t>48in3g32wT82PISREl142w</t>
  </si>
  <si>
    <t>LF lamp and ballast: LF lamp: T8, 48 inch, 32W, 2970 lm, CRI = 85, rated life = 24000 hours (6): LF Ballast: Electronic, Instant Start, Reduced LO (2); Total Watts = 142</t>
  </si>
  <si>
    <t>LFLmpBlst-T8-48in-32w-3g+El-IS-RLO(144w)</t>
  </si>
  <si>
    <t>LF lamp and ballast: LF lamp: T8, 48 inch, 32W, 2970 lm, CRI = 85, rated life = 24000 hours (6): LF Ballast: Electronic, Instant Start, Reduced LO (3); Total Watts = 144</t>
  </si>
  <si>
    <t>LFLmpBlst-T8-48in-32w-3g+El-IS-RLO(188w)</t>
  </si>
  <si>
    <t>48in3g32wT82PISREl188w</t>
  </si>
  <si>
    <t>LF lamp and ballast: LF lamp: T8, 48 inch, 32W, 2970 lm, CRI = 85, rated life = 24000 hours (8): LF Ballast: Electronic, Instant Start, Reduced LO (2); Total Watts = 188</t>
  </si>
  <si>
    <t>LFLmpBlst-T8-48in-32w-3g+El-IS-RLO(192w)</t>
  </si>
  <si>
    <t>LF lamp and ballast: LF lamp: T8, 48 inch, 32W, 2970 lm, CRI = 85, rated life = 24000 hours (8): LF Ballast: Electronic, Instant Start, Reduced LO (4); Total Watts = 192</t>
  </si>
  <si>
    <t>LFLmpBlst-T8-48in-32w-3g+El-IS-RLO(25w)</t>
  </si>
  <si>
    <t>48in3g32wT8PISREl25w</t>
  </si>
  <si>
    <t>LF lamp and ballast: LF lamp: T8, 48 inch, 32W, 2970 lm, CRI = 85, rated life = 24000 hours (1): LF Ballast: Electronic, Instant Start, Reduced LO (1); Total Watts = 25</t>
  </si>
  <si>
    <t>LFLmpBlst-T8-48in-32w-3g+El-IS-RLO(48w)</t>
  </si>
  <si>
    <t>48in3g32wT8PISREl48w</t>
  </si>
  <si>
    <t>LF lamp and ballast: LF lamp: T8, 48 inch, 32W, 2970 lm, CRI = 85, rated life = 24000 hours (2): LF Ballast: Electronic, Instant Start, Reduced LO (1); Total Watts = 48</t>
  </si>
  <si>
    <t>LFLmpBlst-T8-48in-32w-3g+El-IS-RLO(72w)</t>
  </si>
  <si>
    <t>LF lamp and ballast: LF lamp: T8, 48 inch, 32W, 2970 lm, CRI = 85, rated life = 24000 hours (3): LF Ballast: Electronic, Instant Start, Reduced LO (1.5); Total Watts = 72</t>
  </si>
  <si>
    <t>LFLmpBlst-T8-48in-32w-3g+El-IS-RLO(94w)</t>
  </si>
  <si>
    <t>48in3g32wT8PISREl94w</t>
  </si>
  <si>
    <t>LF lamp and ballast: LF lamp: T8, 48 inch, 32W, 2970 lm, CRI = 85, rated life = 24000 hours (4): LF Ballast: Electronic, Instant Start, Reduced LO (1); Total Watts = 94</t>
  </si>
  <si>
    <t>LFLmpBlst-T8-48in-32w-3g+El-IS-RLO(96w)</t>
  </si>
  <si>
    <t>LF lamp and ballast: LF lamp: T8, 48 inch, 32W, 2970 lm, CRI = 85, rated life = 24000 hours (4): LF Ballast: Electronic, Instant Start, Reduced LO (2); Total Watts = 96</t>
  </si>
  <si>
    <t>LFLmpBlst-T8-48in-32w-3g+El-IS-RLO+Refl(48w)</t>
  </si>
  <si>
    <t>LF lamp and ballast: LF lamp: T8, 48 inch, 32W, 2970 lm, CRI = 85, rated life = 24000 hours (2): LF Ballast: Electronic, Instant Start, Reduced LO (1); Any type of reflector; Total Watts = 48</t>
  </si>
  <si>
    <t>LFLmpBlst-T8-48in-32w-3g+El-IS-VHLO(70w)</t>
  </si>
  <si>
    <t>LF lamp and ballast: LF lamp: T8, 48 inch, 32W, 2970 lm, CRI = 85, rated life = 24000 hours (2): LF Ballast: Electronic, Instant Start, Very High LO (1); Total Watts = 70</t>
  </si>
  <si>
    <t>LFLmpBlst-T8-48in-32w-3g+El-PS-HLO-1(148w)</t>
  </si>
  <si>
    <t>LF lamp and ballast: LF lamp: T8, 48 inch, 32W, 2970 lm, CRI = 85, rated life = 24000 hours (4): LF Ballast: Electronic, Programmed Start, High LO (1); Total Watts = 148</t>
  </si>
  <si>
    <t>LFLmpBlst-T8-48in-32w-3g+El-PS-HLO-2(148w)</t>
  </si>
  <si>
    <t>LF lamp and ballast: LF lamp: T8, 48 inch, 32W, 2970 lm, CRI = 85, rated life = 24000 hours (4): LF Ballast: Electronic, Programmed Start, High LO (2); Total Watts = 148</t>
  </si>
  <si>
    <t>LFLmpBlst-T8-48in-32w-3g+El-PS-HLO-Dim-1(148w)</t>
  </si>
  <si>
    <t>LF lamp and ballast: LF lamp: T8, 48 inch, 32W, 2970 lm, CRI = 85, rated life = 24000 hours (4): LF Ballast: Electronic, Programmed Start, High LO, Dim (1); Total Watts = 148</t>
  </si>
  <si>
    <t>LFLmpBlst-T8-48in-32w-3g+El-PS-HLO-Dim-2(148w)</t>
  </si>
  <si>
    <t>LF lamp and ballast: LF lamp: T8, 48 inch, 32W, 2970 lm, CRI = 85, rated life = 24000 hours (4): LF Ballast: Electronic, Programmed Start, High LO, Dim (2); Total Watts = 148</t>
  </si>
  <si>
    <t>LFLmpBlst-T8-48in-32w-3g+El-PS-HLO-Dim(111w)</t>
  </si>
  <si>
    <t>LF lamp and ballast: LF lamp: T8, 48 inch, 32W, 2970 lm, CRI = 85, rated life = 24000 hours (3): LF Ballast: Electronic, Programmed Start, High LO, Dim (1.5); Total Watts = 111</t>
  </si>
  <si>
    <t>LFLmpBlst-T8-48in-32w-3g+El-PS-HLO-Dim(113w)</t>
  </si>
  <si>
    <t>LF lamp and ballast: LF lamp: T8, 48 inch, 32W, 2970 lm, CRI = 85, rated life = 24000 hours (3): LF Ballast: Electronic, Programmed Start, High LO, Dim (1); Total Watts = 113</t>
  </si>
  <si>
    <t>LFLmpBlst-T8-48in-32w-3g+El-PS-HLO-Dim(40w)</t>
  </si>
  <si>
    <t>IOU-NonDEER-3p</t>
  </si>
  <si>
    <t>LF lamp and ballast: LF lamp: T8, 48 inch, 32W, 2970 lm, CRI = 85, rated life = 24000 hours (1): LF Ballast: Electronic, Programmed Start, High LO, Dim (1); Total Watts = 40</t>
  </si>
  <si>
    <t>LFLmpBlst-T8-48in-32w-3g+El-PS-HLO-Dim(74w)</t>
  </si>
  <si>
    <t>LF lamp and ballast: LF lamp: T8, 48 inch, 32W, 2970 lm, CRI = 85, rated life = 24000 hours (2): LF Ballast: Electronic, Programmed Start, High LO, Dim (1); Total Watts = 74</t>
  </si>
  <si>
    <t>LFLmpBlst-T8-48in-32w-3g+El-PS-HLO(110w)</t>
  </si>
  <si>
    <t>LF lamp and ballast: LF lamp: T8, 48 inch, 32W, 2970 lm, CRI = 85, rated life = 24000 hours (3): LF Ballast: Electronic, Programmed Start, High LO (1); Total Watts = 110</t>
  </si>
  <si>
    <t>LFLmpBlst-T8-48in-32w-3g+El-PS-HLO(111w)</t>
  </si>
  <si>
    <t>LF lamp and ballast: LF lamp: T8, 48 inch, 32W, 2970 lm, CRI = 85, rated life = 24000 hours (3): LF Ballast: Electronic, Programmed Start, High LO (1.5); Total Watts = 111</t>
  </si>
  <si>
    <t>LFLmpBlst-T8-48in-32w-3g+El-PS-HLO(113w)</t>
  </si>
  <si>
    <t>LF lamp and ballast: LF lamp: T8, 48 inch, 32W, 2970 lm, CRI = 85, rated life = 24000 hours (3): LF Ballast: Electronic, Programmed Start, High LO (2); Total Watts = 113</t>
  </si>
  <si>
    <t>LFLmpBlst-T8-48in-32w-3g+El-PS-HLO(39w)</t>
  </si>
  <si>
    <t>LF lamp and ballast: LF lamp: T8, 48 inch, 32W, 2970 lm, CRI = 85, rated life = 24000 hours (1): LF Ballast: Electronic, Programmed Start, High LO (1); Total Watts = 39</t>
  </si>
  <si>
    <t>LFLmpBlst-T8-48in-32w-3g+El-PS-HLO(74w)</t>
  </si>
  <si>
    <t>LF lamp and ballast: LF lamp: T8, 48 inch, 32W, 2970 lm, CRI = 85, rated life = 24000 hours (2): LF Ballast: Electronic, Programmed Start, High LO (1); Total Watts = 74</t>
  </si>
  <si>
    <t>LFLmpBlst-T8-48in-32w-3g+El-PS-NLO-Dim-1(90w)</t>
  </si>
  <si>
    <t>LF lamp and ballast: LF lamp: T8, 48 inch, 32W, 2970 lm, CRI = 85, rated life = 24000 hours (3): LF Ballast: Electronic, Programmed Start, Normal LO, Dim (1); Total Watts = 90</t>
  </si>
  <si>
    <t>LFLmpBlst-T8-48in-32w-3g+El-PS-NLO-Dim-2(90w)</t>
  </si>
  <si>
    <t>LF lamp and ballast: LF lamp: T8, 48 inch, 32W, 2970 lm, CRI = 85, rated life = 24000 hours (3): LF Ballast: Electronic, Programmed Start, Normal LO, Dim (2); Total Watts = 90</t>
  </si>
  <si>
    <t>LFLmpBlst-T8-48in-32w-3g+El-PS-NLO-Dim(114w)</t>
  </si>
  <si>
    <t>LF lamp and ballast: LF lamp: T8, 48 inch, 32W, 2970 lm, CRI = 85, rated life = 24000 hours (4): LF Ballast: Electronic, Programmed Start, Normal LO, Dim (1); Total Watts = 114</t>
  </si>
  <si>
    <t>LFLmpBlst-T8-48in-32w-3g+El-PS-NLO-Dim(118w)</t>
  </si>
  <si>
    <t>LF lamp and ballast: LF lamp: T8, 48 inch, 32W, 2970 lm, CRI = 85, rated life = 24000 hours (4): LF Ballast: Electronic, Programmed Start, Normal LO, Dim (2); Total Watts = 118</t>
  </si>
  <si>
    <t>LFLmpBlst-T8-48in-32w-3g+El-PS-NLO-Dim(31w)</t>
  </si>
  <si>
    <t>LF lamp and ballast: LF lamp: T8, 48 inch, 32W, 2970 lm, CRI = 85, rated life = 24000 hours (1): LF Ballast: Electronic, Programmed Start, Normal LO, Dim (1); Total Watts = 31</t>
  </si>
  <si>
    <t>LFLmpBlst-T8-48in-32w-3g+El-PS-NLO-Dim(59w)</t>
  </si>
  <si>
    <t>LF lamp and ballast: LF lamp: T8, 48 inch, 32W, 2970 lm, CRI = 85, rated life = 24000 hours (2): LF Ballast: Electronic, Programmed Start, Normal LO, Dim (1); Total Watts = 59</t>
  </si>
  <si>
    <t>LFLmpBlst-T8-48in-32w-3g+El-PS-NLO-Dim(88w)</t>
  </si>
  <si>
    <t>LF lamp and ballast: LF lamp: T8, 48 inch, 32W, 2970 lm, CRI = 85, rated life = 24000 hours (3): LF Ballast: Electronic, Programmed Start, Normal LO, Dim (1.5); Total Watts = 88</t>
  </si>
  <si>
    <t>LFLmpBlst-T8-48in-32w-3g+El-PS-NLO(112w)</t>
  </si>
  <si>
    <t>LF lamp and ballast: LF lamp: T8, 48 inch, 32W, 2970 lm, CRI = 85, rated life = 24000 hours (4): LF Ballast: Electronic, Programmed Start, Normal LO (1); Total Watts = 112</t>
  </si>
  <si>
    <t>LFLmpBlst-T8-48in-32w-3g+El-PS-NLO(116w)</t>
  </si>
  <si>
    <t>LF lamp and ballast: LF lamp: T8, 48 inch, 32W, 2970 lm, CRI = 85, rated life = 24000 hours (4): LF Ballast: Electronic, Programmed Start, Normal LO (2); Total Watts = 116</t>
  </si>
  <si>
    <t>LFLmpBlst-T8-48in-32w-3g+El-PS-NLO(30w)</t>
  </si>
  <si>
    <t>LF lamp and ballast: LF lamp: T8, 48 inch, 32W, 2970 lm, CRI = 85, rated life = 24000 hours (1): LF Ballast: Electronic, Programmed Start, Normal LO (1); Total Watts = 30</t>
  </si>
  <si>
    <t>LFLmpBlst-T8-48in-32w-3g+El-PS-NLO(58w)</t>
  </si>
  <si>
    <t>LF lamp and ballast: LF lamp: T8, 48 inch, 32W, 2970 lm, CRI = 85, rated life = 24000 hours (2): LF Ballast: Electronic, Programmed Start, Normal LO (1); Total Watts = 58</t>
  </si>
  <si>
    <t>LFLmpBlst-T8-48in-32w-3g+El-PS-NLO(85w)</t>
  </si>
  <si>
    <t>LF lamp and ballast: LF lamp: T8, 48 inch, 32W, 2970 lm, CRI = 85, rated life = 24000 hours (3): LF Ballast: Electronic, Programmed Start, Normal LO (1); Total Watts = 85</t>
  </si>
  <si>
    <t>LFLmpBlst-T8-48in-32w-3g+El-PS-NLO(87w)</t>
  </si>
  <si>
    <t>LF lamp and ballast: LF lamp: T8, 48 inch, 32W, 2970 lm, CRI = 85, rated life = 24000 hours (3): LF Ballast: Electronic, Programmed Start, Normal LO (1.5); Total Watts = 87</t>
  </si>
  <si>
    <t>LFLmpBlst-T8-48in-32w-3g+El-PS-NLO(88w)</t>
  </si>
  <si>
    <t>LF lamp and ballast: LF lamp: T8, 48 inch, 32W, 2970 lm, CRI = 85, rated life = 24000 hours (3): LF Ballast: Electronic, Programmed Start, Normal LO (2); Total Watts = 88</t>
  </si>
  <si>
    <t>LFLmpBlst-T8-48in-32w-3g+El-PS-RLO-Dim(24w)</t>
  </si>
  <si>
    <t>LF lamp and ballast: LF lamp: T8, 48 inch, 32W, 2970 lm, CRI = 85, rated life = 24000 hours (1): LF Ballast: Electronic, Programmed Start, Reduced LO, Dim (1); Total Watts = 24</t>
  </si>
  <si>
    <t>LFLmpBlst-T8-48in-32w-3g+El-PS-RLO-Dim(47w)</t>
  </si>
  <si>
    <t>LF lamp and ballast: LF lamp: T8, 48 inch, 32W, 2970 lm, CRI = 85, rated life = 24000 hours (2): LF Ballast: Electronic, Programmed Start, Reduced LO, Dim (1); Total Watts = 47</t>
  </si>
  <si>
    <t>LFLmpBlst-T8-48in-32w-3g+El-PS-RLO-Dim(70w)</t>
  </si>
  <si>
    <t>LF lamp and ballast: LF lamp: T8, 48 inch, 32W, 2970 lm, CRI = 85, rated life = 24000 hours (3): LF Ballast: Electronic, Programmed Start, Reduced LO, Dim (1.5); Total Watts = 70</t>
  </si>
  <si>
    <t>LFLmpBlst-T8-48in-32w-3g+El-PS-RLO-Dim(71w)</t>
  </si>
  <si>
    <t>LF lamp and ballast: LF lamp: T8, 48 inch, 32W, 2970 lm, CRI = 85, rated life = 24000 hours (3): LF Ballast: Electronic, Programmed Start, Reduced LO, Dim (2); Total Watts = 71</t>
  </si>
  <si>
    <t>LFLmpBlst-T8-48in-32w-3g+El-PS-RLO-Dim(72w)</t>
  </si>
  <si>
    <t>LF lamp and ballast: LF lamp: T8, 48 inch, 32W, 2970 lm, CRI = 85, rated life = 24000 hours (3): LF Ballast: Electronic, Programmed Start, Reduced LO, Dim (1); Total Watts = 72</t>
  </si>
  <si>
    <t>LFLmpBlst-T8-48in-32w-3g+El-PS-RLO-Dim(93w)</t>
  </si>
  <si>
    <t>LF lamp and ballast: LF lamp: T8, 48 inch, 32W, 2970 lm, CRI = 85, rated life = 24000 hours (4): LF Ballast: Electronic, Programmed Start, Reduced LO, Dim (1); Total Watts = 93</t>
  </si>
  <si>
    <t>LFLmpBlst-T8-48in-32w-3g+El-PS-RLO-Dim(94w)</t>
  </si>
  <si>
    <t>LF lamp and ballast: LF lamp: T8, 48 inch, 32W, 2970 lm, CRI = 85, rated life = 24000 hours (4): LF Ballast: Electronic, Programmed Start, Reduced LO, Dim (2); Total Watts = 94</t>
  </si>
  <si>
    <t>LFLmpBlst-T8-48in-32w-3g+El-PS-RLO(24w)</t>
  </si>
  <si>
    <t>LF lamp and ballast: LF lamp: T8, 48 inch, 32W, 2970 lm, CRI = 85, rated life = 24000 hours (1): LF Ballast: Electronic, Programmed Start, Reduced LO (1); Total Watts = 24</t>
  </si>
  <si>
    <t>LFLmpBlst-T8-48in-32w-3g+El-PS-RLO(25w)</t>
  </si>
  <si>
    <t>LF lamp and ballast: LF lamp: T8, 48 inch, 32W, 2970 lm, CRI = 85, rated life = 24000 hours (1): LF Ballast: Electronic, Programmed Start, Reduced LO (1); Total Watts = 25</t>
  </si>
  <si>
    <t>LFLmpBlst-T8-48in-32w-3g+El-PS-RLO(45w)</t>
  </si>
  <si>
    <t>LF lamp and ballast: LF lamp: T8, 48 inch, 32W, 2970 lm, CRI = 85, rated life = 24000 hours (2): LF Ballast: Electronic, Programmed Start, Reduced LO (1); Total Watts = 45</t>
  </si>
  <si>
    <t>LFLmpBlst-T8-48in-32w-3g+El-PS-RLO(47w)</t>
  </si>
  <si>
    <t>LF lamp and ballast: LF lamp: T8, 48 inch, 32W, 2970 lm, CRI = 85, rated life = 24000 hours (2): LF Ballast: Electronic, Programmed Start, Reduced LO (1); Total Watts = 47</t>
  </si>
  <si>
    <t>LFLmpBlst-T8-48in-32w-3g+El-PS-RLO(68w)</t>
  </si>
  <si>
    <t>LF lamp and ballast: LF lamp: T8, 48 inch, 32W, 2970 lm, CRI = 85, rated life = 24000 hours (3): LF Ballast: Electronic, Programmed Start, Reduced LO (1); Total Watts = 68</t>
  </si>
  <si>
    <t>LFLmpBlst-T8-48in-32w-3g+El-PS-RLO(70w)</t>
  </si>
  <si>
    <t>LF lamp and ballast: LF lamp: T8, 48 inch, 32W, 2970 lm, CRI = 85, rated life = 24000 hours (3): LF Ballast: Electronic, Programmed Start, Reduced LO (1.5); Total Watts = 70</t>
  </si>
  <si>
    <t>LFLmpBlst-T8-48in-32w-3g+El-PS-RLO(71w)</t>
  </si>
  <si>
    <t>LF lamp and ballast: LF lamp: T8, 48 inch, 32W, 2970 lm, CRI = 85, rated life = 24000 hours (3): LF Ballast: Electronic, Programmed Start, Reduced LO (1); Total Watts = 71</t>
  </si>
  <si>
    <t>LFLmpBlst-T8-48in-32w-3g+El-PS-RLO(72w)</t>
  </si>
  <si>
    <t>LF lamp and ballast: LF lamp: T8, 48 inch, 32W, 2970 lm, CRI = 85, rated life = 24000 hours (3): LF Ballast: Electronic, Programmed Start, Reduced LO (2); Total Watts = 72</t>
  </si>
  <si>
    <t>LFLmpBlst-T8-48in-32w-3g+El-PS-RLO(90w)</t>
  </si>
  <si>
    <t>LF lamp and ballast: LF lamp: T8, 48 inch, 32W, 2970 lm, CRI = 85, rated life = 24000 hours (4): LF Ballast: Electronic, Programmed Start, Reduced LO (1); Total Watts = 90</t>
  </si>
  <si>
    <t>LFLmpBlst-T8-48in-32w-3g+El-PS-RLO(91w)</t>
  </si>
  <si>
    <t>LF lamp and ballast: LF lamp: T8, 48 inch, 32W, 2970 lm, CRI = 85, rated life = 24000 hours (4): LF Ballast: Electronic, Programmed Start, Reduced LO (1); Total Watts = 91</t>
  </si>
  <si>
    <t>LFLmpBlst-T8-48in-32w-3g+El-PS-RLO(94w)</t>
  </si>
  <si>
    <t>LF lamp and ballast: LF lamp: T8, 48 inch, 32W, 2970 lm, CRI = 85, rated life = 24000 hours (4): LF Ballast: Electronic, Programmed Start, Reduced LO (2); Total Watts = 94</t>
  </si>
  <si>
    <t>LFLmpBlst-T8-48in-32w-3g+El-RS-HLO(34w)</t>
  </si>
  <si>
    <t>LF lamp and ballast: LF lamp: T8, 48 inch, 32W, 2970 lm, CRI = 85, rated life = 24000 hours (1): LF Ballast: Electronic, Rapid Start, High LO (1); Total Watts = 34</t>
  </si>
  <si>
    <t>LFLmpBlst-T8-48in-32w-3g+El-RS-HLO(62w)</t>
  </si>
  <si>
    <t>LF lamp and ballast: LF lamp: T8, 48 inch, 32W, 2970 lm, CRI = 85, rated life = 24000 hours (2): LF Ballast: Electronic, Rapid Start, High LO (1); Total Watts = 62</t>
  </si>
  <si>
    <t>LFLmpBlst-T8-48in-32w-3g+El-RS-VHLO(38w)</t>
  </si>
  <si>
    <t>LF lamp and ballast: LF lamp: T8, 48 inch, 32W, 2970 lm, CRI = 85, rated life = 24000 hours (1): LF Ballast: Electronic, Rapid Start, Very High LO (1); Total Watts = 38</t>
  </si>
  <si>
    <t>LFLmpBlst-T8-60in-40w+El-IS-HLO(108w)</t>
  </si>
  <si>
    <t>60in40wT8ISHEl108w</t>
  </si>
  <si>
    <t>LF lamp and ballast: LF lamp: T8, 60 inch, 40W, 3250 lm, CRI = 84, rated life = 20000 hours (3): LF Ballast: Electronic, Instant Start, High LO (1); Total Watts = 108</t>
  </si>
  <si>
    <t>LFLmpBlst-T8-60in-40w+El-IS-HLO(126w)</t>
  </si>
  <si>
    <t>60in40wT8ISHEl126w</t>
  </si>
  <si>
    <t>LF lamp and ballast: LF lamp: T8, 60 inch, 40W, 3250 lm, CRI = 84, rated life = 20000 hours (4): LF Ballast: Electronic, Instant Start, High LO (2); Total Watts = 126</t>
  </si>
  <si>
    <t>LFLmpBlst-T8-60in-40w+El-IS-HLO(80w)</t>
  </si>
  <si>
    <t>60in40wT8ISHEl80w</t>
  </si>
  <si>
    <t>LF lamp and ballast: LF lamp: T8, 60 inch, 40W, 3250 lm, CRI = 84, rated life = 20000 hours (2): LF Ballast: Electronic, Instant Start, High LO (1); Total Watts = 80</t>
  </si>
  <si>
    <t>LFLmpBlst-T8-60in-40w+El-IS-NLO-1(36w)</t>
  </si>
  <si>
    <t>60in40wT8T2ISNEl36w</t>
  </si>
  <si>
    <t>LF lamp and ballast: LF lamp: T8, 60 inch, 40W, 3250 lm, CRI = 84, rated life = 20000 hours (1): LF Ballast: Electronic, Instant Start, Normal LO (0.5); Total Watts = 36</t>
  </si>
  <si>
    <t>LFLmpBlst-T8-60in-40w+El-IS-NLO-2(36w)</t>
  </si>
  <si>
    <t>60in40wT8ISNEl36w</t>
  </si>
  <si>
    <t>LF lamp and ballast: LF lamp: T8, 60 inch, 40W, 3250 lm, CRI = 84, rated life = 20000 hours (1): LF Ballast: Electronic, Instant Start, Normal LO (1); Total Watts = 36</t>
  </si>
  <si>
    <t>LFLmpBlst-T8-60in-40w+El-IS-NLO(106w)</t>
  </si>
  <si>
    <t>60in40wT8ISNEl106w</t>
  </si>
  <si>
    <t>LF lamp and ballast: LF lamp: T8, 60 inch, 40W, 3250 lm, CRI = 84, rated life = 20000 hours (3): LF Ballast: Electronic, Instant Start, Normal LO (1); Total Watts = 106</t>
  </si>
  <si>
    <t>LFLmpBlst-T8-60in-40w+El-IS-NLO(134w)</t>
  </si>
  <si>
    <t>60in40wT8ISNEl134w</t>
  </si>
  <si>
    <t>LF lamp and ballast: LF lamp: T8, 60 inch, 40W, 3250 lm, CRI = 84, rated life = 20000 hours (4): LF Ballast: Electronic, Instant Start, Normal LO (1); Total Watts = 134</t>
  </si>
  <si>
    <t>LFLmpBlst-T8-60in-40w+El-IS-NLO(34w)</t>
  </si>
  <si>
    <t>60in40wT8T4ISNEl34w</t>
  </si>
  <si>
    <t>LF lamp and ballast: LF lamp: T8, 60 inch, 40W, 3250 lm, CRI = 84, rated life = 20000 hours (1): LF Ballast: Electronic, Instant Start, Normal LO (0.25); Total Watts = 34</t>
  </si>
  <si>
    <t>LFLmpBlst-T8-60in-40w+El-IS-NLO(35w)</t>
  </si>
  <si>
    <t>60in40wT8T3ISNEl35w</t>
  </si>
  <si>
    <t>LF lamp and ballast: LF lamp: T8, 60 inch, 40W, 3250 lm, CRI = 84, rated life = 20000 hours (1): LF Ballast: Electronic, Instant Start, Normal LO (0.33); Total Watts = 35</t>
  </si>
  <si>
    <t>LFLmpBlst-T8-60in-40w+El-IS-NLO(67w)</t>
  </si>
  <si>
    <t>60in40wT8T2ISNEl67w</t>
  </si>
  <si>
    <t>LF lamp and ballast: LF lamp: T8, 60 inch, 40W, 3250 lm, CRI = 84, rated life = 20000 hours (2): LF Ballast: Electronic, Instant Start, Normal LO (0.5); Total Watts = 67</t>
  </si>
  <si>
    <t>LFLmpBlst-T8-60in-40w+El-IS-NLO(72w)</t>
  </si>
  <si>
    <t>60in40wT8ISNEl72w</t>
  </si>
  <si>
    <t>LF lamp and ballast: LF lamp: T8, 60 inch, 40W, 3250 lm, CRI = 84, rated life = 20000 hours (2): LF Ballast: Electronic, Instant Start, Normal LO (1); Total Watts = 72</t>
  </si>
  <si>
    <t>LFLmpBlst-T8-60in-40w+El-IS-RLO(43w)</t>
  </si>
  <si>
    <t>60in40wT8ISREl43w</t>
  </si>
  <si>
    <t>LF lamp and ballast: LF lamp: T8, 60 inch, 40W, 3250 lm, CRI = 84, rated life = 20000 hours (1): LF Ballast: Electronic, Instant Start, Reduced LO (1); Total Watts = 43</t>
  </si>
  <si>
    <t>LFLmpBlst-T8-60in-40w+El-IS-RLO(73w)</t>
  </si>
  <si>
    <t>60in40wT8ISREl73w</t>
  </si>
  <si>
    <t>LF lamp and ballast: LF lamp: T8, 60 inch, 40W, 3250 lm, CRI = 84, rated life = 20000 hours (2): LF Ballast: Electronic, Instant Start, Reduced LO (1); Total Watts = 73</t>
  </si>
  <si>
    <t>LFLmpBlst-T8-72in-45w+El-IS-NLO(90w)</t>
  </si>
  <si>
    <t>LF lamp and ballast: LF lamp: T8, 72 inch, 45W, 4100 lm, CRI = 85, rated life = 20000 hours (2): LF Ballast: Electronic, Instant Start, Normal LO (1); Total Watts = 90</t>
  </si>
  <si>
    <t>LFLmpBlst-T8-72in-58w+El-IS-NLO(58w)</t>
  </si>
  <si>
    <t>LF lamp and ballast: LF lamp: T8, 72 inch, 58W, 5550 lm, CRI = 75, rated life = 20000 hours (1): LF Ballast: Electronic, Instant Start, Normal LO (1); Total Watts = 58</t>
  </si>
  <si>
    <t>LFLmpBlst-T8-96in-59w+El-IS-HLO(68w)</t>
  </si>
  <si>
    <t>96in59wT8ISHEl68w</t>
  </si>
  <si>
    <t>LF lamp and ballast: LF lamp: T8, 96 inch, 59W, 5190 lm, CRI = 75, rated life = 20000 hours (1): LF Ballast: Electronic, Instant Start, High LO (1); Total Watts = 68</t>
  </si>
  <si>
    <t>LFLmpBlst-T8-96in-59w+El-IS-NLO(109w)</t>
  </si>
  <si>
    <t>96in59wT8ISNEl109w</t>
  </si>
  <si>
    <t>LF lamp and ballast: LF lamp: T8, 96 inch, 59W, 5190 lm, CRI = 75, rated life = 20000 hours (2): LF Ballast: Electronic, Instant Start, Normal LO (1); Total Watts = 109</t>
  </si>
  <si>
    <t>LFLmpBlst-T8-96in-59w+El-IS-NLO(167w)</t>
  </si>
  <si>
    <t>96in59wT8ISNEl167w</t>
  </si>
  <si>
    <t>LF lamp and ballast: LF lamp: T8, 96 inch, 59W, 5190 lm, CRI = 75, rated life = 20000 hours (3): LF Ballast: Electronic, Instant Start, Normal LO (2); Total Watts = 167</t>
  </si>
  <si>
    <t>LFLmpBlst-T8-96in-59w+El-IS-NLO(219w)</t>
  </si>
  <si>
    <t>96in59wT8ISNEl219w</t>
  </si>
  <si>
    <t>LF lamp and ballast: LF lamp: T8, 96 inch, 59W, 5190 lm, CRI = 75, rated life = 20000 hours (4): LF Ballast: Electronic, Instant Start, Normal LO (2); Total Watts = 219</t>
  </si>
  <si>
    <t>LFLmpBlst-T8-96in-59w+El-IS-NLO(328w)</t>
  </si>
  <si>
    <t>96in59wT8ISNEl328w</t>
  </si>
  <si>
    <t>LF lamp and ballast: LF lamp: T8, 96 inch, 59W, 5190 lm, CRI = 75, rated life = 20000 hours (6): LF Ballast: Electronic, Instant Start, Normal LO (3); Total Watts = 328</t>
  </si>
  <si>
    <t>LFLmpBlst-T8-96in-59w+El-IS-NLO(55w)</t>
  </si>
  <si>
    <t>96in59wT8T2ISNEl55w</t>
  </si>
  <si>
    <t>LF lamp and ballast: LF lamp: T8, 96 inch, 59W, 5190 lm, CRI = 75, rated life = 20000 hours (1): LF Ballast: Electronic, Instant Start, Normal LO (0.5); Total Watts = 55</t>
  </si>
  <si>
    <t>LFLmpBlst-T8-96in-59w+El-IS-NLO(58w)</t>
  </si>
  <si>
    <t>96in59wT8ISNEl58w</t>
  </si>
  <si>
    <t>LF lamp and ballast: LF lamp: T8, 96 inch, 59W, 5190 lm, CRI = 75, rated life = 20000 hours (1): LF Ballast: Electronic, Instant Start, Normal LO (1); Total Watts = 58</t>
  </si>
  <si>
    <t>LFLmpBlst-T8-96in-59w+El-IS-RLO(167w)</t>
  </si>
  <si>
    <t>LF lamp and ballast: LF lamp: T8, 96 inch, 59W, 5190 lm, CRI = 75, rated life = 20000 hours (4): LF Ballast: Electronic, Instant Start, Reduced LO (2); Total Watts = 167</t>
  </si>
  <si>
    <t>LFLmpBlst-T8-96in-59w+El-IS-RLO(49w)</t>
  </si>
  <si>
    <t>96in59wT8T2ISREl49w</t>
  </si>
  <si>
    <t>LF lamp and ballast: LF lamp: T8, 96 inch, 59W, 5190 lm, CRI = 75, rated life = 20000 hours (1): LF Ballast: Electronic, Instant Start, Reduced LO (0.5); Total Watts = 49</t>
  </si>
  <si>
    <t>LFLmpBlst-T8-96in-59w+El-IS-RLO(57w)</t>
  </si>
  <si>
    <t>96in59wT8ISREl57w</t>
  </si>
  <si>
    <t>LF lamp and ballast: LF lamp: T8, 96 inch, 59W, 5190 lm, CRI = 75, rated life = 20000 hours (1): LF Ballast: Electronic, Instant Start, Reduced LO (1); Total Watts = 57</t>
  </si>
  <si>
    <t>LFLmpBlst-T8-96in-59w+El-IS-RLO(600w)</t>
  </si>
  <si>
    <t>LF lamp and ballast: LF lamp: T8, 96 inch, 59W, 5190 lm, CRI = 75, rated life = 20000 hours (10): LF Ballast: Electronic, Instant Start, Reduced LO (3); Total Watts = 600</t>
  </si>
  <si>
    <t>LFLmpBlst-T8-96in-59w+El-IS-RLO(98w)</t>
  </si>
  <si>
    <t>96in59wT8ISREl98w</t>
  </si>
  <si>
    <t>LF lamp and ballast: LF lamp: T8, 96 inch, 59W, 5190 lm, CRI = 75, rated life = 20000 hours (2): LF Ballast: Electronic, Instant Start, Reduced LO (1); Total Watts = 98</t>
  </si>
  <si>
    <t>LFLmpBlst-T8-96in-59w+El-IS-VHLO(71w)</t>
  </si>
  <si>
    <t>96in59wT8ISVEl71w</t>
  </si>
  <si>
    <t>LF lamp and ballast: LF lamp: T8, 96 inch, 59W, 5190 lm, CRI = 75, rated life = 20000 hours (1): LF Ballast: Electronic, Instant Start, Very High LO (1); Total Watts = 71</t>
  </si>
  <si>
    <t>LFLmpBlst-T8-96in-86w+El-IS-NLO(160w)</t>
  </si>
  <si>
    <t>96in86wT8HOEl160w</t>
  </si>
  <si>
    <t>LF lamp and ballast: LF lamp: T8, 96 inch, 86W, 7100 lm, CRI = 75, rated life = 20000 hours (2): LF Ballast: Electronic, Instant Start, Normal LO (1); Total Watts = 160</t>
  </si>
  <si>
    <t>LFLmpBlst-T8-96in-86w+El-IS-NLO(320w)</t>
  </si>
  <si>
    <t>96in86wT8HOEl320w</t>
  </si>
  <si>
    <t>LF lamp and ballast: LF lamp: T8, 96 inch, 86W, 7100 lm, CRI = 75, rated life = 20000 hours (4): LF Ballast: Electronic, Instant Start, Normal LO (2); Total Watts = 320</t>
  </si>
  <si>
    <t>LFLmpBlst-T8-96in-86w+El-IS-NLO(80w)</t>
  </si>
  <si>
    <t>96in86wT8HOT2El80w</t>
  </si>
  <si>
    <t>LF lamp and ballast: LF lamp: T8, 96 inch, 86W, 7100 lm, CRI = 75, rated life = 20000 hours (1): LF Ballast: Electronic, Instant Start, Normal LO (0.5); Total Watts = 80</t>
  </si>
  <si>
    <t>LFLmpBlst-U12-22in-34w+MagES-RS-NLO(72w)</t>
  </si>
  <si>
    <t>LF lamp and ballast: LF lamp: U12, 22 inch, 34W, 2300 lm, CRI = 75, rated life = 18000 hours (2): LF Ballast: Energy Saver Magnetic (EPACT compliant), Rapid Start, Normal LO (1); Total Watts = 72</t>
  </si>
  <si>
    <t>LFLmpBlst-U6-22in-32w+El-IS-NLO(59w)</t>
  </si>
  <si>
    <t>LF lamp and ballast: LF lamp: U6, 22 inch, 32W, 2575 lm, CRI = 75, rated life = 18000 hours (2): LF Ballast: Electronic, Instant Start, Normal LO (1); Total Watts = 59</t>
  </si>
  <si>
    <t>LFLmpBlst-U6-22in-32w+El-IS-NLO(60w)</t>
  </si>
  <si>
    <t>LF lamp and ballast: LF lamp: U6, 22 inch, 32W, 2575 lm, CRI = 75, rated life = 18000 hours (2): LF Ballast: Electronic, Instant Start, Normal LO (1); Total Watts = 60</t>
  </si>
  <si>
    <t>LFLmpBlst-U6-22in-32w+El-IS-NLO+Refl(60w)</t>
  </si>
  <si>
    <t>LF lamp and ballast: LF lamp: U6, 22 inch, 32W, 2575 lm, CRI = 75, rated life = 18000 hours (2): LF Ballast: Electronic, Instant Start, Normal LO (1); Any type of reflector; Total Watts = 60</t>
  </si>
  <si>
    <t>LFLmpBlst-U6-22in-32w+El-IS-RLO(52w)</t>
  </si>
  <si>
    <t>LF lamp and ballast: LF lamp: U6, 22 inch, 32W, 2575 lm, CRI = 75, rated life = 18000 hours (2): LF Ballast: Electronic, Instant Start, Reduced LO (1); Total Watts = 52</t>
  </si>
  <si>
    <t>LFLmpBlst-U6-22in-34w+MagStd-IS-NLO(72w)</t>
  </si>
  <si>
    <t>LF lamp and ballast: LF lamp: U6, 22 inch, 34W, 2575 lm, CRI = 75, rated life = 18000 hours (2): LF Ballast: Standard Magnetic (pre-EPACT), Instant Start, Normal LO (1); Total Watts = 72</t>
  </si>
  <si>
    <t>MeasCost Table for Import to the ex ante database</t>
  </si>
  <si>
    <t>PA</t>
  </si>
  <si>
    <t>MeasCostID</t>
  </si>
  <si>
    <t>NormUnit</t>
  </si>
  <si>
    <t>Version</t>
  </si>
  <si>
    <t>VersionSource</t>
  </si>
  <si>
    <t>SourceDesc</t>
  </si>
  <si>
    <t>Sector</t>
  </si>
  <si>
    <t>UseCategory</t>
  </si>
  <si>
    <t>UseSubCategory</t>
  </si>
  <si>
    <t>TechGroup</t>
  </si>
  <si>
    <t>TechType</t>
  </si>
  <si>
    <t>BldgType</t>
  </si>
  <si>
    <t>BldgVint</t>
  </si>
  <si>
    <t>BldgLoc</t>
  </si>
  <si>
    <t>CostQualifier</t>
  </si>
  <si>
    <t>CostType</t>
  </si>
  <si>
    <t>GenCost</t>
  </si>
  <si>
    <t>LaborCost</t>
  </si>
  <si>
    <t>MatlCost</t>
  </si>
  <si>
    <t>InstallHrs</t>
  </si>
  <si>
    <t>LaborRate</t>
  </si>
  <si>
    <t>LocCostAdj</t>
  </si>
  <si>
    <t>MeasAppType</t>
  </si>
  <si>
    <t>DelivType</t>
  </si>
  <si>
    <t>NumUses</t>
  </si>
  <si>
    <t>StartDate</t>
  </si>
  <si>
    <t>ExpiryDate</t>
  </si>
  <si>
    <t>Status</t>
  </si>
  <si>
    <t>ReviewStatus</t>
  </si>
  <si>
    <t>Comment</t>
  </si>
  <si>
    <t>NomCostValue</t>
  </si>
  <si>
    <t>MatlCostConst</t>
  </si>
  <si>
    <t>LaborCostConst</t>
  </si>
  <si>
    <t>MinUnits</t>
  </si>
  <si>
    <t>MaxUnits</t>
  </si>
  <si>
    <t>&lt;from TechID&gt;</t>
  </si>
  <si>
    <t>D16v3</t>
  </si>
  <si>
    <t>2010-2012_WO017_Ex_Ante_Measure_Cost_Study_-_Final_Report</t>
  </si>
  <si>
    <t>Res</t>
  </si>
  <si>
    <t>Lighting</t>
  </si>
  <si>
    <t>Full</t>
  </si>
  <si>
    <t>EL50</t>
  </si>
  <si>
    <t>ROBNC</t>
  </si>
  <si>
    <t>Proposed</t>
  </si>
  <si>
    <t>DEER</t>
  </si>
  <si>
    <t>costs based on TechType_Ltg_CFL_MKT.xlsx (from Iton on 6/22/2015)</t>
  </si>
  <si>
    <t>Ltg_Lmp+Blst</t>
  </si>
  <si>
    <t>RobNc</t>
  </si>
  <si>
    <t>Ex Ante Source Tables Export</t>
  </si>
  <si>
    <t>Measure Table (exante.Measure)</t>
  </si>
  <si>
    <t>This file created on 8/28/2015 6:46:43 PM while connected to localhost as sptviewer.</t>
  </si>
  <si>
    <t>Cost ID Assignments</t>
  </si>
  <si>
    <t>Cost ID lookup source</t>
  </si>
  <si>
    <t>Determination of Incremental Measure Cost</t>
  </si>
  <si>
    <t>Standard</t>
  </si>
  <si>
    <t>MeasureID</t>
  </si>
  <si>
    <t>LastMod</t>
  </si>
  <si>
    <t>EnergyImpactID</t>
  </si>
  <si>
    <t>MeasImpactType</t>
  </si>
  <si>
    <t>EnImpCalcType</t>
  </si>
  <si>
    <t>ImpScaleBasis</t>
  </si>
  <si>
    <t>StdScaleVal</t>
  </si>
  <si>
    <t>PreScaleVal</t>
  </si>
  <si>
    <t>ImpWeighting</t>
  </si>
  <si>
    <t>WeightGroupID</t>
  </si>
  <si>
    <t>ApplyIE</t>
  </si>
  <si>
    <t>IETableName</t>
  </si>
  <si>
    <t>TechBased</t>
  </si>
  <si>
    <t>StdCostID</t>
  </si>
  <si>
    <t>PreDesc</t>
  </si>
  <si>
    <t>StdDesc</t>
  </si>
  <si>
    <t>MeasDesc</t>
  </si>
  <si>
    <t>PreTechID</t>
  </si>
  <si>
    <t>StdTechID</t>
  </si>
  <si>
    <t>MeasTechID</t>
  </si>
  <si>
    <t>PreMultiTech</t>
  </si>
  <si>
    <t>StdMultiTech</t>
  </si>
  <si>
    <t>SupportedAppType</t>
  </si>
  <si>
    <t>RUL_ID</t>
  </si>
  <si>
    <t>LegacyID</t>
  </si>
  <si>
    <t>MeasQualifierGroup</t>
  </si>
  <si>
    <t>MeasID_SCE</t>
  </si>
  <si>
    <t>MeasID_PGE</t>
  </si>
  <si>
    <t>MeasID_SDG</t>
  </si>
  <si>
    <t>MeasID_SCG</t>
  </si>
  <si>
    <t>MeasType</t>
  </si>
  <si>
    <t>Meas Tech</t>
  </si>
  <si>
    <t>Std Tech</t>
  </si>
  <si>
    <t>Incremental $/unit</t>
  </si>
  <si>
    <t>Measure Tech</t>
  </si>
  <si>
    <t>Standard Tech</t>
  </si>
  <si>
    <t>lamps</t>
  </si>
  <si>
    <t>blsts</t>
  </si>
  <si>
    <t>Com-Lighting-InGen_T12-48in-144w-A_T5-46in-117w_T5-46in-117w</t>
  </si>
  <si>
    <t>Commercial Indoor General Lighting: more efficient Linear Fluorescent Lamp &amp; Ballast installed. Measure includes Code case. Impacts: Linear Fluorescent-based HOU (varies by BldgType)</t>
  </si>
  <si>
    <t>DEER2014</t>
  </si>
  <si>
    <t>D13 v1.2</t>
  </si>
  <si>
    <t>Com-Iltg-dWatt-LF</t>
  </si>
  <si>
    <t>Scaled</t>
  </si>
  <si>
    <t>Delta</t>
  </si>
  <si>
    <t>Com</t>
  </si>
  <si>
    <t>InGen-LF</t>
  </si>
  <si>
    <t>ILtg-Lfluor-fix</t>
  </si>
  <si>
    <t>DEER Lighting measure</t>
  </si>
  <si>
    <t>ErRul</t>
  </si>
  <si>
    <t>D08-NE-ILtg-LFluor-Prim-RplLPD-48in34wT12ESMg144w-46in54wT5HOPSEl117w</t>
  </si>
  <si>
    <t>DEER1316-Ltg-Com-LF</t>
  </si>
  <si>
    <t>DEER2016 HOU Update</t>
  </si>
  <si>
    <t>Com-Lighting-InGen_T12-48in-112w_T8-48in-89w-B_T8-48in-78w-B</t>
  </si>
  <si>
    <t>ErRobNc</t>
  </si>
  <si>
    <t>Com-Lighting-InGen_T12-96in-246w-A_T8-48in-175w-B_T8-48in-162w</t>
  </si>
  <si>
    <t>D08-NE-ILtg-LFluor-Prim-RplLPD-96in60wT12ESMg246w-48in3g32wT82PISNEl162w</t>
  </si>
  <si>
    <t>C-In-LFLmpBlst-T8-48in-32w-2g+El-IS-RLO(102w)-dWP42-dWC10</t>
  </si>
  <si>
    <t>DEER1314</t>
  </si>
  <si>
    <t>Lighting Disposition</t>
  </si>
  <si>
    <t>ILtg-Lfluor-Elec</t>
  </si>
  <si>
    <t>WP source e.g.: SCE13LG087r0</t>
  </si>
  <si>
    <t>Disposition: MeasuresList-May222014.xlsx</t>
  </si>
  <si>
    <t>ILtg-Lfluor-T12Mag</t>
  </si>
  <si>
    <t>Com-Lighting-InGen_T12-96in-246w-A_T8-48in-175w-B_T8-48in-175w-B</t>
  </si>
  <si>
    <t>C-In-LFLmpBlst-T8-48in-25w+El-IS-RLO-1(76w)-dWP68-dWC36</t>
  </si>
  <si>
    <t>Disposition: MeasuresList-Dec1-2014.xlsx</t>
  </si>
  <si>
    <t>C-In-LFLmpBlst-T8-48in-28w+El-IS-RLO(24w)-dWP7-dWC7</t>
  </si>
  <si>
    <t>C-In-LFLmpBlst-T8-48in-28w+El-IS-RLO(44w)-dWP15-dWC15</t>
  </si>
  <si>
    <t>C-In-LFLmpBlst-T8-48in-32w-3g+El-IS-NLO+Refl(54w)-dWP114-dWC0</t>
  </si>
  <si>
    <t>ERrul</t>
  </si>
  <si>
    <t>C-In-LFLmpBlst-T8-48in-32w-3g+El-IS-NLO+Refl(54w)-dWP90-dWC54</t>
  </si>
  <si>
    <t>Com-Lighting-InGen_T12-48in-74w-B_T8-48in-59w-C_T8-48in-54w-C</t>
  </si>
  <si>
    <t>C-In-LFLmpBlst-T8-48in-32w-3g+El-IS-RLO(25w)-dWP16-dWC6</t>
  </si>
  <si>
    <t>C-In-LFLmpBlst-T8-72in-45w+El-IS-NLO(90w)-dWP32</t>
  </si>
  <si>
    <t>C-In-LFLmpBlst-T8-48in-28w+El-IS-NLO+Refl(53w)-dWP67-dWC0</t>
  </si>
  <si>
    <t>C-In-LFLmpBlst-T8-48in-28w+El-PS-HLO(54.3w)-dWP34</t>
  </si>
  <si>
    <t>WP source e.g.: WPSDGENRLG0013r3</t>
  </si>
  <si>
    <t>C-In-LFLmpBlst-T8-48in-32w-1g+El-IS-NLO-Del(59w)-dWP53</t>
  </si>
  <si>
    <t>Commercial Indoor General Lighting: Linear Fluorescent Lamp &amp; Ballast permanently delamped.  Measure includes Code case. Impacts: Linear Fluorescent-based HOU (varies by BldgType)</t>
  </si>
  <si>
    <t>C-In-LFLmpBlst-T8-48in-32w-3g+El-IS-RLO(94w)-dWP113-dWC18</t>
  </si>
  <si>
    <t>C-In-LFLmpBlst-T8-48in-32w-2g+El-IS-HLO(65w)-dWP58-dWC0</t>
  </si>
  <si>
    <t>C-In-LFLmpBlst-T8-48in-32w-2g+El-IS-NLO(59w)-dWP13-dWC1</t>
  </si>
  <si>
    <t>WP source e.g.: WPSDGENRLG0022r3</t>
  </si>
  <si>
    <t>C-In-LFLmpBlst-T8-48in-32w-2g+El-IS-RLO(156w)-dWP54-dWC19</t>
  </si>
  <si>
    <t>Com-Lighting-InGen_T12-96in-210w_T8-48in-175w-B_T8-48in-156w-B</t>
  </si>
  <si>
    <t>C-In-LFLmpBlst-T8-48in-32w-2g+El-IS-RLO(78w)-dWP37-dWC11</t>
  </si>
  <si>
    <t>C-In-LFLmpBlst-T8-48in-32w-3g+El-IS-RLO(142w)-dWP68-dWC33</t>
  </si>
  <si>
    <t>C-In-LFLmpBlst-T8-72in-58w+El-IS-NLO(58w)-dWP18</t>
  </si>
  <si>
    <t>C-In-LFLmpBlst-T8-48in-25w+El-IS-NLO(23w)-dWP7</t>
  </si>
  <si>
    <t>C-In-LFLmpBlst-T8-48in-28w+El-IS-NLO(27w)-dWP3-2</t>
  </si>
  <si>
    <t>NonDEER</t>
  </si>
  <si>
    <t>C-In-LFLmpBlst-T5-22in-14w+El-IS-NLO(34w)-dWP22</t>
  </si>
  <si>
    <t>ILtg-T5</t>
  </si>
  <si>
    <t>WP source e.g.: PGECOLTG114r5</t>
  </si>
  <si>
    <t>C-In-LFLmpBlst-T5-46in-51w+El-IS-NLO(109w)-dWP7</t>
  </si>
  <si>
    <t>C-In-LFLmpBlst-T8-24in-17w+El-IS-NLO(31w)-dWP41-dWC29</t>
  </si>
  <si>
    <t>WP source e.g.: SCE13LG086r0</t>
  </si>
  <si>
    <t>C-In-LFLmpBlst-T8-24in-17w+El-IS-NLO(33w)-dWP39-dWC0</t>
  </si>
  <si>
    <t>C-In-LFLmpBlst-T5-34in-21w+El-IS-RLO(24w)-dWP22</t>
  </si>
  <si>
    <t>C-In-LFLmpBlst-T5-46in-28w+El-IS-NLO(54w)-dWP69-dWC55</t>
  </si>
  <si>
    <t>C-In-LFLmpBlst-T5-46in-28w+El-PS-HLO(64w)-dWP51-dWC0</t>
  </si>
  <si>
    <t>WP source e.g.: PGECOLTG160r1</t>
  </si>
  <si>
    <t>C-In-LFLmpBlst-T5-46in-49w+El-IS-NLO(172w)-dWP7-dWC7</t>
  </si>
  <si>
    <t>C-In-LFLmpBlst-T5-46in-51w+El-IS-HLO(176w)-dWP11</t>
  </si>
  <si>
    <t>C-In-LFLmpBlst-T5-46in-28w+El-RS-HLO(64w)-dWP19</t>
  </si>
  <si>
    <t>C-In-LFLmpBlst-T5-46in-49w+El-IS-HLO(106w)-dWP10</t>
  </si>
  <si>
    <t>C-In-LFLmpBlst-T5-46in-49w+El-IS-NLO(106w)-dWP10</t>
  </si>
  <si>
    <t>Com-Lighting-InGen_T12-48in-72w-A_T5-46in-64w_T5-46in-64w</t>
  </si>
  <si>
    <t>C-In-LFLmpBlst-T5-46in-54w+El-PS-HLO(59w)-dWP13-dWC0</t>
  </si>
  <si>
    <t>C-In-LFLmpBlst-T5-46in-54w+El-IS-NLO(54w)-dWP-18</t>
  </si>
  <si>
    <t>C-In-LFLmpBlst-T8-24in-17w+El-IS-HLO(35w)-dWP25</t>
  </si>
  <si>
    <t>C-In-LFLmpBlst-T8-24in-17w+El-IS-RLO(29w)-dWP27</t>
  </si>
  <si>
    <t>C-In-LFLmpBlst-T8-48in-25w+El-IS-RLO(22w)-dWP14-dWC9</t>
  </si>
  <si>
    <t>C-In-LFLmpBlst-T8-48in-25w+El-IS-RLO(22w)-dWP9</t>
  </si>
  <si>
    <t>C-In-LFLmpBlst-T8-24in-17w+El-RS-RLO(28w)-dWP32</t>
  </si>
  <si>
    <t>C-In-LFLmpBlst-T8-36in-25w+El-IS-NLO(26w)-dWP20</t>
  </si>
  <si>
    <t>C-In-LFLmpBlst-T8-48in-25w+El-IS-NLO(28w)-dWP15-dWC3</t>
  </si>
  <si>
    <t>C-In-LFLmpBlst-T8-48in-25w+El-IS-NLO(90w)-dWP22</t>
  </si>
  <si>
    <t>WP source e.g.: WPSDGENRLG0120r3</t>
  </si>
  <si>
    <t>C-In-LFLmpBlst-T8-48in-28w+El-IS-HLO+Refl(67w)-dWP45</t>
  </si>
  <si>
    <t>C-In-LFLmpBlst-T8-48in-28w+El-IS-NLO(27w)-dWP3-1</t>
  </si>
  <si>
    <t>C-In-LFLmpBlst-T8-48in-28w+El-IS-RLO(65w)-dWP24-dWC24</t>
  </si>
  <si>
    <t>C-In-LFLmpBlst-T8-48in-32w-3g+El-IS-RLO(188w)-dWP58-dWC36</t>
  </si>
  <si>
    <t>Com-Lighting-InGen_T12-48in-144w-A_T8-48in-89w-B_T8-48in-83w</t>
  </si>
  <si>
    <t>C-In-LFLmpBlst-T8-48in-28w+El-IS-NLO(28w)-dWP55</t>
  </si>
  <si>
    <t>C-In-LFLmpBlst-T8-48in-28w+El-IS-NLO(53w)-dWP67-dWC0</t>
  </si>
  <si>
    <t>C-In-LFLmpBlst-T8-24in-17w+El-IS-NLO(47w)-dWP15</t>
  </si>
  <si>
    <t>R-In-LFLmpBlst-T8-24in-17w+El-IS-RLO(42w)-dWP5</t>
  </si>
  <si>
    <t>Residential Indoor General Lighting: more efficient Linear Fluorescent Lamp &amp; Ballast installed. Measure includes Code case. Impacts: CFL-based HOU (varies by BldgType)</t>
  </si>
  <si>
    <t>Res-Iltg-dWatt-CFL</t>
  </si>
  <si>
    <t>InGen-CFL</t>
  </si>
  <si>
    <t>Available</t>
  </si>
  <si>
    <t>WP source e.g.: PGECOLTG177r1</t>
  </si>
  <si>
    <t>R-In-LFLmpBlst-T8-24in-17w+El-IS-RLO(53w)-dWP8</t>
  </si>
  <si>
    <t>WP source e.g.: WPSDGENRLG0106r2</t>
  </si>
  <si>
    <t>R-In-LFLmpBlst-T8-48in-25w+El-IS-NLO(23w)-dWP7</t>
  </si>
  <si>
    <t>R-In-LFLmpBlst-T8-48in-25w+El-IS-NLO(26w)-dWP4-1</t>
  </si>
  <si>
    <t>R-In-LFLmpBlst-T8-48in-32w-1g+El-IS-NLO-Del(59w)-dWP53</t>
  </si>
  <si>
    <t>Residential Indoor General Lighting: Linear Fluorescent Lamp &amp; Ballast permanently delamped.  Measure includes Code case. Impacts: CFL-based HOU (varies by BldgType)</t>
  </si>
  <si>
    <t>C-In-LFLmpBlst-T8-48in-28w+El-IS-RLO(65w)-dWP50-dWC24</t>
  </si>
  <si>
    <t>C-In-LFLmpBlst-T8-48in-28w+El-IS-NLO+Refl(53w)-dWP36</t>
  </si>
  <si>
    <t>C-In-LFLmpBlst-T8-48in-28w+El-IS-RLO(88w)-dWP56-dWC24</t>
  </si>
  <si>
    <t>C-In-LFLmpBlst-T8-48in-28w+El-PS-HLO(31w)-dWP28</t>
  </si>
  <si>
    <t>C-In-LFLmpBlst-T8-48in-32w-2g+El-IS-NLO(175w)-dWP41-dWC7</t>
  </si>
  <si>
    <t>Com-Lighting-InGen_T12-48in-72w-A_T8-48in-59w-C_T8-48in-45w</t>
  </si>
  <si>
    <t>C-In-LFLmpBlst-T8-48in-32w-2g+El-IS-NLO-Dim(59w)-dWP85-dWC0</t>
  </si>
  <si>
    <t>C-In-LFLmpBlst-T8-48in-28w+El-PS-VHLO(64w)-dWP25</t>
  </si>
  <si>
    <t>C-In-LFLmpBlst-T8-96in-86w+El-IS-NLO(160w)-dWP50-dWC0</t>
  </si>
  <si>
    <t>Com-Lighting-InGen_T12-96in-210w_T8-96in-167w_T8-96in-167w</t>
  </si>
  <si>
    <t>C-In-LFLmpBlst-T8-48in-28w+El-PS-NLO-2(74w)-dWP38</t>
  </si>
  <si>
    <t>C-In-LFLmpBlst-U6-22in-32w+El-IS-NLO+Refl(60w)-dWP12-dWC0</t>
  </si>
  <si>
    <t>C-In-LFLmpBlst-T12-36in-25w+MagStd-RS-NLO-Del(73w)-dWP42</t>
  </si>
  <si>
    <t>C-In-LFLmpBlst-T12-96in-60w+MagES-RS-NLO-Del(133w)-dWP77</t>
  </si>
  <si>
    <t>C-In-LFLmpBlst-T8-36in-25w+El-IS-RLO(46w)-dWP20</t>
  </si>
  <si>
    <t>C-In-LFLmpBlst-T5-46in-28w+El-PS-HLO(64w)-dWP8-dWC0</t>
  </si>
  <si>
    <t>C-In-LFLmpBlst-T5-46in-51w+El-IS-HLO(51w)-dWP3</t>
  </si>
  <si>
    <t>C-In-LFLmpBlst-T5-46in-51w+El-IS-NLO(109w)-dWP7-dWC7</t>
  </si>
  <si>
    <t>C-In-LFLmpBlst-T5-34in-21w+El-IS-RLO(48w)-dWP18</t>
  </si>
  <si>
    <t>C-In-LFLmpBlst-T5-46in-51w+El-IS-NLO(218w)-dWP16</t>
  </si>
  <si>
    <t>C-In-LFLmpBlst-T8-24in-17w+El-IS-NLO(31w)-dWP29</t>
  </si>
  <si>
    <t>C-In-LFLmpBlst-T8-48in-25w+El-IS-RLO(38w)-dWP34-dWC21</t>
  </si>
  <si>
    <t>C-In-LFLmpBlst-T5-46in-28w+El-IS-NLO(54w)-dWP69-dWC0</t>
  </si>
  <si>
    <t>C-In-LFLmpBlst-T5-46in-28w+El-IS-NLO-Dim(72w)-dWP72-dWC0</t>
  </si>
  <si>
    <t>C-In-LFLmpBlst-T8-48in-28w+El-IS-NLO(53w)-dWP6-1</t>
  </si>
  <si>
    <t>C-In-LFLmpBlst-T8-48in-28w+El-IS-RLO(44w)-dWP100-dWC0</t>
  </si>
  <si>
    <t>C-In-LFLmpBlst-T5-46in-49w+El-IS-NLO(214w)-dWP20</t>
  </si>
  <si>
    <t>C-In-LFLmpBlst-T5-46in-51w+El-IS-NLO(176w)-dWP3-dWC3</t>
  </si>
  <si>
    <t>WP source e.g.: SCE13LG092r0</t>
  </si>
  <si>
    <t>C-In-LFLmpBlst-T8-48in-25w+El-IS-RLO-1(58w)-dWP31-dWC31</t>
  </si>
  <si>
    <t>C-In-LFLmpBlst-T8-48in-28w+El-IS-HLO(67w)-dWP45</t>
  </si>
  <si>
    <t>C-In-LFLmpBlst-T8-48in-28w+El-IS-NLO(53w)-dWP36</t>
  </si>
  <si>
    <t>WP source e.g.: PGECOLTG116r5</t>
  </si>
  <si>
    <t>C-In-LFLmpBlst-T8-48in-28w+El-PS-NLO+Refl(51w)-dWP38</t>
  </si>
  <si>
    <t>C-In-LFLmpBlst-T8-48in-28w+El-PS-VHLO(37.4w)-dWP21</t>
  </si>
  <si>
    <t>C-In-LFLmpBlst-T8-48in-32w-2g+El-IS-RLO(102w)-dWP58-dWC10</t>
  </si>
  <si>
    <t>Com-Lighting-InGen_T12-48in-43w-A_T8-48in-31w-D_T8-48in-31w-D</t>
  </si>
  <si>
    <t>C-In-LFLmpBlst-T8-48in-32w-1g+El-RS-NLO-Del(32w)-dWP80</t>
  </si>
  <si>
    <t>C-In-LFLmpBlst-T8-48in-28w+El-PS-VHLO(64w)-dWP51-dWC0</t>
  </si>
  <si>
    <t>C-In-LFLmpBlst-T8-48in-32w-2g+El-IS-VHLO(41w)-dWP31-dWC19</t>
  </si>
  <si>
    <t>C-In-LFLmpBlst-T8-48in-32w-2g+El-IS-NLO+Refl(59w)-dWP85-dWC0</t>
  </si>
  <si>
    <t>C-In-LFLmpBlst-T8-48in-32w-2g+El-IS-RLO(102w)-dWP21-dWC10</t>
  </si>
  <si>
    <t>C-In-LFLmpBlst-T8-48in-32w-3g+El-IS-NLO+Refl(54w)-dWP61-dWC35</t>
  </si>
  <si>
    <t>C-In-LFLmpBlst-T8-48in-32w-3g+El-IS-NLO(83w)-dWP61-dWC6</t>
  </si>
  <si>
    <t>Com-Lighting-InGen_T12-48in-72w-A_T8-48in-60w-B_T8-48in-54w-B</t>
  </si>
  <si>
    <t>C-In-LFLmpBlst-T8-48in-32w-3g+El-IS-NLO-1(162w)-dWP84-dWC13</t>
  </si>
  <si>
    <t>C-In-LFLmpBlst-T5-46in-49w+El-IS-NLO(49w)-dWP5</t>
  </si>
  <si>
    <t>C-In-LFLmpBlst-T8-36in-25w+El-IS-RLO(86w)-dWP26</t>
  </si>
  <si>
    <t>C-In-LFLmpBlst-T8-48in-30w+El-IS-NLO(27w)-dWP9-dWC4</t>
  </si>
  <si>
    <t>C-In-LFLmpBlst-T8-48in-32w-3g+El-IS-RLO+Refl(48w)-dWP54</t>
  </si>
  <si>
    <t>Com-Lighting-InGen_T12-96in-246w-A_T8-48in-224w-B_T8-48in-188w</t>
  </si>
  <si>
    <t>C-In-LFLmpBlst-T8-48in-32w-3g+El-RS-HLO(34w)-dWP49</t>
  </si>
  <si>
    <t>C-In-LFLmpBlst-T8-48in-28w+El-IS-NLO+Refl(53w)-dWP59</t>
  </si>
  <si>
    <t>C-In-LFLmpBlst-T8-96in-59w+El-IS-RLO(49w)-dWP63-dWC9</t>
  </si>
  <si>
    <t>C-In-LFLmpBlst-T8-48in-32w-3g+El-IS-RLO(48w)-dWP24-dWC11</t>
  </si>
  <si>
    <t>C-In-LFLmpBlst-T8-48in-32w-3g+El-IS-RLO+Refl(48w)-dWP64</t>
  </si>
  <si>
    <t>Com-Lighting-InGen_T12-48in-41w_T8-48in-31w-D_T8-48in-25w-C</t>
  </si>
  <si>
    <t>C-In-LFLmpBlst-T8-96in-59w+El-IS-NLO(167w)-dWP43-dWC0</t>
  </si>
  <si>
    <t>C-In-LFLmpBlst-T5-34in-21w+El-IS-NLO(48w)-dWP18</t>
  </si>
  <si>
    <t>WP source e.g.: PGE3PLTG176r0</t>
  </si>
  <si>
    <t>C-In-LFLmpBlst-T5-46in-49w+El-IS-HLO(49w)-dWP5</t>
  </si>
  <si>
    <t>Com-Lighting-InGen_T12-48in-115w_T5-46in-64w_T5-46in-64w</t>
  </si>
  <si>
    <t>C-In-LFLmpBlst-T5-22in-14w+El-RS-HLO(34w)-dWP26</t>
  </si>
  <si>
    <t>C-In-LFLmpBlst-T5-46in-49w+El-IS-NLO(172w)-dWP15</t>
  </si>
  <si>
    <t>C-In-LFLmpBlst-T8-36in-25w+El-IS-NLO(87w)-dWP35</t>
  </si>
  <si>
    <t>C-In-LFLmpBlst-T8-48in-28w+El-IS-NLO(53w)-dWP59</t>
  </si>
  <si>
    <t>C-In-LFLmpBlst-T8-48in-28w+El-PS-HLO(92w)-dWP20</t>
  </si>
  <si>
    <t>C-In-LFLmpBlst-T8-48in-32w-2g+El-IS-NLO(112w)-dWP104-dWC0</t>
  </si>
  <si>
    <t>C-In-LFLmpBlst-T8-48in-32w-3g+El-IS-RLO(48w)-dWP11-dWC0</t>
  </si>
  <si>
    <t>C-In-LFLmpBlst-T8-24in-17w+El-RS-VHLO(22w)-dWP38</t>
  </si>
  <si>
    <t>C-In-LFLmpBlst-T8-48in-28w+El-IS-RLO(24w)-dWP85-dWC0</t>
  </si>
  <si>
    <t>C-In-LFLmpBlst-T8-48in-28w+El-IS-RLO(65w)-dWP79-dWC0</t>
  </si>
  <si>
    <t>C-In-LFLmpBlst-T8-48in-28w+El-PS-VHLO(64w)-dWP48</t>
  </si>
  <si>
    <t>C-In-LFLmpBlst-T8-48in-30w+El-IS-NLO(27w)-dWP16-dWC4</t>
  </si>
  <si>
    <t>C-In-LFLmpBlst-T8-48in-32w-3g+El-IS-NLO(54w)-dWP20-dWC5</t>
  </si>
  <si>
    <t>C-In-LFLmpBlst-U6-22in-32w+El-IS-RLO(52w)-dWP20</t>
  </si>
  <si>
    <t>C-In-LFLmpBlst-T5-46in-51w+El-IS-HLO(109w)-dWP7</t>
  </si>
  <si>
    <t>C-In-LFLmpBlst-T8-24in-17w+El-IS-NLO+Refl(31w)-dWP41-dWC29</t>
  </si>
  <si>
    <t>C-In-LFLmpBlst-T5-46in-49w+El-IS-NLO(49.3w)-dWP4</t>
  </si>
  <si>
    <t>C-In-LFLmpBlst-U6-22in-32w+El-IS-NLO(60w)-dWP12</t>
  </si>
  <si>
    <t>Com-Lighting-InGen_T12-96in-246w-A_T8-96in-219w_T8-96in-219w</t>
  </si>
  <si>
    <t>C-In-LFLmpBlst-T8-48in-32w-2g+El-IS-HLO(65w)-dWP79-dWC0</t>
  </si>
  <si>
    <t>C-In-LFLmpBlst-T8-96in-59w+El-IS-NLO(55w)-dWP68-dWC0</t>
  </si>
  <si>
    <t>C-In-LFLmpBlst-T8-48in-32w-1g+El-IS-NLO-Del(59w)-dWP30</t>
  </si>
  <si>
    <t>C-In-LFLmpBlst-T8-48in-32w-1g+El-RS-NLO-Del(32w)-dWP28</t>
  </si>
  <si>
    <t>C-In-LFLmpBlst-T8-48in-28w+El-IS-VHLO+Refl(70w)-dWP42</t>
  </si>
  <si>
    <t>C-In-LFLmpBlst-T8-48in-28w+El-PS-NLO(50w)-dWP62</t>
  </si>
  <si>
    <t>C-In-LFLmpBlst-T8-96in-86w+El-IS-NLO(160w)-dWP50-dWC7</t>
  </si>
  <si>
    <t>C-In-LFLmpBlst-T8-96in-59w+El-IS-NLO(109w)-dWP137-dWC0-2</t>
  </si>
  <si>
    <t>C-In-LFLmpBlst-T8-96in-59w+El-IS-NLO(219w)-dWP27-dWC0</t>
  </si>
  <si>
    <t>C-In-LFLmpBlst-T8-96in-59w+El-IS-RLO(98w)-dWP25-dWC11</t>
  </si>
  <si>
    <t>C-In-LFLmpBlst-T5-22in-14w+El-PS-HLO(34w)-dWP22</t>
  </si>
  <si>
    <t>C-In-LFLmpBlst-T5-22in-14w+El-PS-NLO(17w)-dWP11</t>
  </si>
  <si>
    <t>C-In-LFLmpBlst-T5-46in-28w+El-RS-NLO(58w)-dWP25</t>
  </si>
  <si>
    <t>C-In-LFLmpBlst-T5-46in-54w+El-IS-NLO(109w)-dWP7-dWC7</t>
  </si>
  <si>
    <t>C-In-LFLmpBlst-T5-46in-28w+El-PS-HLO(33w)-dWP10-dWC0</t>
  </si>
  <si>
    <t>C-In-LFLmpBlst-T5-46in-54w+El-PS-HLO(117w)-dWP27-dWC0</t>
  </si>
  <si>
    <t>C-In-LFLmpBlst-T5-46in-54w+El-PS-HLO(62w)-dWP10-dWC0</t>
  </si>
  <si>
    <t>C-In-LFLmpBlst-T8-24in-17w+El-IS-HLO(35w)-dWP37-dWC25</t>
  </si>
  <si>
    <t>C-In-LFLmpBlst-T8-24in-17w+El-IS-NLO(16w)-dWP44</t>
  </si>
  <si>
    <t>Com-Lighting-InGen_T12-48in-72w-A_T5-46in-59w_T5-46in-59w</t>
  </si>
  <si>
    <t>C-In-LFLmpBlst-T8-24in-17w+El-IS-NLO(33w)-dWP79</t>
  </si>
  <si>
    <t>C-In-LFLmpBlst-T8-24in-17w+El-IS-NLO(61w)-dWP51</t>
  </si>
  <si>
    <t>C-In-LFLmpBlst-T8-24in-17w+El-RS-HLO(19w)-dWP41</t>
  </si>
  <si>
    <t>C-In-LFLmpBlst-T8-48in-28w+El-IS-HLO(67w)-dWP22</t>
  </si>
  <si>
    <t>C-In-LFLmpBlst-T8-48in-28w+El-IS-NLO(75w)-dWP14</t>
  </si>
  <si>
    <t>C-In-LFLmpBlst-T8-48in-25w+El-IS-RLO-1(76w)-dWP36-dWC36</t>
  </si>
  <si>
    <t>C-In-LFLmpBlst-T8-48in-28w+El-IS-NLO(26w)-dWP4</t>
  </si>
  <si>
    <t>C-In-LFLmpBlst-T8-48in-28w+El-IS-NLO(28w)-dWP31</t>
  </si>
  <si>
    <t>C-In-LFLmpBlst-T8-48in-28w+El-IS-RLO(24w)-dWP12-dWC7</t>
  </si>
  <si>
    <t>C-In-LFLmpBlst-T8-48in-28w+El-IS-RLO(24w)-dWP48-dWC0</t>
  </si>
  <si>
    <t>C-In-LFLmpBlst-T8-48in-28w+El-IS-RLO(24w)-dWP7-2</t>
  </si>
  <si>
    <t>C-In-LFLmpBlst-T8-48in-28w+El-IS-RLO(44w)-dWP202-dWC0</t>
  </si>
  <si>
    <t>C-In-LFLmpBlst-T8-48in-28w+El-IS-RLO(44w)-dWP39</t>
  </si>
  <si>
    <t>C-In-LFLmpBlst-T8-48in-28w+El-IS-RLO(88w)-dWP158-dWC0</t>
  </si>
  <si>
    <t>C-In-LFLmpBlst-T8-48in-28w+El-IS-RLO(88w)-dWP24-dWC24</t>
  </si>
  <si>
    <t>C-In-LFLmpBlst-T8-48in-28w+El-IS-VHLO(70w)-dWP42</t>
  </si>
  <si>
    <t>C-In-LFLmpBlst-T8-48in-28w+El-PS-HLO(54.3w)-dWP57</t>
  </si>
  <si>
    <t>C-In-LFLmpBlst-T8-48in-28w+El-PS-VHLO(97w)-dWP15</t>
  </si>
  <si>
    <t>C-In-LFLmpBlst-T8-48in-32w-2g+El-IS-NLO(31w)-dWP12-dWC0</t>
  </si>
  <si>
    <t>C-In-LFLmpBlst-T8-48in-32w-2g+El-IS-NLO(59w)-dWP85-dWC0</t>
  </si>
  <si>
    <t>C-In-LFLmpBlst-T8-48in-32w-2g+El-IS-NLO-Dim(70w)-dWP42-dWC10</t>
  </si>
  <si>
    <t>C-In-LFLmpBlst-T8-96in-59w+El-IS-RLO(49w)-dWP13-dWC6</t>
  </si>
  <si>
    <t>C-In-LFLmpBlst-T8-48in-32w-3g+El-IS-NLO(54w)-dWP90-dWC5</t>
  </si>
  <si>
    <t>C-In-LFLmpBlst-T8-48in-32w-3g+El-IS-NLO+Refl(54w)-dWP26-dWC5</t>
  </si>
  <si>
    <t>C-In-LFLmpBlst-T8-48in-32w-3g+El-IS-RLO(48w)-dWP67-dWC11</t>
  </si>
  <si>
    <t>C-In-LFLmpBlst-T8-48in-32w-3g+El-IS-VHLO(70w)-dWP19</t>
  </si>
  <si>
    <t>WP source e.g.: WPSDGENRLG0014r3</t>
  </si>
  <si>
    <t>C-In-LFLmpBlst-T8-48in-32w-3g+El-RS-VHLO(38w)-dWP45</t>
  </si>
  <si>
    <t>Com-Lighting-InGen_T12-48in-74w-C_T8-48in-60w-B_T8-48in-54w-B</t>
  </si>
  <si>
    <t>Com-Lighting-InGen_T12-96in-123w-A_T8-48in-112w-D_T8-48in-102w-B</t>
  </si>
  <si>
    <t>D08-NE-ILtg-LFluor-Prim-RplLPD-96in60wT12ESMg123w-48in2g32wT8ISREl102w</t>
  </si>
  <si>
    <t>Com-Lighting-InGen_T12-48in-43w-A_T8-48in-31w-D_T8-48in-25w-C</t>
  </si>
  <si>
    <t>D08-NE-ILtg-LFluor-Prim-RplLPD-48in34wT12ESMg43w-48in3g32wT8PISREl25w</t>
  </si>
  <si>
    <t>Com-Lighting-InGen_T12-48in-136w_T8-48in-112w-D_T8-48in-102w-B</t>
  </si>
  <si>
    <t>Com-Lighting-InGen_T12-48in-48w_T8-48in-31w-D_T8-48in-25w-C</t>
  </si>
  <si>
    <t>Com-Lighting-InGen_T12-48in-72w-B_T8-48in-59w-C_T8-48in-51w-C</t>
  </si>
  <si>
    <t>Com-Lighting-InGen_T12-48in-74w-C_T8-48in-59w-C_T8-48in-51w-C</t>
  </si>
  <si>
    <t>D08-NE-ILtg-LFluor-Prim-Rpl-96in60wT12ESMg246w-48in3g32wT82PISREl188w</t>
  </si>
  <si>
    <t>Com-Lighting-InGen_T8-48in-52w-B_T8-48in-59w-C_T8-48in-48w</t>
  </si>
  <si>
    <t>Com-Lighting-InGen_T8-48in-59w-C_T8-48in-59w-C_T8-48in-54w-C</t>
  </si>
  <si>
    <t>Com-Lighting-InGen_T12-48in-48w_T8-48in-31w-D_T8-48in-28w-C</t>
  </si>
  <si>
    <t>Com-Lighting-InGen_T12-48in-72w-B_T8-48in-60w-B_T8-48in-54w-B</t>
  </si>
  <si>
    <t>Com-Lighting-InGen_T12-48in-74w-C_T8-48in-52w-B_T8-48in-48w</t>
  </si>
  <si>
    <t>Com-Lighting-InGen_T8-48in-27w-D_T8-48in-31w-D_T8-48in-24w</t>
  </si>
  <si>
    <t>Com-Lighting-InGen_T8-48in-52w-B_T8-48in-59w-C_T8-48in-45w</t>
  </si>
  <si>
    <t>D08-NE-ILtg-LFluor-Prim-RplLPD-48in34wT12ESMg144w-48in3g32wT8PISNEl83w</t>
  </si>
  <si>
    <t>Com-Lighting-InGen_T8-48in-204w-B_T8-48in-224w-B_T8-48in-188w</t>
  </si>
  <si>
    <t>Com-Lighting-InGen_T8-48in-59w-C_T8-48in-59w-C_T8-48in-51w-C</t>
  </si>
  <si>
    <t>D08-NE-ILtg-LFluor-Prim-RplLPD-96in60wT12ESMg210w-96in59wT8ISNEl167w</t>
  </si>
  <si>
    <t>Com-Lighting-InGen_T12-48in-36w-B_T8-48in-31w-D_T8-48in-27w-E</t>
  </si>
  <si>
    <t>Com-Lighting-InGen_T12-48in-43w-A_T8-48in-31w-D_T8-48in-24w</t>
  </si>
  <si>
    <t>Com-Lighting-InGen_T12-48in-43w-A_T8-48in-31w-D_T8-48in-28w-C</t>
  </si>
  <si>
    <t>Com-Lighting-InGen_T12-48in-74w-C_T8-48in-52w-B_T8-48in-45w</t>
  </si>
  <si>
    <t>Com-Lighting-InGen_T12-48in-41w_T8-48in-31w-D_T8-48in-28w-C</t>
  </si>
  <si>
    <t>Com-Lighting-InGen_T8-48in-31w-D_T8-48in-31w-D_T8-48in-28w-C</t>
  </si>
  <si>
    <t>Com-Lighting-InGen_T12-48in-72w-B_T8-48in-52w-B_T8-48in-48w</t>
  </si>
  <si>
    <t>Com-Lighting-InGen_T8-48in-156w-B_T8-48in-175w-B_T8-48in-142w-B</t>
  </si>
  <si>
    <t>Com-Lighting-InGen_T12-96in-123w-A_T8-96in-109w_T8-96in-98w</t>
  </si>
  <si>
    <t>D08-NE-ILtg-LFluor-Prim-RplLPD-96in60wT12ESMg123w-96in59wT8ISREl98w</t>
  </si>
  <si>
    <t>Com-Lighting-InGen_T8-48in-89w-B_T8-48in-89w-B_T8-48in-83w</t>
  </si>
  <si>
    <t>Com-Lighting-InGen_T8-48in-175w-B_T8-48in-175w-B_T8-48in-162w</t>
  </si>
  <si>
    <t>Com-Lighting-InGen_T12-96in-210w_T8-96in-160w_T8-96in-160w</t>
  </si>
  <si>
    <t>D08-NE-ILtg-LFluor-Prim-RplLPD-96in60wT12ESMg210w-96in86wT8HOEl160w</t>
  </si>
  <si>
    <t>D08-NE-ILtg-LFluor-Prim-RplLPD-96in60wT12ESMg246w-96in59wT8ISNEl219w</t>
  </si>
  <si>
    <t>Com-Lighting-InGen_T12-96in-62w-A_T8-96in-55w_T8-96in-49w</t>
  </si>
  <si>
    <t>D08-NE-ILtg-LFluor-Prim-RplLPD-96in60wT12ESMg62w-96in59wT8T2ISREl49w</t>
  </si>
  <si>
    <t>Com-Lighting-InGen_T12-48in-41w_T8-48in-31w-D_T8-48in-31w-D</t>
  </si>
  <si>
    <t>Com-Lighting-InGen_T12-48in-160w_T8-48in-112w-D_T8-48in-102w-B</t>
  </si>
  <si>
    <t>Com-Lighting-InGen_T12-48in-68w_T8-48in-52w-B_T8-48in-45w</t>
  </si>
  <si>
    <t>Com-Lighting-InGen_T12-48in-72w-A_T8-48in-59w-C_T8-48in-51w-C</t>
  </si>
  <si>
    <t>Com-Lighting-InGen_T12-48in-41w_T8-48in-31w-D_T8-48in-27w-E</t>
  </si>
  <si>
    <t>D08-NE-ILtg-LFluor-Prim-RplLPD-48in34wT12ESMg72w-46in28wT5PSEl64w</t>
  </si>
  <si>
    <t>Com-Lighting-InGen_T12-48in-43w-A_T5-46in-33w_T5-46in-33w</t>
  </si>
  <si>
    <t>D08-NE-ILtg-LFluor-Prim-RplLPD-48in34wT12ESMg43w-46in28wT5PSEl33w</t>
  </si>
  <si>
    <t>Com-Lighting-InGen_T12-48in-144w-A_T5-46in-97w_T5-46in-97w</t>
  </si>
  <si>
    <t>D08-NE-ILtg-LFluor-Prim-RplLPD-48in34wT12ESMg144w-46in28wT52PSEl97w</t>
  </si>
  <si>
    <t>D08-NE-ILtg-LFluor-Prim-RplLPD-48in34wT12ESMg43w-48in2g32wT8ISNEl31w</t>
  </si>
  <si>
    <t>Com-Lighting-InGen_T12-48in-43w-C_T8-48in-31w-D_T8-48in-31w-D</t>
  </si>
  <si>
    <t>Com-Lighting-InGen_T12-48in-74w-B_T8-48in-60w-B_T8-48in-54w-B</t>
  </si>
  <si>
    <t>C-In-LFLmpBlst-T8-36in-25w+El-IS-RLO(27w)-dWP19</t>
  </si>
  <si>
    <t>Com-Lighting-InGen_T12-48in-168w_T8-48in-112w-D_T8-48in-102w-B</t>
  </si>
  <si>
    <t>Com-Lighting-InGen_T12-48in-36w-B_T8-48in-31w-D_T8-48in-24w</t>
  </si>
  <si>
    <t>Com-Lighting-InGen_T12-48in-36w-B_T8-48in-31w-D_T8-48in-28w-C</t>
  </si>
  <si>
    <t>Com-Lighting-InGen_T12-48in-43w-C_T8-48in-31w-D_T8-48in-24w</t>
  </si>
  <si>
    <t>Com-Lighting-InGen_T12-48in-68w_T8-48in-59w-C_T8-48in-54w-C</t>
  </si>
  <si>
    <t>Com-Lighting-InGen_T12-48in-43w-C_T8-48in-31w-D_T8-48in-28w-C</t>
  </si>
  <si>
    <t>Com-Lighting-InGen_T12-48in-72w-A_T8-48in-52w-B_T8-48in-48w</t>
  </si>
  <si>
    <t>C-In-LFLmpBlst-T12-48in-34w+MagES-RS-NLO-Del(123w)-dWP29</t>
  </si>
  <si>
    <t>C-In-LFLmpBlst-T8-24in-17w+El-IS-NLO(33w)-dWP23</t>
  </si>
  <si>
    <t>C-In-LFLmpBlst-T8-48in-25w+El-IS-RLO(38w)-dWP21-dWC21</t>
  </si>
  <si>
    <t>C-In-LFLmpBlst-T8-48in-28w+El-IS-NLO(98w)-dWP14</t>
  </si>
  <si>
    <t>C-In-LFLmpBlst-T8-48in-30w+El-IS-NLO(51w)-dWP32</t>
  </si>
  <si>
    <t>C-In-LFLmpBlst-T8-36in-25w+El-IS-NLO(46w)-dWP30</t>
  </si>
  <si>
    <t>C-In-LFLmpBlst-T8-48in-25w+El-IS-NLO(26w)-dWP4-1</t>
  </si>
  <si>
    <t>C-In-LFLmpBlst-T8-48in-25w+El-IS-NLO(45w)-dWP14-dWC14</t>
  </si>
  <si>
    <t>C-In-LFLmpBlst-T8-48in-25w+El-IS-NLO(68w)-dWP21</t>
  </si>
  <si>
    <t>C-In-LFLmpBlst-T8-48in-32w-3g+El-IS-NLO(54w)-dWP18-dWC16</t>
  </si>
  <si>
    <t>Com-Lighting-InGen_T12-48in-120w-C_T8-48in-89w-B_T8-48in-78w-B</t>
  </si>
  <si>
    <t>C-In-LFLmpBlst-T8-96in-59w+El-IS-RLO(57w)-dWP66-dWC0</t>
  </si>
  <si>
    <t>C-In-LFLmpBlst-T8-96in-59w+El-IS-RLO(98w)-dWP109-dWC11</t>
  </si>
  <si>
    <t>C-In-LFLmpBlst-U6-22in-32w+El-IS-NLO(60w)-dWP12-dWC0</t>
  </si>
  <si>
    <t>R-InCmn-LFLmpBlst-T8-48in-32w-3g+El-PS-RLO(90w)-dWP22</t>
  </si>
  <si>
    <t>Residential Indoor Common-Area Lighting: more efficient Linear Fluorescent Lamp &amp; Ballast installed. Measure includes Code case. Impacts: HOU = 4340; CDF = 0.423</t>
  </si>
  <si>
    <t>Res-Iltg-Cmn-dWatt-LF</t>
  </si>
  <si>
    <t>InCommon</t>
  </si>
  <si>
    <t>ILtg-Lfluor-CommArea</t>
  </si>
  <si>
    <t>Com-Lighting-InGen_T12-48in-144w-A_T8-48in-112w-D_T8-48in-102w-B</t>
  </si>
  <si>
    <t>D08-NE-ILtg-LFluor-Prim-RplLPD-48in34wT12ESMg144w-48in2g32wT8ISREl102w</t>
  </si>
  <si>
    <t>D08-NE-ILtg-LFluor-Prim-RplLPD-96in60wT12ESMg246w-48in2g32wT8ISNEl175w</t>
  </si>
  <si>
    <t>Com-Lighting-InGen_T12-48in-48w_T8-48in-31w-D_T8-48in-24w</t>
  </si>
  <si>
    <t>Com-Lighting-InGen_T12-48in-74w-B_T8-48in-52w-B_T8-48in-48w</t>
  </si>
  <si>
    <t>C-In-LFLmpBlst-T8-48in-30w+El-IS-RLO(45w)-dWP27-dWC14</t>
  </si>
  <si>
    <t>C-In-LFLmpBlst-T8-48in-32w-2g+El-RS-RLO(54w)-dWP8-dWC6</t>
  </si>
  <si>
    <t>Com-Lighting-InGen_T12-48in-216w_T12-48in-216w_T12-48in-152w</t>
  </si>
  <si>
    <t>Commercial Indoor General Lighting: Linear Fluorescent Lamp &amp; Ballast replaces pre-existing standard lighting Wattage. Measure includes Code case. Impacts: Linear Fluorescent-based HOU (varies by BldgType)</t>
  </si>
  <si>
    <t>Delamping</t>
  </si>
  <si>
    <t>D08-NE-ILtg-LFluor-Prim-Rtr-48in34wT12ESMg216w-48in34wT12ESMg152w</t>
  </si>
  <si>
    <t>Com-Lighting-InGen_T8-48in-102w-B_T5-46in-97w_T5-46in-97w</t>
  </si>
  <si>
    <t>D08-NE-ILtg-LFluor-Prim-RplLPD-48in34wT12ESMg72w-46in54wT5HOT2PSEl59w</t>
  </si>
  <si>
    <t>Com-Lighting-InGen_T12-48in-72w-A_T5-46in-62w_T5-46in-62w</t>
  </si>
  <si>
    <t>D08-NE-ILtg-LFluor-Prim-RplLPD-48in34wT12ESMg72w-46in54wT5HOPSEl62w</t>
  </si>
  <si>
    <t>Com-Lighting-InGen_T12-48in-36w-B_T8-48in-31w-D_T8-48in-31w-D</t>
  </si>
  <si>
    <t>Com-Lighting-InGen_T12-48in-48w_T8-48in-31w-D_T8-48in-31w-D</t>
  </si>
  <si>
    <t>Com-Lighting-InGen_T12-48in-80w-C_T8-48in-60w-B_T8-48in-54w-B</t>
  </si>
  <si>
    <t>Com-Lighting-InGen_T12-48in-102w_T8-48in-89w-B_T8-48in-78w-B</t>
  </si>
  <si>
    <t>Com-Lighting-InGen_T8-48in-52w-B_T8-48in-41w-B_T8-48in-41w-B</t>
  </si>
  <si>
    <t>Com-Lighting-InGen_T12-48in-36w-B_T8-48in-31w-D_T8-48in-25w-C</t>
  </si>
  <si>
    <t>Com-Lighting-InGen_T12-48in-43w-A_T8-48in-31w-D_T8-48in-27w-E</t>
  </si>
  <si>
    <t>Com-Lighting-InGen_T12-48in-43w-C_T8-48in-31w-D_T8-48in-25w-C</t>
  </si>
  <si>
    <t>Com-Lighting-InGen_T12-48in-48w_T8-48in-31w-D_T8-48in-27w-E</t>
  </si>
  <si>
    <t>Com-Lighting-InGen_T12-48in-80w-C_T8-48in-59w-C_T8-48in-51w-C</t>
  </si>
  <si>
    <t>Com-Lighting-InGen_T12-48in-74w-B_T8-48in-59w-C_T8-48in-51w-C</t>
  </si>
  <si>
    <t>Com-Lighting-InGen_T12-48in-80w-C_T8-48in-52w-B_T8-48in-45w</t>
  </si>
  <si>
    <t>Com-Lighting-InGen_T12-48in-72w-B_T8-48in-59w-C_T8-48in-54w-C</t>
  </si>
  <si>
    <t>C-In-LFLmpBlst-T5-22in-14w+El-RS-NLO(32w)-dWP28</t>
  </si>
  <si>
    <t>C-In-LFLmpBlst-T5-46in-51w+El-IS-NLO(51w)-dWP3-dWC3</t>
  </si>
  <si>
    <t>C-In-LFLmpBlst-T8-24in-17w+El-IS-NLO+Refl(31w)-dWP25</t>
  </si>
  <si>
    <t>C-In-LFLmpBlst-T8-24in-17w+El-IS-NLO+Refl(31w)-dWP29</t>
  </si>
  <si>
    <t>C-In-LFLmpBlst-T8-24in-17w+El-IS-RLO-1(14w)-dWP14</t>
  </si>
  <si>
    <t>C-In-LFLmpBlst-T8-24in-17w+El-RS-HLO(41w)-dWP19</t>
  </si>
  <si>
    <t>C-In-LFLmpBlst-T8-48in-28w+El-IS-NLO(53w)-dWP115-dWC0</t>
  </si>
  <si>
    <t>C-In-LFLmpBlst-T8-48in-28w+El-IS-RLO(44w)-dWP65-dWC0</t>
  </si>
  <si>
    <t>C-In-LFLmpBlst-T8-48in-28w+El-IS-VHLO+Refl(70w)-dWP19</t>
  </si>
  <si>
    <t>C-In-LFLmpBlst-T8-48in-28w+El-PS-NLO(50w)-dWP39</t>
  </si>
  <si>
    <t>C-In-LFLmpBlst-T8-36in-25w+El-IS-NLO(87w)-dWP75-dWC25</t>
  </si>
  <si>
    <t>C-In-LFLmpBlst-T8-36in-25w+El-IS-RLO(23w)-dWP23</t>
  </si>
  <si>
    <t>C-In-LFLmpBlst-T8-48in-25w+El-IS-RLO-1(58w)-dWP57-dWC31</t>
  </si>
  <si>
    <t>C-In-LFLmpBlst-T8-48in-28w+El-IS-HLO+Refl(67w)-dWP22</t>
  </si>
  <si>
    <t>C-In-LFLmpBlst-T8-48in-32w-3g+El-IS-NLO(54w)-dWP61-dWC5</t>
  </si>
  <si>
    <t>C-In-LFLmpBlst-T8-48in-32w-3g+El-IS-RLO(48w)-dWP96-dWC11</t>
  </si>
  <si>
    <t>R-InCmn-LFLmpBlst-T8-24in-17w+El-IS-RLO(27w)-dWP6</t>
  </si>
  <si>
    <t>WP source e.g.: SCE13LG106r0</t>
  </si>
  <si>
    <t>R-InCmn-LFLmpBlst-T8-24in-17w+El-IS-RLO(42w)-dWP5</t>
  </si>
  <si>
    <t>R-InCmn-LFLmpBlst-T8-24in-17w+El-IS-RLO(53w)-dWP8</t>
  </si>
  <si>
    <t>R-InCmn-LFLmpBlst-T8-24in-17w+El-PS-NLO(15w)-dWP2</t>
  </si>
  <si>
    <t>R-InCmn-LFLmpBlst-T8-48in-25w+El-IS-NLO(45w)-dWP14</t>
  </si>
  <si>
    <t>WP source e.g.: PGE3PLTG172r2</t>
  </si>
  <si>
    <t>R-InCmn-LFLmpBlst-T8-48in-25w+El-IS-NLO(68w)-dWP21</t>
  </si>
  <si>
    <t>R-InCmn-LFLmpBlst-T8-48in-25w+El-IS-NLO(90w)-dWP22</t>
  </si>
  <si>
    <t>R-InCmn-LFLmpBlst-T8-48in-28w+El-IS-NLO(26w)-dWP4</t>
  </si>
  <si>
    <t>R-InCmn-LFLmpBlst-T8-36in-25w+El-IS-RLO(38w)-dWP8</t>
  </si>
  <si>
    <t>WP source e.g.: SCE13LG106rx</t>
  </si>
  <si>
    <t>R-InCmn-LFLmpBlst-T8-48in-25w+El-IS-NLO(26w)-dWP4</t>
  </si>
  <si>
    <t>R-InCmn-LFLmpBlst-T8-48in-32w-3g+El-PS-RLO(45w)-dWP14</t>
  </si>
  <si>
    <t>R-InCmn-LFLmpBlst-T8-48in-28w+El-IS-NLO(98w)-dWP14</t>
  </si>
  <si>
    <t>R-In-LFLmpBlst-T8-48in-32w-3g+El-PS-RLO(68w)-dWP21</t>
  </si>
  <si>
    <t>R-In-LFLmpBlst-T8-24in-17w+El-PS-NLO(15w)-dWP2</t>
  </si>
  <si>
    <t>C-In-LFLmpBlst-U6-22in-32w+El-IS-NLO+Refl(60w)-dWP12</t>
  </si>
  <si>
    <t>C-In-LFLmpBlst-U6-22in-32w+El-IS-RLO(52w)-dWP20-dWC8</t>
  </si>
  <si>
    <t>C-In-LFLmpBlst-T8-48in-32w-2g+El-IS-NLO(175w)-dWP41-dWC0</t>
  </si>
  <si>
    <t>C-In-LFLmpBlst-T8-48in-32w-2g+El-IS-NLO(175w)-dWP71-dWC0</t>
  </si>
  <si>
    <t>WP source e.g.: SCE13LG095r0</t>
  </si>
  <si>
    <t>C-In-LFLmpBlst-T8-48in-32w-2g+El-RS-RLO(54w)-dWP18-dWC6</t>
  </si>
  <si>
    <t>R-InCmn-LFLmpBlst-T8-96in-59w+El-IS-RLO(167w)-dWP52</t>
  </si>
  <si>
    <t>WP source</t>
  </si>
  <si>
    <t>R-InCmn-LFLmpBlst-T8-48in-28w+El-IS-NLO(27w)-dWP3</t>
  </si>
  <si>
    <t>R-InCmn-LFLmpBlst-T8-48in-32w-1g+El-IS-NLO-Del(59w)-dWP53</t>
  </si>
  <si>
    <t>Residential Indoor Common-Area Lighting: Linear Fluorescent Lamp &amp; Ballast permanently delamped.  Measure includes Code case. Impacts: HOU = 4340; CDF = 0.423</t>
  </si>
  <si>
    <t>R-In-LFLmpBlst-T8-48in-25w+El-IS-NLO(26w)-dWP4-2</t>
  </si>
  <si>
    <t>C-In-LFLmpBlst-T8-48in-32w-3g+El-IS-HLO(62w)-dWP21</t>
  </si>
  <si>
    <t>Com-Lighting-InGen_T12-48in-115w_T8-48in-89w-B_T8-48in-78w-B</t>
  </si>
  <si>
    <t>R-In-LFLmpBlst-T8-48in-28w+El-IS-NLO(27w)-dWP3-2</t>
  </si>
  <si>
    <t>R-In-LFLmpBlst-T5-46in-49w+El-IS-NLO(49.3w)-dWP4</t>
  </si>
  <si>
    <t>R-In-LFLmpBlst-T8-48in-25w+El-IS-NLO(45w)-dWP14</t>
  </si>
  <si>
    <t>R-In-LFLmpBlst-T8-48in-25w+El-IS-NLO(68w)-dWP21</t>
  </si>
  <si>
    <t>R-In-LFLmpBlst-T8-48in-25w+El-IS-NLO(90w)-dWP22</t>
  </si>
  <si>
    <t>R-In-LFLmpBlst-T8-36in-25w+El-PS-NLO(58w)-dWP9</t>
  </si>
  <si>
    <t>R-In-LFLmpBlst-T8-48in-28w+El-IS-NLO(27w)-dWP3-1</t>
  </si>
  <si>
    <t>R-In-LFLmpBlst-T8-48in-32w-3g+El-PS-RLO(24w)-dWP7</t>
  </si>
  <si>
    <t>R-In-LFLmpBlst-T8-48in-32w-3g+El-PS-RLO(45w)-dWP14</t>
  </si>
  <si>
    <t>R-In-LFLmpBlst-T8-48in-28w+El-IS-NLO(98w)-dWP14</t>
  </si>
  <si>
    <t>R-In-LFLmpBlst-T8-96in-59w+El-IS-RLO(57w)-dWP1</t>
  </si>
  <si>
    <t>R-In-LFLmpBlst-T8-96in-59w+El-IS-RLO(167w)-dWP52</t>
  </si>
  <si>
    <t>R-In-LFLmpBlst-T8-96in-59w+El-IS-RLO(98w)-dWP11</t>
  </si>
  <si>
    <t>R-In-LFLmpBlst-T8-24in-17w+El-IS-RLO(27w)-dWP6</t>
  </si>
  <si>
    <t>R-In-LFLmpBlst-T8-36in-25w+El-IS-RLO(77w)-dWP10</t>
  </si>
  <si>
    <t>Com-Lighting-InGen_MV-455w_PSMH-365w_T5-46in-234w</t>
  </si>
  <si>
    <t>Commercial Indoor General Lighting: Linear Fluorescent Lamp &amp; Ballast replaces HID Lamp &amp; Ballast. Measure includes Code case. Impacts: Linear Fluorescent-based HOU (varies by BldgType)</t>
  </si>
  <si>
    <t>InGen-HB</t>
  </si>
  <si>
    <t>MV-400w(455w)</t>
  </si>
  <si>
    <t>PSMH-320w(365w)</t>
  </si>
  <si>
    <t>Transition to new HOU begin 6/1/2015 since this is a T5 High Bay measure</t>
  </si>
  <si>
    <t>DEER1316-T5-Com-HB</t>
  </si>
  <si>
    <t>DEER2015 Uncertain Msr Update</t>
  </si>
  <si>
    <t>R-In-LFLmpBlst-T8-48in-28w+El-IS-NLO(26w)-dWP4</t>
  </si>
  <si>
    <t>R-In-LFLmpBlst-T8-48in-32w-3g+El-PS-RLO(90w)-dWP22</t>
  </si>
  <si>
    <t>R-In-LFLmpBlst-T8-48in-28w+El-IS-NLO(53w)-dWP6</t>
  </si>
  <si>
    <t>Com-Lighting-InGen_PSMH-456w_T5-46in-351w_T5-46in-351w</t>
  </si>
  <si>
    <t>PSMH-400w(456w)</t>
  </si>
  <si>
    <t>Com-Lighting-InGen_MV-780w_T5-46in-351w_T5-46in-351w</t>
  </si>
  <si>
    <t>MV-700w(780w)</t>
  </si>
  <si>
    <t>D08-NE-ILtg-Othr-Prim-RplLPD-700wMVMgC780w-46in54wT5HO3PSEl351w</t>
  </si>
  <si>
    <t>Com-Lighting-InGen_MV-780w_PSMH-456w_T5-46in-351w</t>
  </si>
  <si>
    <t>R-In-LFLmpBlst-T8-36in-25w+El-IS-RLO(21w)-dWP5</t>
  </si>
  <si>
    <t>R-In-LFLmpBlst-T8-48in-28w+El-IS-NLO(75w)-dWP14</t>
  </si>
  <si>
    <t>R-OutDD-LFLmpBlst-T8-48in-32w-1g+El-RS-NLO-Del(32w)-dWP28</t>
  </si>
  <si>
    <t>Residential Dusk-to-Dawn outdoor lighting: Linear Fluorescent Lamp &amp; Ballast permanently delamped.  Measure includes Code case. Impacts: HOU = 4100; CDF = 0</t>
  </si>
  <si>
    <t>Res-Oltg-DuskDawn-dWatt</t>
  </si>
  <si>
    <t>OutDuskDawn</t>
  </si>
  <si>
    <t>OLtg-LFluor-Dusk-to-Dawn</t>
  </si>
  <si>
    <t>Com-Lighting-InGen_PSMH-365w_PSMH-365w_T5-46in-234w</t>
  </si>
  <si>
    <t>R-Out-LFLmpBlst-T8-48in-25w+El-IS-NLO(26w)-dWP4</t>
  </si>
  <si>
    <t>Residential Outdoor General Lighting: more efficient Linear Fluorescent Lamp &amp; Ballast installed. Measure includes Code case. Impacts: HOU = 1249; CDF = 0</t>
  </si>
  <si>
    <t>Res-Oltg-dWatt</t>
  </si>
  <si>
    <t>OutGen</t>
  </si>
  <si>
    <t>OLtg-LFluor</t>
  </si>
  <si>
    <t>R-InCmn-LFLmpBlst-T8-96in-59w+El-IS-RLO(57w)-dWP1</t>
  </si>
  <si>
    <t>Com-Lighting-InGen_T12-48in-144w-A_T12-48in-144w-A_T12-48in-76w</t>
  </si>
  <si>
    <t>D08-NE-ILtg-LFluor-Prim-Rtr-48in34wT12ESMg144w-48in34wT122ESMg76w</t>
  </si>
  <si>
    <t>C-In-LFLmpBlst-T8-48in-32w-2g+El-IS-RLO(78w)-dWP42-dWC11</t>
  </si>
  <si>
    <t>Com-Lighting-InGen_T12-48in-109w_T8-48in-89w-B_T8-48in-78w-B</t>
  </si>
  <si>
    <t>Com-Lighting-InGen_T12-48in-80w-C_T8-48in-59w-C_T8-48in-54w-C</t>
  </si>
  <si>
    <t>Com-Lighting-InGen_T12-96in-210w_T8-48in-175w-B_T8-48in-142w-B</t>
  </si>
  <si>
    <t>D08-NE-ILtg-LFluor-Prim-RplLPD-96in60wT12ESMg210w-48in3g32wT82PISREl142w</t>
  </si>
  <si>
    <t>C-In-LFLmpBlst-T8-24in-17w+El-RS-NLO(31w)-dWP29</t>
  </si>
  <si>
    <t>D08-NE-ILtg-LFluor-Prim-RplLPD-48in34wT12ESMg115w-48in2g32wT8ISREl78w</t>
  </si>
  <si>
    <t>Com-Lighting-InGen_T12-48in-43w-C_T8-48in-31w-D_T8-48in-27w-E</t>
  </si>
  <si>
    <t>Com-Lighting-InGen_T12-48in-68w_T8-48in-52w-B_T8-48in-48w</t>
  </si>
  <si>
    <t>Com-Lighting-InGen_T8-48in-31w-D_T8-48in-31w-D_T8-48in-27w-E</t>
  </si>
  <si>
    <t>Com-Lighting-InGen_T12-48in-74w-C_T8-48in-59w-C_T8-48in-54w-C</t>
  </si>
  <si>
    <t>Com-Lighting-InGen_T12-48in-144w-A_T8-48in-79w-B_T8-48in-79w-B</t>
  </si>
  <si>
    <t>D08-NE-ILtg-LFluor-Prim-Rpl-48in34wT12ESMg144w-48in2g32wT8ISVEl79w</t>
  </si>
  <si>
    <t>D08-NE-ILtg-LFluor-Prim-Rpl-96in60wT12ESMg210w-48in2g32wT8ISREl156w</t>
  </si>
  <si>
    <t>Com-Lighting-InGen_T12-48in-74w-B_T8-48in-52w-B_T8-48in-45w</t>
  </si>
  <si>
    <t>Com-Lighting-InGen_T12-48in-72w-B_T8-48in-59w-C_T8-48in-45w</t>
  </si>
  <si>
    <t>Com-Lighting-InGen_T12-48in-80w-C_T8-48in-52w-B_T8-48in-48w</t>
  </si>
  <si>
    <t>Com-Lighting-InGen_T12-48in-72w-A_T8-48in-41w-B_T8-48in-41w-B</t>
  </si>
  <si>
    <t>D08-NE-ILtg-LFluor-Prim-RplLPD-48in34wT12ESMg72w-48in2g32wT8ISVEl41w</t>
  </si>
  <si>
    <t>Com-Lighting-InGen_T12-96in-62w-A_T8-48in-60w-B_T8-48in-54w-B</t>
  </si>
  <si>
    <t>D08-NE-ILtg-LFluor-Prim-RplLPD-96in60wT12ESMg62w-48in1g32wT8ISREl52w</t>
  </si>
  <si>
    <t>Com-Lighting-InGen_T12-48in-41w_T8-48in-31w-D_T8-48in-24w</t>
  </si>
  <si>
    <t>Com-Lighting-InGen_T12-48in-68w_T8-48in-59w-C_T8-48in-51w-C</t>
  </si>
  <si>
    <t>C-In-LFLmpBlst-T8-24in-17w+El-IS-NLO(17w)-dWP11</t>
  </si>
  <si>
    <t>C-In-LFLmpBlst-T8-48in-28w+El-IS-RLO(44w)-dWP28-dWC15</t>
  </si>
  <si>
    <t>D08-NE-ILtg-LFluor-Prim-RplLPD-48in34wT12ESMg115w-46in28wT5PSEl64w</t>
  </si>
  <si>
    <t>Com-Lighting-InGen_T12-48in-68w_T8-48in-60w-B_T8-48in-54w-B</t>
  </si>
  <si>
    <t>Com-Lighting-InGen_T12-48in-72w-A_T8-48in-59w-C_T8-48in-54w-C</t>
  </si>
  <si>
    <t>D08-NE-ILtg-LFluor-Prim-RplLPD-48in34wT12ESMg72w-48in2g32wT8RSREl54w</t>
  </si>
  <si>
    <t>Com-Lighting-InGen_T8-48in-27w-D_T8-48in-31w-D_T8-48in-25w-C</t>
  </si>
  <si>
    <t>C-In-LFLmpBlst-T8-48in-25w+El-IS-NLO(26w)-dWP4-2</t>
  </si>
  <si>
    <t>R-InCmn-LFLmpBlst-T8-36in-25w+El-PS-NLO(58w)-dWP9</t>
  </si>
  <si>
    <t>WP source e.g.: SCE13LG106r1</t>
  </si>
  <si>
    <t>R-InCmn-LFLmpBlst-T8-48in-25w+El-IS-NLO(23w)-dWP7</t>
  </si>
  <si>
    <t>C-OutDD-LFLmpBlst-T8-48in-32w-1g+El-RS-NLO-Del(32w)-dWP28</t>
  </si>
  <si>
    <t>Commercial Dusk-to-Dawn outdoor lighting: Linear Fluorescent Lamp &amp; Ballast permanently delamped.  Measure includes Code case. Impacts: HOU = 4100; CDF = 0</t>
  </si>
  <si>
    <t>Com-Oltg-DuskDawn-dWatt</t>
  </si>
  <si>
    <t>R-InCmn-LFLmpBlst-T8-36in-25w+El-IS-RLO(21w)-dWP5</t>
  </si>
  <si>
    <t>R-InCmn-LFLmpBlst-T8-36in-25w+El-IS-RLO(77w)-dWP10</t>
  </si>
  <si>
    <t>R-InCmn-LFLmpBlst-T8-48in-28w+El-IS-NLO(53w)-dWP6</t>
  </si>
  <si>
    <t>R-InCmn-LFLmpBlst-T8-48in-28w+El-IS-NLO(75w)-dWP14</t>
  </si>
  <si>
    <t>R-InCmn-LFLmpBlst-T8-48in-32w-3g+El-PS-RLO(24w)-dWP7</t>
  </si>
  <si>
    <t>R-InCmn-LFLmpBlst-T8-96in-59w+El-IS-RLO(98w)-dWP11</t>
  </si>
  <si>
    <t>R-In-LFLmpBlst-T8-36in-25w+El-IS-RLO(38w)-dWP8</t>
  </si>
  <si>
    <t>R-pGar-LFLmpBlst-T8-48in-32w-1g+El-RS-NLO-Del(32w)-dWP28</t>
  </si>
  <si>
    <t>Residential Parking Garage 24-hour lighting: Linear Fluorescent Lamp &amp; Ballast permanently delamped.  Measure includes Code case. Impacts: HOU = 8760; CDF = 1</t>
  </si>
  <si>
    <t>Oltg-24hr-dWatt</t>
  </si>
  <si>
    <t>ParkGar</t>
  </si>
  <si>
    <t>R-Out-LFLmpBlst-T8-48in-25w+El-IS-NLO(23w)-dWP7</t>
  </si>
  <si>
    <t>R-Out-LFLmpBlst-T8-48in-28w+El-IS-NLO(26w)-dWP4</t>
  </si>
  <si>
    <t>R-Out-LFLmpBlst-T8-48in-28w+El-IS-NLO(27w)-dWP3</t>
  </si>
  <si>
    <t>Com-Lighting-InGen_PSMH-456w_PSMH-456w_T5-46in-351w</t>
  </si>
  <si>
    <t>D08-NE-ILtg-Othr-Prim-RplLPD-400wPSMHMgC456w-46in54wT5HO3PSEl351w</t>
  </si>
  <si>
    <t>C-pGar-LFLmpBlst-T8-48in-32w-1g+El-RS-NLO-Del(32w)-dWP28</t>
  </si>
  <si>
    <t>Commercial Parking Garage 24-hour lighting: Linear Fluorescent Lamp &amp; Ballast permanently delamped.  Measure includes Code case. Impacts: HOU = 8760; CDF = 1</t>
  </si>
  <si>
    <t>Com-Lighting-InGen_MV-455w_T5-46in-234w_T5-46in-234w</t>
  </si>
  <si>
    <t>D08-NE-ILtg-Othr-Prim-RplLPD-400wMVMgC455w-46in54wT5HO2PSEl234w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</si>
</sst>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"/>
    <numFmt numFmtId="167" formatCode="0.0000"/>
  </numFmts>
  <fonts count="2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Arial"/>
      <family val="2"/>
    </font>
    <font>
      <sz val="10"/>
      <color theme="0" tint="-0.249977111117893"/>
      <name val="Arial"/>
      <family val="2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7" fillId="2" borderId="0" applyNumberFormat="0" applyBorder="0" applyAlignment="0" applyProtection="0"/>
    <xf numFmtId="44" fontId="6" fillId="0" borderId="0" applyFont="0" applyFill="0" applyBorder="0" applyAlignment="0" applyProtection="0"/>
    <xf numFmtId="0" fontId="8" fillId="0" borderId="39" applyNumberFormat="0" applyFill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3" borderId="38" applyNumberFormat="0" applyAlignment="0" applyProtection="0"/>
    <xf numFmtId="0" fontId="11" fillId="4" borderId="0" applyNumberFormat="0" applyBorder="0" applyAlignment="0" applyProtection="0"/>
    <xf numFmtId="0" fontId="6" fillId="5" borderId="40" applyNumberFormat="0" applyFont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4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8" fillId="6" borderId="1" xfId="0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2" xfId="0" applyFon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0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0" xfId="0" applyFont="1"/>
    <xf numFmtId="0" fontId="0" fillId="0" borderId="10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0" fillId="0" borderId="10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6" fontId="12" fillId="7" borderId="0" xfId="0" applyNumberFormat="1" applyFont="1" applyFill="1" applyBorder="1" applyAlignment="1" applyProtection="1">
      <alignment horizontal="left" vertical="center" wrapText="1"/>
      <protection locked="0"/>
    </xf>
    <xf numFmtId="166" fontId="12" fillId="7" borderId="14" xfId="0" applyNumberFormat="1" applyFont="1" applyFill="1" applyBorder="1" applyAlignment="1" applyProtection="1">
      <alignment horizontal="left" vertical="center" wrapText="1"/>
      <protection locked="0"/>
    </xf>
    <xf numFmtId="166" fontId="12" fillId="7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16" xfId="0" applyFont="1" applyFill="1" applyBorder="1" applyAlignment="1" applyProtection="1">
      <alignment vertical="center" wrapText="1"/>
      <protection locked="0"/>
    </xf>
    <xf numFmtId="0" fontId="12" fillId="7" borderId="1" xfId="0" applyFont="1" applyFill="1" applyBorder="1" applyAlignment="1" applyProtection="1">
      <alignment vertical="center" wrapText="1"/>
      <protection locked="0"/>
    </xf>
    <xf numFmtId="164" fontId="12" fillId="7" borderId="1" xfId="0" applyNumberFormat="1" applyFont="1" applyFill="1" applyBorder="1" applyAlignment="1" applyProtection="1">
      <alignment horizontal="left" vertical="center" wrapText="1"/>
      <protection locked="0"/>
    </xf>
    <xf numFmtId="166" fontId="12" fillId="7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21" fillId="8" borderId="19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Border="1" applyAlignment="1" applyProtection="1">
      <protection locked="0"/>
    </xf>
    <xf numFmtId="0" fontId="0" fillId="8" borderId="14" xfId="0" applyFont="1" applyFill="1" applyBorder="1" applyAlignment="1" applyProtection="1">
      <protection locked="0"/>
    </xf>
    <xf numFmtId="164" fontId="0" fillId="8" borderId="0" xfId="0" applyNumberFormat="1" applyFont="1" applyFill="1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0" fillId="7" borderId="12" xfId="0" applyFont="1" applyFill="1" applyBorder="1" applyAlignment="1" applyProtection="1">
      <protection locked="0"/>
    </xf>
    <xf numFmtId="164" fontId="0" fillId="0" borderId="12" xfId="0" applyNumberFormat="1" applyFont="1" applyBorder="1" applyAlignment="1" applyProtection="1">
      <protection locked="0"/>
    </xf>
    <xf numFmtId="164" fontId="0" fillId="0" borderId="11" xfId="0" applyNumberFormat="1" applyFont="1" applyBorder="1" applyAlignment="1" applyProtection="1">
      <protection locked="0"/>
    </xf>
    <xf numFmtId="9" fontId="6" fillId="0" borderId="8" xfId="8" applyFont="1" applyFill="1" applyBorder="1" applyAlignment="1" applyProtection="1">
      <alignment vertical="center"/>
      <protection locked="0"/>
    </xf>
    <xf numFmtId="164" fontId="0" fillId="0" borderId="22" xfId="0" applyNumberFormat="1" applyFont="1" applyBorder="1" applyAlignment="1" applyProtection="1">
      <protection locked="0"/>
    </xf>
    <xf numFmtId="0" fontId="0" fillId="7" borderId="13" xfId="0" applyFont="1" applyFill="1" applyBorder="1" applyAlignment="1" applyProtection="1">
      <protection locked="0"/>
    </xf>
    <xf numFmtId="164" fontId="0" fillId="0" borderId="13" xfId="0" applyNumberFormat="1" applyFont="1" applyBorder="1" applyAlignment="1" applyProtection="1">
      <protection locked="0"/>
    </xf>
    <xf numFmtId="164" fontId="0" fillId="0" borderId="5" xfId="0" applyNumberFormat="1" applyFont="1" applyBorder="1" applyAlignment="1" applyProtection="1">
      <protection locked="0"/>
    </xf>
    <xf numFmtId="9" fontId="6" fillId="0" borderId="17" xfId="8" applyFont="1" applyFill="1" applyBorder="1" applyAlignment="1" applyProtection="1">
      <protection locked="0"/>
    </xf>
    <xf numFmtId="164" fontId="0" fillId="0" borderId="23" xfId="0" applyNumberFormat="1" applyFont="1" applyBorder="1" applyAlignment="1" applyProtection="1">
      <protection locked="0"/>
    </xf>
    <xf numFmtId="0" fontId="22" fillId="9" borderId="24" xfId="0" applyFont="1" applyFill="1" applyBorder="1" applyAlignment="1" applyProtection="1">
      <alignment horizontal="left" vertical="center"/>
      <protection locked="0"/>
    </xf>
    <xf numFmtId="164" fontId="0" fillId="8" borderId="25" xfId="0" applyNumberFormat="1" applyFont="1" applyFill="1" applyBorder="1" applyAlignment="1" applyProtection="1">
      <protection locked="0"/>
    </xf>
    <xf numFmtId="0" fontId="21" fillId="10" borderId="24" xfId="0" applyFont="1" applyFill="1" applyBorder="1" applyAlignment="1" applyProtection="1">
      <alignment vertical="center" wrapText="1"/>
      <protection locked="0"/>
    </xf>
    <xf numFmtId="0" fontId="0" fillId="7" borderId="26" xfId="0" applyFont="1" applyFill="1" applyBorder="1" applyAlignment="1" applyProtection="1">
      <protection locked="0"/>
    </xf>
    <xf numFmtId="0" fontId="0" fillId="7" borderId="27" xfId="0" applyFont="1" applyFill="1" applyBorder="1" applyAlignment="1" applyProtection="1">
      <protection locked="0"/>
    </xf>
    <xf numFmtId="0" fontId="21" fillId="10" borderId="19" xfId="0" applyFont="1" applyFill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7" borderId="30" xfId="0" applyFont="1" applyFill="1" applyBorder="1" applyAlignment="1" applyProtection="1">
      <protection locked="0"/>
    </xf>
    <xf numFmtId="164" fontId="0" fillId="0" borderId="30" xfId="0" applyNumberFormat="1" applyFont="1" applyBorder="1" applyAlignment="1" applyProtection="1">
      <protection locked="0"/>
    </xf>
    <xf numFmtId="164" fontId="0" fillId="0" borderId="31" xfId="0" applyNumberFormat="1" applyFont="1" applyBorder="1" applyAlignment="1" applyProtection="1">
      <protection locked="0"/>
    </xf>
    <xf numFmtId="9" fontId="6" fillId="0" borderId="32" xfId="8" applyFont="1" applyFill="1" applyBorder="1" applyAlignment="1" applyProtection="1">
      <alignment vertical="center"/>
      <protection locked="0"/>
    </xf>
    <xf numFmtId="164" fontId="0" fillId="0" borderId="33" xfId="0" applyNumberFormat="1" applyFont="1" applyBorder="1" applyAlignment="1" applyProtection="1">
      <protection locked="0"/>
    </xf>
    <xf numFmtId="165" fontId="0" fillId="0" borderId="10" xfId="0" applyNumberFormat="1" applyFont="1" applyBorder="1" applyAlignment="1" applyProtection="1">
      <protection locked="0"/>
    </xf>
    <xf numFmtId="165" fontId="0" fillId="8" borderId="0" xfId="0" applyNumberFormat="1" applyFont="1" applyFill="1" applyBorder="1" applyAlignment="1" applyProtection="1">
      <protection locked="0"/>
    </xf>
    <xf numFmtId="165" fontId="0" fillId="0" borderId="4" xfId="0" applyNumberFormat="1" applyFont="1" applyBorder="1" applyAlignment="1" applyProtection="1">
      <protection locked="0"/>
    </xf>
    <xf numFmtId="165" fontId="0" fillId="0" borderId="34" xfId="0" applyNumberFormat="1" applyFont="1" applyBorder="1" applyAlignment="1" applyProtection="1">
      <protection locked="0"/>
    </xf>
    <xf numFmtId="0" fontId="0" fillId="11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44" fontId="6" fillId="11" borderId="0" xfId="2" applyFont="1" applyFill="1" applyAlignment="1">
      <alignment vertical="center"/>
    </xf>
    <xf numFmtId="44" fontId="6" fillId="0" borderId="0" xfId="2" applyFont="1" applyAlignment="1">
      <alignment vertical="center" wrapText="1"/>
    </xf>
    <xf numFmtId="44" fontId="6" fillId="0" borderId="0" xfId="2" applyFont="1" applyAlignment="1">
      <alignment vertical="center"/>
    </xf>
    <xf numFmtId="44" fontId="6" fillId="0" borderId="0" xfId="2" applyFont="1"/>
    <xf numFmtId="44" fontId="6" fillId="0" borderId="0" xfId="2" applyFont="1" applyFill="1" applyAlignment="1">
      <alignment vertical="center"/>
    </xf>
    <xf numFmtId="44" fontId="7" fillId="2" borderId="0" xfId="1" applyNumberFormat="1" applyAlignment="1">
      <alignment vertical="center"/>
    </xf>
    <xf numFmtId="165" fontId="7" fillId="2" borderId="0" xfId="1" applyNumberFormat="1" applyAlignment="1">
      <alignment vertical="center"/>
    </xf>
    <xf numFmtId="44" fontId="7" fillId="2" borderId="0" xfId="1" applyNumberFormat="1"/>
    <xf numFmtId="0" fontId="0" fillId="0" borderId="0" xfId="0"/>
    <xf numFmtId="0" fontId="0" fillId="0" borderId="0" xfId="0" quotePrefix="1"/>
    <xf numFmtId="2" fontId="0" fillId="0" borderId="0" xfId="0" applyNumberFormat="1"/>
    <xf numFmtId="0" fontId="11" fillId="4" borderId="0" xfId="6"/>
    <xf numFmtId="0" fontId="11" fillId="4" borderId="2" xfId="6" applyBorder="1"/>
    <xf numFmtId="0" fontId="6" fillId="5" borderId="40" xfId="7" quotePrefix="1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7" fillId="2" borderId="0" xfId="1" applyAlignment="1">
      <alignment vertical="center"/>
    </xf>
    <xf numFmtId="0" fontId="0" fillId="0" borderId="0" xfId="0" applyAlignment="1">
      <alignment horizontal="right"/>
    </xf>
    <xf numFmtId="1" fontId="0" fillId="6" borderId="5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7" borderId="9" xfId="0" applyFill="1" applyBorder="1"/>
    <xf numFmtId="0" fontId="0" fillId="7" borderId="8" xfId="0" applyFill="1" applyBorder="1" applyAlignment="1">
      <alignment horizontal="center"/>
    </xf>
    <xf numFmtId="0" fontId="23" fillId="0" borderId="0" xfId="0" applyFont="1"/>
    <xf numFmtId="0" fontId="0" fillId="0" borderId="3" xfId="0" applyBorder="1" applyAlignment="1">
      <alignment horizontal="center"/>
    </xf>
    <xf numFmtId="0" fontId="6" fillId="5" borderId="40" xfId="7" applyFont="1" applyAlignment="1">
      <alignment horizontal="center"/>
    </xf>
    <xf numFmtId="44" fontId="13" fillId="0" borderId="0" xfId="9" applyNumberFormat="1" applyAlignment="1">
      <alignment vertical="center"/>
    </xf>
    <xf numFmtId="165" fontId="13" fillId="0" borderId="0" xfId="9" applyNumberFormat="1" applyAlignment="1">
      <alignment vertical="center"/>
    </xf>
    <xf numFmtId="44" fontId="13" fillId="0" borderId="0" xfId="9" applyNumberFormat="1"/>
    <xf numFmtId="0" fontId="19" fillId="5" borderId="40" xfId="7" quotePrefix="1" applyFont="1" applyAlignment="1">
      <alignment horizontal="center" vertical="center"/>
    </xf>
    <xf numFmtId="0" fontId="8" fillId="0" borderId="39" xfId="3"/>
    <xf numFmtId="0" fontId="0" fillId="0" borderId="0" xfId="0" applyFill="1" applyBorder="1" applyAlignment="1">
      <alignment horizontal="center"/>
    </xf>
    <xf numFmtId="0" fontId="12" fillId="0" borderId="2" xfId="0" applyFont="1" applyBorder="1"/>
    <xf numFmtId="0" fontId="0" fillId="0" borderId="0" xfId="0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0" borderId="5" xfId="0" applyBorder="1"/>
    <xf numFmtId="0" fontId="0" fillId="0" borderId="4" xfId="0" applyBorder="1"/>
    <xf numFmtId="0" fontId="0" fillId="0" borderId="0" xfId="0"/>
    <xf numFmtId="9" fontId="6" fillId="0" borderId="10" xfId="8" applyFont="1" applyBorder="1" applyAlignment="1">
      <alignment horizontal="center"/>
    </xf>
    <xf numFmtId="9" fontId="6" fillId="0" borderId="4" xfId="8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9" fontId="6" fillId="0" borderId="7" xfId="8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6" xfId="0" applyNumberFormat="1" applyFont="1" applyFill="1" applyBorder="1" applyAlignment="1" applyProtection="1">
      <alignment horizontal="center" wrapText="1"/>
    </xf>
    <xf numFmtId="0" fontId="19" fillId="0" borderId="11" xfId="0" applyNumberFormat="1" applyFont="1" applyFill="1" applyBorder="1" applyAlignment="1" applyProtection="1">
      <alignment horizontal="center" wrapText="1"/>
    </xf>
    <xf numFmtId="0" fontId="19" fillId="0" borderId="5" xfId="0" applyNumberFormat="1" applyFont="1" applyFill="1" applyBorder="1" applyAlignment="1" applyProtection="1">
      <alignment horizontal="center" wrapText="1"/>
    </xf>
    <xf numFmtId="1" fontId="0" fillId="6" borderId="6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11" fillId="4" borderId="2" xfId="6" applyBorder="1" applyAlignment="1">
      <alignment horizontal="center"/>
    </xf>
    <xf numFmtId="0" fontId="11" fillId="4" borderId="0" xfId="6" applyBorder="1" applyAlignment="1">
      <alignment horizontal="center"/>
    </xf>
    <xf numFmtId="16" fontId="0" fillId="0" borderId="0" xfId="0" applyNumberFormat="1"/>
    <xf numFmtId="0" fontId="0" fillId="0" borderId="0" xfId="0"/>
    <xf numFmtId="0" fontId="0" fillId="0" borderId="2" xfId="0" applyBorder="1"/>
    <xf numFmtId="0" fontId="6" fillId="0" borderId="0" xfId="2" applyNumberFormat="1" applyFont="1" applyFill="1" applyAlignment="1">
      <alignment vertic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12" borderId="9" xfId="0" applyNumberFormat="1" applyFont="1" applyFill="1" applyBorder="1" applyAlignment="1" applyProtection="1">
      <alignment horizontal="center" wrapText="1"/>
    </xf>
    <xf numFmtId="0" fontId="19" fillId="12" borderId="2" xfId="0" applyNumberFormat="1" applyFont="1" applyFill="1" applyBorder="1" applyAlignment="1" applyProtection="1">
      <alignment horizontal="center" wrapText="1"/>
    </xf>
    <xf numFmtId="2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11" fillId="4" borderId="0" xfId="6" applyAlignment="1">
      <alignment vertical="center"/>
    </xf>
    <xf numFmtId="4" fontId="0" fillId="0" borderId="1" xfId="0" applyNumberFormat="1" applyBorder="1"/>
    <xf numFmtId="0" fontId="11" fillId="4" borderId="0" xfId="6" applyAlignment="1">
      <alignment horizontal="right"/>
    </xf>
    <xf numFmtId="0" fontId="11" fillId="4" borderId="2" xfId="6" applyBorder="1" applyAlignment="1">
      <alignment horizontal="right"/>
    </xf>
    <xf numFmtId="0" fontId="26" fillId="0" borderId="0" xfId="0" applyFont="1"/>
    <xf numFmtId="0" fontId="0" fillId="6" borderId="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6" fillId="5" borderId="41" xfId="7" applyFont="1" applyBorder="1"/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6" borderId="6" xfId="0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/>
    <xf numFmtId="0" fontId="0" fillId="0" borderId="0" xfId="0"/>
    <xf numFmtId="0" fontId="12" fillId="0" borderId="0" xfId="0" applyFont="1"/>
    <xf numFmtId="44" fontId="6" fillId="5" borderId="40" xfId="7" applyNumberFormat="1" applyFont="1"/>
    <xf numFmtId="0" fontId="0" fillId="11" borderId="0" xfId="0" applyFill="1"/>
    <xf numFmtId="2" fontId="0" fillId="13" borderId="2" xfId="0" applyNumberFormat="1" applyFont="1" applyFill="1" applyBorder="1" applyAlignment="1">
      <alignment horizontal="center"/>
    </xf>
    <xf numFmtId="2" fontId="0" fillId="13" borderId="13" xfId="0" applyNumberFormat="1" applyFont="1" applyFill="1" applyBorder="1" applyAlignment="1">
      <alignment horizontal="center"/>
    </xf>
    <xf numFmtId="0" fontId="0" fillId="11" borderId="0" xfId="0" quotePrefix="1" applyFill="1"/>
    <xf numFmtId="2" fontId="0" fillId="11" borderId="0" xfId="0" applyNumberFormat="1" applyFill="1"/>
    <xf numFmtId="0" fontId="0" fillId="11" borderId="0" xfId="0" applyFill="1" applyAlignment="1">
      <alignment horizontal="center"/>
    </xf>
    <xf numFmtId="0" fontId="6" fillId="11" borderId="0" xfId="2" applyNumberFormat="1" applyFont="1" applyFill="1" applyAlignment="1">
      <alignment vertical="center"/>
    </xf>
    <xf numFmtId="4" fontId="0" fillId="11" borderId="1" xfId="0" applyNumberFormat="1" applyFill="1" applyBorder="1"/>
    <xf numFmtId="0" fontId="10" fillId="3" borderId="38" xfId="5" applyAlignment="1">
      <alignment vertical="center"/>
    </xf>
    <xf numFmtId="0" fontId="7" fillId="2" borderId="0" xfId="1"/>
    <xf numFmtId="0" fontId="13" fillId="0" borderId="0" xfId="0" applyFont="1"/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1" fillId="4" borderId="0" xfId="6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locked="0"/>
    </xf>
    <xf numFmtId="166" fontId="27" fillId="9" borderId="36" xfId="0" applyNumberFormat="1" applyFont="1" applyFill="1" applyBorder="1" applyAlignment="1" applyProtection="1">
      <alignment horizontal="center" vertical="center"/>
      <protection locked="0"/>
    </xf>
    <xf numFmtId="0" fontId="21" fillId="10" borderId="24" xfId="0" applyFont="1" applyFill="1" applyBorder="1" applyAlignment="1" applyProtection="1">
      <alignment horizontal="left" vertical="center"/>
      <protection locked="0"/>
    </xf>
    <xf numFmtId="0" fontId="21" fillId="10" borderId="28" xfId="0" applyFont="1" applyFill="1" applyBorder="1" applyAlignment="1" applyProtection="1">
      <alignment horizontal="left" vertical="center"/>
      <protection locked="0"/>
    </xf>
    <xf numFmtId="0" fontId="12" fillId="7" borderId="24" xfId="0" applyFont="1" applyFill="1" applyBorder="1" applyAlignment="1" applyProtection="1">
      <alignment horizontal="center"/>
      <protection locked="0"/>
    </xf>
    <xf numFmtId="0" fontId="12" fillId="7" borderId="26" xfId="0" applyFont="1" applyFill="1" applyBorder="1" applyAlignment="1" applyProtection="1">
      <alignment horizontal="center"/>
      <protection locked="0"/>
    </xf>
    <xf numFmtId="0" fontId="12" fillId="7" borderId="37" xfId="0" applyFont="1" applyFill="1" applyBorder="1" applyAlignment="1" applyProtection="1">
      <alignment horizontal="center"/>
      <protection locked="0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1" fillId="4" borderId="0" xfId="6" applyAlignment="1">
      <alignment horizontal="center"/>
    </xf>
    <xf numFmtId="0" fontId="0" fillId="0" borderId="0" xfId="0" applyAlignment="1">
      <alignment horizontal="center" vertical="center"/>
    </xf>
    <xf numFmtId="0" fontId="10" fillId="3" borderId="38" xfId="5" applyAlignment="1">
      <alignment horizontal="center" vertical="center"/>
    </xf>
    <xf numFmtId="0" fontId="10" fillId="3" borderId="38" xfId="5" applyAlignment="1">
      <alignment horizontal="center"/>
    </xf>
    <xf numFmtId="0" fontId="10" fillId="3" borderId="42" xfId="5" applyBorder="1" applyAlignment="1">
      <alignment horizontal="center"/>
    </xf>
    <xf numFmtId="0" fontId="10" fillId="3" borderId="43" xfId="5" applyBorder="1" applyAlignment="1">
      <alignment horizontal="center"/>
    </xf>
    <xf numFmtId="0" fontId="0" fillId="0" borderId="0" xfId="0" applyAlignment="1">
      <alignment horizontal="center"/>
    </xf>
  </cellXfs>
  <cellStyles count="10">
    <cellStyle name="Bad" xfId="1" builtinId="27"/>
    <cellStyle name="Currency" xfId="2" builtinId="4"/>
    <cellStyle name="Heading 2" xfId="3" builtinId="17"/>
    <cellStyle name="Hyperlink" xfId="4" builtinId="8"/>
    <cellStyle name="Input" xfId="5" builtinId="20"/>
    <cellStyle name="Neutral" xfId="6" builtinId="28"/>
    <cellStyle name="Normal" xfId="0" builtinId="0"/>
    <cellStyle name="Note" xfId="7" builtinId="10"/>
    <cellStyle name="Percent" xfId="8" builtinId="5"/>
    <cellStyle name="Warning Text" xfId="9" builtinId="11"/>
  </cellStyles>
  <dxfs count="136">
    <dxf>
      <fill>
        <patternFill patternType="solid">
          <fgColor rgb="FFFFFF00"/>
          <bgColor rgb="FF000000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KJM\Documents\CPUC\2015Cycle\Technologies\Lighting\DEER_Lighting_Technology_Specifications-InHouse-v4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 History"/>
      <sheetName val="Instructions"/>
      <sheetName val="Incan_lamp"/>
      <sheetName val="CFLint_lamp"/>
      <sheetName val="Hal_lamp"/>
      <sheetName val="LED_lamp"/>
      <sheetName val="LF_lamp"/>
      <sheetName val="LF_Ballast"/>
      <sheetName val="LF_LmpBlst"/>
      <sheetName val="LinFluor_fixt"/>
      <sheetName val="CFLpin_lamp"/>
      <sheetName val="CFL_LmpBlst"/>
      <sheetName val="CFL_fixt"/>
      <sheetName val="HID_fixt"/>
      <sheetName val="HID_LmpBlst"/>
      <sheetName val="Exit_fixt"/>
      <sheetName val="LED_fixt"/>
      <sheetName val="Ind_LmpBlst"/>
      <sheetName val="Ind_fixt"/>
      <sheetName val="LtString"/>
      <sheetName val="NiteLight"/>
      <sheetName val="Signage"/>
      <sheetName val="PlugIn_fixt"/>
      <sheetName val="key"/>
      <sheetName val="TechGroup"/>
      <sheetName val="Tech Definitions"/>
      <sheetName val="ParamDefn"/>
      <sheetName val="ParamLists"/>
      <sheetName val="TypeID2ParamID"/>
      <sheetName val="Technology"/>
      <sheetName val="TechID2Param"/>
      <sheetName val="Tech macro"/>
      <sheetName val="Param macro"/>
      <sheetName val="Param order"/>
      <sheetName val="Code Baselines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1:IV799"/>
  <sheetViews>
    <sheetView zoomScaleNormal="100" workbookViewId="0">
      <pane ySplit="39" topLeftCell="A40" activePane="bottomLeft" state="frozen"/>
      <selection pane="bottomLeft" activeCell="G79" sqref="G79"/>
      <selection activeCell="G47" sqref="G47"/>
    </sheetView>
  </sheetViews>
  <sheetFormatPr defaultColWidth="17.140625" defaultRowHeight="15"/>
  <cols>
    <col min="1" max="2" width="6.7109375" style="3" customWidth="1"/>
    <col min="3" max="3" width="9.7109375" style="3" customWidth="1"/>
    <col min="4" max="4" width="10.7109375" style="3" customWidth="1"/>
    <col min="5" max="5" width="15.85546875" style="3" bestFit="1" customWidth="1"/>
    <col min="6" max="6" width="14.42578125" style="3" bestFit="1" customWidth="1"/>
    <col min="7" max="7" width="22.42578125" style="3" bestFit="1" customWidth="1"/>
    <col min="8" max="8" width="28.140625" style="3" customWidth="1"/>
    <col min="9" max="9" width="35.7109375" style="3" customWidth="1"/>
    <col min="10" max="10" width="15" style="3" bestFit="1" customWidth="1"/>
    <col min="11" max="11" width="17.140625" style="3" hidden="1" customWidth="1"/>
    <col min="12" max="12" width="68.28515625" style="3" customWidth="1"/>
    <col min="13" max="13" width="25.7109375" style="3" customWidth="1"/>
    <col min="14" max="15" width="21.140625" style="3" customWidth="1"/>
    <col min="16" max="16" width="29" style="3" customWidth="1"/>
    <col min="17" max="17" width="18.85546875" style="3" customWidth="1"/>
    <col min="18" max="18" width="20.140625" style="3" customWidth="1"/>
    <col min="19" max="19" width="20.140625" style="3" hidden="1" customWidth="1"/>
    <col min="20" max="20" width="17.140625" style="3" hidden="1" customWidth="1"/>
    <col min="21" max="21" width="25.7109375" style="3" hidden="1" customWidth="1"/>
    <col min="22" max="23" width="17.140625" style="3" hidden="1" customWidth="1"/>
    <col min="24" max="24" width="18.5703125" style="3" customWidth="1"/>
    <col min="25" max="25" width="17.140625" style="3" hidden="1" customWidth="1"/>
    <col min="26" max="27" width="17.140625" style="3"/>
    <col min="28" max="29" width="17.140625" style="3" hidden="1" customWidth="1"/>
    <col min="30" max="30" width="22.5703125" style="3" hidden="1" customWidth="1"/>
    <col min="31" max="52" width="5" style="3" hidden="1" customWidth="1"/>
    <col min="53" max="53" width="9.28515625" style="3" hidden="1" customWidth="1"/>
    <col min="54" max="54" width="6.42578125" style="3" hidden="1" customWidth="1"/>
    <col min="55" max="113" width="5.140625" style="3" hidden="1" customWidth="1"/>
    <col min="114" max="114" width="8.5703125" style="3" hidden="1" customWidth="1"/>
    <col min="115" max="115" width="21" style="3" hidden="1" customWidth="1"/>
    <col min="116" max="128" width="7.85546875" style="3" hidden="1" customWidth="1"/>
    <col min="129" max="129" width="6" style="3" hidden="1" customWidth="1"/>
    <col min="130" max="130" width="0" style="3" hidden="1" customWidth="1"/>
    <col min="131" max="131" width="29.140625" style="3" hidden="1" customWidth="1"/>
    <col min="132" max="182" width="0" style="3" hidden="1" customWidth="1"/>
    <col min="183" max="184" width="17.140625" style="3"/>
    <col min="185" max="188" width="17.140625" style="108"/>
    <col min="189" max="189" width="17.140625" style="3"/>
    <col min="190" max="190" width="20.85546875" style="108" bestFit="1" customWidth="1"/>
    <col min="191" max="16384" width="17.140625" style="3"/>
  </cols>
  <sheetData>
    <row r="1" spans="2:190">
      <c r="GC1" s="106" t="s">
        <v>0</v>
      </c>
      <c r="GD1" s="106" t="s">
        <v>0</v>
      </c>
      <c r="GE1" s="106" t="s">
        <v>0</v>
      </c>
      <c r="GF1" s="106" t="s">
        <v>0</v>
      </c>
      <c r="GG1" s="100" t="s">
        <v>0</v>
      </c>
      <c r="GH1" s="106" t="s">
        <v>0</v>
      </c>
    </row>
    <row r="2" spans="2:190">
      <c r="B2" s="1" t="s">
        <v>1</v>
      </c>
      <c r="C2" s="2">
        <v>10067</v>
      </c>
      <c r="D2" s="3" t="s">
        <v>2</v>
      </c>
      <c r="I2" s="4" t="s">
        <v>3</v>
      </c>
      <c r="M2" s="210"/>
      <c r="GC2" s="106"/>
      <c r="GD2" s="106"/>
      <c r="GE2" s="106"/>
      <c r="GF2" s="106"/>
      <c r="GG2" s="100"/>
      <c r="GH2" s="106"/>
    </row>
    <row r="3" spans="2:190" ht="16.5" customHeight="1">
      <c r="B3" s="1" t="s">
        <v>4</v>
      </c>
      <c r="C3" s="2">
        <v>10349</v>
      </c>
      <c r="D3" s="228">
        <v>7</v>
      </c>
      <c r="I3" s="5" t="s">
        <v>5</v>
      </c>
      <c r="GC3" s="106"/>
      <c r="GD3" s="106"/>
      <c r="GE3" s="106"/>
      <c r="GF3" s="106"/>
      <c r="GG3" s="100"/>
      <c r="GH3" s="106"/>
    </row>
    <row r="4" spans="2:190" ht="12.75" customHeight="1">
      <c r="GC4" s="106"/>
      <c r="GD4" s="106"/>
      <c r="GE4" s="106"/>
      <c r="GF4" s="106"/>
      <c r="GG4" s="100"/>
      <c r="GH4" s="106"/>
    </row>
    <row r="5" spans="2:190" ht="12.75" customHeight="1">
      <c r="L5" s="6" t="s">
        <v>6</v>
      </c>
      <c r="M5" s="7">
        <v>40</v>
      </c>
      <c r="N5" s="7" t="e">
        <v>#N/A</v>
      </c>
      <c r="O5" s="7" t="e">
        <v>#N/A</v>
      </c>
      <c r="P5" s="7" t="e">
        <v>#N/A</v>
      </c>
      <c r="Q5" s="7">
        <v>73</v>
      </c>
      <c r="R5" s="7" t="e">
        <v>#N/A</v>
      </c>
      <c r="S5" s="7" t="e">
        <v>#N/A</v>
      </c>
      <c r="T5" s="7" t="e">
        <v>#N/A</v>
      </c>
      <c r="U5" s="7" t="e">
        <v>#N/A</v>
      </c>
      <c r="V5" s="7">
        <v>270</v>
      </c>
      <c r="W5" s="7" t="e">
        <v>#N/A</v>
      </c>
      <c r="X5" s="7" t="e">
        <v>#N/A</v>
      </c>
      <c r="Y5" s="7">
        <v>267</v>
      </c>
      <c r="Z5" s="7">
        <v>189</v>
      </c>
      <c r="AA5" s="7" t="e">
        <v>#N/A</v>
      </c>
      <c r="AB5" s="7">
        <v>260</v>
      </c>
      <c r="AC5" s="7"/>
      <c r="AD5" s="7">
        <v>274</v>
      </c>
      <c r="GC5" s="106"/>
      <c r="GD5" s="106"/>
      <c r="GE5" s="106"/>
      <c r="GF5" s="106"/>
      <c r="GG5" s="100"/>
      <c r="GH5" s="106"/>
    </row>
    <row r="6" spans="2:190" ht="12.75" customHeight="1">
      <c r="E6" s="3">
        <v>3</v>
      </c>
      <c r="F6" s="3">
        <v>5</v>
      </c>
      <c r="G6" s="3">
        <v>2</v>
      </c>
      <c r="H6" s="3">
        <v>4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  <c r="AA6" s="3">
        <v>28</v>
      </c>
      <c r="AB6" s="3">
        <v>29</v>
      </c>
      <c r="AC6" s="3">
        <v>30</v>
      </c>
      <c r="AD6" s="3">
        <v>31</v>
      </c>
      <c r="GC6" s="106"/>
      <c r="GD6" s="106"/>
      <c r="GE6" s="106"/>
      <c r="GF6" s="106"/>
      <c r="GG6" s="100"/>
      <c r="GH6" s="106"/>
    </row>
    <row r="7" spans="2:190" ht="12.75" customHeight="1"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210"/>
      <c r="J7" s="210"/>
      <c r="K7" s="210"/>
      <c r="L7" s="9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21</v>
      </c>
      <c r="T7" s="10" t="s">
        <v>22</v>
      </c>
      <c r="U7" s="10" t="s">
        <v>23</v>
      </c>
      <c r="V7" s="10" t="s">
        <v>24</v>
      </c>
      <c r="W7" s="10" t="s">
        <v>25</v>
      </c>
      <c r="X7" s="10" t="s">
        <v>26</v>
      </c>
      <c r="Y7" s="10" t="s">
        <v>27</v>
      </c>
      <c r="Z7" s="10" t="s">
        <v>28</v>
      </c>
      <c r="AA7" s="10" t="s">
        <v>29</v>
      </c>
      <c r="AB7" s="10" t="s">
        <v>30</v>
      </c>
      <c r="AC7" s="10" t="s">
        <v>31</v>
      </c>
      <c r="AD7" s="10" t="s">
        <v>32</v>
      </c>
      <c r="GC7" s="106" t="s">
        <v>33</v>
      </c>
      <c r="GD7" s="106" t="s">
        <v>33</v>
      </c>
      <c r="GE7" s="106" t="s">
        <v>33</v>
      </c>
      <c r="GF7" s="106" t="s">
        <v>33</v>
      </c>
      <c r="GG7" s="100" t="s">
        <v>34</v>
      </c>
      <c r="GH7" s="106" t="s">
        <v>35</v>
      </c>
    </row>
    <row r="8" spans="2:190" ht="12.75" customHeight="1">
      <c r="I8" s="210"/>
      <c r="J8" s="210"/>
      <c r="K8" s="210"/>
      <c r="L8" s="11" t="s">
        <v>36</v>
      </c>
      <c r="M8" s="12" t="s">
        <v>37</v>
      </c>
      <c r="N8" s="12" t="s">
        <v>38</v>
      </c>
      <c r="O8" s="12" t="s">
        <v>39</v>
      </c>
      <c r="P8" s="12" t="s">
        <v>40</v>
      </c>
      <c r="Q8" s="12" t="s">
        <v>41</v>
      </c>
      <c r="R8" s="12" t="s">
        <v>42</v>
      </c>
      <c r="S8" s="12" t="s">
        <v>43</v>
      </c>
      <c r="T8" s="12" t="s">
        <v>44</v>
      </c>
      <c r="U8" s="12" t="s">
        <v>45</v>
      </c>
      <c r="V8" s="12" t="s">
        <v>46</v>
      </c>
      <c r="W8" s="12" t="s">
        <v>47</v>
      </c>
      <c r="X8" s="12" t="s">
        <v>48</v>
      </c>
      <c r="Y8" s="12" t="s">
        <v>49</v>
      </c>
      <c r="Z8" s="12" t="s">
        <v>50</v>
      </c>
      <c r="AA8" s="12" t="s">
        <v>51</v>
      </c>
      <c r="AB8" s="12" t="s">
        <v>52</v>
      </c>
      <c r="AC8" s="12" t="s">
        <v>53</v>
      </c>
      <c r="AD8" s="12" t="s">
        <v>54</v>
      </c>
      <c r="GC8" s="106" t="s">
        <v>55</v>
      </c>
      <c r="GD8" s="106" t="s">
        <v>56</v>
      </c>
      <c r="GE8" s="106" t="s">
        <v>57</v>
      </c>
      <c r="GF8" s="106" t="s">
        <v>58</v>
      </c>
      <c r="GG8" s="100" t="s">
        <v>59</v>
      </c>
      <c r="GH8" s="106" t="s">
        <v>60</v>
      </c>
    </row>
    <row r="9" spans="2:190" s="14" customFormat="1" ht="45" hidden="1">
      <c r="B9" s="13">
        <v>3</v>
      </c>
      <c r="E9" s="15" t="s">
        <v>61</v>
      </c>
      <c r="F9" s="16">
        <v>1002</v>
      </c>
      <c r="L9" s="17" t="s">
        <v>62</v>
      </c>
      <c r="M9" s="18" t="s">
        <v>63</v>
      </c>
      <c r="N9" s="18" t="s">
        <v>64</v>
      </c>
      <c r="O9" s="18" t="s">
        <v>65</v>
      </c>
      <c r="P9" s="18" t="s">
        <v>66</v>
      </c>
      <c r="Q9" s="18" t="s">
        <v>67</v>
      </c>
      <c r="R9" s="18" t="s">
        <v>68</v>
      </c>
      <c r="S9" s="18" t="s">
        <v>69</v>
      </c>
      <c r="T9" s="18" t="s">
        <v>70</v>
      </c>
      <c r="U9" s="18" t="s">
        <v>71</v>
      </c>
      <c r="V9" s="18" t="s">
        <v>72</v>
      </c>
      <c r="W9" s="18" t="s">
        <v>73</v>
      </c>
      <c r="X9" s="18" t="s">
        <v>74</v>
      </c>
      <c r="Y9" s="18" t="s">
        <v>75</v>
      </c>
      <c r="Z9" s="18" t="s">
        <v>76</v>
      </c>
      <c r="AA9" s="18" t="s">
        <v>77</v>
      </c>
      <c r="AB9" s="18" t="s">
        <v>78</v>
      </c>
      <c r="AC9" s="18" t="s">
        <v>79</v>
      </c>
      <c r="AD9" s="18" t="s">
        <v>80</v>
      </c>
      <c r="GC9" s="107"/>
      <c r="GD9" s="107"/>
      <c r="GE9" s="107"/>
      <c r="GF9" s="107"/>
      <c r="GH9" s="107"/>
    </row>
    <row r="10" spans="2:190" ht="12.75" hidden="1" customHeight="1">
      <c r="B10" s="7">
        <v>4</v>
      </c>
      <c r="F10" s="228">
        <v>2</v>
      </c>
      <c r="L10" s="11" t="s">
        <v>81</v>
      </c>
      <c r="M10" s="19">
        <v>0</v>
      </c>
      <c r="N10" s="19">
        <v>0</v>
      </c>
      <c r="O10" s="19">
        <v>0</v>
      </c>
      <c r="P10" s="19" t="s">
        <v>82</v>
      </c>
      <c r="Q10" s="19">
        <v>0</v>
      </c>
      <c r="R10" s="19" t="s">
        <v>83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</row>
    <row r="11" spans="2:190" ht="12.75" hidden="1" customHeight="1">
      <c r="B11" s="7">
        <v>5</v>
      </c>
      <c r="L11" s="11" t="s">
        <v>84</v>
      </c>
      <c r="M11" s="19" t="b">
        <v>1</v>
      </c>
      <c r="N11" s="19" t="b">
        <v>1</v>
      </c>
      <c r="O11" s="19" t="b">
        <v>0</v>
      </c>
      <c r="P11" s="19" t="b">
        <v>0</v>
      </c>
      <c r="Q11" s="19" t="b">
        <v>1</v>
      </c>
      <c r="R11" s="19" t="b">
        <v>1</v>
      </c>
      <c r="S11" s="19" t="b">
        <v>0</v>
      </c>
      <c r="T11" s="19" t="b">
        <v>0</v>
      </c>
      <c r="U11" s="19" t="b">
        <v>0</v>
      </c>
      <c r="V11" s="19" t="b">
        <v>0</v>
      </c>
      <c r="W11" s="19" t="b">
        <v>0</v>
      </c>
      <c r="X11" s="19" t="b">
        <v>0</v>
      </c>
      <c r="Y11" s="19" t="b">
        <v>0</v>
      </c>
      <c r="Z11" s="19" t="b">
        <v>1</v>
      </c>
      <c r="AA11" s="19" t="b">
        <v>0</v>
      </c>
      <c r="AB11" s="19" t="b">
        <v>0</v>
      </c>
      <c r="AC11" s="19" t="b">
        <v>0</v>
      </c>
      <c r="AD11" s="19" t="b">
        <v>1</v>
      </c>
    </row>
    <row r="12" spans="2:190" ht="12.75" hidden="1" customHeight="1">
      <c r="B12" s="7">
        <v>6</v>
      </c>
      <c r="L12" s="11" t="s">
        <v>85</v>
      </c>
      <c r="M12" s="19" t="s">
        <v>86</v>
      </c>
      <c r="N12" s="19" t="s">
        <v>87</v>
      </c>
      <c r="O12" s="19" t="s">
        <v>88</v>
      </c>
      <c r="P12" s="19" t="s">
        <v>88</v>
      </c>
      <c r="Q12" s="19" t="s">
        <v>86</v>
      </c>
      <c r="R12" s="19" t="s">
        <v>89</v>
      </c>
      <c r="S12" s="19" t="s">
        <v>88</v>
      </c>
      <c r="T12" s="19" t="s">
        <v>88</v>
      </c>
      <c r="U12" s="19" t="s">
        <v>90</v>
      </c>
      <c r="V12" s="19" t="s">
        <v>90</v>
      </c>
      <c r="W12" s="19" t="s">
        <v>89</v>
      </c>
      <c r="X12" s="19" t="s">
        <v>91</v>
      </c>
      <c r="Y12" s="19" t="s">
        <v>90</v>
      </c>
      <c r="Z12" s="19" t="s">
        <v>86</v>
      </c>
      <c r="AA12" s="19" t="s">
        <v>91</v>
      </c>
      <c r="AB12" s="19" t="s">
        <v>86</v>
      </c>
      <c r="AC12" s="19" t="s">
        <v>90</v>
      </c>
      <c r="AD12" s="19" t="s">
        <v>86</v>
      </c>
    </row>
    <row r="13" spans="2:190" ht="12.75" hidden="1" customHeight="1">
      <c r="B13" s="7">
        <v>7</v>
      </c>
      <c r="L13" s="11" t="s">
        <v>92</v>
      </c>
      <c r="M13" s="19">
        <v>0</v>
      </c>
      <c r="N13" s="19">
        <v>1</v>
      </c>
      <c r="O13" s="19">
        <v>1</v>
      </c>
      <c r="P13" s="19">
        <v>100</v>
      </c>
      <c r="Q13" s="19">
        <v>0</v>
      </c>
      <c r="R13" s="19">
        <v>0.05</v>
      </c>
      <c r="S13" s="19">
        <v>1</v>
      </c>
      <c r="T13" s="19">
        <v>1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</row>
    <row r="14" spans="2:190" ht="12.75" hidden="1" customHeight="1">
      <c r="B14" s="7">
        <v>8</v>
      </c>
      <c r="L14" s="11" t="s">
        <v>93</v>
      </c>
      <c r="M14" s="19">
        <v>0</v>
      </c>
      <c r="N14" s="19">
        <v>500</v>
      </c>
      <c r="O14" s="19">
        <v>100</v>
      </c>
      <c r="P14" s="19">
        <v>100000</v>
      </c>
      <c r="Q14" s="19">
        <v>0</v>
      </c>
      <c r="R14" s="19">
        <v>5000</v>
      </c>
      <c r="S14" s="19">
        <v>500000</v>
      </c>
      <c r="T14" s="19">
        <v>500000</v>
      </c>
      <c r="U14" s="19">
        <v>0</v>
      </c>
      <c r="V14" s="19">
        <v>0</v>
      </c>
      <c r="W14" s="19">
        <v>100000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</row>
    <row r="15" spans="2:190" ht="12.75" hidden="1" customHeight="1">
      <c r="B15" s="7">
        <v>9</v>
      </c>
      <c r="L15" s="11" t="s">
        <v>94</v>
      </c>
      <c r="M15" s="19" t="s">
        <v>95</v>
      </c>
      <c r="N15" s="19">
        <v>0</v>
      </c>
      <c r="O15" s="19">
        <v>0</v>
      </c>
      <c r="P15" s="19">
        <v>0</v>
      </c>
      <c r="Q15" s="19" t="s">
        <v>41</v>
      </c>
      <c r="R15" s="19">
        <v>0</v>
      </c>
      <c r="S15" s="19">
        <v>0</v>
      </c>
      <c r="T15" s="19">
        <v>0</v>
      </c>
      <c r="U15" s="19">
        <v>0</v>
      </c>
      <c r="V15" s="19" t="s">
        <v>96</v>
      </c>
      <c r="W15" s="19">
        <v>0</v>
      </c>
      <c r="X15" s="19">
        <v>0</v>
      </c>
      <c r="Y15" s="19" t="s">
        <v>97</v>
      </c>
      <c r="Z15" s="19" t="s">
        <v>98</v>
      </c>
      <c r="AA15" s="19">
        <v>0</v>
      </c>
      <c r="AB15" s="19" t="s">
        <v>99</v>
      </c>
      <c r="AC15" s="19">
        <v>0</v>
      </c>
      <c r="AD15" s="19" t="s">
        <v>100</v>
      </c>
    </row>
    <row r="16" spans="2:190" ht="12.75" hidden="1" customHeight="1">
      <c r="B16" s="7">
        <v>10</v>
      </c>
      <c r="L16" s="3" t="s">
        <v>101</v>
      </c>
      <c r="M16" s="20" t="e">
        <v>#N/A</v>
      </c>
      <c r="N16" s="20" t="e">
        <v>#N/A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 t="e">
        <v>#N/A</v>
      </c>
      <c r="W16" s="20" t="e">
        <v>#N/A</v>
      </c>
      <c r="X16" s="20">
        <v>0</v>
      </c>
      <c r="Y16" s="20" t="e">
        <v>#N/A</v>
      </c>
      <c r="Z16" s="20">
        <v>0</v>
      </c>
      <c r="AA16" s="20">
        <v>0</v>
      </c>
      <c r="AB16" s="20" t="e">
        <v>#N/A</v>
      </c>
      <c r="AC16" s="20" t="e">
        <v>#N/A</v>
      </c>
      <c r="AD16" s="20" t="e">
        <v>#N/A</v>
      </c>
    </row>
    <row r="17" spans="2:141" hidden="1">
      <c r="B17" s="7"/>
      <c r="EK17" s="3" t="s">
        <v>102</v>
      </c>
    </row>
    <row r="18" spans="2:141" hidden="1">
      <c r="B18" s="7">
        <v>0</v>
      </c>
      <c r="L18" s="11" t="s">
        <v>103</v>
      </c>
      <c r="M18" s="21" t="s">
        <v>104</v>
      </c>
      <c r="N18" s="21" t="s">
        <v>105</v>
      </c>
      <c r="O18" s="21" t="s">
        <v>105</v>
      </c>
      <c r="P18" s="21" t="s">
        <v>105</v>
      </c>
      <c r="Q18" s="21" t="s">
        <v>106</v>
      </c>
      <c r="R18" s="21" t="s">
        <v>105</v>
      </c>
      <c r="S18" s="21" t="s">
        <v>105</v>
      </c>
      <c r="T18" s="21" t="s">
        <v>105</v>
      </c>
      <c r="U18" s="21" t="s">
        <v>105</v>
      </c>
      <c r="V18" s="21" t="s">
        <v>107</v>
      </c>
      <c r="W18" s="21" t="s">
        <v>105</v>
      </c>
      <c r="X18" s="21" t="s">
        <v>105</v>
      </c>
      <c r="Y18" s="21" t="s">
        <v>108</v>
      </c>
      <c r="Z18" s="21" t="s">
        <v>109</v>
      </c>
      <c r="AA18" s="21" t="s">
        <v>105</v>
      </c>
      <c r="AB18" s="21" t="s">
        <v>110</v>
      </c>
      <c r="AC18" s="21" t="s">
        <v>105</v>
      </c>
      <c r="AD18" s="21" t="s">
        <v>111</v>
      </c>
      <c r="EH18" s="3" t="s">
        <v>104</v>
      </c>
      <c r="EI18" s="3" t="s">
        <v>104</v>
      </c>
      <c r="EJ18" s="3" t="s">
        <v>112</v>
      </c>
      <c r="EK18" s="3" t="s">
        <v>113</v>
      </c>
    </row>
    <row r="19" spans="2:141" hidden="1">
      <c r="B19" s="7">
        <v>1</v>
      </c>
      <c r="L19" s="11" t="s">
        <v>114</v>
      </c>
      <c r="M19" s="21" t="s">
        <v>109</v>
      </c>
      <c r="N19" s="21" t="s">
        <v>105</v>
      </c>
      <c r="O19" s="21" t="s">
        <v>105</v>
      </c>
      <c r="P19" s="21" t="s">
        <v>105</v>
      </c>
      <c r="Q19" s="21" t="s">
        <v>115</v>
      </c>
      <c r="R19" s="21" t="s">
        <v>105</v>
      </c>
      <c r="S19" s="21" t="s">
        <v>105</v>
      </c>
      <c r="T19" s="21" t="s">
        <v>105</v>
      </c>
      <c r="U19" s="21" t="s">
        <v>105</v>
      </c>
      <c r="V19" s="21" t="s">
        <v>116</v>
      </c>
      <c r="W19" s="21" t="s">
        <v>105</v>
      </c>
      <c r="X19" s="21" t="s">
        <v>105</v>
      </c>
      <c r="Y19" s="21" t="s">
        <v>117</v>
      </c>
      <c r="Z19" s="21" t="s">
        <v>118</v>
      </c>
      <c r="AA19" s="21" t="s">
        <v>105</v>
      </c>
      <c r="AB19" s="21" t="s">
        <v>105</v>
      </c>
      <c r="AC19" s="21" t="s">
        <v>105</v>
      </c>
      <c r="AD19" s="21" t="s">
        <v>2</v>
      </c>
      <c r="EH19" s="3" t="s">
        <v>109</v>
      </c>
      <c r="EI19" s="3" t="s">
        <v>105</v>
      </c>
      <c r="EJ19" s="3" t="s">
        <v>119</v>
      </c>
      <c r="EK19" s="3" t="s">
        <v>113</v>
      </c>
    </row>
    <row r="20" spans="2:141" hidden="1">
      <c r="B20" s="7">
        <v>2</v>
      </c>
      <c r="L20" s="11" t="s">
        <v>120</v>
      </c>
      <c r="M20" s="21" t="s">
        <v>121</v>
      </c>
      <c r="N20" s="21" t="s">
        <v>105</v>
      </c>
      <c r="O20" s="21" t="s">
        <v>105</v>
      </c>
      <c r="P20" s="21" t="s">
        <v>105</v>
      </c>
      <c r="Q20" s="21" t="s">
        <v>122</v>
      </c>
      <c r="R20" s="21" t="s">
        <v>105</v>
      </c>
      <c r="S20" s="21" t="s">
        <v>105</v>
      </c>
      <c r="T20" s="21" t="s">
        <v>105</v>
      </c>
      <c r="U20" s="21" t="s">
        <v>105</v>
      </c>
      <c r="V20" s="21" t="s">
        <v>83</v>
      </c>
      <c r="W20" s="21" t="s">
        <v>105</v>
      </c>
      <c r="X20" s="21" t="s">
        <v>105</v>
      </c>
      <c r="Y20" s="21" t="s">
        <v>123</v>
      </c>
      <c r="Z20" s="21" t="s">
        <v>124</v>
      </c>
      <c r="AA20" s="21" t="s">
        <v>105</v>
      </c>
      <c r="AB20" s="21" t="s">
        <v>105</v>
      </c>
      <c r="AC20" s="21" t="s">
        <v>105</v>
      </c>
      <c r="AD20" s="21" t="s">
        <v>125</v>
      </c>
      <c r="EH20" s="3" t="s">
        <v>121</v>
      </c>
      <c r="EI20" s="3" t="s">
        <v>121</v>
      </c>
      <c r="EJ20" s="3" t="s">
        <v>126</v>
      </c>
      <c r="EK20" s="3" t="s">
        <v>113</v>
      </c>
    </row>
    <row r="21" spans="2:141" hidden="1">
      <c r="B21" s="7">
        <v>3</v>
      </c>
      <c r="L21" s="11" t="s">
        <v>127</v>
      </c>
      <c r="M21" s="21" t="s">
        <v>128</v>
      </c>
      <c r="N21" s="21" t="s">
        <v>105</v>
      </c>
      <c r="O21" s="21" t="s">
        <v>105</v>
      </c>
      <c r="P21" s="21" t="s">
        <v>105</v>
      </c>
      <c r="Q21" s="21" t="s">
        <v>129</v>
      </c>
      <c r="R21" s="21" t="s">
        <v>105</v>
      </c>
      <c r="S21" s="21" t="s">
        <v>105</v>
      </c>
      <c r="T21" s="21" t="s">
        <v>105</v>
      </c>
      <c r="U21" s="21" t="s">
        <v>105</v>
      </c>
      <c r="V21" s="21" t="s">
        <v>130</v>
      </c>
      <c r="W21" s="21" t="s">
        <v>105</v>
      </c>
      <c r="X21" s="21" t="s">
        <v>105</v>
      </c>
      <c r="Y21" s="21" t="s">
        <v>105</v>
      </c>
      <c r="Z21" s="21" t="s">
        <v>131</v>
      </c>
      <c r="AA21" s="21" t="s">
        <v>105</v>
      </c>
      <c r="AB21" s="21" t="s">
        <v>105</v>
      </c>
      <c r="AC21" s="21" t="s">
        <v>105</v>
      </c>
      <c r="AD21" s="21" t="s">
        <v>132</v>
      </c>
      <c r="EH21" s="3" t="s">
        <v>128</v>
      </c>
      <c r="EI21" s="3" t="s">
        <v>128</v>
      </c>
      <c r="EJ21" s="3" t="s">
        <v>128</v>
      </c>
      <c r="EK21" s="3" t="s">
        <v>113</v>
      </c>
    </row>
    <row r="22" spans="2:141" hidden="1">
      <c r="B22" s="7">
        <v>4</v>
      </c>
      <c r="L22" s="11" t="s">
        <v>133</v>
      </c>
      <c r="M22" s="21" t="s">
        <v>134</v>
      </c>
      <c r="N22" s="21" t="s">
        <v>105</v>
      </c>
      <c r="O22" s="21" t="s">
        <v>105</v>
      </c>
      <c r="P22" s="21" t="s">
        <v>105</v>
      </c>
      <c r="Q22" s="21" t="s">
        <v>135</v>
      </c>
      <c r="R22" s="21" t="s">
        <v>105</v>
      </c>
      <c r="S22" s="21" t="s">
        <v>105</v>
      </c>
      <c r="T22" s="21" t="s">
        <v>105</v>
      </c>
      <c r="U22" s="21" t="s">
        <v>105</v>
      </c>
      <c r="V22" s="21" t="s">
        <v>105</v>
      </c>
      <c r="W22" s="21" t="s">
        <v>105</v>
      </c>
      <c r="X22" s="21" t="s">
        <v>105</v>
      </c>
      <c r="Y22" s="21" t="s">
        <v>105</v>
      </c>
      <c r="Z22" s="21" t="s">
        <v>105</v>
      </c>
      <c r="AA22" s="21" t="s">
        <v>136</v>
      </c>
      <c r="AB22" s="21" t="s">
        <v>105</v>
      </c>
      <c r="AC22" s="21" t="s">
        <v>105</v>
      </c>
      <c r="AD22" s="21" t="s">
        <v>105</v>
      </c>
      <c r="EH22" s="3" t="s">
        <v>134</v>
      </c>
      <c r="EI22" s="3" t="s">
        <v>134</v>
      </c>
      <c r="EJ22" s="3" t="s">
        <v>137</v>
      </c>
      <c r="EK22" s="3" t="s">
        <v>113</v>
      </c>
    </row>
    <row r="23" spans="2:141" hidden="1">
      <c r="B23" s="7">
        <v>5</v>
      </c>
      <c r="L23" s="11" t="s">
        <v>138</v>
      </c>
      <c r="M23" s="21" t="s">
        <v>139</v>
      </c>
      <c r="N23" s="21" t="s">
        <v>105</v>
      </c>
      <c r="O23" s="21" t="s">
        <v>105</v>
      </c>
      <c r="P23" s="21" t="s">
        <v>105</v>
      </c>
      <c r="Q23" s="21" t="s">
        <v>140</v>
      </c>
      <c r="R23" s="21" t="s">
        <v>105</v>
      </c>
      <c r="S23" s="21" t="s">
        <v>105</v>
      </c>
      <c r="T23" s="21" t="s">
        <v>105</v>
      </c>
      <c r="U23" s="21" t="s">
        <v>105</v>
      </c>
      <c r="V23" s="21" t="s">
        <v>105</v>
      </c>
      <c r="W23" s="21" t="s">
        <v>105</v>
      </c>
      <c r="X23" s="21" t="s">
        <v>105</v>
      </c>
      <c r="Y23" s="21" t="s">
        <v>105</v>
      </c>
      <c r="Z23" s="21" t="s">
        <v>105</v>
      </c>
      <c r="AA23" s="21" t="s">
        <v>105</v>
      </c>
      <c r="AB23" s="21" t="s">
        <v>105</v>
      </c>
      <c r="AC23" s="21" t="s">
        <v>105</v>
      </c>
      <c r="AD23" s="21" t="s">
        <v>105</v>
      </c>
      <c r="EH23" s="3" t="s">
        <v>139</v>
      </c>
      <c r="EI23" s="3" t="s">
        <v>139</v>
      </c>
      <c r="EJ23" s="3" t="s">
        <v>139</v>
      </c>
      <c r="EK23" s="3" t="s">
        <v>113</v>
      </c>
    </row>
    <row r="24" spans="2:141" hidden="1">
      <c r="B24" s="7">
        <v>6</v>
      </c>
      <c r="L24" s="11" t="s">
        <v>141</v>
      </c>
      <c r="M24" s="21" t="s">
        <v>142</v>
      </c>
      <c r="N24" s="21" t="s">
        <v>105</v>
      </c>
      <c r="O24" s="21" t="s">
        <v>105</v>
      </c>
      <c r="P24" s="21" t="s">
        <v>105</v>
      </c>
      <c r="Q24" s="21" t="s">
        <v>143</v>
      </c>
      <c r="R24" s="21" t="s">
        <v>105</v>
      </c>
      <c r="S24" s="21" t="s">
        <v>105</v>
      </c>
      <c r="T24" s="21" t="s">
        <v>105</v>
      </c>
      <c r="U24" s="21" t="s">
        <v>105</v>
      </c>
      <c r="V24" s="21" t="s">
        <v>105</v>
      </c>
      <c r="W24" s="21" t="s">
        <v>105</v>
      </c>
      <c r="X24" s="21" t="s">
        <v>105</v>
      </c>
      <c r="Y24" s="21" t="s">
        <v>105</v>
      </c>
      <c r="Z24" s="21" t="s">
        <v>105</v>
      </c>
      <c r="AA24" s="21" t="s">
        <v>105</v>
      </c>
      <c r="AB24" s="21" t="s">
        <v>105</v>
      </c>
      <c r="AC24" s="21" t="s">
        <v>105</v>
      </c>
      <c r="AD24" s="21" t="s">
        <v>105</v>
      </c>
      <c r="EH24" s="3" t="s">
        <v>142</v>
      </c>
      <c r="EI24" s="3" t="s">
        <v>142</v>
      </c>
      <c r="EJ24" s="3" t="s">
        <v>144</v>
      </c>
      <c r="EK24" s="3" t="s">
        <v>145</v>
      </c>
    </row>
    <row r="25" spans="2:141" hidden="1">
      <c r="B25" s="7">
        <v>7</v>
      </c>
      <c r="L25" s="11" t="s">
        <v>146</v>
      </c>
      <c r="M25" s="21" t="s">
        <v>147</v>
      </c>
      <c r="N25" s="21" t="s">
        <v>105</v>
      </c>
      <c r="O25" s="21" t="s">
        <v>105</v>
      </c>
      <c r="P25" s="21" t="s">
        <v>105</v>
      </c>
      <c r="Q25" s="21" t="s">
        <v>148</v>
      </c>
      <c r="R25" s="21" t="s">
        <v>105</v>
      </c>
      <c r="S25" s="21" t="s">
        <v>105</v>
      </c>
      <c r="T25" s="21" t="s">
        <v>105</v>
      </c>
      <c r="U25" s="21" t="s">
        <v>105</v>
      </c>
      <c r="V25" s="21" t="s">
        <v>105</v>
      </c>
      <c r="W25" s="21" t="s">
        <v>105</v>
      </c>
      <c r="X25" s="21" t="s">
        <v>105</v>
      </c>
      <c r="Y25" s="21" t="s">
        <v>105</v>
      </c>
      <c r="Z25" s="21" t="s">
        <v>105</v>
      </c>
      <c r="AA25" s="21" t="s">
        <v>105</v>
      </c>
      <c r="AB25" s="21" t="s">
        <v>105</v>
      </c>
      <c r="AC25" s="21" t="s">
        <v>105</v>
      </c>
      <c r="AD25" s="21" t="s">
        <v>105</v>
      </c>
      <c r="EH25" s="3" t="s">
        <v>147</v>
      </c>
      <c r="EI25" s="3" t="s">
        <v>147</v>
      </c>
      <c r="EJ25" s="3" t="s">
        <v>149</v>
      </c>
      <c r="EK25" s="3" t="s">
        <v>113</v>
      </c>
    </row>
    <row r="26" spans="2:141" hidden="1">
      <c r="B26" s="7">
        <v>8</v>
      </c>
      <c r="L26" s="11" t="s">
        <v>150</v>
      </c>
      <c r="M26" s="21" t="s">
        <v>151</v>
      </c>
      <c r="N26" s="21" t="s">
        <v>105</v>
      </c>
      <c r="O26" s="21" t="s">
        <v>105</v>
      </c>
      <c r="P26" s="21" t="s">
        <v>105</v>
      </c>
      <c r="Q26" s="21" t="s">
        <v>105</v>
      </c>
      <c r="R26" s="21" t="s">
        <v>105</v>
      </c>
      <c r="S26" s="21" t="s">
        <v>105</v>
      </c>
      <c r="T26" s="21" t="s">
        <v>105</v>
      </c>
      <c r="U26" s="21" t="s">
        <v>105</v>
      </c>
      <c r="V26" s="21" t="s">
        <v>105</v>
      </c>
      <c r="W26" s="21" t="s">
        <v>105</v>
      </c>
      <c r="X26" s="21" t="s">
        <v>105</v>
      </c>
      <c r="Y26" s="21" t="s">
        <v>105</v>
      </c>
      <c r="Z26" s="21" t="s">
        <v>105</v>
      </c>
      <c r="AA26" s="21" t="s">
        <v>105</v>
      </c>
      <c r="AB26" s="21" t="s">
        <v>105</v>
      </c>
      <c r="AC26" s="21" t="s">
        <v>105</v>
      </c>
      <c r="AD26" s="21" t="s">
        <v>105</v>
      </c>
      <c r="EH26" s="3" t="s">
        <v>151</v>
      </c>
      <c r="EI26" s="3" t="s">
        <v>152</v>
      </c>
      <c r="EJ26" s="3" t="s">
        <v>151</v>
      </c>
      <c r="EK26" s="3" t="s">
        <v>113</v>
      </c>
    </row>
    <row r="27" spans="2:141" hidden="1">
      <c r="B27" s="7">
        <v>9</v>
      </c>
      <c r="L27" s="11" t="s">
        <v>153</v>
      </c>
      <c r="M27" s="21" t="s">
        <v>154</v>
      </c>
      <c r="N27" s="21" t="s">
        <v>105</v>
      </c>
      <c r="O27" s="21" t="s">
        <v>105</v>
      </c>
      <c r="P27" s="21" t="s">
        <v>105</v>
      </c>
      <c r="Q27" s="21" t="s">
        <v>105</v>
      </c>
      <c r="R27" s="21" t="s">
        <v>105</v>
      </c>
      <c r="S27" s="21" t="s">
        <v>105</v>
      </c>
      <c r="T27" s="21" t="s">
        <v>105</v>
      </c>
      <c r="U27" s="21" t="s">
        <v>105</v>
      </c>
      <c r="V27" s="21" t="s">
        <v>105</v>
      </c>
      <c r="W27" s="21" t="s">
        <v>105</v>
      </c>
      <c r="X27" s="21" t="s">
        <v>105</v>
      </c>
      <c r="Y27" s="21" t="s">
        <v>105</v>
      </c>
      <c r="Z27" s="21" t="s">
        <v>105</v>
      </c>
      <c r="AA27" s="21" t="s">
        <v>105</v>
      </c>
      <c r="AB27" s="21" t="s">
        <v>105</v>
      </c>
      <c r="AC27" s="21" t="s">
        <v>105</v>
      </c>
      <c r="AD27" s="21" t="s">
        <v>105</v>
      </c>
      <c r="EH27" s="3" t="s">
        <v>154</v>
      </c>
      <c r="EI27" s="3" t="s">
        <v>154</v>
      </c>
      <c r="EJ27" s="3" t="s">
        <v>155</v>
      </c>
      <c r="EK27" s="3" t="s">
        <v>113</v>
      </c>
    </row>
    <row r="28" spans="2:141" hidden="1">
      <c r="B28" s="7">
        <v>10</v>
      </c>
      <c r="L28" s="11" t="s">
        <v>156</v>
      </c>
      <c r="M28" s="21" t="s">
        <v>157</v>
      </c>
      <c r="N28" s="21" t="s">
        <v>105</v>
      </c>
      <c r="O28" s="21" t="s">
        <v>105</v>
      </c>
      <c r="P28" s="21" t="s">
        <v>105</v>
      </c>
      <c r="Q28" s="21" t="s">
        <v>105</v>
      </c>
      <c r="R28" s="21" t="s">
        <v>105</v>
      </c>
      <c r="S28" s="21" t="s">
        <v>105</v>
      </c>
      <c r="T28" s="21" t="s">
        <v>105</v>
      </c>
      <c r="U28" s="21" t="s">
        <v>105</v>
      </c>
      <c r="V28" s="21" t="s">
        <v>105</v>
      </c>
      <c r="W28" s="21" t="s">
        <v>105</v>
      </c>
      <c r="X28" s="21" t="s">
        <v>105</v>
      </c>
      <c r="Y28" s="21" t="s">
        <v>105</v>
      </c>
      <c r="Z28" s="21" t="s">
        <v>105</v>
      </c>
      <c r="AA28" s="21" t="s">
        <v>105</v>
      </c>
      <c r="AB28" s="21" t="s">
        <v>105</v>
      </c>
      <c r="AC28" s="21" t="s">
        <v>105</v>
      </c>
      <c r="AD28" s="21" t="s">
        <v>105</v>
      </c>
      <c r="EH28" s="3" t="s">
        <v>157</v>
      </c>
      <c r="EI28" s="3" t="s">
        <v>157</v>
      </c>
      <c r="EJ28" s="3" t="s">
        <v>157</v>
      </c>
      <c r="EK28" s="3" t="s">
        <v>145</v>
      </c>
    </row>
    <row r="29" spans="2:141" hidden="1">
      <c r="B29" s="7">
        <v>11</v>
      </c>
      <c r="L29" s="11" t="s">
        <v>158</v>
      </c>
      <c r="M29" s="21" t="s">
        <v>159</v>
      </c>
      <c r="N29" s="21" t="s">
        <v>105</v>
      </c>
      <c r="O29" s="21" t="s">
        <v>105</v>
      </c>
      <c r="P29" s="21" t="s">
        <v>105</v>
      </c>
      <c r="Q29" s="21" t="s">
        <v>105</v>
      </c>
      <c r="R29" s="21" t="s">
        <v>105</v>
      </c>
      <c r="S29" s="21" t="s">
        <v>105</v>
      </c>
      <c r="T29" s="21" t="s">
        <v>105</v>
      </c>
      <c r="U29" s="21" t="s">
        <v>105</v>
      </c>
      <c r="V29" s="21" t="s">
        <v>105</v>
      </c>
      <c r="W29" s="21" t="s">
        <v>105</v>
      </c>
      <c r="X29" s="21" t="s">
        <v>105</v>
      </c>
      <c r="Y29" s="21" t="s">
        <v>105</v>
      </c>
      <c r="Z29" s="21" t="s">
        <v>105</v>
      </c>
      <c r="AA29" s="21" t="s">
        <v>105</v>
      </c>
      <c r="AB29" s="21" t="s">
        <v>105</v>
      </c>
      <c r="AC29" s="21" t="s">
        <v>105</v>
      </c>
      <c r="AD29" s="21" t="s">
        <v>105</v>
      </c>
      <c r="EH29" s="3" t="s">
        <v>159</v>
      </c>
      <c r="EI29" s="3" t="s">
        <v>105</v>
      </c>
      <c r="EJ29" s="3" t="s">
        <v>160</v>
      </c>
      <c r="EK29" s="3" t="s">
        <v>113</v>
      </c>
    </row>
    <row r="30" spans="2:141" hidden="1">
      <c r="B30" s="7">
        <v>12</v>
      </c>
      <c r="L30" s="11" t="s">
        <v>161</v>
      </c>
      <c r="M30" s="21" t="s">
        <v>162</v>
      </c>
      <c r="N30" s="21" t="s">
        <v>105</v>
      </c>
      <c r="O30" s="21" t="s">
        <v>105</v>
      </c>
      <c r="P30" s="21" t="s">
        <v>105</v>
      </c>
      <c r="Q30" s="21" t="s">
        <v>105</v>
      </c>
      <c r="R30" s="21" t="s">
        <v>105</v>
      </c>
      <c r="S30" s="21" t="s">
        <v>105</v>
      </c>
      <c r="T30" s="21" t="s">
        <v>105</v>
      </c>
      <c r="U30" s="21" t="s">
        <v>105</v>
      </c>
      <c r="V30" s="21" t="s">
        <v>105</v>
      </c>
      <c r="W30" s="21" t="s">
        <v>105</v>
      </c>
      <c r="X30" s="21" t="s">
        <v>105</v>
      </c>
      <c r="Y30" s="21" t="s">
        <v>105</v>
      </c>
      <c r="Z30" s="21" t="s">
        <v>105</v>
      </c>
      <c r="AA30" s="21" t="s">
        <v>105</v>
      </c>
      <c r="AB30" s="21" t="s">
        <v>105</v>
      </c>
      <c r="AC30" s="21" t="s">
        <v>105</v>
      </c>
      <c r="AD30" s="21" t="s">
        <v>105</v>
      </c>
      <c r="EH30" s="3" t="s">
        <v>162</v>
      </c>
      <c r="EI30" s="3" t="s">
        <v>162</v>
      </c>
      <c r="EJ30" s="3" t="s">
        <v>162</v>
      </c>
      <c r="EK30" s="3" t="s">
        <v>145</v>
      </c>
    </row>
    <row r="31" spans="2:141" hidden="1">
      <c r="B31" s="7">
        <v>13</v>
      </c>
      <c r="L31" s="11" t="s">
        <v>163</v>
      </c>
      <c r="M31" s="21" t="s">
        <v>164</v>
      </c>
      <c r="N31" s="21" t="s">
        <v>105</v>
      </c>
      <c r="O31" s="21" t="s">
        <v>105</v>
      </c>
      <c r="P31" s="21" t="s">
        <v>105</v>
      </c>
      <c r="Q31" s="21" t="s">
        <v>105</v>
      </c>
      <c r="R31" s="21" t="s">
        <v>105</v>
      </c>
      <c r="S31" s="21" t="s">
        <v>105</v>
      </c>
      <c r="T31" s="21" t="s">
        <v>105</v>
      </c>
      <c r="U31" s="21" t="s">
        <v>105</v>
      </c>
      <c r="V31" s="21" t="s">
        <v>105</v>
      </c>
      <c r="W31" s="21" t="s">
        <v>105</v>
      </c>
      <c r="X31" s="21" t="s">
        <v>105</v>
      </c>
      <c r="Y31" s="21" t="s">
        <v>105</v>
      </c>
      <c r="Z31" s="21" t="s">
        <v>105</v>
      </c>
      <c r="AA31" s="21" t="s">
        <v>105</v>
      </c>
      <c r="AB31" s="21" t="s">
        <v>105</v>
      </c>
      <c r="AC31" s="21" t="s">
        <v>105</v>
      </c>
      <c r="AD31" s="21" t="s">
        <v>105</v>
      </c>
      <c r="EH31" s="3" t="s">
        <v>164</v>
      </c>
      <c r="EI31" s="3" t="s">
        <v>164</v>
      </c>
      <c r="EJ31" s="3" t="s">
        <v>165</v>
      </c>
      <c r="EK31" s="3" t="s">
        <v>113</v>
      </c>
    </row>
    <row r="32" spans="2:141" hidden="1">
      <c r="B32" s="7">
        <v>14</v>
      </c>
      <c r="L32" s="11" t="s">
        <v>166</v>
      </c>
      <c r="M32" s="21" t="s">
        <v>167</v>
      </c>
      <c r="N32" s="21" t="s">
        <v>105</v>
      </c>
      <c r="O32" s="21" t="s">
        <v>105</v>
      </c>
      <c r="P32" s="21" t="s">
        <v>105</v>
      </c>
      <c r="Q32" s="21" t="s">
        <v>105</v>
      </c>
      <c r="R32" s="21" t="s">
        <v>105</v>
      </c>
      <c r="S32" s="21" t="s">
        <v>105</v>
      </c>
      <c r="T32" s="21" t="s">
        <v>105</v>
      </c>
      <c r="U32" s="21" t="s">
        <v>105</v>
      </c>
      <c r="V32" s="21" t="s">
        <v>105</v>
      </c>
      <c r="W32" s="21" t="s">
        <v>105</v>
      </c>
      <c r="X32" s="21" t="s">
        <v>105</v>
      </c>
      <c r="Y32" s="21" t="s">
        <v>105</v>
      </c>
      <c r="Z32" s="21" t="s">
        <v>105</v>
      </c>
      <c r="AA32" s="21" t="s">
        <v>105</v>
      </c>
      <c r="AB32" s="21" t="s">
        <v>105</v>
      </c>
      <c r="AC32" s="21" t="s">
        <v>105</v>
      </c>
      <c r="AD32" s="21" t="s">
        <v>105</v>
      </c>
      <c r="EH32" s="3" t="s">
        <v>167</v>
      </c>
      <c r="EI32" s="3" t="s">
        <v>136</v>
      </c>
      <c r="EJ32" s="3" t="s">
        <v>167</v>
      </c>
      <c r="EK32" s="3" t="s">
        <v>113</v>
      </c>
    </row>
    <row r="33" spans="1:190" hidden="1">
      <c r="B33" s="7">
        <v>15</v>
      </c>
      <c r="L33" s="11" t="s">
        <v>168</v>
      </c>
      <c r="M33" s="21" t="s">
        <v>169</v>
      </c>
      <c r="N33" s="21" t="s">
        <v>105</v>
      </c>
      <c r="O33" s="21" t="s">
        <v>105</v>
      </c>
      <c r="P33" s="21" t="s">
        <v>105</v>
      </c>
      <c r="Q33" s="21" t="s">
        <v>105</v>
      </c>
      <c r="R33" s="21" t="s">
        <v>105</v>
      </c>
      <c r="S33" s="21" t="s">
        <v>105</v>
      </c>
      <c r="T33" s="21" t="s">
        <v>105</v>
      </c>
      <c r="U33" s="21" t="s">
        <v>105</v>
      </c>
      <c r="V33" s="21" t="s">
        <v>105</v>
      </c>
      <c r="W33" s="21" t="s">
        <v>105</v>
      </c>
      <c r="X33" s="21" t="s">
        <v>105</v>
      </c>
      <c r="Y33" s="21" t="s">
        <v>105</v>
      </c>
      <c r="Z33" s="21" t="s">
        <v>105</v>
      </c>
      <c r="AA33" s="21" t="s">
        <v>105</v>
      </c>
      <c r="AB33" s="21" t="s">
        <v>105</v>
      </c>
      <c r="AC33" s="21" t="s">
        <v>105</v>
      </c>
      <c r="AD33" s="21" t="s">
        <v>105</v>
      </c>
      <c r="EH33" s="3" t="s">
        <v>169</v>
      </c>
      <c r="EI33" s="3" t="s">
        <v>169</v>
      </c>
      <c r="EJ33" s="3" t="s">
        <v>170</v>
      </c>
      <c r="EK33" s="3" t="s">
        <v>113</v>
      </c>
    </row>
    <row r="34" spans="1:190" hidden="1">
      <c r="B34" s="7">
        <v>16</v>
      </c>
      <c r="L34" s="11" t="s">
        <v>171</v>
      </c>
      <c r="M34" s="21" t="s">
        <v>172</v>
      </c>
      <c r="N34" s="21" t="s">
        <v>105</v>
      </c>
      <c r="O34" s="21" t="s">
        <v>105</v>
      </c>
      <c r="P34" s="21" t="s">
        <v>105</v>
      </c>
      <c r="Q34" s="21" t="s">
        <v>105</v>
      </c>
      <c r="R34" s="21" t="s">
        <v>105</v>
      </c>
      <c r="S34" s="21" t="s">
        <v>105</v>
      </c>
      <c r="T34" s="21" t="s">
        <v>105</v>
      </c>
      <c r="U34" s="21" t="s">
        <v>105</v>
      </c>
      <c r="V34" s="21" t="s">
        <v>105</v>
      </c>
      <c r="W34" s="21" t="s">
        <v>105</v>
      </c>
      <c r="X34" s="21" t="s">
        <v>105</v>
      </c>
      <c r="Y34" s="21" t="s">
        <v>105</v>
      </c>
      <c r="Z34" s="21" t="s">
        <v>105</v>
      </c>
      <c r="AA34" s="21" t="s">
        <v>105</v>
      </c>
      <c r="AB34" s="21" t="s">
        <v>105</v>
      </c>
      <c r="AC34" s="21" t="s">
        <v>105</v>
      </c>
      <c r="AD34" s="21" t="s">
        <v>105</v>
      </c>
      <c r="EH34" s="3" t="s">
        <v>172</v>
      </c>
      <c r="EI34" s="3" t="s">
        <v>172</v>
      </c>
      <c r="EJ34" s="3" t="s">
        <v>173</v>
      </c>
      <c r="EK34" s="3" t="s">
        <v>145</v>
      </c>
    </row>
    <row r="35" spans="1:190" hidden="1">
      <c r="B35" s="7">
        <v>17</v>
      </c>
      <c r="L35" s="11" t="s">
        <v>174</v>
      </c>
      <c r="M35" s="21" t="s">
        <v>175</v>
      </c>
      <c r="N35" s="21" t="s">
        <v>105</v>
      </c>
      <c r="O35" s="21" t="s">
        <v>105</v>
      </c>
      <c r="P35" s="21" t="s">
        <v>105</v>
      </c>
      <c r="Q35" s="21" t="s">
        <v>105</v>
      </c>
      <c r="R35" s="21" t="s">
        <v>105</v>
      </c>
      <c r="S35" s="21" t="s">
        <v>105</v>
      </c>
      <c r="T35" s="21" t="s">
        <v>105</v>
      </c>
      <c r="U35" s="21" t="s">
        <v>105</v>
      </c>
      <c r="V35" s="21" t="s">
        <v>105</v>
      </c>
      <c r="W35" s="21" t="s">
        <v>105</v>
      </c>
      <c r="X35" s="21" t="s">
        <v>105</v>
      </c>
      <c r="Y35" s="21" t="s">
        <v>105</v>
      </c>
      <c r="Z35" s="21" t="s">
        <v>105</v>
      </c>
      <c r="AA35" s="21" t="s">
        <v>105</v>
      </c>
      <c r="AB35" s="21" t="s">
        <v>105</v>
      </c>
      <c r="AC35" s="21" t="s">
        <v>105</v>
      </c>
      <c r="AD35" s="21" t="s">
        <v>105</v>
      </c>
      <c r="EH35" s="3" t="s">
        <v>175</v>
      </c>
      <c r="EI35" s="3" t="s">
        <v>175</v>
      </c>
      <c r="EJ35" s="3" t="s">
        <v>176</v>
      </c>
      <c r="EK35" s="3" t="s">
        <v>145</v>
      </c>
    </row>
    <row r="36" spans="1:190" hidden="1">
      <c r="B36" s="7">
        <v>18</v>
      </c>
      <c r="L36" s="11" t="s">
        <v>177</v>
      </c>
      <c r="M36" s="21" t="s">
        <v>178</v>
      </c>
      <c r="N36" s="21" t="s">
        <v>105</v>
      </c>
      <c r="O36" s="21" t="s">
        <v>105</v>
      </c>
      <c r="P36" s="21" t="s">
        <v>105</v>
      </c>
      <c r="Q36" s="21" t="s">
        <v>105</v>
      </c>
      <c r="R36" s="21" t="s">
        <v>105</v>
      </c>
      <c r="S36" s="21" t="s">
        <v>105</v>
      </c>
      <c r="T36" s="21" t="s">
        <v>105</v>
      </c>
      <c r="U36" s="21" t="s">
        <v>105</v>
      </c>
      <c r="V36" s="21" t="s">
        <v>105</v>
      </c>
      <c r="W36" s="21" t="s">
        <v>105</v>
      </c>
      <c r="X36" s="21" t="s">
        <v>105</v>
      </c>
      <c r="Y36" s="21" t="s">
        <v>105</v>
      </c>
      <c r="Z36" s="21" t="s">
        <v>105</v>
      </c>
      <c r="AA36" s="21" t="s">
        <v>105</v>
      </c>
      <c r="AB36" s="21" t="s">
        <v>105</v>
      </c>
      <c r="AC36" s="21" t="s">
        <v>105</v>
      </c>
      <c r="AD36" s="21" t="s">
        <v>105</v>
      </c>
      <c r="EH36" s="3" t="s">
        <v>178</v>
      </c>
      <c r="EI36" s="3" t="s">
        <v>178</v>
      </c>
      <c r="EJ36" s="3" t="s">
        <v>179</v>
      </c>
      <c r="EK36" s="3" t="s">
        <v>113</v>
      </c>
    </row>
    <row r="37" spans="1:190" hidden="1"/>
    <row r="38" spans="1:190" hidden="1"/>
    <row r="39" spans="1:190" ht="15.75" thickBot="1">
      <c r="A39" s="22" t="s">
        <v>180</v>
      </c>
      <c r="C39" s="23" t="s">
        <v>8</v>
      </c>
      <c r="D39" s="23" t="s">
        <v>9</v>
      </c>
      <c r="E39" s="24" t="s">
        <v>10</v>
      </c>
      <c r="F39" s="24" t="s">
        <v>11</v>
      </c>
      <c r="G39" s="24" t="s">
        <v>12</v>
      </c>
      <c r="H39" s="24" t="s">
        <v>13</v>
      </c>
      <c r="I39" s="24" t="s">
        <v>181</v>
      </c>
      <c r="J39" s="24" t="s">
        <v>182</v>
      </c>
      <c r="K39" s="24" t="s">
        <v>183</v>
      </c>
      <c r="L39" s="24" t="s">
        <v>184</v>
      </c>
      <c r="M39" s="24" t="s">
        <v>37</v>
      </c>
      <c r="N39" s="24" t="s">
        <v>38</v>
      </c>
      <c r="O39" s="24" t="s">
        <v>39</v>
      </c>
      <c r="P39" s="24" t="s">
        <v>40</v>
      </c>
      <c r="Q39" s="24" t="s">
        <v>41</v>
      </c>
      <c r="R39" s="24" t="s">
        <v>42</v>
      </c>
      <c r="S39" s="24" t="s">
        <v>43</v>
      </c>
      <c r="T39" s="24" t="s">
        <v>44</v>
      </c>
      <c r="U39" s="24" t="s">
        <v>45</v>
      </c>
      <c r="V39" s="24" t="s">
        <v>46</v>
      </c>
      <c r="W39" s="24" t="s">
        <v>47</v>
      </c>
      <c r="X39" s="24" t="s">
        <v>48</v>
      </c>
      <c r="Y39" s="24" t="s">
        <v>49</v>
      </c>
      <c r="Z39" s="24" t="s">
        <v>50</v>
      </c>
      <c r="AA39" s="24" t="s">
        <v>51</v>
      </c>
      <c r="AB39" s="24" t="s">
        <v>52</v>
      </c>
      <c r="AC39" s="24" t="s">
        <v>53</v>
      </c>
      <c r="AD39" s="24" t="s">
        <v>54</v>
      </c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3" t="s">
        <v>111</v>
      </c>
      <c r="BB39" s="25" t="s">
        <v>185</v>
      </c>
      <c r="BC39" s="8" t="s">
        <v>186</v>
      </c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26">
        <v>0</v>
      </c>
      <c r="BR39" s="8" t="s">
        <v>187</v>
      </c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26">
        <v>0</v>
      </c>
      <c r="CG39" s="27" t="s">
        <v>188</v>
      </c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26">
        <v>0</v>
      </c>
      <c r="CV39" s="27" t="s">
        <v>189</v>
      </c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26">
        <v>0</v>
      </c>
      <c r="DK39" s="27" t="s">
        <v>190</v>
      </c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26"/>
      <c r="EA39" s="8" t="s">
        <v>191</v>
      </c>
      <c r="EB39" s="3" t="s">
        <v>192</v>
      </c>
      <c r="ED39" s="3" t="s">
        <v>193</v>
      </c>
      <c r="EH39" s="3" t="s">
        <v>37</v>
      </c>
      <c r="EI39" s="3" t="s">
        <v>194</v>
      </c>
      <c r="EJ39" s="3" t="s">
        <v>50</v>
      </c>
      <c r="EK39" s="3" t="s">
        <v>195</v>
      </c>
      <c r="EL39" s="3" t="s">
        <v>52</v>
      </c>
      <c r="EM39" s="3" t="s">
        <v>48</v>
      </c>
      <c r="EN39" s="3" t="s">
        <v>83</v>
      </c>
      <c r="EP39" s="3" t="s">
        <v>37</v>
      </c>
      <c r="EQ39" s="3" t="s">
        <v>38</v>
      </c>
      <c r="ER39" s="3" t="s">
        <v>196</v>
      </c>
      <c r="ES39" s="3" t="s">
        <v>50</v>
      </c>
      <c r="ET39" s="3" t="s">
        <v>41</v>
      </c>
      <c r="EU39" s="3" t="s">
        <v>51</v>
      </c>
      <c r="EV39" s="3" t="s">
        <v>52</v>
      </c>
      <c r="EW39" s="3" t="s">
        <v>43</v>
      </c>
      <c r="EX39" s="3" t="s">
        <v>48</v>
      </c>
      <c r="EY39" s="3" t="s">
        <v>42</v>
      </c>
      <c r="FA39" s="3" t="s">
        <v>38</v>
      </c>
      <c r="FB39" s="3" t="s">
        <v>37</v>
      </c>
      <c r="FC39" s="3" t="s">
        <v>50</v>
      </c>
      <c r="FD39" s="3" t="s">
        <v>41</v>
      </c>
      <c r="FE39" s="3" t="s">
        <v>51</v>
      </c>
      <c r="FF39" s="3" t="s">
        <v>52</v>
      </c>
      <c r="FG39" s="3" t="s">
        <v>48</v>
      </c>
      <c r="FJ39" s="3" t="s">
        <v>37</v>
      </c>
      <c r="FK39" s="3" t="s">
        <v>38</v>
      </c>
      <c r="FL39" s="3" t="s">
        <v>39</v>
      </c>
      <c r="FM39" s="3" t="s">
        <v>40</v>
      </c>
      <c r="FN39" s="3" t="s">
        <v>41</v>
      </c>
      <c r="FO39" s="3" t="s">
        <v>42</v>
      </c>
      <c r="FP39" s="3" t="s">
        <v>43</v>
      </c>
      <c r="FQ39" s="3" t="s">
        <v>44</v>
      </c>
      <c r="FR39" s="3" t="s">
        <v>45</v>
      </c>
      <c r="FS39" s="3" t="s">
        <v>46</v>
      </c>
      <c r="FT39" s="3" t="s">
        <v>47</v>
      </c>
      <c r="FU39" s="3" t="s">
        <v>48</v>
      </c>
      <c r="FV39" s="3" t="s">
        <v>49</v>
      </c>
      <c r="FW39" s="3" t="s">
        <v>50</v>
      </c>
      <c r="FX39" s="3" t="s">
        <v>51</v>
      </c>
      <c r="FY39" s="3" t="s">
        <v>52</v>
      </c>
      <c r="FZ39" s="3" t="s">
        <v>53</v>
      </c>
      <c r="GA39" s="3" t="s">
        <v>197</v>
      </c>
    </row>
    <row r="40" spans="1:190">
      <c r="A40" s="28">
        <v>1</v>
      </c>
      <c r="B40" s="3">
        <v>0</v>
      </c>
      <c r="C40" s="228">
        <v>10067</v>
      </c>
      <c r="D40" s="228">
        <v>1002</v>
      </c>
      <c r="E40" s="3" t="s">
        <v>198</v>
      </c>
      <c r="F40" s="3" t="s">
        <v>199</v>
      </c>
      <c r="G40" s="3" t="s">
        <v>200</v>
      </c>
      <c r="H40" s="3" t="s">
        <v>201</v>
      </c>
      <c r="I40" s="29" t="s">
        <v>202</v>
      </c>
      <c r="J40" s="30" t="s">
        <v>203</v>
      </c>
      <c r="K40" s="30"/>
      <c r="L40" s="31" t="s">
        <v>204</v>
      </c>
      <c r="M40" s="32" t="s">
        <v>159</v>
      </c>
      <c r="N40" s="32" t="s">
        <v>109</v>
      </c>
      <c r="O40" s="32">
        <v>82</v>
      </c>
      <c r="P40" s="32">
        <v>6000</v>
      </c>
      <c r="Q40" s="32" t="s">
        <v>129</v>
      </c>
      <c r="R40" s="32">
        <v>3</v>
      </c>
      <c r="S40" s="32"/>
      <c r="T40" s="32"/>
      <c r="U40" s="32" t="s">
        <v>205</v>
      </c>
      <c r="V40" s="32" t="s">
        <v>83</v>
      </c>
      <c r="W40" s="32">
        <v>3</v>
      </c>
      <c r="X40" s="32"/>
      <c r="Y40" s="32"/>
      <c r="Z40" s="32" t="s">
        <v>109</v>
      </c>
      <c r="AA40" s="32"/>
      <c r="AB40" s="33"/>
      <c r="AC40" s="33"/>
      <c r="AD40" s="33" t="s">
        <v>111</v>
      </c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3" t="b">
        <v>1</v>
      </c>
      <c r="BB40" s="34" t="b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0"/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0"/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0"/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0"/>
      <c r="DK40" s="3" t="b">
        <v>0</v>
      </c>
      <c r="DL40" s="3" t="b">
        <v>0</v>
      </c>
      <c r="DM40" s="3" t="b">
        <v>0</v>
      </c>
      <c r="DN40" s="3" t="b">
        <v>0</v>
      </c>
      <c r="DO40" s="3" t="b">
        <v>0</v>
      </c>
      <c r="DP40" s="3" t="b">
        <v>0</v>
      </c>
      <c r="DQ40" s="3" t="b">
        <v>0</v>
      </c>
      <c r="DR40" s="3" t="b">
        <v>0</v>
      </c>
      <c r="DS40" s="3" t="b">
        <v>0</v>
      </c>
      <c r="DT40" s="3" t="b">
        <v>0</v>
      </c>
      <c r="DU40" s="3" t="b">
        <v>0</v>
      </c>
      <c r="DV40" s="3" t="b">
        <v>0</v>
      </c>
      <c r="DW40" s="3" t="b">
        <v>0</v>
      </c>
      <c r="DX40" s="3" t="b">
        <v>0</v>
      </c>
      <c r="DY40" s="35"/>
      <c r="EA40" s="3" t="s">
        <v>202</v>
      </c>
      <c r="EB40" s="3" t="s">
        <v>104</v>
      </c>
      <c r="EC40" s="3" t="s">
        <v>104</v>
      </c>
      <c r="ED40" s="3">
        <v>1</v>
      </c>
      <c r="EH40" s="3" t="s">
        <v>105</v>
      </c>
      <c r="EI40" s="3" t="s">
        <v>105</v>
      </c>
      <c r="EJ40" s="3" t="s">
        <v>105</v>
      </c>
      <c r="EK40" s="3" t="s">
        <v>105</v>
      </c>
      <c r="EL40" s="3" t="s">
        <v>105</v>
      </c>
      <c r="EM40" s="3" t="s">
        <v>105</v>
      </c>
      <c r="EN40" s="3" t="s">
        <v>206</v>
      </c>
      <c r="EP40" s="3" t="s">
        <v>160</v>
      </c>
      <c r="EQ40" s="3" t="s">
        <v>105</v>
      </c>
      <c r="ER40" s="3" t="s">
        <v>160</v>
      </c>
      <c r="ES40" s="3" t="s">
        <v>105</v>
      </c>
      <c r="ET40" s="3" t="s">
        <v>105</v>
      </c>
      <c r="EU40" s="3" t="s">
        <v>105</v>
      </c>
      <c r="EV40" s="3" t="s">
        <v>105</v>
      </c>
      <c r="EW40" s="3" t="s">
        <v>105</v>
      </c>
      <c r="EX40" s="3" t="s">
        <v>105</v>
      </c>
      <c r="EY40" s="3" t="s">
        <v>207</v>
      </c>
      <c r="GA40" s="3" t="s">
        <v>208</v>
      </c>
      <c r="GB40" s="3" t="s">
        <v>104</v>
      </c>
      <c r="GC40" s="108" t="e">
        <f>#REF!+#REF!*IF($M40="A",1,0)+#REF!*0+#REF!*0+#REF!*IF($AA40="TRUE",1,0)+#REF!*IF(OR($Q40="Yes",$Q40="Cont"),1,0)+#REF!*($P40/1000)+#REF!*$R40+#REF!*IF($R40&gt;25,$R40-25,0)</f>
        <v>#REF!</v>
      </c>
      <c r="GD40" s="108" t="e">
        <f>#REF!+#REF!*IF($M40="A",1,0)+#REF!*1+#REF!*0+#REF!*IF($AA40="TRUE",1,0)+#REF!*IF(OR($Q40="Yes",$Q40="Cont"),1,0)+#REF!*($P40/1000)+#REF!*$R40+#REF!*IF($R40&gt;25,$R40-25,0)</f>
        <v>#REF!</v>
      </c>
      <c r="GE40" s="108" t="e">
        <f>#REF!+#REF!*IF($M40="A",1,0)+#REF!*1+#REF!*0+#REF!*IF($AA40="TRUE",1,0)+#REF!*IF(OR($Q40="Yes",$Q40="Cont"),1,0)+#REF!*($P40/1000)+#REF!*$R40+#REF!*IF($R40&gt;25,$R40-25,0)</f>
        <v>#REF!</v>
      </c>
      <c r="GF40" s="108" t="e">
        <f>#REF!+#REF!*IF($M40="A",1,0)+#REF!*1+#REF!*1+#REF!*IF($AA40="TRUE",1,0)+#REF!*IF(OR($Q40="Yes",$Q40="Cont"),1,0)+#REF!*($P40/1000)+#REF!*$R40+#REF!*IF($R40&gt;25,$R40-25,0)</f>
        <v>#REF!</v>
      </c>
      <c r="GG40" s="104">
        <v>7.9629999999999992E-2</v>
      </c>
      <c r="GH40" s="109">
        <v>72.260416710552065</v>
      </c>
    </row>
    <row r="41" spans="1:190">
      <c r="A41" s="36">
        <v>2</v>
      </c>
      <c r="B41" s="3">
        <v>0</v>
      </c>
      <c r="C41" s="228">
        <v>10068</v>
      </c>
      <c r="D41" s="228">
        <v>1002</v>
      </c>
      <c r="E41" s="20" t="s">
        <v>198</v>
      </c>
      <c r="F41" s="20" t="s">
        <v>199</v>
      </c>
      <c r="G41" s="20" t="s">
        <v>200</v>
      </c>
      <c r="H41" s="20" t="s">
        <v>201</v>
      </c>
      <c r="I41" s="37" t="s">
        <v>209</v>
      </c>
      <c r="J41" s="35" t="s">
        <v>203</v>
      </c>
      <c r="K41" s="35"/>
      <c r="L41" s="38" t="s">
        <v>210</v>
      </c>
      <c r="M41" s="39" t="s">
        <v>159</v>
      </c>
      <c r="N41" s="39" t="s">
        <v>109</v>
      </c>
      <c r="O41" s="39">
        <v>82</v>
      </c>
      <c r="P41" s="39">
        <v>6000</v>
      </c>
      <c r="Q41" s="39" t="s">
        <v>129</v>
      </c>
      <c r="R41" s="39">
        <v>4</v>
      </c>
      <c r="S41" s="39"/>
      <c r="T41" s="39"/>
      <c r="U41" s="39" t="s">
        <v>211</v>
      </c>
      <c r="V41" s="39" t="s">
        <v>83</v>
      </c>
      <c r="W41" s="39">
        <v>4</v>
      </c>
      <c r="X41" s="39"/>
      <c r="Y41" s="39"/>
      <c r="Z41" s="39" t="s">
        <v>109</v>
      </c>
      <c r="AA41" s="39"/>
      <c r="AB41" s="40"/>
      <c r="AC41" s="40"/>
      <c r="AD41" s="40" t="s">
        <v>111</v>
      </c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3" t="b">
        <v>1</v>
      </c>
      <c r="BB41" s="34" t="b">
        <v>1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5"/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5"/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5"/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5"/>
      <c r="DK41" s="3" t="b">
        <v>0</v>
      </c>
      <c r="DL41" s="3" t="b">
        <v>0</v>
      </c>
      <c r="DM41" s="3" t="b">
        <v>0</v>
      </c>
      <c r="DN41" s="3" t="b">
        <v>0</v>
      </c>
      <c r="DO41" s="3" t="b">
        <v>0</v>
      </c>
      <c r="DP41" s="3" t="b">
        <v>0</v>
      </c>
      <c r="DQ41" s="3" t="b">
        <v>0</v>
      </c>
      <c r="DR41" s="3" t="b">
        <v>0</v>
      </c>
      <c r="DS41" s="3" t="b">
        <v>0</v>
      </c>
      <c r="DT41" s="3" t="b">
        <v>0</v>
      </c>
      <c r="DU41" s="3" t="b">
        <v>0</v>
      </c>
      <c r="DV41" s="3" t="b">
        <v>0</v>
      </c>
      <c r="DW41" s="3" t="b">
        <v>0</v>
      </c>
      <c r="DX41" s="3" t="b">
        <v>0</v>
      </c>
      <c r="DY41" s="35"/>
      <c r="EA41" s="3" t="s">
        <v>209</v>
      </c>
      <c r="EB41" s="3" t="s">
        <v>109</v>
      </c>
      <c r="ED41" s="3">
        <v>2</v>
      </c>
      <c r="EE41" s="3">
        <v>1</v>
      </c>
      <c r="EH41" s="3" t="s">
        <v>105</v>
      </c>
      <c r="EI41" s="3" t="s">
        <v>105</v>
      </c>
      <c r="EJ41" s="3" t="s">
        <v>105</v>
      </c>
      <c r="EK41" s="3" t="s">
        <v>105</v>
      </c>
      <c r="EL41" s="3" t="s">
        <v>105</v>
      </c>
      <c r="EM41" s="3" t="s">
        <v>105</v>
      </c>
      <c r="EN41" s="3" t="s">
        <v>212</v>
      </c>
      <c r="EP41" s="3" t="s">
        <v>160</v>
      </c>
      <c r="EQ41" s="3" t="s">
        <v>105</v>
      </c>
      <c r="ER41" s="3" t="s">
        <v>160</v>
      </c>
      <c r="ES41" s="3" t="s">
        <v>105</v>
      </c>
      <c r="ET41" s="3" t="s">
        <v>105</v>
      </c>
      <c r="EU41" s="3" t="s">
        <v>105</v>
      </c>
      <c r="EV41" s="3" t="s">
        <v>105</v>
      </c>
      <c r="EW41" s="3" t="s">
        <v>105</v>
      </c>
      <c r="EX41" s="3" t="s">
        <v>105</v>
      </c>
      <c r="EY41" s="3" t="s">
        <v>213</v>
      </c>
      <c r="GA41" s="3" t="s">
        <v>208</v>
      </c>
      <c r="GB41" s="3" t="s">
        <v>104</v>
      </c>
      <c r="GC41" s="108" t="e">
        <f>#REF!+#REF!*IF($M41="A",1,0)+#REF!*0+#REF!*0+#REF!*IF($AA41="TRUE",1,0)+#REF!*IF(OR($Q41="Yes",$Q41="Cont"),1,0)+#REF!*($P41/1000)+#REF!*$R41+#REF!*IF($R41&gt;25,$R41-25,0)</f>
        <v>#REF!</v>
      </c>
      <c r="GD41" s="108" t="e">
        <f>#REF!+#REF!*IF($M41="A",1,0)+#REF!*1+#REF!*0+#REF!*IF($AA41="TRUE",1,0)+#REF!*IF(OR($Q41="Yes",$Q41="Cont"),1,0)+#REF!*($P41/1000)+#REF!*$R41+#REF!*IF($R41&gt;25,$R41-25,0)</f>
        <v>#REF!</v>
      </c>
      <c r="GE41" s="108" t="e">
        <f>#REF!+#REF!*IF($M41="A",1,0)+#REF!*1+#REF!*0+#REF!*IF($AA41="TRUE",1,0)+#REF!*IF(OR($Q41="Yes",$Q41="Cont"),1,0)+#REF!*($P41/1000)+#REF!*$R41+#REF!*IF($R41&gt;25,$R41-25,0)</f>
        <v>#REF!</v>
      </c>
      <c r="GF41" s="108" t="e">
        <f>#REF!+#REF!*IF($M41="A",1,0)+#REF!*1+#REF!*1+#REF!*IF($AA41="TRUE",1,0)+#REF!*IF(OR($Q41="Yes",$Q41="Cont"),1,0)+#REF!*($P41/1000)+#REF!*$R41+#REF!*IF($R41&gt;25,$R41-25,0)</f>
        <v>#REF!</v>
      </c>
      <c r="GG41" s="104">
        <v>7.9629999999999992E-2</v>
      </c>
      <c r="GH41" s="109">
        <v>72.260416710552065</v>
      </c>
    </row>
    <row r="42" spans="1:190">
      <c r="A42" s="36">
        <v>3</v>
      </c>
      <c r="B42" s="3">
        <v>0</v>
      </c>
      <c r="C42" s="228">
        <v>10069</v>
      </c>
      <c r="D42" s="228">
        <v>1002</v>
      </c>
      <c r="E42" s="3" t="s">
        <v>198</v>
      </c>
      <c r="F42" s="3" t="s">
        <v>199</v>
      </c>
      <c r="G42" s="3" t="s">
        <v>200</v>
      </c>
      <c r="H42" s="3" t="s">
        <v>201</v>
      </c>
      <c r="I42" s="37" t="s">
        <v>214</v>
      </c>
      <c r="J42" s="35" t="s">
        <v>203</v>
      </c>
      <c r="K42" s="35"/>
      <c r="L42" s="38" t="s">
        <v>215</v>
      </c>
      <c r="M42" s="39" t="s">
        <v>159</v>
      </c>
      <c r="N42" s="39" t="s">
        <v>109</v>
      </c>
      <c r="O42" s="39">
        <v>82</v>
      </c>
      <c r="P42" s="39">
        <v>6000</v>
      </c>
      <c r="Q42" s="39" t="s">
        <v>129</v>
      </c>
      <c r="R42" s="39">
        <v>5</v>
      </c>
      <c r="S42" s="39"/>
      <c r="T42" s="39"/>
      <c r="U42" s="39" t="s">
        <v>216</v>
      </c>
      <c r="V42" s="39" t="s">
        <v>83</v>
      </c>
      <c r="W42" s="39">
        <v>5</v>
      </c>
      <c r="X42" s="39"/>
      <c r="Y42" s="39"/>
      <c r="Z42" s="39" t="s">
        <v>109</v>
      </c>
      <c r="AA42" s="39"/>
      <c r="AB42" s="40"/>
      <c r="AC42" s="40"/>
      <c r="AD42" s="40" t="s">
        <v>111</v>
      </c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3" t="b">
        <v>1</v>
      </c>
      <c r="BB42" s="34" t="b">
        <v>1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5"/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5"/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5"/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5"/>
      <c r="DK42" s="3" t="b">
        <v>0</v>
      </c>
      <c r="DL42" s="3" t="b">
        <v>0</v>
      </c>
      <c r="DM42" s="3" t="b">
        <v>0</v>
      </c>
      <c r="DN42" s="3" t="b">
        <v>0</v>
      </c>
      <c r="DO42" s="3" t="b">
        <v>0</v>
      </c>
      <c r="DP42" s="3" t="b">
        <v>0</v>
      </c>
      <c r="DQ42" s="3" t="b">
        <v>0</v>
      </c>
      <c r="DR42" s="3" t="b">
        <v>0</v>
      </c>
      <c r="DS42" s="3" t="b">
        <v>0</v>
      </c>
      <c r="DT42" s="3" t="b">
        <v>0</v>
      </c>
      <c r="DU42" s="3" t="b">
        <v>0</v>
      </c>
      <c r="DV42" s="3" t="b">
        <v>0</v>
      </c>
      <c r="DW42" s="3" t="b">
        <v>0</v>
      </c>
      <c r="DX42" s="3" t="b">
        <v>0</v>
      </c>
      <c r="DY42" s="35"/>
      <c r="EA42" s="3" t="s">
        <v>214</v>
      </c>
      <c r="EB42" s="3" t="s">
        <v>121</v>
      </c>
      <c r="EC42" s="3" t="s">
        <v>121</v>
      </c>
      <c r="ED42" s="3">
        <v>3</v>
      </c>
      <c r="EE42" s="3">
        <v>1</v>
      </c>
      <c r="EH42" s="3" t="s">
        <v>105</v>
      </c>
      <c r="EI42" s="3" t="s">
        <v>105</v>
      </c>
      <c r="EJ42" s="3" t="s">
        <v>105</v>
      </c>
      <c r="EK42" s="3" t="s">
        <v>105</v>
      </c>
      <c r="EL42" s="3" t="s">
        <v>105</v>
      </c>
      <c r="EM42" s="3" t="s">
        <v>105</v>
      </c>
      <c r="EN42" s="3" t="s">
        <v>217</v>
      </c>
      <c r="EP42" s="3" t="s">
        <v>160</v>
      </c>
      <c r="EQ42" s="3" t="s">
        <v>105</v>
      </c>
      <c r="ER42" s="3" t="s">
        <v>160</v>
      </c>
      <c r="ES42" s="3" t="s">
        <v>105</v>
      </c>
      <c r="ET42" s="3" t="s">
        <v>105</v>
      </c>
      <c r="EU42" s="3" t="s">
        <v>105</v>
      </c>
      <c r="EV42" s="3" t="s">
        <v>105</v>
      </c>
      <c r="EW42" s="3" t="s">
        <v>105</v>
      </c>
      <c r="EX42" s="3" t="s">
        <v>105</v>
      </c>
      <c r="EY42" s="3" t="s">
        <v>218</v>
      </c>
      <c r="GA42" s="3" t="s">
        <v>208</v>
      </c>
      <c r="GB42" s="3" t="s">
        <v>104</v>
      </c>
      <c r="GC42" s="108" t="e">
        <f>#REF!+#REF!*IF($M42="A",1,0)+#REF!*0+#REF!*0+#REF!*IF($AA42="TRUE",1,0)+#REF!*IF(OR($Q42="Yes",$Q42="Cont"),1,0)+#REF!*($P42/1000)+#REF!*$R42+#REF!*IF($R42&gt;25,$R42-25,0)</f>
        <v>#REF!</v>
      </c>
      <c r="GD42" s="108" t="e">
        <f>#REF!+#REF!*IF($M42="A",1,0)+#REF!*1+#REF!*0+#REF!*IF($AA42="TRUE",1,0)+#REF!*IF(OR($Q42="Yes",$Q42="Cont"),1,0)+#REF!*($P42/1000)+#REF!*$R42+#REF!*IF($R42&gt;25,$R42-25,0)</f>
        <v>#REF!</v>
      </c>
      <c r="GE42" s="108" t="e">
        <f>#REF!+#REF!*IF($M42="A",1,0)+#REF!*1+#REF!*0+#REF!*IF($AA42="TRUE",1,0)+#REF!*IF(OR($Q42="Yes",$Q42="Cont"),1,0)+#REF!*($P42/1000)+#REF!*$R42+#REF!*IF($R42&gt;25,$R42-25,0)</f>
        <v>#REF!</v>
      </c>
      <c r="GF42" s="108" t="e">
        <f>#REF!+#REF!*IF($M42="A",1,0)+#REF!*1+#REF!*1+#REF!*IF($AA42="TRUE",1,0)+#REF!*IF(OR($Q42="Yes",$Q42="Cont"),1,0)+#REF!*($P42/1000)+#REF!*$R42+#REF!*IF($R42&gt;25,$R42-25,0)</f>
        <v>#REF!</v>
      </c>
      <c r="GG42" s="104">
        <v>7.9629999999999992E-2</v>
      </c>
      <c r="GH42" s="109">
        <v>72.260416710552065</v>
      </c>
    </row>
    <row r="43" spans="1:190">
      <c r="A43" s="36">
        <v>4</v>
      </c>
      <c r="B43" s="3">
        <v>0</v>
      </c>
      <c r="C43" s="228">
        <v>10070</v>
      </c>
      <c r="D43" s="228">
        <v>1002</v>
      </c>
      <c r="E43" s="3" t="s">
        <v>198</v>
      </c>
      <c r="F43" s="3" t="s">
        <v>199</v>
      </c>
      <c r="G43" s="3" t="s">
        <v>200</v>
      </c>
      <c r="H43" s="3" t="s">
        <v>201</v>
      </c>
      <c r="I43" s="37" t="s">
        <v>219</v>
      </c>
      <c r="J43" s="35" t="s">
        <v>203</v>
      </c>
      <c r="K43" s="35"/>
      <c r="L43" s="38" t="s">
        <v>220</v>
      </c>
      <c r="M43" s="39" t="s">
        <v>159</v>
      </c>
      <c r="N43" s="39" t="s">
        <v>109</v>
      </c>
      <c r="O43" s="39">
        <v>82</v>
      </c>
      <c r="P43" s="39">
        <v>6000</v>
      </c>
      <c r="Q43" s="39" t="s">
        <v>129</v>
      </c>
      <c r="R43" s="39">
        <v>6</v>
      </c>
      <c r="S43" s="39"/>
      <c r="T43" s="39"/>
      <c r="U43" s="39" t="s">
        <v>221</v>
      </c>
      <c r="V43" s="39" t="s">
        <v>83</v>
      </c>
      <c r="W43" s="39">
        <v>6</v>
      </c>
      <c r="X43" s="39"/>
      <c r="Y43" s="39"/>
      <c r="Z43" s="39" t="s">
        <v>109</v>
      </c>
      <c r="AA43" s="39"/>
      <c r="AB43" s="40"/>
      <c r="AC43" s="40"/>
      <c r="AD43" s="40" t="s">
        <v>111</v>
      </c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3" t="b">
        <v>1</v>
      </c>
      <c r="BB43" s="34" t="b">
        <v>1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5"/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5"/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5"/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5"/>
      <c r="DK43" s="3" t="b">
        <v>0</v>
      </c>
      <c r="DL43" s="3" t="b">
        <v>0</v>
      </c>
      <c r="DM43" s="3" t="b">
        <v>0</v>
      </c>
      <c r="DN43" s="3" t="b">
        <v>0</v>
      </c>
      <c r="DO43" s="3" t="b">
        <v>0</v>
      </c>
      <c r="DP43" s="3" t="b">
        <v>0</v>
      </c>
      <c r="DQ43" s="3" t="b">
        <v>0</v>
      </c>
      <c r="DR43" s="3" t="b">
        <v>0</v>
      </c>
      <c r="DS43" s="3" t="b">
        <v>0</v>
      </c>
      <c r="DT43" s="3" t="b">
        <v>0</v>
      </c>
      <c r="DU43" s="3" t="b">
        <v>0</v>
      </c>
      <c r="DV43" s="3" t="b">
        <v>0</v>
      </c>
      <c r="DW43" s="3" t="b">
        <v>0</v>
      </c>
      <c r="DX43" s="3" t="b">
        <v>0</v>
      </c>
      <c r="DY43" s="35"/>
      <c r="EA43" s="3" t="s">
        <v>219</v>
      </c>
      <c r="EB43" s="3" t="s">
        <v>128</v>
      </c>
      <c r="EC43" s="3" t="s">
        <v>128</v>
      </c>
      <c r="ED43" s="3">
        <v>4</v>
      </c>
      <c r="EE43" s="3">
        <v>1</v>
      </c>
      <c r="EH43" s="3" t="s">
        <v>105</v>
      </c>
      <c r="EI43" s="3" t="s">
        <v>105</v>
      </c>
      <c r="EJ43" s="3" t="s">
        <v>105</v>
      </c>
      <c r="EK43" s="3" t="s">
        <v>105</v>
      </c>
      <c r="EL43" s="3" t="s">
        <v>105</v>
      </c>
      <c r="EM43" s="3" t="s">
        <v>105</v>
      </c>
      <c r="EN43" s="3" t="s">
        <v>222</v>
      </c>
      <c r="EP43" s="3" t="s">
        <v>160</v>
      </c>
      <c r="EQ43" s="3" t="s">
        <v>105</v>
      </c>
      <c r="ER43" s="3" t="s">
        <v>160</v>
      </c>
      <c r="ES43" s="3" t="s">
        <v>105</v>
      </c>
      <c r="ET43" s="3" t="s">
        <v>105</v>
      </c>
      <c r="EU43" s="3" t="s">
        <v>105</v>
      </c>
      <c r="EV43" s="3" t="s">
        <v>105</v>
      </c>
      <c r="EW43" s="3" t="s">
        <v>105</v>
      </c>
      <c r="EX43" s="3" t="s">
        <v>105</v>
      </c>
      <c r="EY43" s="3" t="s">
        <v>223</v>
      </c>
      <c r="GA43" s="3" t="s">
        <v>208</v>
      </c>
      <c r="GB43" s="3" t="s">
        <v>104</v>
      </c>
      <c r="GC43" s="108" t="e">
        <f>#REF!+#REF!*IF($M43="A",1,0)+#REF!*0+#REF!*0+#REF!*IF($AA43="TRUE",1,0)+#REF!*IF(OR($Q43="Yes",$Q43="Cont"),1,0)+#REF!*($P43/1000)+#REF!*$R43+#REF!*IF($R43&gt;25,$R43-25,0)</f>
        <v>#REF!</v>
      </c>
      <c r="GD43" s="108" t="e">
        <f>#REF!+#REF!*IF($M43="A",1,0)+#REF!*1+#REF!*0+#REF!*IF($AA43="TRUE",1,0)+#REF!*IF(OR($Q43="Yes",$Q43="Cont"),1,0)+#REF!*($P43/1000)+#REF!*$R43+#REF!*IF($R43&gt;25,$R43-25,0)</f>
        <v>#REF!</v>
      </c>
      <c r="GE43" s="108" t="e">
        <f>#REF!+#REF!*IF($M43="A",1,0)+#REF!*1+#REF!*0+#REF!*IF($AA43="TRUE",1,0)+#REF!*IF(OR($Q43="Yes",$Q43="Cont"),1,0)+#REF!*($P43/1000)+#REF!*$R43+#REF!*IF($R43&gt;25,$R43-25,0)</f>
        <v>#REF!</v>
      </c>
      <c r="GF43" s="108" t="e">
        <f>#REF!+#REF!*IF($M43="A",1,0)+#REF!*1+#REF!*1+#REF!*IF($AA43="TRUE",1,0)+#REF!*IF(OR($Q43="Yes",$Q43="Cont"),1,0)+#REF!*($P43/1000)+#REF!*$R43+#REF!*IF($R43&gt;25,$R43-25,0)</f>
        <v>#REF!</v>
      </c>
      <c r="GG43" s="104">
        <v>7.9629999999999992E-2</v>
      </c>
      <c r="GH43" s="109">
        <v>72.260416710552065</v>
      </c>
    </row>
    <row r="44" spans="1:190">
      <c r="A44" s="36">
        <v>5</v>
      </c>
      <c r="B44" s="3">
        <v>0</v>
      </c>
      <c r="C44" s="228">
        <v>10071</v>
      </c>
      <c r="D44" s="228">
        <v>1002</v>
      </c>
      <c r="E44" s="3" t="s">
        <v>198</v>
      </c>
      <c r="F44" s="3" t="s">
        <v>199</v>
      </c>
      <c r="G44" s="3" t="s">
        <v>200</v>
      </c>
      <c r="H44" s="3" t="s">
        <v>201</v>
      </c>
      <c r="I44" s="37" t="s">
        <v>224</v>
      </c>
      <c r="J44" s="35" t="s">
        <v>203</v>
      </c>
      <c r="K44" s="35"/>
      <c r="L44" s="38" t="s">
        <v>225</v>
      </c>
      <c r="M44" s="39" t="s">
        <v>159</v>
      </c>
      <c r="N44" s="39" t="s">
        <v>109</v>
      </c>
      <c r="O44" s="39">
        <v>82</v>
      </c>
      <c r="P44" s="39">
        <v>6000</v>
      </c>
      <c r="Q44" s="39" t="s">
        <v>129</v>
      </c>
      <c r="R44" s="39">
        <v>7</v>
      </c>
      <c r="S44" s="39">
        <v>296</v>
      </c>
      <c r="T44" s="39">
        <v>370</v>
      </c>
      <c r="U44" s="39" t="s">
        <v>226</v>
      </c>
      <c r="V44" s="39" t="s">
        <v>83</v>
      </c>
      <c r="W44" s="39">
        <v>7</v>
      </c>
      <c r="X44" s="39"/>
      <c r="Y44" s="39"/>
      <c r="Z44" s="39" t="s">
        <v>109</v>
      </c>
      <c r="AA44" s="39"/>
      <c r="AB44" s="40"/>
      <c r="AC44" s="40"/>
      <c r="AD44" s="40" t="s">
        <v>111</v>
      </c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3" t="b">
        <v>1</v>
      </c>
      <c r="BB44" s="34" t="b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5"/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5"/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5"/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5"/>
      <c r="DK44" s="3" t="b">
        <v>0</v>
      </c>
      <c r="DL44" s="3" t="b">
        <v>0</v>
      </c>
      <c r="DM44" s="3" t="b">
        <v>0</v>
      </c>
      <c r="DN44" s="3" t="b">
        <v>0</v>
      </c>
      <c r="DO44" s="3" t="b">
        <v>0</v>
      </c>
      <c r="DP44" s="3" t="b">
        <v>0</v>
      </c>
      <c r="DQ44" s="3" t="b">
        <v>0</v>
      </c>
      <c r="DR44" s="3" t="b">
        <v>0</v>
      </c>
      <c r="DS44" s="3" t="b">
        <v>0</v>
      </c>
      <c r="DT44" s="3" t="b">
        <v>0</v>
      </c>
      <c r="DU44" s="3" t="b">
        <v>0</v>
      </c>
      <c r="DV44" s="3" t="b">
        <v>0</v>
      </c>
      <c r="DW44" s="3" t="b">
        <v>0</v>
      </c>
      <c r="DX44" s="3" t="b">
        <v>0</v>
      </c>
      <c r="DY44" s="35"/>
      <c r="EA44" s="3" t="s">
        <v>224</v>
      </c>
      <c r="EB44" s="3" t="s">
        <v>134</v>
      </c>
      <c r="EC44" s="3" t="s">
        <v>134</v>
      </c>
      <c r="ED44" s="3">
        <v>5</v>
      </c>
      <c r="EE44" s="3">
        <v>1</v>
      </c>
      <c r="EH44" s="3" t="s">
        <v>105</v>
      </c>
      <c r="EI44" s="3" t="s">
        <v>105</v>
      </c>
      <c r="EJ44" s="3" t="s">
        <v>105</v>
      </c>
      <c r="EK44" s="3" t="s">
        <v>105</v>
      </c>
      <c r="EL44" s="3" t="s">
        <v>105</v>
      </c>
      <c r="EM44" s="3" t="s">
        <v>105</v>
      </c>
      <c r="EN44" s="3" t="s">
        <v>227</v>
      </c>
      <c r="EP44" s="3" t="s">
        <v>160</v>
      </c>
      <c r="EQ44" s="3" t="s">
        <v>105</v>
      </c>
      <c r="ER44" s="3" t="s">
        <v>160</v>
      </c>
      <c r="ES44" s="3" t="s">
        <v>105</v>
      </c>
      <c r="ET44" s="3" t="s">
        <v>105</v>
      </c>
      <c r="EU44" s="3" t="s">
        <v>105</v>
      </c>
      <c r="EV44" s="3" t="s">
        <v>105</v>
      </c>
      <c r="EW44" s="3" t="s">
        <v>228</v>
      </c>
      <c r="EX44" s="3" t="s">
        <v>105</v>
      </c>
      <c r="EY44" s="3" t="s">
        <v>229</v>
      </c>
      <c r="GA44" s="3" t="s">
        <v>208</v>
      </c>
      <c r="GB44" s="3" t="s">
        <v>104</v>
      </c>
      <c r="GC44" s="108" t="e">
        <f>#REF!+#REF!*IF($M44="A",1,0)+#REF!*0+#REF!*0+#REF!*IF($AA44="TRUE",1,0)+#REF!*IF(OR($Q44="Yes",$Q44="Cont"),1,0)+#REF!*($P44/1000)+#REF!*$R44+#REF!*IF($R44&gt;25,$R44-25,0)</f>
        <v>#REF!</v>
      </c>
      <c r="GD44" s="108" t="e">
        <f>#REF!+#REF!*IF($M44="A",1,0)+#REF!*1+#REF!*0+#REF!*IF($AA44="TRUE",1,0)+#REF!*IF(OR($Q44="Yes",$Q44="Cont"),1,0)+#REF!*($P44/1000)+#REF!*$R44+#REF!*IF($R44&gt;25,$R44-25,0)</f>
        <v>#REF!</v>
      </c>
      <c r="GE44" s="108" t="e">
        <f>#REF!+#REF!*IF($M44="A",1,0)+#REF!*1+#REF!*0+#REF!*IF($AA44="TRUE",1,0)+#REF!*IF(OR($Q44="Yes",$Q44="Cont"),1,0)+#REF!*($P44/1000)+#REF!*$R44+#REF!*IF($R44&gt;25,$R44-25,0)</f>
        <v>#REF!</v>
      </c>
      <c r="GF44" s="108" t="e">
        <f>#REF!+#REF!*IF($M44="A",1,0)+#REF!*1+#REF!*1+#REF!*IF($AA44="TRUE",1,0)+#REF!*IF(OR($Q44="Yes",$Q44="Cont"),1,0)+#REF!*($P44/1000)+#REF!*$R44+#REF!*IF($R44&gt;25,$R44-25,0)</f>
        <v>#REF!</v>
      </c>
      <c r="GG44" s="104">
        <v>7.9629999999999992E-2</v>
      </c>
      <c r="GH44" s="109">
        <v>72.260416710552065</v>
      </c>
    </row>
    <row r="45" spans="1:190">
      <c r="A45" s="36">
        <v>6</v>
      </c>
      <c r="B45" s="3">
        <v>0</v>
      </c>
      <c r="C45" s="228">
        <v>10072</v>
      </c>
      <c r="D45" s="228">
        <v>1002</v>
      </c>
      <c r="E45" s="3" t="s">
        <v>198</v>
      </c>
      <c r="F45" s="3" t="s">
        <v>199</v>
      </c>
      <c r="G45" s="3" t="s">
        <v>200</v>
      </c>
      <c r="H45" s="3" t="s">
        <v>201</v>
      </c>
      <c r="I45" s="37" t="s">
        <v>230</v>
      </c>
      <c r="J45" s="35" t="s">
        <v>203</v>
      </c>
      <c r="K45" s="35"/>
      <c r="L45" s="38" t="s">
        <v>231</v>
      </c>
      <c r="M45" s="39" t="s">
        <v>159</v>
      </c>
      <c r="N45" s="39" t="s">
        <v>109</v>
      </c>
      <c r="O45" s="39">
        <v>82</v>
      </c>
      <c r="P45" s="39">
        <v>6000</v>
      </c>
      <c r="Q45" s="39" t="s">
        <v>129</v>
      </c>
      <c r="R45" s="39">
        <v>8</v>
      </c>
      <c r="S45" s="39">
        <v>320</v>
      </c>
      <c r="T45" s="39">
        <v>400</v>
      </c>
      <c r="U45" s="39" t="s">
        <v>232</v>
      </c>
      <c r="V45" s="39" t="s">
        <v>83</v>
      </c>
      <c r="W45" s="39">
        <v>8</v>
      </c>
      <c r="X45" s="39"/>
      <c r="Y45" s="39"/>
      <c r="Z45" s="39" t="s">
        <v>109</v>
      </c>
      <c r="AA45" s="39"/>
      <c r="AB45" s="40"/>
      <c r="AC45" s="40"/>
      <c r="AD45" s="40" t="s">
        <v>111</v>
      </c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3" t="b">
        <v>1</v>
      </c>
      <c r="BB45" s="34" t="b">
        <v>1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5"/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5"/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5"/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5"/>
      <c r="DK45" s="3" t="b">
        <v>0</v>
      </c>
      <c r="DL45" s="3" t="b">
        <v>0</v>
      </c>
      <c r="DM45" s="3" t="b">
        <v>0</v>
      </c>
      <c r="DN45" s="3" t="b">
        <v>0</v>
      </c>
      <c r="DO45" s="3" t="b">
        <v>0</v>
      </c>
      <c r="DP45" s="3" t="b">
        <v>0</v>
      </c>
      <c r="DQ45" s="3" t="b">
        <v>0</v>
      </c>
      <c r="DR45" s="3" t="b">
        <v>0</v>
      </c>
      <c r="DS45" s="3" t="b">
        <v>0</v>
      </c>
      <c r="DT45" s="3" t="b">
        <v>0</v>
      </c>
      <c r="DU45" s="3" t="b">
        <v>0</v>
      </c>
      <c r="DV45" s="3" t="b">
        <v>0</v>
      </c>
      <c r="DW45" s="3" t="b">
        <v>0</v>
      </c>
      <c r="DX45" s="3" t="b">
        <v>0</v>
      </c>
      <c r="DY45" s="35"/>
      <c r="EA45" s="3" t="s">
        <v>230</v>
      </c>
      <c r="EB45" s="3" t="s">
        <v>139</v>
      </c>
      <c r="EC45" s="3" t="s">
        <v>139</v>
      </c>
      <c r="ED45" s="3">
        <v>6</v>
      </c>
      <c r="EE45" s="3">
        <v>1</v>
      </c>
      <c r="EH45" s="3" t="s">
        <v>105</v>
      </c>
      <c r="EI45" s="3" t="s">
        <v>105</v>
      </c>
      <c r="EJ45" s="3" t="s">
        <v>105</v>
      </c>
      <c r="EK45" s="3" t="s">
        <v>105</v>
      </c>
      <c r="EL45" s="3" t="s">
        <v>105</v>
      </c>
      <c r="EM45" s="3" t="s">
        <v>105</v>
      </c>
      <c r="EN45" s="3" t="s">
        <v>233</v>
      </c>
      <c r="EP45" s="3" t="s">
        <v>160</v>
      </c>
      <c r="EQ45" s="3" t="s">
        <v>105</v>
      </c>
      <c r="ER45" s="3" t="s">
        <v>160</v>
      </c>
      <c r="ES45" s="3" t="s">
        <v>105</v>
      </c>
      <c r="ET45" s="3" t="s">
        <v>105</v>
      </c>
      <c r="EU45" s="3" t="s">
        <v>105</v>
      </c>
      <c r="EV45" s="3" t="s">
        <v>105</v>
      </c>
      <c r="EW45" s="3" t="s">
        <v>234</v>
      </c>
      <c r="EX45" s="3" t="s">
        <v>105</v>
      </c>
      <c r="EY45" s="3" t="s">
        <v>235</v>
      </c>
      <c r="GA45" s="3" t="s">
        <v>208</v>
      </c>
      <c r="GB45" s="3" t="s">
        <v>104</v>
      </c>
      <c r="GC45" s="108" t="e">
        <f>#REF!+#REF!*IF($M45="A",1,0)+#REF!*0+#REF!*0+#REF!*IF($AA45="TRUE",1,0)+#REF!*IF(OR($Q45="Yes",$Q45="Cont"),1,0)+#REF!*($P45/1000)+#REF!*$R45+#REF!*IF($R45&gt;25,$R45-25,0)</f>
        <v>#REF!</v>
      </c>
      <c r="GD45" s="108" t="e">
        <f>#REF!+#REF!*IF($M45="A",1,0)+#REF!*1+#REF!*0+#REF!*IF($AA45="TRUE",1,0)+#REF!*IF(OR($Q45="Yes",$Q45="Cont"),1,0)+#REF!*($P45/1000)+#REF!*$R45+#REF!*IF($R45&gt;25,$R45-25,0)</f>
        <v>#REF!</v>
      </c>
      <c r="GE45" s="108" t="e">
        <f>#REF!+#REF!*IF($M45="A",1,0)+#REF!*1+#REF!*0+#REF!*IF($AA45="TRUE",1,0)+#REF!*IF(OR($Q45="Yes",$Q45="Cont"),1,0)+#REF!*($P45/1000)+#REF!*$R45+#REF!*IF($R45&gt;25,$R45-25,0)</f>
        <v>#REF!</v>
      </c>
      <c r="GF45" s="108" t="e">
        <f>#REF!+#REF!*IF($M45="A",1,0)+#REF!*1+#REF!*1+#REF!*IF($AA45="TRUE",1,0)+#REF!*IF(OR($Q45="Yes",$Q45="Cont"),1,0)+#REF!*($P45/1000)+#REF!*$R45+#REF!*IF($R45&gt;25,$R45-25,0)</f>
        <v>#REF!</v>
      </c>
      <c r="GG45" s="104">
        <v>7.9629999999999992E-2</v>
      </c>
      <c r="GH45" s="109">
        <v>72.260416710552065</v>
      </c>
    </row>
    <row r="46" spans="1:190">
      <c r="A46" s="36">
        <v>7</v>
      </c>
      <c r="B46" s="3">
        <v>0</v>
      </c>
      <c r="C46" s="228">
        <v>10073</v>
      </c>
      <c r="D46" s="228">
        <v>1002</v>
      </c>
      <c r="E46" s="3" t="s">
        <v>198</v>
      </c>
      <c r="F46" s="3" t="s">
        <v>199</v>
      </c>
      <c r="G46" s="3" t="s">
        <v>200</v>
      </c>
      <c r="H46" s="3" t="s">
        <v>201</v>
      </c>
      <c r="I46" s="37" t="s">
        <v>236</v>
      </c>
      <c r="J46" s="35" t="s">
        <v>203</v>
      </c>
      <c r="K46" s="35"/>
      <c r="L46" s="38" t="s">
        <v>237</v>
      </c>
      <c r="M46" s="39" t="s">
        <v>159</v>
      </c>
      <c r="N46" s="39" t="s">
        <v>109</v>
      </c>
      <c r="O46" s="39">
        <v>82</v>
      </c>
      <c r="P46" s="39">
        <v>6000</v>
      </c>
      <c r="Q46" s="39" t="s">
        <v>129</v>
      </c>
      <c r="R46" s="39">
        <v>9</v>
      </c>
      <c r="S46" s="39">
        <v>344</v>
      </c>
      <c r="T46" s="39">
        <v>430</v>
      </c>
      <c r="U46" s="39" t="s">
        <v>238</v>
      </c>
      <c r="V46" s="39" t="s">
        <v>83</v>
      </c>
      <c r="W46" s="39">
        <v>9</v>
      </c>
      <c r="X46" s="39"/>
      <c r="Y46" s="39"/>
      <c r="Z46" s="39" t="s">
        <v>109</v>
      </c>
      <c r="AA46" s="39"/>
      <c r="AB46" s="40"/>
      <c r="AC46" s="40"/>
      <c r="AD46" s="40" t="s">
        <v>111</v>
      </c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3" t="b">
        <v>1</v>
      </c>
      <c r="BB46" s="34" t="b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5"/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5"/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5"/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5"/>
      <c r="DK46" s="3" t="b">
        <v>0</v>
      </c>
      <c r="DL46" s="3" t="b">
        <v>0</v>
      </c>
      <c r="DM46" s="3" t="b">
        <v>0</v>
      </c>
      <c r="DN46" s="3" t="b">
        <v>0</v>
      </c>
      <c r="DO46" s="3" t="b">
        <v>0</v>
      </c>
      <c r="DP46" s="3" t="b">
        <v>0</v>
      </c>
      <c r="DQ46" s="3" t="b">
        <v>0</v>
      </c>
      <c r="DR46" s="3" t="b">
        <v>0</v>
      </c>
      <c r="DS46" s="3" t="b">
        <v>0</v>
      </c>
      <c r="DT46" s="3" t="b">
        <v>0</v>
      </c>
      <c r="DU46" s="3" t="b">
        <v>0</v>
      </c>
      <c r="DV46" s="3" t="b">
        <v>0</v>
      </c>
      <c r="DW46" s="3" t="b">
        <v>0</v>
      </c>
      <c r="DX46" s="3" t="b">
        <v>0</v>
      </c>
      <c r="DY46" s="35"/>
      <c r="EA46" s="3" t="s">
        <v>236</v>
      </c>
      <c r="EB46" s="3" t="s">
        <v>142</v>
      </c>
      <c r="EC46" s="3" t="s">
        <v>142</v>
      </c>
      <c r="ED46" s="3">
        <v>7</v>
      </c>
      <c r="EE46" s="3">
        <v>1</v>
      </c>
      <c r="EH46" s="3" t="s">
        <v>105</v>
      </c>
      <c r="EI46" s="3" t="s">
        <v>105</v>
      </c>
      <c r="EJ46" s="3" t="s">
        <v>105</v>
      </c>
      <c r="EK46" s="3" t="s">
        <v>105</v>
      </c>
      <c r="EL46" s="3" t="s">
        <v>105</v>
      </c>
      <c r="EM46" s="3" t="s">
        <v>105</v>
      </c>
      <c r="EN46" s="3" t="s">
        <v>239</v>
      </c>
      <c r="EP46" s="3" t="s">
        <v>160</v>
      </c>
      <c r="EQ46" s="3" t="s">
        <v>105</v>
      </c>
      <c r="ER46" s="3" t="s">
        <v>160</v>
      </c>
      <c r="ES46" s="3" t="s">
        <v>105</v>
      </c>
      <c r="ET46" s="3" t="s">
        <v>105</v>
      </c>
      <c r="EU46" s="3" t="s">
        <v>105</v>
      </c>
      <c r="EV46" s="3" t="s">
        <v>105</v>
      </c>
      <c r="EW46" s="3" t="s">
        <v>240</v>
      </c>
      <c r="EX46" s="3" t="s">
        <v>105</v>
      </c>
      <c r="EY46" s="3" t="s">
        <v>241</v>
      </c>
      <c r="GA46" s="3" t="s">
        <v>208</v>
      </c>
      <c r="GB46" s="3" t="s">
        <v>104</v>
      </c>
      <c r="GC46" s="108" t="e">
        <f>#REF!+#REF!*IF($M46="A",1,0)+#REF!*0+#REF!*0+#REF!*IF($AA46="TRUE",1,0)+#REF!*IF(OR($Q46="Yes",$Q46="Cont"),1,0)+#REF!*($P46/1000)+#REF!*$R46+#REF!*IF($R46&gt;25,$R46-25,0)</f>
        <v>#REF!</v>
      </c>
      <c r="GD46" s="108" t="e">
        <f>#REF!+#REF!*IF($M46="A",1,0)+#REF!*1+#REF!*0+#REF!*IF($AA46="TRUE",1,0)+#REF!*IF(OR($Q46="Yes",$Q46="Cont"),1,0)+#REF!*($P46/1000)+#REF!*$R46+#REF!*IF($R46&gt;25,$R46-25,0)</f>
        <v>#REF!</v>
      </c>
      <c r="GE46" s="108" t="e">
        <f>#REF!+#REF!*IF($M46="A",1,0)+#REF!*1+#REF!*0+#REF!*IF($AA46="TRUE",1,0)+#REF!*IF(OR($Q46="Yes",$Q46="Cont"),1,0)+#REF!*($P46/1000)+#REF!*$R46+#REF!*IF($R46&gt;25,$R46-25,0)</f>
        <v>#REF!</v>
      </c>
      <c r="GF46" s="108" t="e">
        <f>#REF!+#REF!*IF($M46="A",1,0)+#REF!*1+#REF!*1+#REF!*IF($AA46="TRUE",1,0)+#REF!*IF(OR($Q46="Yes",$Q46="Cont"),1,0)+#REF!*($P46/1000)+#REF!*$R46+#REF!*IF($R46&gt;25,$R46-25,0)</f>
        <v>#REF!</v>
      </c>
      <c r="GG46" s="104">
        <v>7.9629999999999992E-2</v>
      </c>
      <c r="GH46" s="109">
        <v>72.260416710552065</v>
      </c>
    </row>
    <row r="47" spans="1:190">
      <c r="A47" s="36">
        <v>8</v>
      </c>
      <c r="B47" s="3">
        <v>0</v>
      </c>
      <c r="C47" s="228">
        <v>10074</v>
      </c>
      <c r="D47" s="228">
        <v>1002</v>
      </c>
      <c r="E47" s="3" t="s">
        <v>198</v>
      </c>
      <c r="F47" s="3" t="s">
        <v>199</v>
      </c>
      <c r="G47" s="3" t="s">
        <v>200</v>
      </c>
      <c r="H47" s="3" t="s">
        <v>201</v>
      </c>
      <c r="I47" s="37" t="s">
        <v>242</v>
      </c>
      <c r="J47" s="35" t="s">
        <v>203</v>
      </c>
      <c r="K47" s="35"/>
      <c r="L47" s="38" t="s">
        <v>243</v>
      </c>
      <c r="M47" s="39" t="s">
        <v>159</v>
      </c>
      <c r="N47" s="39" t="s">
        <v>109</v>
      </c>
      <c r="O47" s="39">
        <v>82</v>
      </c>
      <c r="P47" s="39">
        <v>6000</v>
      </c>
      <c r="Q47" s="39" t="s">
        <v>129</v>
      </c>
      <c r="R47" s="39">
        <v>10</v>
      </c>
      <c r="S47" s="39">
        <v>382</v>
      </c>
      <c r="T47" s="39">
        <v>478</v>
      </c>
      <c r="U47" s="39" t="s">
        <v>244</v>
      </c>
      <c r="V47" s="39" t="s">
        <v>83</v>
      </c>
      <c r="W47" s="39">
        <v>10</v>
      </c>
      <c r="X47" s="39"/>
      <c r="Y47" s="39"/>
      <c r="Z47" s="39" t="s">
        <v>109</v>
      </c>
      <c r="AA47" s="39"/>
      <c r="AB47" s="40"/>
      <c r="AC47" s="40"/>
      <c r="AD47" s="40" t="s">
        <v>111</v>
      </c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3" t="b">
        <v>1</v>
      </c>
      <c r="BB47" s="34" t="b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5"/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5"/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5"/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5"/>
      <c r="DK47" s="3" t="b">
        <v>0</v>
      </c>
      <c r="DL47" s="3" t="b">
        <v>0</v>
      </c>
      <c r="DM47" s="3" t="b">
        <v>0</v>
      </c>
      <c r="DN47" s="3" t="b">
        <v>0</v>
      </c>
      <c r="DO47" s="3" t="b">
        <v>0</v>
      </c>
      <c r="DP47" s="3" t="b">
        <v>0</v>
      </c>
      <c r="DQ47" s="3" t="b">
        <v>0</v>
      </c>
      <c r="DR47" s="3" t="b">
        <v>0</v>
      </c>
      <c r="DS47" s="3" t="b">
        <v>0</v>
      </c>
      <c r="DT47" s="3" t="b">
        <v>0</v>
      </c>
      <c r="DU47" s="3" t="b">
        <v>0</v>
      </c>
      <c r="DV47" s="3" t="b">
        <v>0</v>
      </c>
      <c r="DW47" s="3" t="b">
        <v>0</v>
      </c>
      <c r="DX47" s="3" t="b">
        <v>0</v>
      </c>
      <c r="DY47" s="35"/>
      <c r="EA47" s="3" t="s">
        <v>242</v>
      </c>
      <c r="EB47" s="3" t="s">
        <v>147</v>
      </c>
      <c r="EC47" s="3" t="s">
        <v>147</v>
      </c>
      <c r="ED47" s="3">
        <v>8</v>
      </c>
      <c r="EE47" s="3">
        <v>1</v>
      </c>
      <c r="EH47" s="3" t="s">
        <v>105</v>
      </c>
      <c r="EI47" s="3" t="s">
        <v>105</v>
      </c>
      <c r="EJ47" s="3" t="s">
        <v>105</v>
      </c>
      <c r="EK47" s="3" t="s">
        <v>105</v>
      </c>
      <c r="EL47" s="3" t="s">
        <v>105</v>
      </c>
      <c r="EM47" s="3" t="s">
        <v>105</v>
      </c>
      <c r="EN47" s="3" t="s">
        <v>245</v>
      </c>
      <c r="EP47" s="3" t="s">
        <v>160</v>
      </c>
      <c r="EQ47" s="3" t="s">
        <v>105</v>
      </c>
      <c r="ER47" s="3" t="s">
        <v>160</v>
      </c>
      <c r="ES47" s="3" t="s">
        <v>105</v>
      </c>
      <c r="ET47" s="3" t="s">
        <v>105</v>
      </c>
      <c r="EU47" s="3" t="s">
        <v>105</v>
      </c>
      <c r="EV47" s="3" t="s">
        <v>105</v>
      </c>
      <c r="EW47" s="3" t="s">
        <v>246</v>
      </c>
      <c r="EX47" s="3" t="s">
        <v>105</v>
      </c>
      <c r="EY47" s="3" t="s">
        <v>247</v>
      </c>
      <c r="GA47" s="3" t="s">
        <v>208</v>
      </c>
      <c r="GB47" s="3" t="s">
        <v>104</v>
      </c>
      <c r="GC47" s="108" t="e">
        <f>#REF!+#REF!*IF($M47="A",1,0)+#REF!*0+#REF!*0+#REF!*IF($AA47="TRUE",1,0)+#REF!*IF(OR($Q47="Yes",$Q47="Cont"),1,0)+#REF!*($P47/1000)+#REF!*$R47+#REF!*IF($R47&gt;25,$R47-25,0)</f>
        <v>#REF!</v>
      </c>
      <c r="GD47" s="108" t="e">
        <f>#REF!+#REF!*IF($M47="A",1,0)+#REF!*1+#REF!*0+#REF!*IF($AA47="TRUE",1,0)+#REF!*IF(OR($Q47="Yes",$Q47="Cont"),1,0)+#REF!*($P47/1000)+#REF!*$R47+#REF!*IF($R47&gt;25,$R47-25,0)</f>
        <v>#REF!</v>
      </c>
      <c r="GE47" s="108" t="e">
        <f>#REF!+#REF!*IF($M47="A",1,0)+#REF!*1+#REF!*0+#REF!*IF($AA47="TRUE",1,0)+#REF!*IF(OR($Q47="Yes",$Q47="Cont"),1,0)+#REF!*($P47/1000)+#REF!*$R47+#REF!*IF($R47&gt;25,$R47-25,0)</f>
        <v>#REF!</v>
      </c>
      <c r="GF47" s="108" t="e">
        <f>#REF!+#REF!*IF($M47="A",1,0)+#REF!*1+#REF!*1+#REF!*IF($AA47="TRUE",1,0)+#REF!*IF(OR($Q47="Yes",$Q47="Cont"),1,0)+#REF!*($P47/1000)+#REF!*$R47+#REF!*IF($R47&gt;25,$R47-25,0)</f>
        <v>#REF!</v>
      </c>
      <c r="GG47" s="104">
        <v>7.9629999999999992E-2</v>
      </c>
      <c r="GH47" s="109">
        <v>72.260416710552065</v>
      </c>
    </row>
    <row r="48" spans="1:190">
      <c r="A48" s="36">
        <v>9</v>
      </c>
      <c r="B48" s="3">
        <v>0</v>
      </c>
      <c r="C48" s="228">
        <v>10075</v>
      </c>
      <c r="D48" s="228">
        <v>1002</v>
      </c>
      <c r="E48" s="3" t="s">
        <v>198</v>
      </c>
      <c r="F48" s="3" t="s">
        <v>199</v>
      </c>
      <c r="G48" s="3" t="s">
        <v>200</v>
      </c>
      <c r="H48" s="3" t="s">
        <v>201</v>
      </c>
      <c r="I48" s="37" t="s">
        <v>248</v>
      </c>
      <c r="J48" s="35" t="s">
        <v>203</v>
      </c>
      <c r="K48" s="35"/>
      <c r="L48" s="38" t="s">
        <v>249</v>
      </c>
      <c r="M48" s="39" t="s">
        <v>159</v>
      </c>
      <c r="N48" s="39" t="s">
        <v>109</v>
      </c>
      <c r="O48" s="39">
        <v>82</v>
      </c>
      <c r="P48" s="39">
        <v>6000</v>
      </c>
      <c r="Q48" s="39" t="s">
        <v>129</v>
      </c>
      <c r="R48" s="39">
        <v>11</v>
      </c>
      <c r="S48" s="39">
        <v>420</v>
      </c>
      <c r="T48" s="39">
        <v>525</v>
      </c>
      <c r="U48" s="39" t="s">
        <v>250</v>
      </c>
      <c r="V48" s="39" t="s">
        <v>83</v>
      </c>
      <c r="W48" s="39">
        <v>11</v>
      </c>
      <c r="X48" s="39"/>
      <c r="Y48" s="39"/>
      <c r="Z48" s="39" t="s">
        <v>109</v>
      </c>
      <c r="AA48" s="39"/>
      <c r="AB48" s="40"/>
      <c r="AC48" s="40"/>
      <c r="AD48" s="40" t="s">
        <v>111</v>
      </c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3" t="b">
        <v>1</v>
      </c>
      <c r="BB48" s="34" t="b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5"/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5"/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5"/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5"/>
      <c r="DK48" s="3" t="b">
        <v>0</v>
      </c>
      <c r="DL48" s="3" t="b">
        <v>0</v>
      </c>
      <c r="DM48" s="3" t="b">
        <v>0</v>
      </c>
      <c r="DN48" s="3" t="b">
        <v>0</v>
      </c>
      <c r="DO48" s="3" t="b">
        <v>0</v>
      </c>
      <c r="DP48" s="3" t="b">
        <v>0</v>
      </c>
      <c r="DQ48" s="3" t="b">
        <v>0</v>
      </c>
      <c r="DR48" s="3" t="b">
        <v>0</v>
      </c>
      <c r="DS48" s="3" t="b">
        <v>0</v>
      </c>
      <c r="DT48" s="3" t="b">
        <v>0</v>
      </c>
      <c r="DU48" s="3" t="b">
        <v>0</v>
      </c>
      <c r="DV48" s="3" t="b">
        <v>0</v>
      </c>
      <c r="DW48" s="3" t="b">
        <v>0</v>
      </c>
      <c r="DX48" s="3" t="b">
        <v>0</v>
      </c>
      <c r="DY48" s="35"/>
      <c r="EA48" s="3" t="s">
        <v>248</v>
      </c>
      <c r="EB48" s="3" t="s">
        <v>151</v>
      </c>
      <c r="EC48" s="3" t="s">
        <v>152</v>
      </c>
      <c r="ED48" s="3">
        <v>9</v>
      </c>
      <c r="EE48" s="3">
        <v>1</v>
      </c>
      <c r="EH48" s="3" t="s">
        <v>105</v>
      </c>
      <c r="EI48" s="3" t="s">
        <v>105</v>
      </c>
      <c r="EJ48" s="3" t="s">
        <v>105</v>
      </c>
      <c r="EK48" s="3" t="s">
        <v>105</v>
      </c>
      <c r="EL48" s="3" t="s">
        <v>105</v>
      </c>
      <c r="EM48" s="3" t="s">
        <v>105</v>
      </c>
      <c r="EN48" s="3" t="s">
        <v>251</v>
      </c>
      <c r="EP48" s="3" t="s">
        <v>160</v>
      </c>
      <c r="EQ48" s="3" t="s">
        <v>105</v>
      </c>
      <c r="ER48" s="3" t="s">
        <v>160</v>
      </c>
      <c r="ES48" s="3" t="s">
        <v>105</v>
      </c>
      <c r="ET48" s="3" t="s">
        <v>105</v>
      </c>
      <c r="EU48" s="3" t="s">
        <v>105</v>
      </c>
      <c r="EV48" s="3" t="s">
        <v>105</v>
      </c>
      <c r="EW48" s="3" t="s">
        <v>252</v>
      </c>
      <c r="EX48" s="3" t="s">
        <v>105</v>
      </c>
      <c r="EY48" s="3" t="s">
        <v>253</v>
      </c>
      <c r="GA48" s="3" t="s">
        <v>208</v>
      </c>
      <c r="GB48" s="3" t="s">
        <v>104</v>
      </c>
      <c r="GC48" s="108" t="e">
        <f>#REF!+#REF!*IF($M48="A",1,0)+#REF!*0+#REF!*0+#REF!*IF($AA48="TRUE",1,0)+#REF!*IF(OR($Q48="Yes",$Q48="Cont"),1,0)+#REF!*($P48/1000)+#REF!*$R48+#REF!*IF($R48&gt;25,$R48-25,0)</f>
        <v>#REF!</v>
      </c>
      <c r="GD48" s="108" t="e">
        <f>#REF!+#REF!*IF($M48="A",1,0)+#REF!*1+#REF!*0+#REF!*IF($AA48="TRUE",1,0)+#REF!*IF(OR($Q48="Yes",$Q48="Cont"),1,0)+#REF!*($P48/1000)+#REF!*$R48+#REF!*IF($R48&gt;25,$R48-25,0)</f>
        <v>#REF!</v>
      </c>
      <c r="GE48" s="108" t="e">
        <f>#REF!+#REF!*IF($M48="A",1,0)+#REF!*1+#REF!*0+#REF!*IF($AA48="TRUE",1,0)+#REF!*IF(OR($Q48="Yes",$Q48="Cont"),1,0)+#REF!*($P48/1000)+#REF!*$R48+#REF!*IF($R48&gt;25,$R48-25,0)</f>
        <v>#REF!</v>
      </c>
      <c r="GF48" s="108" t="e">
        <f>#REF!+#REF!*IF($M48="A",1,0)+#REF!*1+#REF!*1+#REF!*IF($AA48="TRUE",1,0)+#REF!*IF(OR($Q48="Yes",$Q48="Cont"),1,0)+#REF!*($P48/1000)+#REF!*$R48+#REF!*IF($R48&gt;25,$R48-25,0)</f>
        <v>#REF!</v>
      </c>
      <c r="GG48" s="104">
        <v>7.9629999999999992E-2</v>
      </c>
      <c r="GH48" s="109">
        <v>72.260416710552065</v>
      </c>
    </row>
    <row r="49" spans="1:190">
      <c r="A49" s="36">
        <v>10</v>
      </c>
      <c r="B49" s="3">
        <v>0</v>
      </c>
      <c r="C49" s="228">
        <v>10076</v>
      </c>
      <c r="D49" s="228">
        <v>1002</v>
      </c>
      <c r="E49" s="3" t="s">
        <v>198</v>
      </c>
      <c r="F49" s="3" t="s">
        <v>199</v>
      </c>
      <c r="G49" s="3" t="s">
        <v>200</v>
      </c>
      <c r="H49" s="3" t="s">
        <v>201</v>
      </c>
      <c r="I49" s="37" t="s">
        <v>254</v>
      </c>
      <c r="J49" s="35" t="s">
        <v>203</v>
      </c>
      <c r="K49" s="35"/>
      <c r="L49" s="38" t="s">
        <v>255</v>
      </c>
      <c r="M49" s="39" t="s">
        <v>159</v>
      </c>
      <c r="N49" s="39" t="s">
        <v>109</v>
      </c>
      <c r="O49" s="39">
        <v>82</v>
      </c>
      <c r="P49" s="39">
        <v>6000</v>
      </c>
      <c r="Q49" s="39" t="s">
        <v>129</v>
      </c>
      <c r="R49" s="39">
        <v>12</v>
      </c>
      <c r="S49" s="39">
        <v>540</v>
      </c>
      <c r="T49" s="39">
        <v>675</v>
      </c>
      <c r="U49" s="39" t="s">
        <v>256</v>
      </c>
      <c r="V49" s="39" t="s">
        <v>83</v>
      </c>
      <c r="W49" s="39">
        <v>12</v>
      </c>
      <c r="X49" s="39"/>
      <c r="Y49" s="39"/>
      <c r="Z49" s="39" t="s">
        <v>109</v>
      </c>
      <c r="AA49" s="39"/>
      <c r="AB49" s="40"/>
      <c r="AC49" s="40"/>
      <c r="AD49" s="40" t="s">
        <v>111</v>
      </c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3" t="b">
        <v>1</v>
      </c>
      <c r="BB49" s="34" t="b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5"/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5"/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5"/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5"/>
      <c r="DK49" s="3" t="b">
        <v>0</v>
      </c>
      <c r="DL49" s="3" t="b">
        <v>0</v>
      </c>
      <c r="DM49" s="3" t="b">
        <v>0</v>
      </c>
      <c r="DN49" s="3" t="b">
        <v>0</v>
      </c>
      <c r="DO49" s="3" t="b">
        <v>0</v>
      </c>
      <c r="DP49" s="3" t="b">
        <v>0</v>
      </c>
      <c r="DQ49" s="3" t="b">
        <v>0</v>
      </c>
      <c r="DR49" s="3" t="b">
        <v>0</v>
      </c>
      <c r="DS49" s="3" t="b">
        <v>0</v>
      </c>
      <c r="DT49" s="3" t="b">
        <v>0</v>
      </c>
      <c r="DU49" s="3" t="b">
        <v>0</v>
      </c>
      <c r="DV49" s="3" t="b">
        <v>0</v>
      </c>
      <c r="DW49" s="3" t="b">
        <v>0</v>
      </c>
      <c r="DX49" s="3" t="b">
        <v>0</v>
      </c>
      <c r="DY49" s="35"/>
      <c r="EA49" s="3" t="s">
        <v>254</v>
      </c>
      <c r="EB49" s="3" t="s">
        <v>154</v>
      </c>
      <c r="EC49" s="3" t="s">
        <v>154</v>
      </c>
      <c r="ED49" s="3">
        <v>10</v>
      </c>
      <c r="EE49" s="3">
        <v>1</v>
      </c>
      <c r="EH49" s="3" t="s">
        <v>105</v>
      </c>
      <c r="EI49" s="3" t="s">
        <v>105</v>
      </c>
      <c r="EJ49" s="3" t="s">
        <v>105</v>
      </c>
      <c r="EK49" s="3" t="s">
        <v>105</v>
      </c>
      <c r="EL49" s="3" t="s">
        <v>105</v>
      </c>
      <c r="EM49" s="3" t="s">
        <v>105</v>
      </c>
      <c r="EN49" s="3" t="s">
        <v>257</v>
      </c>
      <c r="EP49" s="3" t="s">
        <v>160</v>
      </c>
      <c r="EQ49" s="3" t="s">
        <v>105</v>
      </c>
      <c r="ER49" s="3" t="s">
        <v>160</v>
      </c>
      <c r="ES49" s="3" t="s">
        <v>105</v>
      </c>
      <c r="ET49" s="3" t="s">
        <v>105</v>
      </c>
      <c r="EU49" s="3" t="s">
        <v>105</v>
      </c>
      <c r="EV49" s="3" t="s">
        <v>105</v>
      </c>
      <c r="EW49" s="3" t="s">
        <v>258</v>
      </c>
      <c r="EX49" s="3" t="s">
        <v>105</v>
      </c>
      <c r="EY49" s="3" t="s">
        <v>259</v>
      </c>
      <c r="GA49" s="3" t="s">
        <v>208</v>
      </c>
      <c r="GB49" s="3" t="s">
        <v>104</v>
      </c>
      <c r="GC49" s="108" t="e">
        <f>#REF!+#REF!*IF($M49="A",1,0)+#REF!*0+#REF!*0+#REF!*IF($AA49="TRUE",1,0)+#REF!*IF(OR($Q49="Yes",$Q49="Cont"),1,0)+#REF!*($P49/1000)+#REF!*$R49+#REF!*IF($R49&gt;25,$R49-25,0)</f>
        <v>#REF!</v>
      </c>
      <c r="GD49" s="108" t="e">
        <f>#REF!+#REF!*IF($M49="A",1,0)+#REF!*1+#REF!*0+#REF!*IF($AA49="TRUE",1,0)+#REF!*IF(OR($Q49="Yes",$Q49="Cont"),1,0)+#REF!*($P49/1000)+#REF!*$R49+#REF!*IF($R49&gt;25,$R49-25,0)</f>
        <v>#REF!</v>
      </c>
      <c r="GE49" s="108" t="e">
        <f>#REF!+#REF!*IF($M49="A",1,0)+#REF!*1+#REF!*0+#REF!*IF($AA49="TRUE",1,0)+#REF!*IF(OR($Q49="Yes",$Q49="Cont"),1,0)+#REF!*($P49/1000)+#REF!*$R49+#REF!*IF($R49&gt;25,$R49-25,0)</f>
        <v>#REF!</v>
      </c>
      <c r="GF49" s="108" t="e">
        <f>#REF!+#REF!*IF($M49="A",1,0)+#REF!*1+#REF!*1+#REF!*IF($AA49="TRUE",1,0)+#REF!*IF(OR($Q49="Yes",$Q49="Cont"),1,0)+#REF!*($P49/1000)+#REF!*$R49+#REF!*IF($R49&gt;25,$R49-25,0)</f>
        <v>#REF!</v>
      </c>
      <c r="GG49" s="104">
        <v>7.9629999999999992E-2</v>
      </c>
      <c r="GH49" s="109">
        <v>72.260416710552065</v>
      </c>
    </row>
    <row r="50" spans="1:190">
      <c r="A50" s="36">
        <v>11</v>
      </c>
      <c r="B50" s="3">
        <v>0</v>
      </c>
      <c r="C50" s="228">
        <v>10077</v>
      </c>
      <c r="D50" s="228">
        <v>1002</v>
      </c>
      <c r="E50" s="3" t="s">
        <v>198</v>
      </c>
      <c r="F50" s="3" t="s">
        <v>199</v>
      </c>
      <c r="G50" s="3" t="s">
        <v>200</v>
      </c>
      <c r="H50" s="3" t="s">
        <v>201</v>
      </c>
      <c r="I50" s="37" t="s">
        <v>260</v>
      </c>
      <c r="J50" s="35" t="s">
        <v>203</v>
      </c>
      <c r="K50" s="35"/>
      <c r="L50" s="38" t="s">
        <v>261</v>
      </c>
      <c r="M50" s="39" t="s">
        <v>159</v>
      </c>
      <c r="N50" s="39" t="s">
        <v>109</v>
      </c>
      <c r="O50" s="39">
        <v>82</v>
      </c>
      <c r="P50" s="39">
        <v>6000</v>
      </c>
      <c r="Q50" s="39" t="s">
        <v>129</v>
      </c>
      <c r="R50" s="39">
        <v>13</v>
      </c>
      <c r="S50" s="39">
        <v>660</v>
      </c>
      <c r="T50" s="39">
        <v>825</v>
      </c>
      <c r="U50" s="39" t="s">
        <v>262</v>
      </c>
      <c r="V50" s="39" t="s">
        <v>83</v>
      </c>
      <c r="W50" s="39">
        <v>13</v>
      </c>
      <c r="X50" s="39"/>
      <c r="Y50" s="39"/>
      <c r="Z50" s="39" t="s">
        <v>109</v>
      </c>
      <c r="AA50" s="39"/>
      <c r="AB50" s="40"/>
      <c r="AC50" s="40"/>
      <c r="AD50" s="40" t="s">
        <v>111</v>
      </c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3" t="b">
        <v>1</v>
      </c>
      <c r="BB50" s="34" t="b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5"/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5"/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5"/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5"/>
      <c r="DK50" s="3" t="b">
        <v>0</v>
      </c>
      <c r="DL50" s="3" t="b">
        <v>0</v>
      </c>
      <c r="DM50" s="3" t="b">
        <v>0</v>
      </c>
      <c r="DN50" s="3" t="b">
        <v>0</v>
      </c>
      <c r="DO50" s="3" t="b">
        <v>0</v>
      </c>
      <c r="DP50" s="3" t="b">
        <v>0</v>
      </c>
      <c r="DQ50" s="3" t="b">
        <v>0</v>
      </c>
      <c r="DR50" s="3" t="b">
        <v>0</v>
      </c>
      <c r="DS50" s="3" t="b">
        <v>0</v>
      </c>
      <c r="DT50" s="3" t="b">
        <v>0</v>
      </c>
      <c r="DU50" s="3" t="b">
        <v>0</v>
      </c>
      <c r="DV50" s="3" t="b">
        <v>0</v>
      </c>
      <c r="DW50" s="3" t="b">
        <v>0</v>
      </c>
      <c r="DX50" s="3" t="b">
        <v>0</v>
      </c>
      <c r="DY50" s="35"/>
      <c r="EA50" s="3" t="s">
        <v>260</v>
      </c>
      <c r="EB50" s="3" t="s">
        <v>157</v>
      </c>
      <c r="EC50" s="3" t="s">
        <v>157</v>
      </c>
      <c r="ED50" s="3">
        <v>11</v>
      </c>
      <c r="EE50" s="3">
        <v>1</v>
      </c>
      <c r="EH50" s="3" t="s">
        <v>105</v>
      </c>
      <c r="EI50" s="3" t="s">
        <v>105</v>
      </c>
      <c r="EJ50" s="3" t="s">
        <v>105</v>
      </c>
      <c r="EK50" s="3" t="s">
        <v>105</v>
      </c>
      <c r="EL50" s="3" t="s">
        <v>105</v>
      </c>
      <c r="EM50" s="3" t="s">
        <v>105</v>
      </c>
      <c r="EN50" s="3" t="s">
        <v>263</v>
      </c>
      <c r="EP50" s="3" t="s">
        <v>160</v>
      </c>
      <c r="EQ50" s="3" t="s">
        <v>105</v>
      </c>
      <c r="ER50" s="3" t="s">
        <v>160</v>
      </c>
      <c r="ES50" s="3" t="s">
        <v>105</v>
      </c>
      <c r="ET50" s="3" t="s">
        <v>105</v>
      </c>
      <c r="EU50" s="3" t="s">
        <v>105</v>
      </c>
      <c r="EV50" s="3" t="s">
        <v>105</v>
      </c>
      <c r="EW50" s="3" t="s">
        <v>264</v>
      </c>
      <c r="EX50" s="3" t="s">
        <v>105</v>
      </c>
      <c r="EY50" s="3" t="s">
        <v>265</v>
      </c>
      <c r="GA50" s="3" t="s">
        <v>208</v>
      </c>
      <c r="GB50" s="3" t="s">
        <v>104</v>
      </c>
      <c r="GC50" s="108" t="e">
        <f>#REF!+#REF!*IF($M50="A",1,0)+#REF!*0+#REF!*0+#REF!*IF($AA50="TRUE",1,0)+#REF!*IF(OR($Q50="Yes",$Q50="Cont"),1,0)+#REF!*($P50/1000)+#REF!*$R50+#REF!*IF($R50&gt;25,$R50-25,0)</f>
        <v>#REF!</v>
      </c>
      <c r="GD50" s="108" t="e">
        <f>#REF!+#REF!*IF($M50="A",1,0)+#REF!*1+#REF!*0+#REF!*IF($AA50="TRUE",1,0)+#REF!*IF(OR($Q50="Yes",$Q50="Cont"),1,0)+#REF!*($P50/1000)+#REF!*$R50+#REF!*IF($R50&gt;25,$R50-25,0)</f>
        <v>#REF!</v>
      </c>
      <c r="GE50" s="108" t="e">
        <f>#REF!+#REF!*IF($M50="A",1,0)+#REF!*1+#REF!*0+#REF!*IF($AA50="TRUE",1,0)+#REF!*IF(OR($Q50="Yes",$Q50="Cont"),1,0)+#REF!*($P50/1000)+#REF!*$R50+#REF!*IF($R50&gt;25,$R50-25,0)</f>
        <v>#REF!</v>
      </c>
      <c r="GF50" s="108" t="e">
        <f>#REF!+#REF!*IF($M50="A",1,0)+#REF!*1+#REF!*1+#REF!*IF($AA50="TRUE",1,0)+#REF!*IF(OR($Q50="Yes",$Q50="Cont"),1,0)+#REF!*($P50/1000)+#REF!*$R50+#REF!*IF($R50&gt;25,$R50-25,0)</f>
        <v>#REF!</v>
      </c>
      <c r="GG50" s="104">
        <v>7.9629999999999992E-2</v>
      </c>
      <c r="GH50" s="109">
        <v>72.260416710552065</v>
      </c>
    </row>
    <row r="51" spans="1:190">
      <c r="A51" s="36">
        <v>12</v>
      </c>
      <c r="B51" s="3">
        <v>0</v>
      </c>
      <c r="C51" s="228">
        <v>10078</v>
      </c>
      <c r="D51" s="228">
        <v>1002</v>
      </c>
      <c r="E51" s="3" t="s">
        <v>198</v>
      </c>
      <c r="F51" s="3" t="s">
        <v>199</v>
      </c>
      <c r="G51" s="3" t="s">
        <v>200</v>
      </c>
      <c r="H51" s="3" t="s">
        <v>201</v>
      </c>
      <c r="I51" s="37" t="s">
        <v>266</v>
      </c>
      <c r="J51" s="35" t="s">
        <v>203</v>
      </c>
      <c r="K51" s="35"/>
      <c r="L51" s="38" t="s">
        <v>267</v>
      </c>
      <c r="M51" s="39" t="s">
        <v>159</v>
      </c>
      <c r="N51" s="39" t="s">
        <v>109</v>
      </c>
      <c r="O51" s="39">
        <v>82</v>
      </c>
      <c r="P51" s="39">
        <v>6000</v>
      </c>
      <c r="Q51" s="39" t="s">
        <v>129</v>
      </c>
      <c r="R51" s="39">
        <v>14</v>
      </c>
      <c r="S51" s="39">
        <v>713</v>
      </c>
      <c r="T51" s="39">
        <v>890</v>
      </c>
      <c r="U51" s="39" t="s">
        <v>268</v>
      </c>
      <c r="V51" s="39" t="s">
        <v>83</v>
      </c>
      <c r="W51" s="39">
        <v>14</v>
      </c>
      <c r="X51" s="39"/>
      <c r="Y51" s="39"/>
      <c r="Z51" s="39" t="s">
        <v>109</v>
      </c>
      <c r="AA51" s="39"/>
      <c r="AB51" s="40"/>
      <c r="AC51" s="40"/>
      <c r="AD51" s="40" t="s">
        <v>111</v>
      </c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3" t="b">
        <v>1</v>
      </c>
      <c r="BB51" s="34" t="b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5"/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5"/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5"/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5"/>
      <c r="DK51" s="3" t="b">
        <v>0</v>
      </c>
      <c r="DL51" s="3" t="b">
        <v>0</v>
      </c>
      <c r="DM51" s="3" t="b">
        <v>0</v>
      </c>
      <c r="DN51" s="3" t="b">
        <v>0</v>
      </c>
      <c r="DO51" s="3" t="b">
        <v>0</v>
      </c>
      <c r="DP51" s="3" t="b">
        <v>0</v>
      </c>
      <c r="DQ51" s="3" t="b">
        <v>0</v>
      </c>
      <c r="DR51" s="3" t="b">
        <v>0</v>
      </c>
      <c r="DS51" s="3" t="b">
        <v>0</v>
      </c>
      <c r="DT51" s="3" t="b">
        <v>0</v>
      </c>
      <c r="DU51" s="3" t="b">
        <v>0</v>
      </c>
      <c r="DV51" s="3" t="b">
        <v>0</v>
      </c>
      <c r="DW51" s="3" t="b">
        <v>0</v>
      </c>
      <c r="DX51" s="3" t="b">
        <v>0</v>
      </c>
      <c r="DY51" s="35"/>
      <c r="EA51" s="3" t="s">
        <v>266</v>
      </c>
      <c r="EB51" s="3" t="s">
        <v>159</v>
      </c>
      <c r="ED51" s="3">
        <v>12</v>
      </c>
      <c r="EE51" s="3">
        <v>1</v>
      </c>
      <c r="EH51" s="3" t="s">
        <v>105</v>
      </c>
      <c r="EI51" s="3" t="s">
        <v>105</v>
      </c>
      <c r="EJ51" s="3" t="s">
        <v>105</v>
      </c>
      <c r="EK51" s="3" t="s">
        <v>105</v>
      </c>
      <c r="EL51" s="3" t="s">
        <v>105</v>
      </c>
      <c r="EM51" s="3" t="s">
        <v>105</v>
      </c>
      <c r="EN51" s="3" t="s">
        <v>269</v>
      </c>
      <c r="EP51" s="3" t="s">
        <v>160</v>
      </c>
      <c r="EQ51" s="3" t="s">
        <v>105</v>
      </c>
      <c r="ER51" s="3" t="s">
        <v>160</v>
      </c>
      <c r="ES51" s="3" t="s">
        <v>105</v>
      </c>
      <c r="ET51" s="3" t="s">
        <v>105</v>
      </c>
      <c r="EU51" s="3" t="s">
        <v>105</v>
      </c>
      <c r="EV51" s="3" t="s">
        <v>105</v>
      </c>
      <c r="EW51" s="3" t="s">
        <v>270</v>
      </c>
      <c r="EX51" s="3" t="s">
        <v>105</v>
      </c>
      <c r="EY51" s="3" t="s">
        <v>271</v>
      </c>
      <c r="GA51" s="3" t="s">
        <v>208</v>
      </c>
      <c r="GB51" s="3" t="s">
        <v>104</v>
      </c>
      <c r="GC51" s="108" t="e">
        <f>#REF!+#REF!*IF($M51="A",1,0)+#REF!*0+#REF!*0+#REF!*IF($AA51="TRUE",1,0)+#REF!*IF(OR($Q51="Yes",$Q51="Cont"),1,0)+#REF!*($P51/1000)+#REF!*$R51+#REF!*IF($R51&gt;25,$R51-25,0)</f>
        <v>#REF!</v>
      </c>
      <c r="GD51" s="108" t="e">
        <f>#REF!+#REF!*IF($M51="A",1,0)+#REF!*1+#REF!*0+#REF!*IF($AA51="TRUE",1,0)+#REF!*IF(OR($Q51="Yes",$Q51="Cont"),1,0)+#REF!*($P51/1000)+#REF!*$R51+#REF!*IF($R51&gt;25,$R51-25,0)</f>
        <v>#REF!</v>
      </c>
      <c r="GE51" s="108" t="e">
        <f>#REF!+#REF!*IF($M51="A",1,0)+#REF!*1+#REF!*0+#REF!*IF($AA51="TRUE",1,0)+#REF!*IF(OR($Q51="Yes",$Q51="Cont"),1,0)+#REF!*($P51/1000)+#REF!*$R51+#REF!*IF($R51&gt;25,$R51-25,0)</f>
        <v>#REF!</v>
      </c>
      <c r="GF51" s="108" t="e">
        <f>#REF!+#REF!*IF($M51="A",1,0)+#REF!*1+#REF!*1+#REF!*IF($AA51="TRUE",1,0)+#REF!*IF(OR($Q51="Yes",$Q51="Cont"),1,0)+#REF!*($P51/1000)+#REF!*$R51+#REF!*IF($R51&gt;25,$R51-25,0)</f>
        <v>#REF!</v>
      </c>
      <c r="GG51" s="104">
        <v>7.9629999999999992E-2</v>
      </c>
      <c r="GH51" s="109">
        <v>72.260416710552065</v>
      </c>
    </row>
    <row r="52" spans="1:190">
      <c r="A52" s="36">
        <v>13</v>
      </c>
      <c r="B52" s="3">
        <v>0</v>
      </c>
      <c r="C52" s="228">
        <v>10079</v>
      </c>
      <c r="D52" s="228">
        <v>1002</v>
      </c>
      <c r="E52" s="3" t="s">
        <v>198</v>
      </c>
      <c r="F52" s="3" t="s">
        <v>199</v>
      </c>
      <c r="G52" s="3" t="s">
        <v>200</v>
      </c>
      <c r="H52" s="3" t="s">
        <v>201</v>
      </c>
      <c r="I52" s="37" t="s">
        <v>272</v>
      </c>
      <c r="J52" s="35" t="s">
        <v>203</v>
      </c>
      <c r="K52" s="35"/>
      <c r="L52" s="38" t="s">
        <v>273</v>
      </c>
      <c r="M52" s="39" t="s">
        <v>159</v>
      </c>
      <c r="N52" s="39" t="s">
        <v>109</v>
      </c>
      <c r="O52" s="39">
        <v>82</v>
      </c>
      <c r="P52" s="39">
        <v>6000</v>
      </c>
      <c r="Q52" s="39" t="s">
        <v>129</v>
      </c>
      <c r="R52" s="39">
        <v>15</v>
      </c>
      <c r="S52" s="39">
        <v>765</v>
      </c>
      <c r="T52" s="39">
        <v>955</v>
      </c>
      <c r="U52" s="39" t="s">
        <v>274</v>
      </c>
      <c r="V52" s="39" t="s">
        <v>83</v>
      </c>
      <c r="W52" s="39">
        <v>15</v>
      </c>
      <c r="X52" s="39"/>
      <c r="Y52" s="39"/>
      <c r="Z52" s="39" t="s">
        <v>109</v>
      </c>
      <c r="AA52" s="39"/>
      <c r="AB52" s="40"/>
      <c r="AC52" s="40"/>
      <c r="AD52" s="40" t="s">
        <v>111</v>
      </c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3" t="b">
        <v>1</v>
      </c>
      <c r="BB52" s="34" t="b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5"/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5"/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5"/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0</v>
      </c>
      <c r="DJ52" s="35"/>
      <c r="DK52" s="3" t="b">
        <v>0</v>
      </c>
      <c r="DL52" s="3" t="b">
        <v>0</v>
      </c>
      <c r="DM52" s="3" t="b">
        <v>0</v>
      </c>
      <c r="DN52" s="3" t="b">
        <v>0</v>
      </c>
      <c r="DO52" s="3" t="b">
        <v>0</v>
      </c>
      <c r="DP52" s="3" t="b">
        <v>0</v>
      </c>
      <c r="DQ52" s="3" t="b">
        <v>0</v>
      </c>
      <c r="DR52" s="3" t="b">
        <v>0</v>
      </c>
      <c r="DS52" s="3" t="b">
        <v>0</v>
      </c>
      <c r="DT52" s="3" t="b">
        <v>0</v>
      </c>
      <c r="DU52" s="3" t="b">
        <v>0</v>
      </c>
      <c r="DV52" s="3" t="b">
        <v>0</v>
      </c>
      <c r="DW52" s="3" t="b">
        <v>0</v>
      </c>
      <c r="DX52" s="3" t="b">
        <v>0</v>
      </c>
      <c r="DY52" s="35"/>
      <c r="EA52" s="3" t="s">
        <v>272</v>
      </c>
      <c r="EB52" s="3" t="s">
        <v>162</v>
      </c>
      <c r="EC52" s="3" t="s">
        <v>162</v>
      </c>
      <c r="ED52" s="3">
        <v>13</v>
      </c>
      <c r="EE52" s="3">
        <v>1</v>
      </c>
      <c r="EH52" s="3" t="s">
        <v>105</v>
      </c>
      <c r="EI52" s="3" t="s">
        <v>105</v>
      </c>
      <c r="EJ52" s="3" t="s">
        <v>105</v>
      </c>
      <c r="EK52" s="3" t="s">
        <v>105</v>
      </c>
      <c r="EL52" s="3" t="s">
        <v>105</v>
      </c>
      <c r="EM52" s="3" t="s">
        <v>105</v>
      </c>
      <c r="EN52" s="3" t="s">
        <v>275</v>
      </c>
      <c r="EP52" s="3" t="s">
        <v>160</v>
      </c>
      <c r="EQ52" s="3" t="s">
        <v>105</v>
      </c>
      <c r="ER52" s="3" t="s">
        <v>160</v>
      </c>
      <c r="ES52" s="3" t="s">
        <v>105</v>
      </c>
      <c r="ET52" s="3" t="s">
        <v>105</v>
      </c>
      <c r="EU52" s="3" t="s">
        <v>105</v>
      </c>
      <c r="EV52" s="3" t="s">
        <v>105</v>
      </c>
      <c r="EW52" s="3" t="s">
        <v>276</v>
      </c>
      <c r="EX52" s="3" t="s">
        <v>105</v>
      </c>
      <c r="EY52" s="3" t="s">
        <v>277</v>
      </c>
      <c r="GA52" s="3" t="s">
        <v>208</v>
      </c>
      <c r="GB52" s="3" t="s">
        <v>104</v>
      </c>
      <c r="GC52" s="108" t="e">
        <f>#REF!+#REF!*IF($M52="A",1,0)+#REF!*0+#REF!*0+#REF!*IF($AA52="TRUE",1,0)+#REF!*IF(OR($Q52="Yes",$Q52="Cont"),1,0)+#REF!*($P52/1000)+#REF!*$R52+#REF!*IF($R52&gt;25,$R52-25,0)</f>
        <v>#REF!</v>
      </c>
      <c r="GD52" s="108" t="e">
        <f>#REF!+#REF!*IF($M52="A",1,0)+#REF!*1+#REF!*0+#REF!*IF($AA52="TRUE",1,0)+#REF!*IF(OR($Q52="Yes",$Q52="Cont"),1,0)+#REF!*($P52/1000)+#REF!*$R52+#REF!*IF($R52&gt;25,$R52-25,0)</f>
        <v>#REF!</v>
      </c>
      <c r="GE52" s="108" t="e">
        <f>#REF!+#REF!*IF($M52="A",1,0)+#REF!*1+#REF!*0+#REF!*IF($AA52="TRUE",1,0)+#REF!*IF(OR($Q52="Yes",$Q52="Cont"),1,0)+#REF!*($P52/1000)+#REF!*$R52+#REF!*IF($R52&gt;25,$R52-25,0)</f>
        <v>#REF!</v>
      </c>
      <c r="GF52" s="108" t="e">
        <f>#REF!+#REF!*IF($M52="A",1,0)+#REF!*1+#REF!*1+#REF!*IF($AA52="TRUE",1,0)+#REF!*IF(OR($Q52="Yes",$Q52="Cont"),1,0)+#REF!*($P52/1000)+#REF!*$R52+#REF!*IF($R52&gt;25,$R52-25,0)</f>
        <v>#REF!</v>
      </c>
      <c r="GG52" s="104">
        <v>7.9629999999999992E-2</v>
      </c>
      <c r="GH52" s="109">
        <v>72.260416710552065</v>
      </c>
    </row>
    <row r="53" spans="1:190">
      <c r="A53" s="36">
        <v>14</v>
      </c>
      <c r="B53" s="3">
        <v>0</v>
      </c>
      <c r="C53" s="228">
        <v>10080</v>
      </c>
      <c r="D53" s="228">
        <v>1002</v>
      </c>
      <c r="E53" s="3" t="s">
        <v>198</v>
      </c>
      <c r="F53" s="3" t="s">
        <v>199</v>
      </c>
      <c r="G53" s="3" t="s">
        <v>200</v>
      </c>
      <c r="H53" s="3" t="s">
        <v>201</v>
      </c>
      <c r="I53" s="37" t="s">
        <v>278</v>
      </c>
      <c r="J53" s="35" t="s">
        <v>203</v>
      </c>
      <c r="K53" s="35"/>
      <c r="L53" s="38" t="s">
        <v>279</v>
      </c>
      <c r="M53" s="39" t="s">
        <v>159</v>
      </c>
      <c r="N53" s="39" t="s">
        <v>109</v>
      </c>
      <c r="O53" s="39">
        <v>82</v>
      </c>
      <c r="P53" s="39">
        <v>6000</v>
      </c>
      <c r="Q53" s="39" t="s">
        <v>129</v>
      </c>
      <c r="R53" s="39">
        <v>16</v>
      </c>
      <c r="S53" s="39">
        <v>810</v>
      </c>
      <c r="T53" s="39">
        <v>1015</v>
      </c>
      <c r="U53" s="39" t="s">
        <v>280</v>
      </c>
      <c r="V53" s="39" t="s">
        <v>83</v>
      </c>
      <c r="W53" s="39">
        <v>16</v>
      </c>
      <c r="X53" s="39"/>
      <c r="Y53" s="39"/>
      <c r="Z53" s="39" t="s">
        <v>109</v>
      </c>
      <c r="AA53" s="39"/>
      <c r="AB53" s="40"/>
      <c r="AC53" s="40"/>
      <c r="AD53" s="40" t="s">
        <v>111</v>
      </c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3" t="b">
        <v>1</v>
      </c>
      <c r="BB53" s="34" t="b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5"/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5"/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5"/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5"/>
      <c r="DK53" s="3" t="b">
        <v>0</v>
      </c>
      <c r="DL53" s="3" t="b">
        <v>0</v>
      </c>
      <c r="DM53" s="3" t="b">
        <v>0</v>
      </c>
      <c r="DN53" s="3" t="b">
        <v>0</v>
      </c>
      <c r="DO53" s="3" t="b">
        <v>0</v>
      </c>
      <c r="DP53" s="3" t="b">
        <v>0</v>
      </c>
      <c r="DQ53" s="3" t="b">
        <v>0</v>
      </c>
      <c r="DR53" s="3" t="b">
        <v>0</v>
      </c>
      <c r="DS53" s="3" t="b">
        <v>0</v>
      </c>
      <c r="DT53" s="3" t="b">
        <v>0</v>
      </c>
      <c r="DU53" s="3" t="b">
        <v>0</v>
      </c>
      <c r="DV53" s="3" t="b">
        <v>0</v>
      </c>
      <c r="DW53" s="3" t="b">
        <v>0</v>
      </c>
      <c r="DX53" s="3" t="b">
        <v>0</v>
      </c>
      <c r="DY53" s="35"/>
      <c r="EA53" s="3" t="s">
        <v>278</v>
      </c>
      <c r="EB53" s="3" t="s">
        <v>164</v>
      </c>
      <c r="EC53" s="3" t="s">
        <v>164</v>
      </c>
      <c r="ED53" s="3">
        <v>14</v>
      </c>
      <c r="EE53" s="3">
        <v>1</v>
      </c>
      <c r="EH53" s="3" t="s">
        <v>105</v>
      </c>
      <c r="EI53" s="3" t="s">
        <v>105</v>
      </c>
      <c r="EJ53" s="3" t="s">
        <v>105</v>
      </c>
      <c r="EK53" s="3" t="s">
        <v>105</v>
      </c>
      <c r="EL53" s="3" t="s">
        <v>105</v>
      </c>
      <c r="EM53" s="3" t="s">
        <v>105</v>
      </c>
      <c r="EN53" s="3" t="s">
        <v>281</v>
      </c>
      <c r="EP53" s="3" t="s">
        <v>160</v>
      </c>
      <c r="EQ53" s="3" t="s">
        <v>105</v>
      </c>
      <c r="ER53" s="3" t="s">
        <v>160</v>
      </c>
      <c r="ES53" s="3" t="s">
        <v>105</v>
      </c>
      <c r="ET53" s="3" t="s">
        <v>105</v>
      </c>
      <c r="EU53" s="3" t="s">
        <v>105</v>
      </c>
      <c r="EV53" s="3" t="s">
        <v>105</v>
      </c>
      <c r="EW53" s="3" t="s">
        <v>282</v>
      </c>
      <c r="EX53" s="3" t="s">
        <v>105</v>
      </c>
      <c r="EY53" s="3" t="s">
        <v>283</v>
      </c>
      <c r="GA53" s="3" t="s">
        <v>208</v>
      </c>
      <c r="GB53" s="3" t="s">
        <v>104</v>
      </c>
      <c r="GC53" s="108" t="e">
        <f>#REF!+#REF!*IF($M53="A",1,0)+#REF!*0+#REF!*0+#REF!*IF($AA53="TRUE",1,0)+#REF!*IF(OR($Q53="Yes",$Q53="Cont"),1,0)+#REF!*($P53/1000)+#REF!*$R53+#REF!*IF($R53&gt;25,$R53-25,0)</f>
        <v>#REF!</v>
      </c>
      <c r="GD53" s="108" t="e">
        <f>#REF!+#REF!*IF($M53="A",1,0)+#REF!*1+#REF!*0+#REF!*IF($AA53="TRUE",1,0)+#REF!*IF(OR($Q53="Yes",$Q53="Cont"),1,0)+#REF!*($P53/1000)+#REF!*$R53+#REF!*IF($R53&gt;25,$R53-25,0)</f>
        <v>#REF!</v>
      </c>
      <c r="GE53" s="108" t="e">
        <f>#REF!+#REF!*IF($M53="A",1,0)+#REF!*1+#REF!*0+#REF!*IF($AA53="TRUE",1,0)+#REF!*IF(OR($Q53="Yes",$Q53="Cont"),1,0)+#REF!*($P53/1000)+#REF!*$R53+#REF!*IF($R53&gt;25,$R53-25,0)</f>
        <v>#REF!</v>
      </c>
      <c r="GF53" s="108" t="e">
        <f>#REF!+#REF!*IF($M53="A",1,0)+#REF!*1+#REF!*1+#REF!*IF($AA53="TRUE",1,0)+#REF!*IF(OR($Q53="Yes",$Q53="Cont"),1,0)+#REF!*($P53/1000)+#REF!*$R53+#REF!*IF($R53&gt;25,$R53-25,0)</f>
        <v>#REF!</v>
      </c>
      <c r="GG53" s="104">
        <v>7.9629999999999992E-2</v>
      </c>
      <c r="GH53" s="109">
        <v>72.260416710552065</v>
      </c>
    </row>
    <row r="54" spans="1:190">
      <c r="A54" s="36">
        <v>15</v>
      </c>
      <c r="B54" s="3">
        <v>0</v>
      </c>
      <c r="C54" s="228">
        <v>10081</v>
      </c>
      <c r="D54" s="228">
        <v>1002</v>
      </c>
      <c r="E54" s="3" t="s">
        <v>198</v>
      </c>
      <c r="F54" s="3" t="s">
        <v>199</v>
      </c>
      <c r="G54" s="3" t="s">
        <v>200</v>
      </c>
      <c r="H54" s="3" t="s">
        <v>201</v>
      </c>
      <c r="I54" s="37" t="s">
        <v>284</v>
      </c>
      <c r="J54" s="35" t="s">
        <v>203</v>
      </c>
      <c r="K54" s="35"/>
      <c r="L54" s="38" t="s">
        <v>285</v>
      </c>
      <c r="M54" s="39" t="s">
        <v>159</v>
      </c>
      <c r="N54" s="39" t="s">
        <v>109</v>
      </c>
      <c r="O54" s="39">
        <v>82</v>
      </c>
      <c r="P54" s="39">
        <v>6000</v>
      </c>
      <c r="Q54" s="39" t="s">
        <v>129</v>
      </c>
      <c r="R54" s="39">
        <v>17</v>
      </c>
      <c r="S54" s="39">
        <v>845</v>
      </c>
      <c r="T54" s="39">
        <v>1055</v>
      </c>
      <c r="U54" s="39" t="s">
        <v>286</v>
      </c>
      <c r="V54" s="39" t="s">
        <v>83</v>
      </c>
      <c r="W54" s="39">
        <v>17</v>
      </c>
      <c r="X54" s="39"/>
      <c r="Y54" s="39"/>
      <c r="Z54" s="39" t="s">
        <v>109</v>
      </c>
      <c r="AA54" s="39"/>
      <c r="AB54" s="40"/>
      <c r="AC54" s="40"/>
      <c r="AD54" s="40" t="s">
        <v>111</v>
      </c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3" t="b">
        <v>1</v>
      </c>
      <c r="BB54" s="34" t="b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5"/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5"/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5"/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5"/>
      <c r="DK54" s="3" t="b">
        <v>0</v>
      </c>
      <c r="DL54" s="3" t="b">
        <v>0</v>
      </c>
      <c r="DM54" s="3" t="b">
        <v>0</v>
      </c>
      <c r="DN54" s="3" t="b">
        <v>0</v>
      </c>
      <c r="DO54" s="3" t="b">
        <v>0</v>
      </c>
      <c r="DP54" s="3" t="b">
        <v>0</v>
      </c>
      <c r="DQ54" s="3" t="b">
        <v>0</v>
      </c>
      <c r="DR54" s="3" t="b">
        <v>0</v>
      </c>
      <c r="DS54" s="3" t="b">
        <v>0</v>
      </c>
      <c r="DT54" s="3" t="b">
        <v>0</v>
      </c>
      <c r="DU54" s="3" t="b">
        <v>0</v>
      </c>
      <c r="DV54" s="3" t="b">
        <v>0</v>
      </c>
      <c r="DW54" s="3" t="b">
        <v>0</v>
      </c>
      <c r="DX54" s="3" t="b">
        <v>0</v>
      </c>
      <c r="DY54" s="35"/>
      <c r="EA54" s="3" t="s">
        <v>284</v>
      </c>
      <c r="EB54" s="3" t="s">
        <v>167</v>
      </c>
      <c r="EC54" s="3" t="s">
        <v>136</v>
      </c>
      <c r="ED54" s="3">
        <v>15</v>
      </c>
      <c r="EE54" s="3">
        <v>1</v>
      </c>
      <c r="EH54" s="3" t="s">
        <v>105</v>
      </c>
      <c r="EI54" s="3" t="s">
        <v>105</v>
      </c>
      <c r="EJ54" s="3" t="s">
        <v>105</v>
      </c>
      <c r="EK54" s="3" t="s">
        <v>105</v>
      </c>
      <c r="EL54" s="3" t="s">
        <v>105</v>
      </c>
      <c r="EM54" s="3" t="s">
        <v>105</v>
      </c>
      <c r="EN54" s="3" t="s">
        <v>287</v>
      </c>
      <c r="EP54" s="3" t="s">
        <v>160</v>
      </c>
      <c r="EQ54" s="3" t="s">
        <v>105</v>
      </c>
      <c r="ER54" s="3" t="s">
        <v>160</v>
      </c>
      <c r="ES54" s="3" t="s">
        <v>105</v>
      </c>
      <c r="ET54" s="3" t="s">
        <v>105</v>
      </c>
      <c r="EU54" s="3" t="s">
        <v>105</v>
      </c>
      <c r="EV54" s="3" t="s">
        <v>105</v>
      </c>
      <c r="EW54" s="3" t="s">
        <v>288</v>
      </c>
      <c r="EX54" s="3" t="s">
        <v>105</v>
      </c>
      <c r="EY54" s="3" t="s">
        <v>289</v>
      </c>
      <c r="GA54" s="3" t="s">
        <v>208</v>
      </c>
      <c r="GB54" s="3" t="s">
        <v>104</v>
      </c>
      <c r="GC54" s="108" t="e">
        <f>#REF!+#REF!*IF($M54="A",1,0)+#REF!*0+#REF!*0+#REF!*IF($AA54="TRUE",1,0)+#REF!*IF(OR($Q54="Yes",$Q54="Cont"),1,0)+#REF!*($P54/1000)+#REF!*$R54+#REF!*IF($R54&gt;25,$R54-25,0)</f>
        <v>#REF!</v>
      </c>
      <c r="GD54" s="108" t="e">
        <f>#REF!+#REF!*IF($M54="A",1,0)+#REF!*1+#REF!*0+#REF!*IF($AA54="TRUE",1,0)+#REF!*IF(OR($Q54="Yes",$Q54="Cont"),1,0)+#REF!*($P54/1000)+#REF!*$R54+#REF!*IF($R54&gt;25,$R54-25,0)</f>
        <v>#REF!</v>
      </c>
      <c r="GE54" s="108" t="e">
        <f>#REF!+#REF!*IF($M54="A",1,0)+#REF!*1+#REF!*0+#REF!*IF($AA54="TRUE",1,0)+#REF!*IF(OR($Q54="Yes",$Q54="Cont"),1,0)+#REF!*($P54/1000)+#REF!*$R54+#REF!*IF($R54&gt;25,$R54-25,0)</f>
        <v>#REF!</v>
      </c>
      <c r="GF54" s="108" t="e">
        <f>#REF!+#REF!*IF($M54="A",1,0)+#REF!*1+#REF!*1+#REF!*IF($AA54="TRUE",1,0)+#REF!*IF(OR($Q54="Yes",$Q54="Cont"),1,0)+#REF!*($P54/1000)+#REF!*$R54+#REF!*IF($R54&gt;25,$R54-25,0)</f>
        <v>#REF!</v>
      </c>
      <c r="GG54" s="104">
        <v>7.9629999999999992E-2</v>
      </c>
      <c r="GH54" s="109">
        <v>72.260416710552065</v>
      </c>
    </row>
    <row r="55" spans="1:190">
      <c r="A55" s="36">
        <v>16</v>
      </c>
      <c r="B55" s="3">
        <v>0</v>
      </c>
      <c r="C55" s="228">
        <v>10082</v>
      </c>
      <c r="D55" s="228">
        <v>1002</v>
      </c>
      <c r="E55" s="3" t="s">
        <v>198</v>
      </c>
      <c r="F55" s="3" t="s">
        <v>199</v>
      </c>
      <c r="G55" s="3" t="s">
        <v>200</v>
      </c>
      <c r="H55" s="3" t="s">
        <v>201</v>
      </c>
      <c r="I55" s="37" t="s">
        <v>290</v>
      </c>
      <c r="J55" s="35" t="s">
        <v>203</v>
      </c>
      <c r="K55" s="35"/>
      <c r="L55" s="38" t="s">
        <v>291</v>
      </c>
      <c r="M55" s="39" t="s">
        <v>159</v>
      </c>
      <c r="N55" s="39" t="s">
        <v>109</v>
      </c>
      <c r="O55" s="39">
        <v>82</v>
      </c>
      <c r="P55" s="39">
        <v>6000</v>
      </c>
      <c r="Q55" s="39" t="s">
        <v>129</v>
      </c>
      <c r="R55" s="39">
        <v>18</v>
      </c>
      <c r="S55" s="39">
        <v>885</v>
      </c>
      <c r="T55" s="39">
        <v>1105</v>
      </c>
      <c r="U55" s="39" t="s">
        <v>292</v>
      </c>
      <c r="V55" s="39" t="s">
        <v>83</v>
      </c>
      <c r="W55" s="39">
        <v>18</v>
      </c>
      <c r="X55" s="39"/>
      <c r="Y55" s="39"/>
      <c r="Z55" s="39" t="s">
        <v>109</v>
      </c>
      <c r="AA55" s="39"/>
      <c r="AB55" s="40"/>
      <c r="AC55" s="40"/>
      <c r="AD55" s="40" t="s">
        <v>111</v>
      </c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3" t="b">
        <v>1</v>
      </c>
      <c r="BB55" s="34" t="b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5"/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5"/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5"/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5"/>
      <c r="DK55" s="3" t="b">
        <v>0</v>
      </c>
      <c r="DL55" s="3" t="b">
        <v>0</v>
      </c>
      <c r="DM55" s="3" t="b">
        <v>0</v>
      </c>
      <c r="DN55" s="3" t="b">
        <v>0</v>
      </c>
      <c r="DO55" s="3" t="b">
        <v>0</v>
      </c>
      <c r="DP55" s="3" t="b">
        <v>0</v>
      </c>
      <c r="DQ55" s="3" t="b">
        <v>0</v>
      </c>
      <c r="DR55" s="3" t="b">
        <v>0</v>
      </c>
      <c r="DS55" s="3" t="b">
        <v>0</v>
      </c>
      <c r="DT55" s="3" t="b">
        <v>0</v>
      </c>
      <c r="DU55" s="3" t="b">
        <v>0</v>
      </c>
      <c r="DV55" s="3" t="b">
        <v>0</v>
      </c>
      <c r="DW55" s="3" t="b">
        <v>0</v>
      </c>
      <c r="DX55" s="3" t="b">
        <v>0</v>
      </c>
      <c r="DY55" s="35"/>
      <c r="EA55" s="3" t="s">
        <v>290</v>
      </c>
      <c r="EB55" s="3" t="s">
        <v>169</v>
      </c>
      <c r="EC55" s="3" t="s">
        <v>169</v>
      </c>
      <c r="ED55" s="3">
        <v>16</v>
      </c>
      <c r="EE55" s="3">
        <v>1</v>
      </c>
      <c r="EH55" s="3" t="s">
        <v>105</v>
      </c>
      <c r="EI55" s="3" t="s">
        <v>105</v>
      </c>
      <c r="EJ55" s="3" t="s">
        <v>105</v>
      </c>
      <c r="EK55" s="3" t="s">
        <v>105</v>
      </c>
      <c r="EL55" s="3" t="s">
        <v>105</v>
      </c>
      <c r="EM55" s="3" t="s">
        <v>105</v>
      </c>
      <c r="EN55" s="3" t="s">
        <v>293</v>
      </c>
      <c r="EP55" s="3" t="s">
        <v>160</v>
      </c>
      <c r="EQ55" s="3" t="s">
        <v>105</v>
      </c>
      <c r="ER55" s="3" t="s">
        <v>160</v>
      </c>
      <c r="ES55" s="3" t="s">
        <v>105</v>
      </c>
      <c r="ET55" s="3" t="s">
        <v>105</v>
      </c>
      <c r="EU55" s="3" t="s">
        <v>105</v>
      </c>
      <c r="EV55" s="3" t="s">
        <v>105</v>
      </c>
      <c r="EW55" s="3" t="s">
        <v>294</v>
      </c>
      <c r="EX55" s="3" t="s">
        <v>105</v>
      </c>
      <c r="EY55" s="3" t="s">
        <v>295</v>
      </c>
      <c r="GA55" s="3" t="s">
        <v>208</v>
      </c>
      <c r="GB55" s="3" t="s">
        <v>104</v>
      </c>
      <c r="GC55" s="108" t="e">
        <f>#REF!+#REF!*IF($M55="A",1,0)+#REF!*0+#REF!*0+#REF!*IF($AA55="TRUE",1,0)+#REF!*IF(OR($Q55="Yes",$Q55="Cont"),1,0)+#REF!*($P55/1000)+#REF!*$R55+#REF!*IF($R55&gt;25,$R55-25,0)</f>
        <v>#REF!</v>
      </c>
      <c r="GD55" s="108" t="e">
        <f>#REF!+#REF!*IF($M55="A",1,0)+#REF!*1+#REF!*0+#REF!*IF($AA55="TRUE",1,0)+#REF!*IF(OR($Q55="Yes",$Q55="Cont"),1,0)+#REF!*($P55/1000)+#REF!*$R55+#REF!*IF($R55&gt;25,$R55-25,0)</f>
        <v>#REF!</v>
      </c>
      <c r="GE55" s="108" t="e">
        <f>#REF!+#REF!*IF($M55="A",1,0)+#REF!*1+#REF!*0+#REF!*IF($AA55="TRUE",1,0)+#REF!*IF(OR($Q55="Yes",$Q55="Cont"),1,0)+#REF!*($P55/1000)+#REF!*$R55+#REF!*IF($R55&gt;25,$R55-25,0)</f>
        <v>#REF!</v>
      </c>
      <c r="GF55" s="108" t="e">
        <f>#REF!+#REF!*IF($M55="A",1,0)+#REF!*1+#REF!*1+#REF!*IF($AA55="TRUE",1,0)+#REF!*IF(OR($Q55="Yes",$Q55="Cont"),1,0)+#REF!*($P55/1000)+#REF!*$R55+#REF!*IF($R55&gt;25,$R55-25,0)</f>
        <v>#REF!</v>
      </c>
      <c r="GG55" s="104">
        <v>7.9629999999999992E-2</v>
      </c>
      <c r="GH55" s="109">
        <v>72.260416710552065</v>
      </c>
    </row>
    <row r="56" spans="1:190">
      <c r="A56" s="36">
        <v>17</v>
      </c>
      <c r="B56" s="3">
        <v>0</v>
      </c>
      <c r="C56" s="228">
        <v>10083</v>
      </c>
      <c r="D56" s="228">
        <v>1002</v>
      </c>
      <c r="E56" s="3" t="s">
        <v>198</v>
      </c>
      <c r="F56" s="3" t="s">
        <v>199</v>
      </c>
      <c r="G56" s="3" t="s">
        <v>200</v>
      </c>
      <c r="H56" s="3" t="s">
        <v>201</v>
      </c>
      <c r="I56" s="37" t="s">
        <v>296</v>
      </c>
      <c r="J56" s="35" t="s">
        <v>203</v>
      </c>
      <c r="K56" s="35"/>
      <c r="L56" s="38" t="s">
        <v>297</v>
      </c>
      <c r="M56" s="39" t="s">
        <v>159</v>
      </c>
      <c r="N56" s="39" t="s">
        <v>109</v>
      </c>
      <c r="O56" s="39">
        <v>82</v>
      </c>
      <c r="P56" s="39">
        <v>6000</v>
      </c>
      <c r="Q56" s="39" t="s">
        <v>129</v>
      </c>
      <c r="R56" s="39">
        <v>19</v>
      </c>
      <c r="S56" s="39">
        <v>925</v>
      </c>
      <c r="T56" s="39">
        <v>1155</v>
      </c>
      <c r="U56" s="39" t="s">
        <v>298</v>
      </c>
      <c r="V56" s="39" t="s">
        <v>83</v>
      </c>
      <c r="W56" s="39">
        <v>19</v>
      </c>
      <c r="X56" s="39"/>
      <c r="Y56" s="39"/>
      <c r="Z56" s="39" t="s">
        <v>109</v>
      </c>
      <c r="AA56" s="39"/>
      <c r="AB56" s="40"/>
      <c r="AC56" s="40"/>
      <c r="AD56" s="40" t="s">
        <v>111</v>
      </c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3" t="b">
        <v>1</v>
      </c>
      <c r="BB56" s="34" t="b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5"/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5"/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5"/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5"/>
      <c r="DK56" s="3" t="b">
        <v>0</v>
      </c>
      <c r="DL56" s="3" t="b">
        <v>0</v>
      </c>
      <c r="DM56" s="3" t="b">
        <v>0</v>
      </c>
      <c r="DN56" s="3" t="b">
        <v>0</v>
      </c>
      <c r="DO56" s="3" t="b">
        <v>0</v>
      </c>
      <c r="DP56" s="3" t="b">
        <v>0</v>
      </c>
      <c r="DQ56" s="3" t="b">
        <v>0</v>
      </c>
      <c r="DR56" s="3" t="b">
        <v>0</v>
      </c>
      <c r="DS56" s="3" t="b">
        <v>0</v>
      </c>
      <c r="DT56" s="3" t="b">
        <v>0</v>
      </c>
      <c r="DU56" s="3" t="b">
        <v>0</v>
      </c>
      <c r="DV56" s="3" t="b">
        <v>0</v>
      </c>
      <c r="DW56" s="3" t="b">
        <v>0</v>
      </c>
      <c r="DX56" s="3" t="b">
        <v>0</v>
      </c>
      <c r="DY56" s="35"/>
      <c r="EA56" s="3" t="s">
        <v>296</v>
      </c>
      <c r="EB56" s="3" t="s">
        <v>172</v>
      </c>
      <c r="EC56" s="3" t="s">
        <v>172</v>
      </c>
      <c r="ED56" s="3">
        <v>17</v>
      </c>
      <c r="EE56" s="3">
        <v>1</v>
      </c>
      <c r="EH56" s="3" t="s">
        <v>105</v>
      </c>
      <c r="EI56" s="3" t="s">
        <v>105</v>
      </c>
      <c r="EJ56" s="3" t="s">
        <v>105</v>
      </c>
      <c r="EK56" s="3" t="s">
        <v>105</v>
      </c>
      <c r="EL56" s="3" t="s">
        <v>105</v>
      </c>
      <c r="EM56" s="3" t="s">
        <v>105</v>
      </c>
      <c r="EN56" s="3" t="s">
        <v>299</v>
      </c>
      <c r="EP56" s="3" t="s">
        <v>160</v>
      </c>
      <c r="EQ56" s="3" t="s">
        <v>105</v>
      </c>
      <c r="ER56" s="3" t="s">
        <v>160</v>
      </c>
      <c r="ES56" s="3" t="s">
        <v>105</v>
      </c>
      <c r="ET56" s="3" t="s">
        <v>105</v>
      </c>
      <c r="EU56" s="3" t="s">
        <v>105</v>
      </c>
      <c r="EV56" s="3" t="s">
        <v>105</v>
      </c>
      <c r="EW56" s="3" t="s">
        <v>300</v>
      </c>
      <c r="EX56" s="3" t="s">
        <v>105</v>
      </c>
      <c r="EY56" s="3" t="s">
        <v>301</v>
      </c>
      <c r="GA56" s="3" t="s">
        <v>208</v>
      </c>
      <c r="GB56" s="3" t="s">
        <v>104</v>
      </c>
      <c r="GC56" s="108" t="e">
        <f>#REF!+#REF!*IF($M56="A",1,0)+#REF!*0+#REF!*0+#REF!*IF($AA56="TRUE",1,0)+#REF!*IF(OR($Q56="Yes",$Q56="Cont"),1,0)+#REF!*($P56/1000)+#REF!*$R56+#REF!*IF($R56&gt;25,$R56-25,0)</f>
        <v>#REF!</v>
      </c>
      <c r="GD56" s="108" t="e">
        <f>#REF!+#REF!*IF($M56="A",1,0)+#REF!*1+#REF!*0+#REF!*IF($AA56="TRUE",1,0)+#REF!*IF(OR($Q56="Yes",$Q56="Cont"),1,0)+#REF!*($P56/1000)+#REF!*$R56+#REF!*IF($R56&gt;25,$R56-25,0)</f>
        <v>#REF!</v>
      </c>
      <c r="GE56" s="108" t="e">
        <f>#REF!+#REF!*IF($M56="A",1,0)+#REF!*1+#REF!*0+#REF!*IF($AA56="TRUE",1,0)+#REF!*IF(OR($Q56="Yes",$Q56="Cont"),1,0)+#REF!*($P56/1000)+#REF!*$R56+#REF!*IF($R56&gt;25,$R56-25,0)</f>
        <v>#REF!</v>
      </c>
      <c r="GF56" s="108" t="e">
        <f>#REF!+#REF!*IF($M56="A",1,0)+#REF!*1+#REF!*1+#REF!*IF($AA56="TRUE",1,0)+#REF!*IF(OR($Q56="Yes",$Q56="Cont"),1,0)+#REF!*($P56/1000)+#REF!*$R56+#REF!*IF($R56&gt;25,$R56-25,0)</f>
        <v>#REF!</v>
      </c>
      <c r="GG56" s="104">
        <v>7.9629999999999992E-2</v>
      </c>
      <c r="GH56" s="109">
        <v>72.260416710552065</v>
      </c>
    </row>
    <row r="57" spans="1:190">
      <c r="A57" s="36">
        <v>18</v>
      </c>
      <c r="B57" s="3">
        <v>0</v>
      </c>
      <c r="C57" s="228">
        <v>10084</v>
      </c>
      <c r="D57" s="228">
        <v>1002</v>
      </c>
      <c r="E57" s="3" t="s">
        <v>198</v>
      </c>
      <c r="F57" s="3" t="s">
        <v>199</v>
      </c>
      <c r="G57" s="3" t="s">
        <v>200</v>
      </c>
      <c r="H57" s="3" t="s">
        <v>201</v>
      </c>
      <c r="I57" s="37" t="s">
        <v>302</v>
      </c>
      <c r="J57" s="35" t="s">
        <v>203</v>
      </c>
      <c r="K57" s="35"/>
      <c r="L57" s="38" t="s">
        <v>303</v>
      </c>
      <c r="M57" s="39" t="s">
        <v>159</v>
      </c>
      <c r="N57" s="39" t="s">
        <v>109</v>
      </c>
      <c r="O57" s="39">
        <v>82</v>
      </c>
      <c r="P57" s="39">
        <v>6000</v>
      </c>
      <c r="Q57" s="39" t="s">
        <v>129</v>
      </c>
      <c r="R57" s="39">
        <v>20</v>
      </c>
      <c r="S57" s="39">
        <v>965</v>
      </c>
      <c r="T57" s="39">
        <v>1205</v>
      </c>
      <c r="U57" s="39" t="s">
        <v>304</v>
      </c>
      <c r="V57" s="39" t="s">
        <v>83</v>
      </c>
      <c r="W57" s="39">
        <v>20</v>
      </c>
      <c r="X57" s="39"/>
      <c r="Y57" s="39"/>
      <c r="Z57" s="39" t="s">
        <v>109</v>
      </c>
      <c r="AA57" s="39"/>
      <c r="AB57" s="40"/>
      <c r="AC57" s="40"/>
      <c r="AD57" s="40" t="s">
        <v>111</v>
      </c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3" t="b">
        <v>1</v>
      </c>
      <c r="BB57" s="34" t="b">
        <v>1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5"/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5"/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5"/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5"/>
      <c r="DK57" s="3" t="b">
        <v>0</v>
      </c>
      <c r="DL57" s="3" t="b">
        <v>0</v>
      </c>
      <c r="DM57" s="3" t="b">
        <v>0</v>
      </c>
      <c r="DN57" s="3" t="b">
        <v>0</v>
      </c>
      <c r="DO57" s="3" t="b">
        <v>0</v>
      </c>
      <c r="DP57" s="3" t="b">
        <v>0</v>
      </c>
      <c r="DQ57" s="3" t="b">
        <v>0</v>
      </c>
      <c r="DR57" s="3" t="b">
        <v>0</v>
      </c>
      <c r="DS57" s="3" t="b">
        <v>0</v>
      </c>
      <c r="DT57" s="3" t="b">
        <v>0</v>
      </c>
      <c r="DU57" s="3" t="b">
        <v>0</v>
      </c>
      <c r="DV57" s="3" t="b">
        <v>0</v>
      </c>
      <c r="DW57" s="3" t="b">
        <v>0</v>
      </c>
      <c r="DX57" s="3" t="b">
        <v>0</v>
      </c>
      <c r="DY57" s="35"/>
      <c r="EA57" s="3" t="s">
        <v>302</v>
      </c>
      <c r="EB57" s="3" t="s">
        <v>175</v>
      </c>
      <c r="EC57" s="3" t="s">
        <v>175</v>
      </c>
      <c r="ED57" s="3">
        <v>18</v>
      </c>
      <c r="EE57" s="3">
        <v>1</v>
      </c>
      <c r="EH57" s="3" t="s">
        <v>105</v>
      </c>
      <c r="EI57" s="3" t="s">
        <v>105</v>
      </c>
      <c r="EJ57" s="3" t="s">
        <v>105</v>
      </c>
      <c r="EK57" s="3" t="s">
        <v>105</v>
      </c>
      <c r="EL57" s="3" t="s">
        <v>105</v>
      </c>
      <c r="EM57" s="3" t="s">
        <v>105</v>
      </c>
      <c r="EN57" s="3" t="s">
        <v>305</v>
      </c>
      <c r="EP57" s="3" t="s">
        <v>160</v>
      </c>
      <c r="EQ57" s="3" t="s">
        <v>105</v>
      </c>
      <c r="ER57" s="3" t="s">
        <v>160</v>
      </c>
      <c r="ES57" s="3" t="s">
        <v>105</v>
      </c>
      <c r="ET57" s="3" t="s">
        <v>105</v>
      </c>
      <c r="EU57" s="3" t="s">
        <v>105</v>
      </c>
      <c r="EV57" s="3" t="s">
        <v>105</v>
      </c>
      <c r="EW57" s="3" t="s">
        <v>306</v>
      </c>
      <c r="EX57" s="3" t="s">
        <v>105</v>
      </c>
      <c r="EY57" s="3" t="s">
        <v>307</v>
      </c>
      <c r="GA57" s="3" t="s">
        <v>208</v>
      </c>
      <c r="GB57" s="3" t="s">
        <v>104</v>
      </c>
      <c r="GC57" s="108" t="e">
        <f>#REF!+#REF!*IF($M57="A",1,0)+#REF!*0+#REF!*0+#REF!*IF($AA57="TRUE",1,0)+#REF!*IF(OR($Q57="Yes",$Q57="Cont"),1,0)+#REF!*($P57/1000)+#REF!*$R57+#REF!*IF($R57&gt;25,$R57-25,0)</f>
        <v>#REF!</v>
      </c>
      <c r="GD57" s="108" t="e">
        <f>#REF!+#REF!*IF($M57="A",1,0)+#REF!*1+#REF!*0+#REF!*IF($AA57="TRUE",1,0)+#REF!*IF(OR($Q57="Yes",$Q57="Cont"),1,0)+#REF!*($P57/1000)+#REF!*$R57+#REF!*IF($R57&gt;25,$R57-25,0)</f>
        <v>#REF!</v>
      </c>
      <c r="GE57" s="108" t="e">
        <f>#REF!+#REF!*IF($M57="A",1,0)+#REF!*1+#REF!*0+#REF!*IF($AA57="TRUE",1,0)+#REF!*IF(OR($Q57="Yes",$Q57="Cont"),1,0)+#REF!*($P57/1000)+#REF!*$R57+#REF!*IF($R57&gt;25,$R57-25,0)</f>
        <v>#REF!</v>
      </c>
      <c r="GF57" s="108" t="e">
        <f>#REF!+#REF!*IF($M57="A",1,0)+#REF!*1+#REF!*1+#REF!*IF($AA57="TRUE",1,0)+#REF!*IF(OR($Q57="Yes",$Q57="Cont"),1,0)+#REF!*($P57/1000)+#REF!*$R57+#REF!*IF($R57&gt;25,$R57-25,0)</f>
        <v>#REF!</v>
      </c>
      <c r="GG57" s="104">
        <v>7.9629999999999992E-2</v>
      </c>
      <c r="GH57" s="109">
        <v>72.260416710552065</v>
      </c>
    </row>
    <row r="58" spans="1:190">
      <c r="A58" s="36">
        <v>19</v>
      </c>
      <c r="B58" s="3">
        <v>0</v>
      </c>
      <c r="C58" s="228">
        <v>10085</v>
      </c>
      <c r="D58" s="228">
        <v>1002</v>
      </c>
      <c r="E58" s="3" t="s">
        <v>198</v>
      </c>
      <c r="F58" s="3" t="s">
        <v>199</v>
      </c>
      <c r="G58" s="3" t="s">
        <v>200</v>
      </c>
      <c r="H58" s="3" t="s">
        <v>201</v>
      </c>
      <c r="I58" s="37" t="s">
        <v>308</v>
      </c>
      <c r="J58" s="35" t="s">
        <v>203</v>
      </c>
      <c r="K58" s="35"/>
      <c r="L58" s="38" t="s">
        <v>309</v>
      </c>
      <c r="M58" s="39" t="s">
        <v>159</v>
      </c>
      <c r="N58" s="39" t="s">
        <v>109</v>
      </c>
      <c r="O58" s="39">
        <v>82</v>
      </c>
      <c r="P58" s="39">
        <v>6000</v>
      </c>
      <c r="Q58" s="39" t="s">
        <v>129</v>
      </c>
      <c r="R58" s="39">
        <v>21</v>
      </c>
      <c r="S58" s="39">
        <v>1070</v>
      </c>
      <c r="T58" s="39">
        <v>1337</v>
      </c>
      <c r="U58" s="39" t="s">
        <v>310</v>
      </c>
      <c r="V58" s="39" t="s">
        <v>83</v>
      </c>
      <c r="W58" s="39">
        <v>21</v>
      </c>
      <c r="X58" s="39"/>
      <c r="Y58" s="39"/>
      <c r="Z58" s="39" t="s">
        <v>109</v>
      </c>
      <c r="AA58" s="39"/>
      <c r="AB58" s="40"/>
      <c r="AC58" s="40"/>
      <c r="AD58" s="40" t="s">
        <v>111</v>
      </c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3" t="b">
        <v>1</v>
      </c>
      <c r="BB58" s="34" t="b">
        <v>1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5"/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5"/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5"/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5"/>
      <c r="DK58" s="3" t="b">
        <v>0</v>
      </c>
      <c r="DL58" s="3" t="b">
        <v>0</v>
      </c>
      <c r="DM58" s="3" t="b">
        <v>0</v>
      </c>
      <c r="DN58" s="3" t="b">
        <v>0</v>
      </c>
      <c r="DO58" s="3" t="b">
        <v>0</v>
      </c>
      <c r="DP58" s="3" t="b">
        <v>0</v>
      </c>
      <c r="DQ58" s="3" t="b">
        <v>0</v>
      </c>
      <c r="DR58" s="3" t="b">
        <v>0</v>
      </c>
      <c r="DS58" s="3" t="b">
        <v>0</v>
      </c>
      <c r="DT58" s="3" t="b">
        <v>0</v>
      </c>
      <c r="DU58" s="3" t="b">
        <v>0</v>
      </c>
      <c r="DV58" s="3" t="b">
        <v>0</v>
      </c>
      <c r="DW58" s="3" t="b">
        <v>0</v>
      </c>
      <c r="DX58" s="3" t="b">
        <v>0</v>
      </c>
      <c r="DY58" s="35"/>
      <c r="EA58" s="3" t="s">
        <v>308</v>
      </c>
      <c r="EB58" s="3" t="s">
        <v>178</v>
      </c>
      <c r="EC58" s="3" t="s">
        <v>178</v>
      </c>
      <c r="ED58" s="3">
        <v>19</v>
      </c>
      <c r="EE58" s="3">
        <v>1</v>
      </c>
      <c r="EH58" s="3" t="s">
        <v>105</v>
      </c>
      <c r="EI58" s="3" t="s">
        <v>105</v>
      </c>
      <c r="EJ58" s="3" t="s">
        <v>105</v>
      </c>
      <c r="EK58" s="3" t="s">
        <v>105</v>
      </c>
      <c r="EL58" s="3" t="s">
        <v>105</v>
      </c>
      <c r="EM58" s="3" t="s">
        <v>105</v>
      </c>
      <c r="EN58" s="3" t="s">
        <v>311</v>
      </c>
      <c r="EP58" s="3" t="s">
        <v>160</v>
      </c>
      <c r="EQ58" s="3" t="s">
        <v>105</v>
      </c>
      <c r="ER58" s="3" t="s">
        <v>160</v>
      </c>
      <c r="ES58" s="3" t="s">
        <v>105</v>
      </c>
      <c r="ET58" s="3" t="s">
        <v>105</v>
      </c>
      <c r="EU58" s="3" t="s">
        <v>105</v>
      </c>
      <c r="EV58" s="3" t="s">
        <v>105</v>
      </c>
      <c r="EW58" s="3" t="s">
        <v>312</v>
      </c>
      <c r="EX58" s="3" t="s">
        <v>105</v>
      </c>
      <c r="EY58" s="3" t="s">
        <v>313</v>
      </c>
      <c r="GA58" s="3" t="s">
        <v>208</v>
      </c>
      <c r="GB58" s="3" t="s">
        <v>104</v>
      </c>
      <c r="GC58" s="108" t="e">
        <f>#REF!+#REF!*IF($M58="A",1,0)+#REF!*0+#REF!*0+#REF!*IF($AA58="TRUE",1,0)+#REF!*IF(OR($Q58="Yes",$Q58="Cont"),1,0)+#REF!*($P58/1000)+#REF!*$R58+#REF!*IF($R58&gt;25,$R58-25,0)</f>
        <v>#REF!</v>
      </c>
      <c r="GD58" s="108" t="e">
        <f>#REF!+#REF!*IF($M58="A",1,0)+#REF!*1+#REF!*0+#REF!*IF($AA58="TRUE",1,0)+#REF!*IF(OR($Q58="Yes",$Q58="Cont"),1,0)+#REF!*($P58/1000)+#REF!*$R58+#REF!*IF($R58&gt;25,$R58-25,0)</f>
        <v>#REF!</v>
      </c>
      <c r="GE58" s="108" t="e">
        <f>#REF!+#REF!*IF($M58="A",1,0)+#REF!*1+#REF!*0+#REF!*IF($AA58="TRUE",1,0)+#REF!*IF(OR($Q58="Yes",$Q58="Cont"),1,0)+#REF!*($P58/1000)+#REF!*$R58+#REF!*IF($R58&gt;25,$R58-25,0)</f>
        <v>#REF!</v>
      </c>
      <c r="GF58" s="108" t="e">
        <f>#REF!+#REF!*IF($M58="A",1,0)+#REF!*1+#REF!*1+#REF!*IF($AA58="TRUE",1,0)+#REF!*IF(OR($Q58="Yes",$Q58="Cont"),1,0)+#REF!*($P58/1000)+#REF!*$R58+#REF!*IF($R58&gt;25,$R58-25,0)</f>
        <v>#REF!</v>
      </c>
      <c r="GG58" s="104">
        <v>7.9629999999999992E-2</v>
      </c>
      <c r="GH58" s="109">
        <v>72.260416710552065</v>
      </c>
    </row>
    <row r="59" spans="1:190">
      <c r="A59" s="36">
        <v>20</v>
      </c>
      <c r="B59" s="3">
        <v>0</v>
      </c>
      <c r="C59" s="228">
        <v>10086</v>
      </c>
      <c r="D59" s="228">
        <v>1002</v>
      </c>
      <c r="E59" s="3" t="s">
        <v>198</v>
      </c>
      <c r="F59" s="3" t="s">
        <v>199</v>
      </c>
      <c r="G59" s="3" t="s">
        <v>200</v>
      </c>
      <c r="H59" s="3" t="s">
        <v>201</v>
      </c>
      <c r="I59" s="37" t="s">
        <v>314</v>
      </c>
      <c r="J59" s="35" t="s">
        <v>203</v>
      </c>
      <c r="K59" s="35"/>
      <c r="L59" s="38" t="s">
        <v>315</v>
      </c>
      <c r="M59" s="39" t="s">
        <v>159</v>
      </c>
      <c r="N59" s="39" t="s">
        <v>109</v>
      </c>
      <c r="O59" s="39">
        <v>82</v>
      </c>
      <c r="P59" s="39">
        <v>6000</v>
      </c>
      <c r="Q59" s="39" t="s">
        <v>129</v>
      </c>
      <c r="R59" s="39">
        <v>22</v>
      </c>
      <c r="S59" s="39">
        <v>1175</v>
      </c>
      <c r="T59" s="39">
        <v>1468</v>
      </c>
      <c r="U59" s="39" t="s">
        <v>316</v>
      </c>
      <c r="V59" s="39" t="s">
        <v>83</v>
      </c>
      <c r="W59" s="39">
        <v>22</v>
      </c>
      <c r="X59" s="39"/>
      <c r="Y59" s="39"/>
      <c r="Z59" s="39" t="s">
        <v>109</v>
      </c>
      <c r="AA59" s="39"/>
      <c r="AB59" s="40"/>
      <c r="AC59" s="40"/>
      <c r="AD59" s="40" t="s">
        <v>111</v>
      </c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3" t="b">
        <v>1</v>
      </c>
      <c r="BB59" s="34" t="b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5"/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5"/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5"/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5"/>
      <c r="DK59" s="3" t="b">
        <v>0</v>
      </c>
      <c r="DL59" s="3" t="b">
        <v>0</v>
      </c>
      <c r="DM59" s="3" t="b">
        <v>0</v>
      </c>
      <c r="DN59" s="3" t="b">
        <v>0</v>
      </c>
      <c r="DO59" s="3" t="b">
        <v>0</v>
      </c>
      <c r="DP59" s="3" t="b">
        <v>0</v>
      </c>
      <c r="DQ59" s="3" t="b">
        <v>0</v>
      </c>
      <c r="DR59" s="3" t="b">
        <v>0</v>
      </c>
      <c r="DS59" s="3" t="b">
        <v>0</v>
      </c>
      <c r="DT59" s="3" t="b">
        <v>0</v>
      </c>
      <c r="DU59" s="3" t="b">
        <v>0</v>
      </c>
      <c r="DV59" s="3" t="b">
        <v>0</v>
      </c>
      <c r="DW59" s="3" t="b">
        <v>0</v>
      </c>
      <c r="DX59" s="3" t="b">
        <v>0</v>
      </c>
      <c r="DY59" s="35"/>
      <c r="EA59" s="3" t="s">
        <v>314</v>
      </c>
      <c r="ED59" s="3">
        <v>20</v>
      </c>
      <c r="EE59" s="3">
        <v>1</v>
      </c>
      <c r="EH59" s="3" t="s">
        <v>105</v>
      </c>
      <c r="EI59" s="3" t="s">
        <v>105</v>
      </c>
      <c r="EJ59" s="3" t="s">
        <v>105</v>
      </c>
      <c r="EK59" s="3" t="s">
        <v>105</v>
      </c>
      <c r="EL59" s="3" t="s">
        <v>105</v>
      </c>
      <c r="EM59" s="3" t="s">
        <v>105</v>
      </c>
      <c r="EN59" s="3" t="s">
        <v>317</v>
      </c>
      <c r="EP59" s="3" t="s">
        <v>160</v>
      </c>
      <c r="EQ59" s="3" t="s">
        <v>105</v>
      </c>
      <c r="ER59" s="3" t="s">
        <v>160</v>
      </c>
      <c r="ES59" s="3" t="s">
        <v>105</v>
      </c>
      <c r="ET59" s="3" t="s">
        <v>105</v>
      </c>
      <c r="EU59" s="3" t="s">
        <v>105</v>
      </c>
      <c r="EV59" s="3" t="s">
        <v>105</v>
      </c>
      <c r="EW59" s="3" t="s">
        <v>318</v>
      </c>
      <c r="EX59" s="3" t="s">
        <v>105</v>
      </c>
      <c r="EY59" s="3" t="s">
        <v>319</v>
      </c>
      <c r="GA59" s="3" t="s">
        <v>208</v>
      </c>
      <c r="GB59" s="3" t="s">
        <v>104</v>
      </c>
      <c r="GC59" s="108" t="e">
        <f>#REF!+#REF!*IF($M59="A",1,0)+#REF!*0+#REF!*0+#REF!*IF($AA59="TRUE",1,0)+#REF!*IF(OR($Q59="Yes",$Q59="Cont"),1,0)+#REF!*($P59/1000)+#REF!*$R59+#REF!*IF($R59&gt;25,$R59-25,0)</f>
        <v>#REF!</v>
      </c>
      <c r="GD59" s="108" t="e">
        <f>#REF!+#REF!*IF($M59="A",1,0)+#REF!*1+#REF!*0+#REF!*IF($AA59="TRUE",1,0)+#REF!*IF(OR($Q59="Yes",$Q59="Cont"),1,0)+#REF!*($P59/1000)+#REF!*$R59+#REF!*IF($R59&gt;25,$R59-25,0)</f>
        <v>#REF!</v>
      </c>
      <c r="GE59" s="108" t="e">
        <f>#REF!+#REF!*IF($M59="A",1,0)+#REF!*1+#REF!*0+#REF!*IF($AA59="TRUE",1,0)+#REF!*IF(OR($Q59="Yes",$Q59="Cont"),1,0)+#REF!*($P59/1000)+#REF!*$R59+#REF!*IF($R59&gt;25,$R59-25,0)</f>
        <v>#REF!</v>
      </c>
      <c r="GF59" s="108" t="e">
        <f>#REF!+#REF!*IF($M59="A",1,0)+#REF!*1+#REF!*1+#REF!*IF($AA59="TRUE",1,0)+#REF!*IF(OR($Q59="Yes",$Q59="Cont"),1,0)+#REF!*($P59/1000)+#REF!*$R59+#REF!*IF($R59&gt;25,$R59-25,0)</f>
        <v>#REF!</v>
      </c>
      <c r="GG59" s="104">
        <v>7.9629999999999992E-2</v>
      </c>
      <c r="GH59" s="109">
        <v>72.260416710552065</v>
      </c>
    </row>
    <row r="60" spans="1:190">
      <c r="A60" s="36">
        <v>21</v>
      </c>
      <c r="B60" s="3">
        <v>0</v>
      </c>
      <c r="C60" s="228">
        <v>10087</v>
      </c>
      <c r="D60" s="228">
        <v>1002</v>
      </c>
      <c r="E60" s="3" t="s">
        <v>198</v>
      </c>
      <c r="F60" s="3" t="s">
        <v>199</v>
      </c>
      <c r="G60" s="3" t="s">
        <v>200</v>
      </c>
      <c r="H60" s="3" t="s">
        <v>201</v>
      </c>
      <c r="I60" s="37" t="s">
        <v>320</v>
      </c>
      <c r="J60" s="35" t="s">
        <v>203</v>
      </c>
      <c r="K60" s="35"/>
      <c r="L60" s="38" t="s">
        <v>321</v>
      </c>
      <c r="M60" s="39" t="s">
        <v>159</v>
      </c>
      <c r="N60" s="39" t="s">
        <v>109</v>
      </c>
      <c r="O60" s="39">
        <v>82</v>
      </c>
      <c r="P60" s="39">
        <v>6000</v>
      </c>
      <c r="Q60" s="39" t="s">
        <v>129</v>
      </c>
      <c r="R60" s="39">
        <v>23</v>
      </c>
      <c r="S60" s="39">
        <v>1280</v>
      </c>
      <c r="T60" s="39">
        <v>1600</v>
      </c>
      <c r="U60" s="39" t="s">
        <v>322</v>
      </c>
      <c r="V60" s="39" t="s">
        <v>83</v>
      </c>
      <c r="W60" s="39">
        <v>23</v>
      </c>
      <c r="X60" s="39"/>
      <c r="Y60" s="39"/>
      <c r="Z60" s="39" t="s">
        <v>109</v>
      </c>
      <c r="AA60" s="39"/>
      <c r="AB60" s="40"/>
      <c r="AC60" s="40"/>
      <c r="AD60" s="40" t="s">
        <v>111</v>
      </c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3" t="b">
        <v>1</v>
      </c>
      <c r="BB60" s="34" t="b">
        <v>1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5"/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5"/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5"/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5"/>
      <c r="DK60" s="3" t="b">
        <v>0</v>
      </c>
      <c r="DL60" s="3" t="b">
        <v>0</v>
      </c>
      <c r="DM60" s="3" t="b">
        <v>0</v>
      </c>
      <c r="DN60" s="3" t="b">
        <v>0</v>
      </c>
      <c r="DO60" s="3" t="b">
        <v>0</v>
      </c>
      <c r="DP60" s="3" t="b">
        <v>0</v>
      </c>
      <c r="DQ60" s="3" t="b">
        <v>0</v>
      </c>
      <c r="DR60" s="3" t="b">
        <v>0</v>
      </c>
      <c r="DS60" s="3" t="b">
        <v>0</v>
      </c>
      <c r="DT60" s="3" t="b">
        <v>0</v>
      </c>
      <c r="DU60" s="3" t="b">
        <v>0</v>
      </c>
      <c r="DV60" s="3" t="b">
        <v>0</v>
      </c>
      <c r="DW60" s="3" t="b">
        <v>0</v>
      </c>
      <c r="DX60" s="3" t="b">
        <v>0</v>
      </c>
      <c r="DY60" s="35"/>
      <c r="EA60" s="3" t="s">
        <v>320</v>
      </c>
      <c r="ED60" s="3">
        <v>21</v>
      </c>
      <c r="EE60" s="3">
        <v>1</v>
      </c>
      <c r="EH60" s="3" t="s">
        <v>105</v>
      </c>
      <c r="EI60" s="3" t="s">
        <v>105</v>
      </c>
      <c r="EJ60" s="3" t="s">
        <v>105</v>
      </c>
      <c r="EK60" s="3" t="s">
        <v>105</v>
      </c>
      <c r="EL60" s="3" t="s">
        <v>105</v>
      </c>
      <c r="EM60" s="3" t="s">
        <v>105</v>
      </c>
      <c r="EN60" s="3" t="s">
        <v>323</v>
      </c>
      <c r="EP60" s="3" t="s">
        <v>160</v>
      </c>
      <c r="EQ60" s="3" t="s">
        <v>105</v>
      </c>
      <c r="ER60" s="3" t="s">
        <v>160</v>
      </c>
      <c r="ES60" s="3" t="s">
        <v>105</v>
      </c>
      <c r="ET60" s="3" t="s">
        <v>105</v>
      </c>
      <c r="EU60" s="3" t="s">
        <v>105</v>
      </c>
      <c r="EV60" s="3" t="s">
        <v>105</v>
      </c>
      <c r="EW60" s="3" t="s">
        <v>324</v>
      </c>
      <c r="EX60" s="3" t="s">
        <v>105</v>
      </c>
      <c r="EY60" s="3" t="s">
        <v>325</v>
      </c>
      <c r="GA60" s="3" t="s">
        <v>208</v>
      </c>
      <c r="GB60" s="3" t="s">
        <v>104</v>
      </c>
      <c r="GC60" s="108" t="e">
        <f>#REF!+#REF!*IF($M60="A",1,0)+#REF!*0+#REF!*0+#REF!*IF($AA60="TRUE",1,0)+#REF!*IF(OR($Q60="Yes",$Q60="Cont"),1,0)+#REF!*($P60/1000)+#REF!*$R60+#REF!*IF($R60&gt;25,$R60-25,0)</f>
        <v>#REF!</v>
      </c>
      <c r="GD60" s="108" t="e">
        <f>#REF!+#REF!*IF($M60="A",1,0)+#REF!*1+#REF!*0+#REF!*IF($AA60="TRUE",1,0)+#REF!*IF(OR($Q60="Yes",$Q60="Cont"),1,0)+#REF!*($P60/1000)+#REF!*$R60+#REF!*IF($R60&gt;25,$R60-25,0)</f>
        <v>#REF!</v>
      </c>
      <c r="GE60" s="108" t="e">
        <f>#REF!+#REF!*IF($M60="A",1,0)+#REF!*1+#REF!*0+#REF!*IF($AA60="TRUE",1,0)+#REF!*IF(OR($Q60="Yes",$Q60="Cont"),1,0)+#REF!*($P60/1000)+#REF!*$R60+#REF!*IF($R60&gt;25,$R60-25,0)</f>
        <v>#REF!</v>
      </c>
      <c r="GF60" s="108" t="e">
        <f>#REF!+#REF!*IF($M60="A",1,0)+#REF!*1+#REF!*1+#REF!*IF($AA60="TRUE",1,0)+#REF!*IF(OR($Q60="Yes",$Q60="Cont"),1,0)+#REF!*($P60/1000)+#REF!*$R60+#REF!*IF($R60&gt;25,$R60-25,0)</f>
        <v>#REF!</v>
      </c>
      <c r="GG60" s="104">
        <v>7.9629999999999992E-2</v>
      </c>
      <c r="GH60" s="109">
        <v>72.260416710552065</v>
      </c>
    </row>
    <row r="61" spans="1:190">
      <c r="A61" s="36">
        <v>22</v>
      </c>
      <c r="B61" s="3">
        <v>0</v>
      </c>
      <c r="C61" s="228">
        <v>10088</v>
      </c>
      <c r="D61" s="228">
        <v>1002</v>
      </c>
      <c r="E61" s="3" t="s">
        <v>198</v>
      </c>
      <c r="F61" s="3" t="s">
        <v>199</v>
      </c>
      <c r="G61" s="3" t="s">
        <v>200</v>
      </c>
      <c r="H61" s="3" t="s">
        <v>201</v>
      </c>
      <c r="I61" s="37" t="s">
        <v>326</v>
      </c>
      <c r="J61" s="35" t="s">
        <v>203</v>
      </c>
      <c r="K61" s="35"/>
      <c r="L61" s="38" t="s">
        <v>327</v>
      </c>
      <c r="M61" s="39" t="s">
        <v>159</v>
      </c>
      <c r="N61" s="39" t="s">
        <v>109</v>
      </c>
      <c r="O61" s="39">
        <v>82</v>
      </c>
      <c r="P61" s="39">
        <v>6000</v>
      </c>
      <c r="Q61" s="39" t="s">
        <v>129</v>
      </c>
      <c r="R61" s="39">
        <v>24</v>
      </c>
      <c r="S61" s="39">
        <v>1295</v>
      </c>
      <c r="T61" s="39">
        <v>1620</v>
      </c>
      <c r="U61" s="39" t="s">
        <v>328</v>
      </c>
      <c r="V61" s="39" t="s">
        <v>83</v>
      </c>
      <c r="W61" s="39">
        <v>24</v>
      </c>
      <c r="X61" s="39"/>
      <c r="Y61" s="39"/>
      <c r="Z61" s="39" t="s">
        <v>109</v>
      </c>
      <c r="AA61" s="39"/>
      <c r="AB61" s="40"/>
      <c r="AC61" s="40"/>
      <c r="AD61" s="40" t="s">
        <v>111</v>
      </c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3" t="b">
        <v>1</v>
      </c>
      <c r="BB61" s="34" t="b">
        <v>1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5"/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5"/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5"/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5"/>
      <c r="DK61" s="3" t="b">
        <v>0</v>
      </c>
      <c r="DL61" s="3" t="b">
        <v>0</v>
      </c>
      <c r="DM61" s="3" t="b">
        <v>0</v>
      </c>
      <c r="DN61" s="3" t="b">
        <v>0</v>
      </c>
      <c r="DO61" s="3" t="b">
        <v>0</v>
      </c>
      <c r="DP61" s="3" t="b">
        <v>0</v>
      </c>
      <c r="DQ61" s="3" t="b">
        <v>0</v>
      </c>
      <c r="DR61" s="3" t="b">
        <v>0</v>
      </c>
      <c r="DS61" s="3" t="b">
        <v>0</v>
      </c>
      <c r="DT61" s="3" t="b">
        <v>0</v>
      </c>
      <c r="DU61" s="3" t="b">
        <v>0</v>
      </c>
      <c r="DV61" s="3" t="b">
        <v>0</v>
      </c>
      <c r="DW61" s="3" t="b">
        <v>0</v>
      </c>
      <c r="DX61" s="3" t="b">
        <v>0</v>
      </c>
      <c r="DY61" s="35"/>
      <c r="EA61" s="3" t="s">
        <v>326</v>
      </c>
      <c r="ED61" s="3">
        <v>22</v>
      </c>
      <c r="EE61" s="3">
        <v>1</v>
      </c>
      <c r="EH61" s="3" t="s">
        <v>105</v>
      </c>
      <c r="EI61" s="3" t="s">
        <v>105</v>
      </c>
      <c r="EJ61" s="3" t="s">
        <v>105</v>
      </c>
      <c r="EK61" s="3" t="s">
        <v>105</v>
      </c>
      <c r="EL61" s="3" t="s">
        <v>105</v>
      </c>
      <c r="EM61" s="3" t="s">
        <v>105</v>
      </c>
      <c r="EN61" s="3" t="s">
        <v>329</v>
      </c>
      <c r="EP61" s="3" t="s">
        <v>160</v>
      </c>
      <c r="EQ61" s="3" t="s">
        <v>105</v>
      </c>
      <c r="ER61" s="3" t="s">
        <v>160</v>
      </c>
      <c r="ES61" s="3" t="s">
        <v>105</v>
      </c>
      <c r="ET61" s="3" t="s">
        <v>105</v>
      </c>
      <c r="EU61" s="3" t="s">
        <v>105</v>
      </c>
      <c r="EV61" s="3" t="s">
        <v>105</v>
      </c>
      <c r="EW61" s="3" t="s">
        <v>330</v>
      </c>
      <c r="EX61" s="3" t="s">
        <v>105</v>
      </c>
      <c r="EY61" s="3" t="s">
        <v>331</v>
      </c>
      <c r="GA61" s="3" t="s">
        <v>208</v>
      </c>
      <c r="GB61" s="3" t="s">
        <v>104</v>
      </c>
      <c r="GC61" s="108" t="e">
        <f>#REF!+#REF!*IF($M61="A",1,0)+#REF!*0+#REF!*0+#REF!*IF($AA61="TRUE",1,0)+#REF!*IF(OR($Q61="Yes",$Q61="Cont"),1,0)+#REF!*($P61/1000)+#REF!*$R61+#REF!*IF($R61&gt;25,$R61-25,0)</f>
        <v>#REF!</v>
      </c>
      <c r="GD61" s="108" t="e">
        <f>#REF!+#REF!*IF($M61="A",1,0)+#REF!*1+#REF!*0+#REF!*IF($AA61="TRUE",1,0)+#REF!*IF(OR($Q61="Yes",$Q61="Cont"),1,0)+#REF!*($P61/1000)+#REF!*$R61+#REF!*IF($R61&gt;25,$R61-25,0)</f>
        <v>#REF!</v>
      </c>
      <c r="GE61" s="108" t="e">
        <f>#REF!+#REF!*IF($M61="A",1,0)+#REF!*1+#REF!*0+#REF!*IF($AA61="TRUE",1,0)+#REF!*IF(OR($Q61="Yes",$Q61="Cont"),1,0)+#REF!*($P61/1000)+#REF!*$R61+#REF!*IF($R61&gt;25,$R61-25,0)</f>
        <v>#REF!</v>
      </c>
      <c r="GF61" s="108" t="e">
        <f>#REF!+#REF!*IF($M61="A",1,0)+#REF!*1+#REF!*1+#REF!*IF($AA61="TRUE",1,0)+#REF!*IF(OR($Q61="Yes",$Q61="Cont"),1,0)+#REF!*($P61/1000)+#REF!*$R61+#REF!*IF($R61&gt;25,$R61-25,0)</f>
        <v>#REF!</v>
      </c>
      <c r="GG61" s="104">
        <v>7.9629999999999992E-2</v>
      </c>
      <c r="GH61" s="109">
        <v>72.260416710552065</v>
      </c>
    </row>
    <row r="62" spans="1:190">
      <c r="A62" s="36">
        <v>23</v>
      </c>
      <c r="B62" s="3">
        <v>0</v>
      </c>
      <c r="C62" s="228">
        <v>10089</v>
      </c>
      <c r="D62" s="228">
        <v>1002</v>
      </c>
      <c r="E62" s="3" t="s">
        <v>198</v>
      </c>
      <c r="F62" s="3" t="s">
        <v>199</v>
      </c>
      <c r="G62" s="3" t="s">
        <v>200</v>
      </c>
      <c r="H62" s="3" t="s">
        <v>201</v>
      </c>
      <c r="I62" s="37" t="s">
        <v>332</v>
      </c>
      <c r="J62" s="35" t="s">
        <v>203</v>
      </c>
      <c r="K62" s="35"/>
      <c r="L62" s="38" t="s">
        <v>333</v>
      </c>
      <c r="M62" s="39" t="s">
        <v>159</v>
      </c>
      <c r="N62" s="39" t="s">
        <v>109</v>
      </c>
      <c r="O62" s="39">
        <v>82</v>
      </c>
      <c r="P62" s="39">
        <v>6000</v>
      </c>
      <c r="Q62" s="39" t="s">
        <v>129</v>
      </c>
      <c r="R62" s="39">
        <v>25</v>
      </c>
      <c r="S62" s="39">
        <v>1310</v>
      </c>
      <c r="T62" s="39">
        <v>1640</v>
      </c>
      <c r="U62" s="39" t="s">
        <v>334</v>
      </c>
      <c r="V62" s="39" t="s">
        <v>83</v>
      </c>
      <c r="W62" s="39">
        <v>25</v>
      </c>
      <c r="X62" s="39"/>
      <c r="Y62" s="39"/>
      <c r="Z62" s="39" t="s">
        <v>109</v>
      </c>
      <c r="AA62" s="39"/>
      <c r="AB62" s="40"/>
      <c r="AC62" s="40"/>
      <c r="AD62" s="40" t="s">
        <v>111</v>
      </c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3" t="b">
        <v>1</v>
      </c>
      <c r="BB62" s="34" t="b">
        <v>1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5"/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5"/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5"/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5"/>
      <c r="DK62" s="3" t="b">
        <v>0</v>
      </c>
      <c r="DL62" s="3" t="b">
        <v>0</v>
      </c>
      <c r="DM62" s="3" t="b">
        <v>0</v>
      </c>
      <c r="DN62" s="3" t="b">
        <v>0</v>
      </c>
      <c r="DO62" s="3" t="b">
        <v>0</v>
      </c>
      <c r="DP62" s="3" t="b">
        <v>0</v>
      </c>
      <c r="DQ62" s="3" t="b">
        <v>0</v>
      </c>
      <c r="DR62" s="3" t="b">
        <v>0</v>
      </c>
      <c r="DS62" s="3" t="b">
        <v>0</v>
      </c>
      <c r="DT62" s="3" t="b">
        <v>0</v>
      </c>
      <c r="DU62" s="3" t="b">
        <v>0</v>
      </c>
      <c r="DV62" s="3" t="b">
        <v>0</v>
      </c>
      <c r="DW62" s="3" t="b">
        <v>0</v>
      </c>
      <c r="DX62" s="3" t="b">
        <v>0</v>
      </c>
      <c r="DY62" s="35"/>
      <c r="EA62" s="3" t="s">
        <v>332</v>
      </c>
      <c r="ED62" s="3">
        <v>23</v>
      </c>
      <c r="EE62" s="3">
        <v>1</v>
      </c>
      <c r="EH62" s="3" t="s">
        <v>105</v>
      </c>
      <c r="EI62" s="3" t="s">
        <v>105</v>
      </c>
      <c r="EJ62" s="3" t="s">
        <v>105</v>
      </c>
      <c r="EK62" s="3" t="s">
        <v>105</v>
      </c>
      <c r="EL62" s="3" t="s">
        <v>105</v>
      </c>
      <c r="EM62" s="3" t="s">
        <v>105</v>
      </c>
      <c r="EN62" s="3" t="s">
        <v>335</v>
      </c>
      <c r="EP62" s="3" t="s">
        <v>160</v>
      </c>
      <c r="EQ62" s="3" t="s">
        <v>105</v>
      </c>
      <c r="ER62" s="3" t="s">
        <v>160</v>
      </c>
      <c r="ES62" s="3" t="s">
        <v>105</v>
      </c>
      <c r="ET62" s="3" t="s">
        <v>105</v>
      </c>
      <c r="EU62" s="3" t="s">
        <v>105</v>
      </c>
      <c r="EV62" s="3" t="s">
        <v>105</v>
      </c>
      <c r="EW62" s="3" t="s">
        <v>336</v>
      </c>
      <c r="EX62" s="3" t="s">
        <v>105</v>
      </c>
      <c r="EY62" s="3" t="s">
        <v>337</v>
      </c>
      <c r="GA62" s="3" t="s">
        <v>208</v>
      </c>
      <c r="GB62" s="3" t="s">
        <v>104</v>
      </c>
      <c r="GC62" s="108" t="e">
        <f>#REF!+#REF!*IF($M62="A",1,0)+#REF!*0+#REF!*0+#REF!*IF($AA62="TRUE",1,0)+#REF!*IF(OR($Q62="Yes",$Q62="Cont"),1,0)+#REF!*($P62/1000)+#REF!*$R62+#REF!*IF($R62&gt;25,$R62-25,0)</f>
        <v>#REF!</v>
      </c>
      <c r="GD62" s="108" t="e">
        <f>#REF!+#REF!*IF($M62="A",1,0)+#REF!*1+#REF!*0+#REF!*IF($AA62="TRUE",1,0)+#REF!*IF(OR($Q62="Yes",$Q62="Cont"),1,0)+#REF!*($P62/1000)+#REF!*$R62+#REF!*IF($R62&gt;25,$R62-25,0)</f>
        <v>#REF!</v>
      </c>
      <c r="GE62" s="108" t="e">
        <f>#REF!+#REF!*IF($M62="A",1,0)+#REF!*1+#REF!*0+#REF!*IF($AA62="TRUE",1,0)+#REF!*IF(OR($Q62="Yes",$Q62="Cont"),1,0)+#REF!*($P62/1000)+#REF!*$R62+#REF!*IF($R62&gt;25,$R62-25,0)</f>
        <v>#REF!</v>
      </c>
      <c r="GF62" s="108" t="e">
        <f>#REF!+#REF!*IF($M62="A",1,0)+#REF!*1+#REF!*1+#REF!*IF($AA62="TRUE",1,0)+#REF!*IF(OR($Q62="Yes",$Q62="Cont"),1,0)+#REF!*($P62/1000)+#REF!*$R62+#REF!*IF($R62&gt;25,$R62-25,0)</f>
        <v>#REF!</v>
      </c>
      <c r="GG62" s="104">
        <v>7.9629999999999992E-2</v>
      </c>
      <c r="GH62" s="109">
        <v>72.260416710552065</v>
      </c>
    </row>
    <row r="63" spans="1:190">
      <c r="A63" s="36">
        <v>24</v>
      </c>
      <c r="B63" s="3">
        <v>0</v>
      </c>
      <c r="C63" s="228">
        <v>10090</v>
      </c>
      <c r="D63" s="228">
        <v>1002</v>
      </c>
      <c r="E63" s="3" t="s">
        <v>198</v>
      </c>
      <c r="F63" s="3" t="s">
        <v>199</v>
      </c>
      <c r="G63" s="3" t="s">
        <v>200</v>
      </c>
      <c r="H63" s="3" t="s">
        <v>201</v>
      </c>
      <c r="I63" s="37" t="s">
        <v>338</v>
      </c>
      <c r="J63" s="35" t="s">
        <v>203</v>
      </c>
      <c r="K63" s="35"/>
      <c r="L63" s="38" t="s">
        <v>339</v>
      </c>
      <c r="M63" s="39" t="s">
        <v>159</v>
      </c>
      <c r="N63" s="39" t="s">
        <v>109</v>
      </c>
      <c r="O63" s="39">
        <v>82</v>
      </c>
      <c r="P63" s="39">
        <v>6000</v>
      </c>
      <c r="Q63" s="39" t="s">
        <v>129</v>
      </c>
      <c r="R63" s="39">
        <v>26</v>
      </c>
      <c r="S63" s="39">
        <v>1368</v>
      </c>
      <c r="T63" s="39">
        <v>1712</v>
      </c>
      <c r="U63" s="39" t="s">
        <v>340</v>
      </c>
      <c r="V63" s="39" t="s">
        <v>83</v>
      </c>
      <c r="W63" s="39">
        <v>26</v>
      </c>
      <c r="X63" s="39"/>
      <c r="Y63" s="39"/>
      <c r="Z63" s="39" t="s">
        <v>109</v>
      </c>
      <c r="AA63" s="39"/>
      <c r="AB63" s="40"/>
      <c r="AC63" s="40"/>
      <c r="AD63" s="40" t="s">
        <v>111</v>
      </c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3" t="b">
        <v>1</v>
      </c>
      <c r="BB63" s="34" t="b">
        <v>1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5"/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5"/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5"/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5"/>
      <c r="DK63" s="3" t="b">
        <v>0</v>
      </c>
      <c r="DL63" s="3" t="b">
        <v>0</v>
      </c>
      <c r="DM63" s="3" t="b">
        <v>0</v>
      </c>
      <c r="DN63" s="3" t="b">
        <v>0</v>
      </c>
      <c r="DO63" s="3" t="b">
        <v>0</v>
      </c>
      <c r="DP63" s="3" t="b">
        <v>0</v>
      </c>
      <c r="DQ63" s="3" t="b">
        <v>0</v>
      </c>
      <c r="DR63" s="3" t="b">
        <v>0</v>
      </c>
      <c r="DS63" s="3" t="b">
        <v>0</v>
      </c>
      <c r="DT63" s="3" t="b">
        <v>0</v>
      </c>
      <c r="DU63" s="3" t="b">
        <v>0</v>
      </c>
      <c r="DV63" s="3" t="b">
        <v>0</v>
      </c>
      <c r="DW63" s="3" t="b">
        <v>0</v>
      </c>
      <c r="DX63" s="3" t="b">
        <v>0</v>
      </c>
      <c r="DY63" s="35"/>
      <c r="EA63" s="3" t="s">
        <v>338</v>
      </c>
      <c r="ED63" s="3">
        <v>24</v>
      </c>
      <c r="EE63" s="3">
        <v>1</v>
      </c>
      <c r="EH63" s="3" t="s">
        <v>105</v>
      </c>
      <c r="EI63" s="3" t="s">
        <v>105</v>
      </c>
      <c r="EJ63" s="3" t="s">
        <v>105</v>
      </c>
      <c r="EK63" s="3" t="s">
        <v>105</v>
      </c>
      <c r="EL63" s="3" t="s">
        <v>105</v>
      </c>
      <c r="EM63" s="3" t="s">
        <v>105</v>
      </c>
      <c r="EN63" s="3" t="s">
        <v>341</v>
      </c>
      <c r="EP63" s="3" t="s">
        <v>160</v>
      </c>
      <c r="EQ63" s="3" t="s">
        <v>105</v>
      </c>
      <c r="ER63" s="3" t="s">
        <v>160</v>
      </c>
      <c r="ES63" s="3" t="s">
        <v>105</v>
      </c>
      <c r="ET63" s="3" t="s">
        <v>105</v>
      </c>
      <c r="EU63" s="3" t="s">
        <v>105</v>
      </c>
      <c r="EV63" s="3" t="s">
        <v>105</v>
      </c>
      <c r="EW63" s="3" t="s">
        <v>342</v>
      </c>
      <c r="EX63" s="3" t="s">
        <v>105</v>
      </c>
      <c r="EY63" s="3" t="s">
        <v>343</v>
      </c>
      <c r="GA63" s="3" t="s">
        <v>208</v>
      </c>
      <c r="GB63" s="3" t="s">
        <v>104</v>
      </c>
      <c r="GC63" s="108" t="e">
        <f>#REF!+#REF!*IF($M63="A",1,0)+#REF!*0+#REF!*0+#REF!*IF($AA63="TRUE",1,0)+#REF!*IF(OR($Q63="Yes",$Q63="Cont"),1,0)+#REF!*($P63/1000)+#REF!*$R63+#REF!*IF($R63&gt;25,$R63-25,0)</f>
        <v>#REF!</v>
      </c>
      <c r="GD63" s="108" t="e">
        <f>#REF!+#REF!*IF($M63="A",1,0)+#REF!*1+#REF!*0+#REF!*IF($AA63="TRUE",1,0)+#REF!*IF(OR($Q63="Yes",$Q63="Cont"),1,0)+#REF!*($P63/1000)+#REF!*$R63+#REF!*IF($R63&gt;25,$R63-25,0)</f>
        <v>#REF!</v>
      </c>
      <c r="GE63" s="108" t="e">
        <f>#REF!+#REF!*IF($M63="A",1,0)+#REF!*1+#REF!*0+#REF!*IF($AA63="TRUE",1,0)+#REF!*IF(OR($Q63="Yes",$Q63="Cont"),1,0)+#REF!*($P63/1000)+#REF!*$R63+#REF!*IF($R63&gt;25,$R63-25,0)</f>
        <v>#REF!</v>
      </c>
      <c r="GF63" s="108" t="e">
        <f>#REF!+#REF!*IF($M63="A",1,0)+#REF!*1+#REF!*1+#REF!*IF($AA63="TRUE",1,0)+#REF!*IF(OR($Q63="Yes",$Q63="Cont"),1,0)+#REF!*($P63/1000)+#REF!*$R63+#REF!*IF($R63&gt;25,$R63-25,0)</f>
        <v>#REF!</v>
      </c>
      <c r="GG63" s="104">
        <v>7.9629999999999992E-2</v>
      </c>
      <c r="GH63" s="109">
        <v>72.260416710552065</v>
      </c>
    </row>
    <row r="64" spans="1:190">
      <c r="A64" s="36">
        <v>25</v>
      </c>
      <c r="B64" s="3">
        <v>0</v>
      </c>
      <c r="C64" s="228">
        <v>10091</v>
      </c>
      <c r="D64" s="228">
        <v>1002</v>
      </c>
      <c r="E64" s="3" t="s">
        <v>198</v>
      </c>
      <c r="F64" s="3" t="s">
        <v>199</v>
      </c>
      <c r="G64" s="3" t="s">
        <v>200</v>
      </c>
      <c r="H64" s="3" t="s">
        <v>201</v>
      </c>
      <c r="I64" s="37" t="s">
        <v>344</v>
      </c>
      <c r="J64" s="35" t="s">
        <v>203</v>
      </c>
      <c r="K64" s="35"/>
      <c r="L64" s="38" t="s">
        <v>345</v>
      </c>
      <c r="M64" s="39" t="s">
        <v>159</v>
      </c>
      <c r="N64" s="39" t="s">
        <v>109</v>
      </c>
      <c r="O64" s="39">
        <v>82</v>
      </c>
      <c r="P64" s="39">
        <v>6000</v>
      </c>
      <c r="Q64" s="39" t="s">
        <v>129</v>
      </c>
      <c r="R64" s="39">
        <v>27</v>
      </c>
      <c r="S64" s="39">
        <v>1427</v>
      </c>
      <c r="T64" s="39">
        <v>1783</v>
      </c>
      <c r="U64" s="39" t="s">
        <v>346</v>
      </c>
      <c r="V64" s="39" t="s">
        <v>83</v>
      </c>
      <c r="W64" s="39">
        <v>27</v>
      </c>
      <c r="X64" s="39"/>
      <c r="Y64" s="39"/>
      <c r="Z64" s="39" t="s">
        <v>109</v>
      </c>
      <c r="AA64" s="39"/>
      <c r="AB64" s="40"/>
      <c r="AC64" s="40"/>
      <c r="AD64" s="40" t="s">
        <v>111</v>
      </c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3" t="b">
        <v>1</v>
      </c>
      <c r="BB64" s="34" t="b">
        <v>1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5"/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5"/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5"/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5"/>
      <c r="DK64" s="3" t="b">
        <v>0</v>
      </c>
      <c r="DL64" s="3" t="b">
        <v>0</v>
      </c>
      <c r="DM64" s="3" t="b">
        <v>0</v>
      </c>
      <c r="DN64" s="3" t="b">
        <v>0</v>
      </c>
      <c r="DO64" s="3" t="b">
        <v>0</v>
      </c>
      <c r="DP64" s="3" t="b">
        <v>0</v>
      </c>
      <c r="DQ64" s="3" t="b">
        <v>0</v>
      </c>
      <c r="DR64" s="3" t="b">
        <v>0</v>
      </c>
      <c r="DS64" s="3" t="b">
        <v>0</v>
      </c>
      <c r="DT64" s="3" t="b">
        <v>0</v>
      </c>
      <c r="DU64" s="3" t="b">
        <v>0</v>
      </c>
      <c r="DV64" s="3" t="b">
        <v>0</v>
      </c>
      <c r="DW64" s="3" t="b">
        <v>0</v>
      </c>
      <c r="DX64" s="3" t="b">
        <v>0</v>
      </c>
      <c r="DY64" s="35"/>
      <c r="EA64" s="3" t="s">
        <v>344</v>
      </c>
      <c r="ED64" s="3">
        <v>25</v>
      </c>
      <c r="EE64" s="3">
        <v>1</v>
      </c>
      <c r="EH64" s="3" t="s">
        <v>105</v>
      </c>
      <c r="EI64" s="3" t="s">
        <v>105</v>
      </c>
      <c r="EJ64" s="3" t="s">
        <v>105</v>
      </c>
      <c r="EK64" s="3" t="s">
        <v>105</v>
      </c>
      <c r="EL64" s="3" t="s">
        <v>105</v>
      </c>
      <c r="EM64" s="3" t="s">
        <v>105</v>
      </c>
      <c r="EN64" s="3" t="s">
        <v>347</v>
      </c>
      <c r="EP64" s="3" t="s">
        <v>160</v>
      </c>
      <c r="EQ64" s="3" t="s">
        <v>105</v>
      </c>
      <c r="ER64" s="3" t="s">
        <v>160</v>
      </c>
      <c r="ES64" s="3" t="s">
        <v>105</v>
      </c>
      <c r="ET64" s="3" t="s">
        <v>105</v>
      </c>
      <c r="EU64" s="3" t="s">
        <v>105</v>
      </c>
      <c r="EV64" s="3" t="s">
        <v>105</v>
      </c>
      <c r="EW64" s="3" t="s">
        <v>348</v>
      </c>
      <c r="EX64" s="3" t="s">
        <v>105</v>
      </c>
      <c r="EY64" s="3" t="s">
        <v>349</v>
      </c>
      <c r="GA64" s="3" t="s">
        <v>208</v>
      </c>
      <c r="GB64" s="3" t="s">
        <v>104</v>
      </c>
      <c r="GC64" s="108" t="e">
        <f>#REF!+#REF!*IF($M64="A",1,0)+#REF!*0+#REF!*0+#REF!*IF($AA64="TRUE",1,0)+#REF!*IF(OR($Q64="Yes",$Q64="Cont"),1,0)+#REF!*($P64/1000)+#REF!*$R64+#REF!*IF($R64&gt;25,$R64-25,0)</f>
        <v>#REF!</v>
      </c>
      <c r="GD64" s="108" t="e">
        <f>#REF!+#REF!*IF($M64="A",1,0)+#REF!*1+#REF!*0+#REF!*IF($AA64="TRUE",1,0)+#REF!*IF(OR($Q64="Yes",$Q64="Cont"),1,0)+#REF!*($P64/1000)+#REF!*$R64+#REF!*IF($R64&gt;25,$R64-25,0)</f>
        <v>#REF!</v>
      </c>
      <c r="GE64" s="108" t="e">
        <f>#REF!+#REF!*IF($M64="A",1,0)+#REF!*1+#REF!*0+#REF!*IF($AA64="TRUE",1,0)+#REF!*IF(OR($Q64="Yes",$Q64="Cont"),1,0)+#REF!*($P64/1000)+#REF!*$R64+#REF!*IF($R64&gt;25,$R64-25,0)</f>
        <v>#REF!</v>
      </c>
      <c r="GF64" s="108" t="e">
        <f>#REF!+#REF!*IF($M64="A",1,0)+#REF!*1+#REF!*1+#REF!*IF($AA64="TRUE",1,0)+#REF!*IF(OR($Q64="Yes",$Q64="Cont"),1,0)+#REF!*($P64/1000)+#REF!*$R64+#REF!*IF($R64&gt;25,$R64-25,0)</f>
        <v>#REF!</v>
      </c>
      <c r="GG64" s="104">
        <v>7.9629999999999992E-2</v>
      </c>
      <c r="GH64" s="109">
        <v>72.260416710552065</v>
      </c>
    </row>
    <row r="65" spans="1:192">
      <c r="A65" s="36">
        <v>26</v>
      </c>
      <c r="B65" s="3">
        <v>0</v>
      </c>
      <c r="C65" s="228">
        <v>10092</v>
      </c>
      <c r="D65" s="228">
        <v>1002</v>
      </c>
      <c r="E65" s="3" t="s">
        <v>198</v>
      </c>
      <c r="F65" s="3" t="s">
        <v>199</v>
      </c>
      <c r="G65" s="3" t="s">
        <v>200</v>
      </c>
      <c r="H65" s="3" t="s">
        <v>201</v>
      </c>
      <c r="I65" s="37" t="s">
        <v>350</v>
      </c>
      <c r="J65" s="35" t="s">
        <v>203</v>
      </c>
      <c r="K65" s="35"/>
      <c r="L65" s="38" t="s">
        <v>351</v>
      </c>
      <c r="M65" s="39" t="s">
        <v>159</v>
      </c>
      <c r="N65" s="39" t="s">
        <v>109</v>
      </c>
      <c r="O65" s="39">
        <v>82</v>
      </c>
      <c r="P65" s="39">
        <v>6000</v>
      </c>
      <c r="Q65" s="39" t="s">
        <v>129</v>
      </c>
      <c r="R65" s="39">
        <v>28</v>
      </c>
      <c r="S65" s="39">
        <v>1485</v>
      </c>
      <c r="T65" s="39">
        <v>1855</v>
      </c>
      <c r="U65" s="39" t="s">
        <v>352</v>
      </c>
      <c r="V65" s="39" t="s">
        <v>83</v>
      </c>
      <c r="W65" s="39">
        <v>28</v>
      </c>
      <c r="X65" s="39"/>
      <c r="Y65" s="39"/>
      <c r="Z65" s="39" t="s">
        <v>109</v>
      </c>
      <c r="AA65" s="39"/>
      <c r="AB65" s="40"/>
      <c r="AC65" s="40"/>
      <c r="AD65" s="40" t="s">
        <v>111</v>
      </c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3" t="b">
        <v>1</v>
      </c>
      <c r="BB65" s="34" t="b">
        <v>1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5"/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5"/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5"/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5"/>
      <c r="DK65" s="3" t="b">
        <v>0</v>
      </c>
      <c r="DL65" s="3" t="b">
        <v>0</v>
      </c>
      <c r="DM65" s="3" t="b">
        <v>0</v>
      </c>
      <c r="DN65" s="3" t="b">
        <v>0</v>
      </c>
      <c r="DO65" s="3" t="b">
        <v>0</v>
      </c>
      <c r="DP65" s="3" t="b">
        <v>0</v>
      </c>
      <c r="DQ65" s="3" t="b">
        <v>0</v>
      </c>
      <c r="DR65" s="3" t="b">
        <v>0</v>
      </c>
      <c r="DS65" s="3" t="b">
        <v>0</v>
      </c>
      <c r="DT65" s="3" t="b">
        <v>0</v>
      </c>
      <c r="DU65" s="3" t="b">
        <v>0</v>
      </c>
      <c r="DV65" s="3" t="b">
        <v>0</v>
      </c>
      <c r="DW65" s="3" t="b">
        <v>0</v>
      </c>
      <c r="DX65" s="3" t="b">
        <v>0</v>
      </c>
      <c r="DY65" s="35"/>
      <c r="EA65" s="3" t="s">
        <v>350</v>
      </c>
      <c r="ED65" s="3">
        <v>26</v>
      </c>
      <c r="EE65" s="3">
        <v>1</v>
      </c>
      <c r="EH65" s="3" t="s">
        <v>105</v>
      </c>
      <c r="EI65" s="3" t="s">
        <v>105</v>
      </c>
      <c r="EJ65" s="3" t="s">
        <v>105</v>
      </c>
      <c r="EK65" s="3" t="s">
        <v>105</v>
      </c>
      <c r="EL65" s="3" t="s">
        <v>105</v>
      </c>
      <c r="EM65" s="3" t="s">
        <v>105</v>
      </c>
      <c r="EN65" s="3" t="s">
        <v>353</v>
      </c>
      <c r="EP65" s="3" t="s">
        <v>160</v>
      </c>
      <c r="EQ65" s="3" t="s">
        <v>105</v>
      </c>
      <c r="ER65" s="3" t="s">
        <v>160</v>
      </c>
      <c r="ES65" s="3" t="s">
        <v>105</v>
      </c>
      <c r="ET65" s="3" t="s">
        <v>105</v>
      </c>
      <c r="EU65" s="3" t="s">
        <v>105</v>
      </c>
      <c r="EV65" s="3" t="s">
        <v>105</v>
      </c>
      <c r="EW65" s="3" t="s">
        <v>354</v>
      </c>
      <c r="EX65" s="3" t="s">
        <v>105</v>
      </c>
      <c r="EY65" s="3" t="s">
        <v>355</v>
      </c>
      <c r="GA65" s="3" t="s">
        <v>208</v>
      </c>
      <c r="GB65" s="3" t="s">
        <v>104</v>
      </c>
      <c r="GC65" s="108" t="e">
        <f>#REF!+#REF!*IF($M65="A",1,0)+#REF!*0+#REF!*0+#REF!*IF($AA65="TRUE",1,0)+#REF!*IF(OR($Q65="Yes",$Q65="Cont"),1,0)+#REF!*($P65/1000)+#REF!*$R65+#REF!*IF($R65&gt;25,$R65-25,0)</f>
        <v>#REF!</v>
      </c>
      <c r="GD65" s="108" t="e">
        <f>#REF!+#REF!*IF($M65="A",1,0)+#REF!*1+#REF!*0+#REF!*IF($AA65="TRUE",1,0)+#REF!*IF(OR($Q65="Yes",$Q65="Cont"),1,0)+#REF!*($P65/1000)+#REF!*$R65+#REF!*IF($R65&gt;25,$R65-25,0)</f>
        <v>#REF!</v>
      </c>
      <c r="GE65" s="108" t="e">
        <f>#REF!+#REF!*IF($M65="A",1,0)+#REF!*1+#REF!*0+#REF!*IF($AA65="TRUE",1,0)+#REF!*IF(OR($Q65="Yes",$Q65="Cont"),1,0)+#REF!*($P65/1000)+#REF!*$R65+#REF!*IF($R65&gt;25,$R65-25,0)</f>
        <v>#REF!</v>
      </c>
      <c r="GF65" s="108" t="e">
        <f>#REF!+#REF!*IF($M65="A",1,0)+#REF!*1+#REF!*1+#REF!*IF($AA65="TRUE",1,0)+#REF!*IF(OR($Q65="Yes",$Q65="Cont"),1,0)+#REF!*($P65/1000)+#REF!*$R65+#REF!*IF($R65&gt;25,$R65-25,0)</f>
        <v>#REF!</v>
      </c>
      <c r="GG65" s="104">
        <v>7.9629999999999992E-2</v>
      </c>
      <c r="GH65" s="109">
        <v>72.260416710552065</v>
      </c>
    </row>
    <row r="66" spans="1:192">
      <c r="A66" s="36">
        <v>27</v>
      </c>
      <c r="B66" s="3">
        <v>0</v>
      </c>
      <c r="C66" s="228">
        <v>10093</v>
      </c>
      <c r="D66" s="228">
        <v>1002</v>
      </c>
      <c r="E66" s="3" t="s">
        <v>198</v>
      </c>
      <c r="F66" s="3" t="s">
        <v>199</v>
      </c>
      <c r="G66" s="3" t="s">
        <v>200</v>
      </c>
      <c r="H66" s="3" t="s">
        <v>201</v>
      </c>
      <c r="I66" s="37" t="s">
        <v>356</v>
      </c>
      <c r="J66" s="35" t="s">
        <v>203</v>
      </c>
      <c r="K66" s="35"/>
      <c r="L66" s="38" t="s">
        <v>357</v>
      </c>
      <c r="M66" s="39" t="s">
        <v>159</v>
      </c>
      <c r="N66" s="39" t="s">
        <v>109</v>
      </c>
      <c r="O66" s="39">
        <v>82</v>
      </c>
      <c r="P66" s="39">
        <v>6000</v>
      </c>
      <c r="Q66" s="39" t="s">
        <v>129</v>
      </c>
      <c r="R66" s="39">
        <v>29</v>
      </c>
      <c r="S66" s="39"/>
      <c r="T66" s="39"/>
      <c r="U66" s="39" t="s">
        <v>358</v>
      </c>
      <c r="V66" s="39" t="s">
        <v>83</v>
      </c>
      <c r="W66" s="39">
        <v>29</v>
      </c>
      <c r="X66" s="39"/>
      <c r="Y66" s="39"/>
      <c r="Z66" s="39" t="s">
        <v>109</v>
      </c>
      <c r="AA66" s="39"/>
      <c r="AB66" s="40"/>
      <c r="AC66" s="40"/>
      <c r="AD66" s="40" t="s">
        <v>111</v>
      </c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3" t="b">
        <v>1</v>
      </c>
      <c r="BB66" s="34" t="b">
        <v>1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5"/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5"/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5"/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0</v>
      </c>
      <c r="DJ66" s="35"/>
      <c r="DK66" s="3" t="b">
        <v>0</v>
      </c>
      <c r="DL66" s="3" t="b">
        <v>0</v>
      </c>
      <c r="DM66" s="3" t="b">
        <v>0</v>
      </c>
      <c r="DN66" s="3" t="b">
        <v>0</v>
      </c>
      <c r="DO66" s="3" t="b">
        <v>0</v>
      </c>
      <c r="DP66" s="3" t="b">
        <v>0</v>
      </c>
      <c r="DQ66" s="3" t="b">
        <v>0</v>
      </c>
      <c r="DR66" s="3" t="b">
        <v>0</v>
      </c>
      <c r="DS66" s="3" t="b">
        <v>0</v>
      </c>
      <c r="DT66" s="3" t="b">
        <v>0</v>
      </c>
      <c r="DU66" s="3" t="b">
        <v>0</v>
      </c>
      <c r="DV66" s="3" t="b">
        <v>0</v>
      </c>
      <c r="DW66" s="3" t="b">
        <v>0</v>
      </c>
      <c r="DX66" s="3" t="b">
        <v>0</v>
      </c>
      <c r="DY66" s="35"/>
      <c r="EA66" s="3" t="s">
        <v>356</v>
      </c>
      <c r="ED66" s="3">
        <v>27</v>
      </c>
      <c r="EE66" s="3">
        <v>1</v>
      </c>
      <c r="EH66" s="3" t="s">
        <v>105</v>
      </c>
      <c r="EI66" s="3" t="s">
        <v>105</v>
      </c>
      <c r="EJ66" s="3" t="s">
        <v>105</v>
      </c>
      <c r="EK66" s="3" t="s">
        <v>105</v>
      </c>
      <c r="EL66" s="3" t="s">
        <v>105</v>
      </c>
      <c r="EM66" s="3" t="s">
        <v>105</v>
      </c>
      <c r="EN66" s="3" t="s">
        <v>359</v>
      </c>
      <c r="EP66" s="3" t="s">
        <v>160</v>
      </c>
      <c r="EQ66" s="3" t="s">
        <v>105</v>
      </c>
      <c r="ER66" s="3" t="s">
        <v>160</v>
      </c>
      <c r="ES66" s="3" t="s">
        <v>105</v>
      </c>
      <c r="ET66" s="3" t="s">
        <v>105</v>
      </c>
      <c r="EU66" s="3" t="s">
        <v>105</v>
      </c>
      <c r="EV66" s="3" t="s">
        <v>105</v>
      </c>
      <c r="EW66" s="3" t="s">
        <v>105</v>
      </c>
      <c r="EX66" s="3" t="s">
        <v>105</v>
      </c>
      <c r="EY66" s="3" t="s">
        <v>360</v>
      </c>
      <c r="GA66" s="3" t="s">
        <v>208</v>
      </c>
      <c r="GB66" s="3" t="s">
        <v>104</v>
      </c>
      <c r="GC66" s="108" t="e">
        <f>#REF!+#REF!*IF($M66="A",1,0)+#REF!*0+#REF!*0+#REF!*IF($AA66="TRUE",1,0)+#REF!*IF(OR($Q66="Yes",$Q66="Cont"),1,0)+#REF!*($P66/1000)+#REF!*$R66+#REF!*IF($R66&gt;25,$R66-25,0)</f>
        <v>#REF!</v>
      </c>
      <c r="GD66" s="108" t="e">
        <f>#REF!+#REF!*IF($M66="A",1,0)+#REF!*1+#REF!*0+#REF!*IF($AA66="TRUE",1,0)+#REF!*IF(OR($Q66="Yes",$Q66="Cont"),1,0)+#REF!*($P66/1000)+#REF!*$R66+#REF!*IF($R66&gt;25,$R66-25,0)</f>
        <v>#REF!</v>
      </c>
      <c r="GE66" s="108" t="e">
        <f>#REF!+#REF!*IF($M66="A",1,0)+#REF!*1+#REF!*0+#REF!*IF($AA66="TRUE",1,0)+#REF!*IF(OR($Q66="Yes",$Q66="Cont"),1,0)+#REF!*($P66/1000)+#REF!*$R66+#REF!*IF($R66&gt;25,$R66-25,0)</f>
        <v>#REF!</v>
      </c>
      <c r="GF66" s="108" t="e">
        <f>#REF!+#REF!*IF($M66="A",1,0)+#REF!*1+#REF!*1+#REF!*IF($AA66="TRUE",1,0)+#REF!*IF(OR($Q66="Yes",$Q66="Cont"),1,0)+#REF!*($P66/1000)+#REF!*$R66+#REF!*IF($R66&gt;25,$R66-25,0)</f>
        <v>#REF!</v>
      </c>
      <c r="GG66" s="104">
        <v>7.9629999999999992E-2</v>
      </c>
      <c r="GH66" s="109">
        <v>72.260416710552065</v>
      </c>
    </row>
    <row r="67" spans="1:192">
      <c r="A67" s="36">
        <v>28</v>
      </c>
      <c r="B67" s="3">
        <v>0</v>
      </c>
      <c r="C67" s="228">
        <v>10094</v>
      </c>
      <c r="D67" s="228">
        <v>1002</v>
      </c>
      <c r="E67" s="3" t="s">
        <v>198</v>
      </c>
      <c r="F67" s="3" t="s">
        <v>199</v>
      </c>
      <c r="G67" s="3" t="s">
        <v>200</v>
      </c>
      <c r="H67" s="3" t="s">
        <v>201</v>
      </c>
      <c r="I67" s="37" t="s">
        <v>361</v>
      </c>
      <c r="J67" s="35" t="s">
        <v>203</v>
      </c>
      <c r="K67" s="35"/>
      <c r="L67" s="38" t="s">
        <v>362</v>
      </c>
      <c r="M67" s="39" t="s">
        <v>159</v>
      </c>
      <c r="N67" s="39" t="s">
        <v>109</v>
      </c>
      <c r="O67" s="39">
        <v>82</v>
      </c>
      <c r="P67" s="39">
        <v>6000</v>
      </c>
      <c r="Q67" s="39" t="s">
        <v>129</v>
      </c>
      <c r="R67" s="39">
        <v>30</v>
      </c>
      <c r="S67" s="39"/>
      <c r="T67" s="39"/>
      <c r="U67" s="39" t="s">
        <v>363</v>
      </c>
      <c r="V67" s="39" t="s">
        <v>83</v>
      </c>
      <c r="W67" s="39">
        <v>30</v>
      </c>
      <c r="X67" s="39"/>
      <c r="Y67" s="39"/>
      <c r="Z67" s="39" t="s">
        <v>109</v>
      </c>
      <c r="AA67" s="39"/>
      <c r="AB67" s="40"/>
      <c r="AC67" s="40"/>
      <c r="AD67" s="40" t="s">
        <v>111</v>
      </c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3" t="b">
        <v>1</v>
      </c>
      <c r="BB67" s="34" t="b">
        <v>1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5"/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5"/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5"/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5"/>
      <c r="DK67" s="3" t="b">
        <v>0</v>
      </c>
      <c r="DL67" s="3" t="b">
        <v>0</v>
      </c>
      <c r="DM67" s="3" t="b">
        <v>0</v>
      </c>
      <c r="DN67" s="3" t="b">
        <v>0</v>
      </c>
      <c r="DO67" s="3" t="b">
        <v>0</v>
      </c>
      <c r="DP67" s="3" t="b">
        <v>0</v>
      </c>
      <c r="DQ67" s="3" t="b">
        <v>0</v>
      </c>
      <c r="DR67" s="3" t="b">
        <v>0</v>
      </c>
      <c r="DS67" s="3" t="b">
        <v>0</v>
      </c>
      <c r="DT67" s="3" t="b">
        <v>0</v>
      </c>
      <c r="DU67" s="3" t="b">
        <v>0</v>
      </c>
      <c r="DV67" s="3" t="b">
        <v>0</v>
      </c>
      <c r="DW67" s="3" t="b">
        <v>0</v>
      </c>
      <c r="DX67" s="3" t="b">
        <v>0</v>
      </c>
      <c r="DY67" s="35"/>
      <c r="EA67" s="3" t="s">
        <v>361</v>
      </c>
      <c r="ED67" s="3">
        <v>28</v>
      </c>
      <c r="EE67" s="3">
        <v>1</v>
      </c>
      <c r="EH67" s="3" t="s">
        <v>105</v>
      </c>
      <c r="EI67" s="3" t="s">
        <v>105</v>
      </c>
      <c r="EJ67" s="3" t="s">
        <v>105</v>
      </c>
      <c r="EK67" s="3" t="s">
        <v>105</v>
      </c>
      <c r="EL67" s="3" t="s">
        <v>105</v>
      </c>
      <c r="EM67" s="3" t="s">
        <v>105</v>
      </c>
      <c r="EN67" s="3" t="s">
        <v>364</v>
      </c>
      <c r="EP67" s="3" t="s">
        <v>160</v>
      </c>
      <c r="EQ67" s="3" t="s">
        <v>105</v>
      </c>
      <c r="ER67" s="3" t="s">
        <v>160</v>
      </c>
      <c r="ES67" s="3" t="s">
        <v>105</v>
      </c>
      <c r="ET67" s="3" t="s">
        <v>105</v>
      </c>
      <c r="EU67" s="3" t="s">
        <v>105</v>
      </c>
      <c r="EV67" s="3" t="s">
        <v>105</v>
      </c>
      <c r="EW67" s="3" t="s">
        <v>105</v>
      </c>
      <c r="EX67" s="3" t="s">
        <v>105</v>
      </c>
      <c r="EY67" s="3" t="s">
        <v>365</v>
      </c>
      <c r="GA67" s="3" t="s">
        <v>208</v>
      </c>
      <c r="GB67" s="3" t="s">
        <v>104</v>
      </c>
      <c r="GC67" s="108" t="e">
        <f>#REF!+#REF!*IF($M67="A",1,0)+#REF!*0+#REF!*0+#REF!*IF($AA67="TRUE",1,0)+#REF!*IF(OR($Q67="Yes",$Q67="Cont"),1,0)+#REF!*($P67/1000)+#REF!*$R67+#REF!*IF($R67&gt;25,$R67-25,0)</f>
        <v>#REF!</v>
      </c>
      <c r="GD67" s="108" t="e">
        <f>#REF!+#REF!*IF($M67="A",1,0)+#REF!*1+#REF!*0+#REF!*IF($AA67="TRUE",1,0)+#REF!*IF(OR($Q67="Yes",$Q67="Cont"),1,0)+#REF!*($P67/1000)+#REF!*$R67+#REF!*IF($R67&gt;25,$R67-25,0)</f>
        <v>#REF!</v>
      </c>
      <c r="GE67" s="108" t="e">
        <f>#REF!+#REF!*IF($M67="A",1,0)+#REF!*1+#REF!*0+#REF!*IF($AA67="TRUE",1,0)+#REF!*IF(OR($Q67="Yes",$Q67="Cont"),1,0)+#REF!*($P67/1000)+#REF!*$R67+#REF!*IF($R67&gt;25,$R67-25,0)</f>
        <v>#REF!</v>
      </c>
      <c r="GF67" s="108" t="e">
        <f>#REF!+#REF!*IF($M67="A",1,0)+#REF!*1+#REF!*1+#REF!*IF($AA67="TRUE",1,0)+#REF!*IF(OR($Q67="Yes",$Q67="Cont"),1,0)+#REF!*($P67/1000)+#REF!*$R67+#REF!*IF($R67&gt;25,$R67-25,0)</f>
        <v>#REF!</v>
      </c>
      <c r="GG67" s="104">
        <v>7.9629999999999992E-2</v>
      </c>
      <c r="GH67" s="109">
        <v>72.260416710552065</v>
      </c>
    </row>
    <row r="68" spans="1:192">
      <c r="A68" s="36">
        <v>29</v>
      </c>
      <c r="B68" s="3">
        <v>0</v>
      </c>
      <c r="C68" s="228">
        <v>10095</v>
      </c>
      <c r="D68" s="228">
        <v>1002</v>
      </c>
      <c r="E68" s="3" t="s">
        <v>198</v>
      </c>
      <c r="F68" s="3" t="s">
        <v>199</v>
      </c>
      <c r="G68" s="3" t="s">
        <v>200</v>
      </c>
      <c r="H68" s="3" t="s">
        <v>201</v>
      </c>
      <c r="I68" s="37" t="s">
        <v>366</v>
      </c>
      <c r="J68" s="35" t="s">
        <v>203</v>
      </c>
      <c r="K68" s="35"/>
      <c r="L68" s="38" t="s">
        <v>367</v>
      </c>
      <c r="M68" s="39" t="s">
        <v>159</v>
      </c>
      <c r="N68" s="39" t="s">
        <v>109</v>
      </c>
      <c r="O68" s="39">
        <v>82</v>
      </c>
      <c r="P68" s="39">
        <v>6000</v>
      </c>
      <c r="Q68" s="39" t="s">
        <v>129</v>
      </c>
      <c r="R68" s="39">
        <v>31</v>
      </c>
      <c r="S68" s="39"/>
      <c r="T68" s="39"/>
      <c r="U68" s="39" t="s">
        <v>368</v>
      </c>
      <c r="V68" s="39" t="s">
        <v>83</v>
      </c>
      <c r="W68" s="39">
        <v>31</v>
      </c>
      <c r="X68" s="39"/>
      <c r="Y68" s="39"/>
      <c r="Z68" s="39" t="s">
        <v>109</v>
      </c>
      <c r="AA68" s="39"/>
      <c r="AB68" s="40"/>
      <c r="AC68" s="40"/>
      <c r="AD68" s="40" t="s">
        <v>111</v>
      </c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3" t="b">
        <v>1</v>
      </c>
      <c r="BB68" s="34" t="b">
        <v>1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5"/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5"/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5"/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5"/>
      <c r="DK68" s="3" t="b">
        <v>0</v>
      </c>
      <c r="DL68" s="3" t="b">
        <v>0</v>
      </c>
      <c r="DM68" s="3" t="b">
        <v>0</v>
      </c>
      <c r="DN68" s="3" t="b">
        <v>0</v>
      </c>
      <c r="DO68" s="3" t="b">
        <v>0</v>
      </c>
      <c r="DP68" s="3" t="b">
        <v>0</v>
      </c>
      <c r="DQ68" s="3" t="b">
        <v>0</v>
      </c>
      <c r="DR68" s="3" t="b">
        <v>0</v>
      </c>
      <c r="DS68" s="3" t="b">
        <v>0</v>
      </c>
      <c r="DT68" s="3" t="b">
        <v>0</v>
      </c>
      <c r="DU68" s="3" t="b">
        <v>0</v>
      </c>
      <c r="DV68" s="3" t="b">
        <v>0</v>
      </c>
      <c r="DW68" s="3" t="b">
        <v>0</v>
      </c>
      <c r="DX68" s="3" t="b">
        <v>0</v>
      </c>
      <c r="DY68" s="35"/>
      <c r="EA68" s="3" t="s">
        <v>366</v>
      </c>
      <c r="ED68" s="3">
        <v>29</v>
      </c>
      <c r="EE68" s="3">
        <v>1</v>
      </c>
      <c r="EH68" s="3" t="s">
        <v>105</v>
      </c>
      <c r="EI68" s="3" t="s">
        <v>105</v>
      </c>
      <c r="EJ68" s="3" t="s">
        <v>105</v>
      </c>
      <c r="EK68" s="3" t="s">
        <v>105</v>
      </c>
      <c r="EL68" s="3" t="s">
        <v>105</v>
      </c>
      <c r="EM68" s="3" t="s">
        <v>105</v>
      </c>
      <c r="EN68" s="3" t="s">
        <v>369</v>
      </c>
      <c r="EP68" s="3" t="s">
        <v>160</v>
      </c>
      <c r="EQ68" s="3" t="s">
        <v>105</v>
      </c>
      <c r="ER68" s="3" t="s">
        <v>160</v>
      </c>
      <c r="ES68" s="3" t="s">
        <v>105</v>
      </c>
      <c r="ET68" s="3" t="s">
        <v>105</v>
      </c>
      <c r="EU68" s="3" t="s">
        <v>105</v>
      </c>
      <c r="EV68" s="3" t="s">
        <v>105</v>
      </c>
      <c r="EW68" s="3" t="s">
        <v>105</v>
      </c>
      <c r="EX68" s="3" t="s">
        <v>105</v>
      </c>
      <c r="EY68" s="3" t="s">
        <v>370</v>
      </c>
      <c r="GA68" s="3" t="s">
        <v>208</v>
      </c>
      <c r="GB68" s="3" t="s">
        <v>104</v>
      </c>
      <c r="GC68" s="108" t="e">
        <f>#REF!+#REF!*IF($M68="A",1,0)+#REF!*0+#REF!*0+#REF!*IF($AA68="TRUE",1,0)+#REF!*IF(OR($Q68="Yes",$Q68="Cont"),1,0)+#REF!*($P68/1000)+#REF!*$R68+#REF!*IF($R68&gt;25,$R68-25,0)</f>
        <v>#REF!</v>
      </c>
      <c r="GD68" s="108" t="e">
        <f>#REF!+#REF!*IF($M68="A",1,0)+#REF!*1+#REF!*0+#REF!*IF($AA68="TRUE",1,0)+#REF!*IF(OR($Q68="Yes",$Q68="Cont"),1,0)+#REF!*($P68/1000)+#REF!*$R68+#REF!*IF($R68&gt;25,$R68-25,0)</f>
        <v>#REF!</v>
      </c>
      <c r="GE68" s="108" t="e">
        <f>#REF!+#REF!*IF($M68="A",1,0)+#REF!*1+#REF!*0+#REF!*IF($AA68="TRUE",1,0)+#REF!*IF(OR($Q68="Yes",$Q68="Cont"),1,0)+#REF!*($P68/1000)+#REF!*$R68+#REF!*IF($R68&gt;25,$R68-25,0)</f>
        <v>#REF!</v>
      </c>
      <c r="GF68" s="108" t="e">
        <f>#REF!+#REF!*IF($M68="A",1,0)+#REF!*1+#REF!*1+#REF!*IF($AA68="TRUE",1,0)+#REF!*IF(OR($Q68="Yes",$Q68="Cont"),1,0)+#REF!*($P68/1000)+#REF!*$R68+#REF!*IF($R68&gt;25,$R68-25,0)</f>
        <v>#REF!</v>
      </c>
      <c r="GG68" s="104">
        <v>7.9629999999999992E-2</v>
      </c>
      <c r="GH68" s="109">
        <v>72.260416710552065</v>
      </c>
    </row>
    <row r="69" spans="1:192">
      <c r="A69" s="36">
        <v>30</v>
      </c>
      <c r="B69" s="3">
        <v>0</v>
      </c>
      <c r="C69" s="228">
        <v>10096</v>
      </c>
      <c r="D69" s="228">
        <v>1002</v>
      </c>
      <c r="E69" s="3" t="s">
        <v>198</v>
      </c>
      <c r="F69" s="3" t="s">
        <v>199</v>
      </c>
      <c r="G69" s="3" t="s">
        <v>200</v>
      </c>
      <c r="H69" s="3" t="s">
        <v>201</v>
      </c>
      <c r="I69" s="37" t="s">
        <v>371</v>
      </c>
      <c r="J69" s="35" t="s">
        <v>203</v>
      </c>
      <c r="K69" s="35"/>
      <c r="L69" s="38" t="s">
        <v>372</v>
      </c>
      <c r="M69" s="39" t="s">
        <v>159</v>
      </c>
      <c r="N69" s="39" t="s">
        <v>109</v>
      </c>
      <c r="O69" s="39">
        <v>82</v>
      </c>
      <c r="P69" s="39">
        <v>6000</v>
      </c>
      <c r="Q69" s="39" t="s">
        <v>129</v>
      </c>
      <c r="R69" s="39">
        <v>32</v>
      </c>
      <c r="S69" s="39"/>
      <c r="T69" s="39"/>
      <c r="U69" s="39" t="s">
        <v>373</v>
      </c>
      <c r="V69" s="39" t="s">
        <v>83</v>
      </c>
      <c r="W69" s="39">
        <v>32</v>
      </c>
      <c r="X69" s="39"/>
      <c r="Y69" s="39"/>
      <c r="Z69" s="39" t="s">
        <v>109</v>
      </c>
      <c r="AA69" s="39"/>
      <c r="AB69" s="40"/>
      <c r="AC69" s="40"/>
      <c r="AD69" s="40" t="s">
        <v>111</v>
      </c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3" t="b">
        <v>1</v>
      </c>
      <c r="BB69" s="34" t="b">
        <v>1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5"/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5"/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5"/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5"/>
      <c r="DK69" s="3" t="b">
        <v>0</v>
      </c>
      <c r="DL69" s="3" t="b">
        <v>0</v>
      </c>
      <c r="DM69" s="3" t="b">
        <v>0</v>
      </c>
      <c r="DN69" s="3" t="b">
        <v>0</v>
      </c>
      <c r="DO69" s="3" t="b">
        <v>0</v>
      </c>
      <c r="DP69" s="3" t="b">
        <v>0</v>
      </c>
      <c r="DQ69" s="3" t="b">
        <v>0</v>
      </c>
      <c r="DR69" s="3" t="b">
        <v>0</v>
      </c>
      <c r="DS69" s="3" t="b">
        <v>0</v>
      </c>
      <c r="DT69" s="3" t="b">
        <v>0</v>
      </c>
      <c r="DU69" s="3" t="b">
        <v>0</v>
      </c>
      <c r="DV69" s="3" t="b">
        <v>0</v>
      </c>
      <c r="DW69" s="3" t="b">
        <v>0</v>
      </c>
      <c r="DX69" s="3" t="b">
        <v>0</v>
      </c>
      <c r="DY69" s="35"/>
      <c r="EA69" s="3" t="s">
        <v>371</v>
      </c>
      <c r="ED69" s="3">
        <v>30</v>
      </c>
      <c r="EE69" s="3">
        <v>1</v>
      </c>
      <c r="EH69" s="3" t="s">
        <v>105</v>
      </c>
      <c r="EI69" s="3" t="s">
        <v>105</v>
      </c>
      <c r="EJ69" s="3" t="s">
        <v>105</v>
      </c>
      <c r="EK69" s="3" t="s">
        <v>105</v>
      </c>
      <c r="EL69" s="3" t="s">
        <v>105</v>
      </c>
      <c r="EM69" s="3" t="s">
        <v>105</v>
      </c>
      <c r="EN69" s="3" t="s">
        <v>374</v>
      </c>
      <c r="EP69" s="3" t="s">
        <v>160</v>
      </c>
      <c r="EQ69" s="3" t="s">
        <v>105</v>
      </c>
      <c r="ER69" s="3" t="s">
        <v>160</v>
      </c>
      <c r="ES69" s="3" t="s">
        <v>105</v>
      </c>
      <c r="ET69" s="3" t="s">
        <v>105</v>
      </c>
      <c r="EU69" s="3" t="s">
        <v>105</v>
      </c>
      <c r="EV69" s="3" t="s">
        <v>105</v>
      </c>
      <c r="EW69" s="3" t="s">
        <v>105</v>
      </c>
      <c r="EX69" s="3" t="s">
        <v>105</v>
      </c>
      <c r="EY69" s="3" t="s">
        <v>375</v>
      </c>
      <c r="GA69" s="3" t="s">
        <v>208</v>
      </c>
      <c r="GB69" s="3" t="s">
        <v>104</v>
      </c>
      <c r="GC69" s="108" t="e">
        <f>#REF!+#REF!*IF($M69="A",1,0)+#REF!*0+#REF!*0+#REF!*IF($AA69="TRUE",1,0)+#REF!*IF(OR($Q69="Yes",$Q69="Cont"),1,0)+#REF!*($P69/1000)+#REF!*$R69+#REF!*IF($R69&gt;25,$R69-25,0)</f>
        <v>#REF!</v>
      </c>
      <c r="GD69" s="108" t="e">
        <f>#REF!+#REF!*IF($M69="A",1,0)+#REF!*1+#REF!*0+#REF!*IF($AA69="TRUE",1,0)+#REF!*IF(OR($Q69="Yes",$Q69="Cont"),1,0)+#REF!*($P69/1000)+#REF!*$R69+#REF!*IF($R69&gt;25,$R69-25,0)</f>
        <v>#REF!</v>
      </c>
      <c r="GE69" s="108" t="e">
        <f>#REF!+#REF!*IF($M69="A",1,0)+#REF!*1+#REF!*0+#REF!*IF($AA69="TRUE",1,0)+#REF!*IF(OR($Q69="Yes",$Q69="Cont"),1,0)+#REF!*($P69/1000)+#REF!*$R69+#REF!*IF($R69&gt;25,$R69-25,0)</f>
        <v>#REF!</v>
      </c>
      <c r="GF69" s="108" t="e">
        <f>#REF!+#REF!*IF($M69="A",1,0)+#REF!*1+#REF!*1+#REF!*IF($AA69="TRUE",1,0)+#REF!*IF(OR($Q69="Yes",$Q69="Cont"),1,0)+#REF!*($P69/1000)+#REF!*$R69+#REF!*IF($R69&gt;25,$R69-25,0)</f>
        <v>#REF!</v>
      </c>
      <c r="GG69" s="104">
        <v>7.9629999999999992E-2</v>
      </c>
      <c r="GH69" s="109">
        <v>72.260416710552065</v>
      </c>
    </row>
    <row r="70" spans="1:192">
      <c r="A70" s="36">
        <v>31</v>
      </c>
      <c r="B70" s="3">
        <v>0</v>
      </c>
      <c r="C70" s="228">
        <v>10097</v>
      </c>
      <c r="D70" s="228">
        <v>1002</v>
      </c>
      <c r="E70" s="3" t="s">
        <v>198</v>
      </c>
      <c r="F70" s="3" t="s">
        <v>199</v>
      </c>
      <c r="G70" s="3" t="s">
        <v>200</v>
      </c>
      <c r="H70" s="3" t="s">
        <v>201</v>
      </c>
      <c r="I70" s="37" t="s">
        <v>376</v>
      </c>
      <c r="J70" s="35" t="s">
        <v>203</v>
      </c>
      <c r="K70" s="35"/>
      <c r="L70" s="38" t="s">
        <v>377</v>
      </c>
      <c r="M70" s="39" t="s">
        <v>159</v>
      </c>
      <c r="N70" s="39" t="s">
        <v>109</v>
      </c>
      <c r="O70" s="39">
        <v>82</v>
      </c>
      <c r="P70" s="39">
        <v>6000</v>
      </c>
      <c r="Q70" s="39" t="s">
        <v>129</v>
      </c>
      <c r="R70" s="39">
        <v>40</v>
      </c>
      <c r="S70" s="39"/>
      <c r="T70" s="39"/>
      <c r="U70" s="39"/>
      <c r="V70" s="39" t="s">
        <v>83</v>
      </c>
      <c r="W70" s="39">
        <v>40</v>
      </c>
      <c r="X70" s="39"/>
      <c r="Y70" s="39"/>
      <c r="Z70" s="39" t="s">
        <v>109</v>
      </c>
      <c r="AA70" s="39"/>
      <c r="AB70" s="40"/>
      <c r="AC70" s="40"/>
      <c r="AD70" s="40" t="s">
        <v>111</v>
      </c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3" t="b">
        <v>1</v>
      </c>
      <c r="BB70" s="34" t="b">
        <v>1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5"/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5"/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5"/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5"/>
      <c r="DK70" s="3" t="b">
        <v>0</v>
      </c>
      <c r="DL70" s="3" t="b">
        <v>0</v>
      </c>
      <c r="DM70" s="3" t="b">
        <v>0</v>
      </c>
      <c r="DN70" s="3" t="b">
        <v>0</v>
      </c>
      <c r="DO70" s="3" t="b">
        <v>0</v>
      </c>
      <c r="DP70" s="3" t="b">
        <v>0</v>
      </c>
      <c r="DQ70" s="3" t="b">
        <v>0</v>
      </c>
      <c r="DR70" s="3" t="b">
        <v>0</v>
      </c>
      <c r="DS70" s="3" t="b">
        <v>0</v>
      </c>
      <c r="DT70" s="3" t="b">
        <v>0</v>
      </c>
      <c r="DU70" s="3" t="b">
        <v>0</v>
      </c>
      <c r="DV70" s="3" t="b">
        <v>0</v>
      </c>
      <c r="DW70" s="3" t="b">
        <v>0</v>
      </c>
      <c r="DX70" s="3" t="b">
        <v>0</v>
      </c>
      <c r="DY70" s="35"/>
      <c r="EA70" s="3" t="s">
        <v>376</v>
      </c>
      <c r="ED70" s="3">
        <v>31</v>
      </c>
      <c r="EE70" s="3">
        <v>1</v>
      </c>
      <c r="EH70" s="3" t="s">
        <v>105</v>
      </c>
      <c r="EI70" s="3" t="s">
        <v>105</v>
      </c>
      <c r="EJ70" s="3" t="s">
        <v>105</v>
      </c>
      <c r="EK70" s="3" t="s">
        <v>105</v>
      </c>
      <c r="EL70" s="3" t="s">
        <v>105</v>
      </c>
      <c r="EM70" s="3" t="s">
        <v>105</v>
      </c>
      <c r="EN70" s="3" t="s">
        <v>378</v>
      </c>
      <c r="EP70" s="3" t="s">
        <v>160</v>
      </c>
      <c r="EQ70" s="3" t="s">
        <v>105</v>
      </c>
      <c r="ER70" s="3" t="s">
        <v>160</v>
      </c>
      <c r="ES70" s="3" t="s">
        <v>105</v>
      </c>
      <c r="ET70" s="3" t="s">
        <v>105</v>
      </c>
      <c r="EU70" s="3" t="s">
        <v>105</v>
      </c>
      <c r="EV70" s="3" t="s">
        <v>105</v>
      </c>
      <c r="EW70" s="3" t="s">
        <v>105</v>
      </c>
      <c r="EX70" s="3" t="s">
        <v>105</v>
      </c>
      <c r="EY70" s="3" t="s">
        <v>379</v>
      </c>
      <c r="GA70" s="3" t="s">
        <v>208</v>
      </c>
      <c r="GB70" s="3" t="s">
        <v>104</v>
      </c>
      <c r="GC70" s="108" t="e">
        <f>#REF!+#REF!*IF($M70="A",1,0)+#REF!*0+#REF!*0+#REF!*IF($AA70="TRUE",1,0)+#REF!*IF(OR($Q70="Yes",$Q70="Cont"),1,0)+#REF!*($P70/1000)+#REF!*$R70+#REF!*IF($R70&gt;25,$R70-25,0)</f>
        <v>#REF!</v>
      </c>
      <c r="GD70" s="108" t="e">
        <f>#REF!+#REF!*IF($M70="A",1,0)+#REF!*1+#REF!*0+#REF!*IF($AA70="TRUE",1,0)+#REF!*IF(OR($Q70="Yes",$Q70="Cont"),1,0)+#REF!*($P70/1000)+#REF!*$R70+#REF!*IF($R70&gt;25,$R70-25,0)</f>
        <v>#REF!</v>
      </c>
      <c r="GE70" s="108" t="e">
        <f>#REF!+#REF!*IF($M70="A",1,0)+#REF!*1+#REF!*0+#REF!*IF($AA70="TRUE",1,0)+#REF!*IF(OR($Q70="Yes",$Q70="Cont"),1,0)+#REF!*($P70/1000)+#REF!*$R70+#REF!*IF($R70&gt;25,$R70-25,0)</f>
        <v>#REF!</v>
      </c>
      <c r="GF70" s="108" t="e">
        <f>#REF!+#REF!*IF($M70="A",1,0)+#REF!*1+#REF!*1+#REF!*IF($AA70="TRUE",1,0)+#REF!*IF(OR($Q70="Yes",$Q70="Cont"),1,0)+#REF!*($P70/1000)+#REF!*$R70+#REF!*IF($R70&gt;25,$R70-25,0)</f>
        <v>#REF!</v>
      </c>
      <c r="GG70" s="104">
        <v>7.9629999999999992E-2</v>
      </c>
      <c r="GH70" s="109">
        <v>72.260416710552065</v>
      </c>
    </row>
    <row r="71" spans="1:192">
      <c r="A71" s="36">
        <v>32</v>
      </c>
      <c r="B71" s="3">
        <v>0</v>
      </c>
      <c r="C71" s="228">
        <v>10098</v>
      </c>
      <c r="D71" s="228">
        <v>1002</v>
      </c>
      <c r="E71" s="3" t="s">
        <v>198</v>
      </c>
      <c r="F71" s="3" t="s">
        <v>199</v>
      </c>
      <c r="G71" s="3" t="s">
        <v>200</v>
      </c>
      <c r="H71" s="3" t="s">
        <v>201</v>
      </c>
      <c r="I71" s="37" t="s">
        <v>380</v>
      </c>
      <c r="J71" s="35" t="s">
        <v>203</v>
      </c>
      <c r="K71" s="35"/>
      <c r="L71" s="38" t="s">
        <v>381</v>
      </c>
      <c r="M71" s="39" t="s">
        <v>159</v>
      </c>
      <c r="N71" s="39" t="s">
        <v>109</v>
      </c>
      <c r="O71" s="39">
        <v>82</v>
      </c>
      <c r="P71" s="39">
        <v>6000</v>
      </c>
      <c r="Q71" s="39" t="s">
        <v>129</v>
      </c>
      <c r="R71" s="39">
        <v>42</v>
      </c>
      <c r="S71" s="39"/>
      <c r="T71" s="39"/>
      <c r="U71" s="39" t="s">
        <v>382</v>
      </c>
      <c r="V71" s="39" t="s">
        <v>83</v>
      </c>
      <c r="W71" s="39">
        <v>42</v>
      </c>
      <c r="X71" s="39"/>
      <c r="Y71" s="39"/>
      <c r="Z71" s="39" t="s">
        <v>109</v>
      </c>
      <c r="AA71" s="39"/>
      <c r="AB71" s="40"/>
      <c r="AC71" s="40"/>
      <c r="AD71" s="40" t="s">
        <v>111</v>
      </c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3" t="b">
        <v>1</v>
      </c>
      <c r="BB71" s="34" t="b">
        <v>1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5"/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5"/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5"/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5"/>
      <c r="DK71" s="3" t="b">
        <v>0</v>
      </c>
      <c r="DL71" s="3" t="b">
        <v>0</v>
      </c>
      <c r="DM71" s="3" t="b">
        <v>0</v>
      </c>
      <c r="DN71" s="3" t="b">
        <v>0</v>
      </c>
      <c r="DO71" s="3" t="b">
        <v>0</v>
      </c>
      <c r="DP71" s="3" t="b">
        <v>0</v>
      </c>
      <c r="DQ71" s="3" t="b">
        <v>0</v>
      </c>
      <c r="DR71" s="3" t="b">
        <v>0</v>
      </c>
      <c r="DS71" s="3" t="b">
        <v>0</v>
      </c>
      <c r="DT71" s="3" t="b">
        <v>0</v>
      </c>
      <c r="DU71" s="3" t="b">
        <v>0</v>
      </c>
      <c r="DV71" s="3" t="b">
        <v>0</v>
      </c>
      <c r="DW71" s="3" t="b">
        <v>0</v>
      </c>
      <c r="DX71" s="3" t="b">
        <v>0</v>
      </c>
      <c r="DY71" s="35"/>
      <c r="EA71" s="3" t="s">
        <v>380</v>
      </c>
      <c r="ED71" s="3">
        <v>32</v>
      </c>
      <c r="EE71" s="3">
        <v>1</v>
      </c>
      <c r="EH71" s="3" t="s">
        <v>105</v>
      </c>
      <c r="EI71" s="3" t="s">
        <v>105</v>
      </c>
      <c r="EJ71" s="3" t="s">
        <v>105</v>
      </c>
      <c r="EK71" s="3" t="s">
        <v>105</v>
      </c>
      <c r="EL71" s="3" t="s">
        <v>105</v>
      </c>
      <c r="EM71" s="3" t="s">
        <v>105</v>
      </c>
      <c r="EN71" s="3" t="s">
        <v>383</v>
      </c>
      <c r="EP71" s="3" t="s">
        <v>160</v>
      </c>
      <c r="EQ71" s="3" t="s">
        <v>105</v>
      </c>
      <c r="ER71" s="3" t="s">
        <v>160</v>
      </c>
      <c r="ES71" s="3" t="s">
        <v>105</v>
      </c>
      <c r="ET71" s="3" t="s">
        <v>105</v>
      </c>
      <c r="EU71" s="3" t="s">
        <v>105</v>
      </c>
      <c r="EV71" s="3" t="s">
        <v>105</v>
      </c>
      <c r="EW71" s="3" t="s">
        <v>105</v>
      </c>
      <c r="EX71" s="3" t="s">
        <v>105</v>
      </c>
      <c r="EY71" s="3" t="s">
        <v>384</v>
      </c>
      <c r="GA71" s="3" t="s">
        <v>208</v>
      </c>
      <c r="GB71" s="3" t="s">
        <v>104</v>
      </c>
      <c r="GC71" s="108" t="e">
        <f>#REF!+#REF!*IF($M71="A",1,0)+#REF!*0+#REF!*0+#REF!*IF($AA71="TRUE",1,0)+#REF!*IF(OR($Q71="Yes",$Q71="Cont"),1,0)+#REF!*($P71/1000)+#REF!*$R71+#REF!*IF($R71&gt;25,$R71-25,0)</f>
        <v>#REF!</v>
      </c>
      <c r="GD71" s="108" t="e">
        <f>#REF!+#REF!*IF($M71="A",1,0)+#REF!*1+#REF!*0+#REF!*IF($AA71="TRUE",1,0)+#REF!*IF(OR($Q71="Yes",$Q71="Cont"),1,0)+#REF!*($P71/1000)+#REF!*$R71+#REF!*IF($R71&gt;25,$R71-25,0)</f>
        <v>#REF!</v>
      </c>
      <c r="GE71" s="108" t="e">
        <f>#REF!+#REF!*IF($M71="A",1,0)+#REF!*1+#REF!*0+#REF!*IF($AA71="TRUE",1,0)+#REF!*IF(OR($Q71="Yes",$Q71="Cont"),1,0)+#REF!*($P71/1000)+#REF!*$R71+#REF!*IF($R71&gt;25,$R71-25,0)</f>
        <v>#REF!</v>
      </c>
      <c r="GF71" s="108" t="e">
        <f>#REF!+#REF!*IF($M71="A",1,0)+#REF!*1+#REF!*1+#REF!*IF($AA71="TRUE",1,0)+#REF!*IF(OR($Q71="Yes",$Q71="Cont"),1,0)+#REF!*($P71/1000)+#REF!*$R71+#REF!*IF($R71&gt;25,$R71-25,0)</f>
        <v>#REF!</v>
      </c>
      <c r="GG71" s="104">
        <v>7.9629999999999992E-2</v>
      </c>
      <c r="GH71" s="109">
        <v>72.260416710552065</v>
      </c>
    </row>
    <row r="72" spans="1:192">
      <c r="A72" s="36">
        <v>33</v>
      </c>
      <c r="B72" s="3">
        <v>0</v>
      </c>
      <c r="C72" s="228">
        <v>10099</v>
      </c>
      <c r="D72" s="228">
        <v>1002</v>
      </c>
      <c r="E72" s="3" t="s">
        <v>198</v>
      </c>
      <c r="F72" s="3" t="s">
        <v>199</v>
      </c>
      <c r="G72" s="3" t="s">
        <v>200</v>
      </c>
      <c r="H72" s="3" t="s">
        <v>201</v>
      </c>
      <c r="I72" s="37" t="s">
        <v>385</v>
      </c>
      <c r="J72" s="35" t="s">
        <v>203</v>
      </c>
      <c r="K72" s="35"/>
      <c r="L72" s="38" t="s">
        <v>386</v>
      </c>
      <c r="M72" s="39" t="s">
        <v>159</v>
      </c>
      <c r="N72" s="39" t="s">
        <v>109</v>
      </c>
      <c r="O72" s="39">
        <v>82</v>
      </c>
      <c r="P72" s="39">
        <v>6000</v>
      </c>
      <c r="Q72" s="39" t="s">
        <v>129</v>
      </c>
      <c r="R72" s="39">
        <v>55</v>
      </c>
      <c r="S72" s="39"/>
      <c r="T72" s="39"/>
      <c r="U72" s="39" t="s">
        <v>387</v>
      </c>
      <c r="V72" s="39" t="s">
        <v>83</v>
      </c>
      <c r="W72" s="39">
        <v>55</v>
      </c>
      <c r="X72" s="39"/>
      <c r="Y72" s="39"/>
      <c r="Z72" s="39" t="s">
        <v>109</v>
      </c>
      <c r="AA72" s="39"/>
      <c r="AB72" s="40"/>
      <c r="AC72" s="40"/>
      <c r="AD72" s="40" t="s">
        <v>111</v>
      </c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3" t="b">
        <v>1</v>
      </c>
      <c r="BB72" s="34" t="b">
        <v>1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5"/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5"/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5"/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5"/>
      <c r="DK72" s="3" t="b">
        <v>0</v>
      </c>
      <c r="DL72" s="3" t="b">
        <v>0</v>
      </c>
      <c r="DM72" s="3" t="b">
        <v>0</v>
      </c>
      <c r="DN72" s="3" t="b">
        <v>0</v>
      </c>
      <c r="DO72" s="3" t="b">
        <v>0</v>
      </c>
      <c r="DP72" s="3" t="b">
        <v>0</v>
      </c>
      <c r="DQ72" s="3" t="b">
        <v>0</v>
      </c>
      <c r="DR72" s="3" t="b">
        <v>0</v>
      </c>
      <c r="DS72" s="3" t="b">
        <v>0</v>
      </c>
      <c r="DT72" s="3" t="b">
        <v>0</v>
      </c>
      <c r="DU72" s="3" t="b">
        <v>0</v>
      </c>
      <c r="DV72" s="3" t="b">
        <v>0</v>
      </c>
      <c r="DW72" s="3" t="b">
        <v>0</v>
      </c>
      <c r="DX72" s="3" t="b">
        <v>0</v>
      </c>
      <c r="DY72" s="35"/>
      <c r="EA72" s="3" t="s">
        <v>385</v>
      </c>
      <c r="ED72" s="3">
        <v>33</v>
      </c>
      <c r="EE72" s="3">
        <v>1</v>
      </c>
      <c r="EH72" s="3" t="s">
        <v>105</v>
      </c>
      <c r="EI72" s="3" t="s">
        <v>105</v>
      </c>
      <c r="EJ72" s="3" t="s">
        <v>105</v>
      </c>
      <c r="EK72" s="3" t="s">
        <v>105</v>
      </c>
      <c r="EL72" s="3" t="s">
        <v>105</v>
      </c>
      <c r="EM72" s="3" t="s">
        <v>105</v>
      </c>
      <c r="EN72" s="3" t="s">
        <v>388</v>
      </c>
      <c r="EP72" s="3" t="s">
        <v>160</v>
      </c>
      <c r="EQ72" s="3" t="s">
        <v>105</v>
      </c>
      <c r="ER72" s="3" t="s">
        <v>160</v>
      </c>
      <c r="ES72" s="3" t="s">
        <v>105</v>
      </c>
      <c r="ET72" s="3" t="s">
        <v>105</v>
      </c>
      <c r="EU72" s="3" t="s">
        <v>105</v>
      </c>
      <c r="EV72" s="3" t="s">
        <v>105</v>
      </c>
      <c r="EW72" s="3" t="s">
        <v>105</v>
      </c>
      <c r="EX72" s="3" t="s">
        <v>105</v>
      </c>
      <c r="EY72" s="3" t="s">
        <v>389</v>
      </c>
      <c r="GA72" s="3" t="s">
        <v>208</v>
      </c>
      <c r="GB72" s="3" t="s">
        <v>104</v>
      </c>
      <c r="GC72" s="108" t="e">
        <f>#REF!+#REF!*IF($M72="A",1,0)+#REF!*0+#REF!*0+#REF!*IF($AA72="TRUE",1,0)+#REF!*IF(OR($Q72="Yes",$Q72="Cont"),1,0)+#REF!*($P72/1000)+#REF!*$R72+#REF!*IF($R72&gt;25,$R72-25,0)</f>
        <v>#REF!</v>
      </c>
      <c r="GD72" s="108" t="e">
        <f>#REF!+#REF!*IF($M72="A",1,0)+#REF!*1+#REF!*0+#REF!*IF($AA72="TRUE",1,0)+#REF!*IF(OR($Q72="Yes",$Q72="Cont"),1,0)+#REF!*($P72/1000)+#REF!*$R72+#REF!*IF($R72&gt;25,$R72-25,0)</f>
        <v>#REF!</v>
      </c>
      <c r="GE72" s="108" t="e">
        <f>#REF!+#REF!*IF($M72="A",1,0)+#REF!*1+#REF!*0+#REF!*IF($AA72="TRUE",1,0)+#REF!*IF(OR($Q72="Yes",$Q72="Cont"),1,0)+#REF!*($P72/1000)+#REF!*$R72+#REF!*IF($R72&gt;25,$R72-25,0)</f>
        <v>#REF!</v>
      </c>
      <c r="GF72" s="108" t="e">
        <f>#REF!+#REF!*IF($M72="A",1,0)+#REF!*1+#REF!*1+#REF!*IF($AA72="TRUE",1,0)+#REF!*IF(OR($Q72="Yes",$Q72="Cont"),1,0)+#REF!*($P72/1000)+#REF!*$R72+#REF!*IF($R72&gt;25,$R72-25,0)</f>
        <v>#REF!</v>
      </c>
      <c r="GG72" s="104">
        <v>7.9629999999999992E-2</v>
      </c>
      <c r="GH72" s="109">
        <v>72.260416710552065</v>
      </c>
    </row>
    <row r="73" spans="1:192" hidden="1">
      <c r="A73" s="36">
        <v>34</v>
      </c>
      <c r="B73" s="3">
        <v>0</v>
      </c>
      <c r="C73" s="228">
        <v>10100</v>
      </c>
      <c r="D73" s="228">
        <v>1002</v>
      </c>
      <c r="E73" s="3" t="s">
        <v>198</v>
      </c>
      <c r="F73" s="3" t="s">
        <v>199</v>
      </c>
      <c r="G73" s="3" t="s">
        <v>200</v>
      </c>
      <c r="H73" s="3" t="s">
        <v>201</v>
      </c>
      <c r="I73" s="37" t="s">
        <v>390</v>
      </c>
      <c r="J73" s="35" t="s">
        <v>203</v>
      </c>
      <c r="K73" s="35"/>
      <c r="L73" s="38" t="s">
        <v>391</v>
      </c>
      <c r="M73" s="39" t="s">
        <v>159</v>
      </c>
      <c r="N73" s="39" t="s">
        <v>109</v>
      </c>
      <c r="O73" s="39">
        <v>82</v>
      </c>
      <c r="P73" s="39">
        <v>6000</v>
      </c>
      <c r="Q73" s="39" t="s">
        <v>129</v>
      </c>
      <c r="R73" s="39">
        <v>60</v>
      </c>
      <c r="S73" s="39"/>
      <c r="T73" s="39"/>
      <c r="U73" s="39" t="s">
        <v>392</v>
      </c>
      <c r="V73" s="39" t="s">
        <v>83</v>
      </c>
      <c r="W73" s="39">
        <v>60</v>
      </c>
      <c r="X73" s="39"/>
      <c r="Y73" s="39"/>
      <c r="Z73" s="39" t="s">
        <v>109</v>
      </c>
      <c r="AA73" s="39"/>
      <c r="AB73" s="40"/>
      <c r="AC73" s="40"/>
      <c r="AD73" s="40" t="s">
        <v>111</v>
      </c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3" t="b">
        <v>1</v>
      </c>
      <c r="BB73" s="34" t="b">
        <v>1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5"/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5"/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5"/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5"/>
      <c r="DK73" s="3" t="b">
        <v>0</v>
      </c>
      <c r="DL73" s="3" t="b">
        <v>0</v>
      </c>
      <c r="DM73" s="3" t="b">
        <v>0</v>
      </c>
      <c r="DN73" s="3" t="b">
        <v>0</v>
      </c>
      <c r="DO73" s="3" t="b">
        <v>0</v>
      </c>
      <c r="DP73" s="3" t="b">
        <v>0</v>
      </c>
      <c r="DQ73" s="3" t="b">
        <v>0</v>
      </c>
      <c r="DR73" s="3" t="b">
        <v>0</v>
      </c>
      <c r="DS73" s="3" t="b">
        <v>0</v>
      </c>
      <c r="DT73" s="3" t="b">
        <v>0</v>
      </c>
      <c r="DU73" s="3" t="b">
        <v>0</v>
      </c>
      <c r="DV73" s="3" t="b">
        <v>0</v>
      </c>
      <c r="DW73" s="3" t="b">
        <v>0</v>
      </c>
      <c r="DX73" s="3" t="b">
        <v>0</v>
      </c>
      <c r="DY73" s="35"/>
      <c r="EA73" s="3" t="s">
        <v>390</v>
      </c>
      <c r="ED73" s="3">
        <v>34</v>
      </c>
      <c r="EE73" s="3">
        <v>1</v>
      </c>
      <c r="EH73" s="3" t="s">
        <v>105</v>
      </c>
      <c r="EI73" s="3" t="s">
        <v>105</v>
      </c>
      <c r="EJ73" s="3" t="s">
        <v>105</v>
      </c>
      <c r="EK73" s="3" t="s">
        <v>105</v>
      </c>
      <c r="EL73" s="3" t="s">
        <v>105</v>
      </c>
      <c r="EM73" s="3" t="s">
        <v>105</v>
      </c>
      <c r="EN73" s="3" t="s">
        <v>393</v>
      </c>
      <c r="EP73" s="3" t="s">
        <v>160</v>
      </c>
      <c r="EQ73" s="3" t="s">
        <v>105</v>
      </c>
      <c r="ER73" s="3" t="s">
        <v>160</v>
      </c>
      <c r="ES73" s="3" t="s">
        <v>105</v>
      </c>
      <c r="ET73" s="3" t="s">
        <v>105</v>
      </c>
      <c r="EU73" s="3" t="s">
        <v>105</v>
      </c>
      <c r="EV73" s="3" t="s">
        <v>105</v>
      </c>
      <c r="EW73" s="3" t="s">
        <v>105</v>
      </c>
      <c r="EX73" s="3" t="s">
        <v>105</v>
      </c>
      <c r="EY73" s="3" t="s">
        <v>394</v>
      </c>
      <c r="GA73" s="3" t="s">
        <v>395</v>
      </c>
      <c r="GG73" s="104"/>
      <c r="GH73" s="109"/>
    </row>
    <row r="74" spans="1:192" s="42" customFormat="1" hidden="1">
      <c r="A74" s="36">
        <v>35</v>
      </c>
      <c r="B74" s="3">
        <v>0</v>
      </c>
      <c r="C74" s="228">
        <v>10101</v>
      </c>
      <c r="D74" s="41">
        <v>1002</v>
      </c>
      <c r="E74" s="42" t="s">
        <v>198</v>
      </c>
      <c r="F74" s="42" t="s">
        <v>199</v>
      </c>
      <c r="G74" s="42" t="s">
        <v>200</v>
      </c>
      <c r="H74" s="42" t="s">
        <v>201</v>
      </c>
      <c r="I74" s="37" t="s">
        <v>396</v>
      </c>
      <c r="J74" s="43" t="s">
        <v>203</v>
      </c>
      <c r="K74" s="43"/>
      <c r="L74" s="44" t="s">
        <v>397</v>
      </c>
      <c r="M74" s="45" t="s">
        <v>159</v>
      </c>
      <c r="N74" s="45" t="s">
        <v>109</v>
      </c>
      <c r="O74" s="45">
        <v>82</v>
      </c>
      <c r="P74" s="45">
        <v>6000</v>
      </c>
      <c r="Q74" s="45" t="s">
        <v>129</v>
      </c>
      <c r="R74" s="45">
        <v>80</v>
      </c>
      <c r="S74" s="45"/>
      <c r="T74" s="45"/>
      <c r="U74" s="45" t="s">
        <v>398</v>
      </c>
      <c r="V74" s="45" t="s">
        <v>83</v>
      </c>
      <c r="W74" s="45">
        <v>80</v>
      </c>
      <c r="X74" s="45"/>
      <c r="Y74" s="45"/>
      <c r="Z74" s="45" t="s">
        <v>109</v>
      </c>
      <c r="AA74" s="45"/>
      <c r="AB74" s="46"/>
      <c r="AC74" s="46"/>
      <c r="AD74" s="46" t="s">
        <v>111</v>
      </c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3" t="b">
        <v>1</v>
      </c>
      <c r="BB74" s="48" t="b">
        <v>1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2">
        <v>0</v>
      </c>
      <c r="BP74" s="42">
        <v>0</v>
      </c>
      <c r="BQ74" s="43"/>
      <c r="BR74" s="42">
        <v>0</v>
      </c>
      <c r="BS74" s="42">
        <v>0</v>
      </c>
      <c r="BT74" s="42">
        <v>0</v>
      </c>
      <c r="BU74" s="42">
        <v>0</v>
      </c>
      <c r="BV74" s="42">
        <v>0</v>
      </c>
      <c r="BW74" s="42">
        <v>0</v>
      </c>
      <c r="BX74" s="42">
        <v>0</v>
      </c>
      <c r="BY74" s="42">
        <v>0</v>
      </c>
      <c r="BZ74" s="42">
        <v>0</v>
      </c>
      <c r="CA74" s="42">
        <v>0</v>
      </c>
      <c r="CB74" s="42">
        <v>0</v>
      </c>
      <c r="CC74" s="42">
        <v>0</v>
      </c>
      <c r="CD74" s="42">
        <v>0</v>
      </c>
      <c r="CE74" s="42">
        <v>0</v>
      </c>
      <c r="CF74" s="43"/>
      <c r="CG74" s="42">
        <v>0</v>
      </c>
      <c r="CH74" s="42">
        <v>0</v>
      </c>
      <c r="CI74" s="42">
        <v>0</v>
      </c>
      <c r="CJ74" s="42">
        <v>0</v>
      </c>
      <c r="CK74" s="42">
        <v>0</v>
      </c>
      <c r="CL74" s="42">
        <v>0</v>
      </c>
      <c r="CM74" s="42">
        <v>0</v>
      </c>
      <c r="CN74" s="42">
        <v>0</v>
      </c>
      <c r="CO74" s="42">
        <v>0</v>
      </c>
      <c r="CP74" s="42">
        <v>0</v>
      </c>
      <c r="CQ74" s="42">
        <v>0</v>
      </c>
      <c r="CR74" s="42">
        <v>0</v>
      </c>
      <c r="CS74" s="42">
        <v>0</v>
      </c>
      <c r="CT74" s="42">
        <v>0</v>
      </c>
      <c r="CU74" s="43"/>
      <c r="CV74" s="42">
        <v>0</v>
      </c>
      <c r="CW74" s="42">
        <v>0</v>
      </c>
      <c r="CX74" s="42">
        <v>0</v>
      </c>
      <c r="CY74" s="42">
        <v>0</v>
      </c>
      <c r="CZ74" s="42">
        <v>0</v>
      </c>
      <c r="DA74" s="42">
        <v>0</v>
      </c>
      <c r="DB74" s="42">
        <v>0</v>
      </c>
      <c r="DC74" s="42">
        <v>0</v>
      </c>
      <c r="DD74" s="42">
        <v>0</v>
      </c>
      <c r="DE74" s="42">
        <v>0</v>
      </c>
      <c r="DF74" s="42">
        <v>0</v>
      </c>
      <c r="DG74" s="42">
        <v>0</v>
      </c>
      <c r="DH74" s="42">
        <v>0</v>
      </c>
      <c r="DI74" s="42">
        <v>0</v>
      </c>
      <c r="DJ74" s="43"/>
      <c r="DK74" s="42" t="b">
        <v>0</v>
      </c>
      <c r="DL74" s="42" t="b">
        <v>0</v>
      </c>
      <c r="DM74" s="42" t="b">
        <v>0</v>
      </c>
      <c r="DN74" s="42" t="b">
        <v>0</v>
      </c>
      <c r="DO74" s="42" t="b">
        <v>0</v>
      </c>
      <c r="DP74" s="42" t="b">
        <v>0</v>
      </c>
      <c r="DQ74" s="42" t="b">
        <v>0</v>
      </c>
      <c r="DR74" s="42" t="b">
        <v>0</v>
      </c>
      <c r="DS74" s="42" t="b">
        <v>0</v>
      </c>
      <c r="DT74" s="42" t="b">
        <v>0</v>
      </c>
      <c r="DU74" s="42" t="b">
        <v>0</v>
      </c>
      <c r="DV74" s="42" t="b">
        <v>0</v>
      </c>
      <c r="DW74" s="42" t="b">
        <v>0</v>
      </c>
      <c r="DX74" s="42" t="b">
        <v>0</v>
      </c>
      <c r="DY74" s="43"/>
      <c r="EA74" s="3" t="s">
        <v>396</v>
      </c>
      <c r="ED74" s="3">
        <v>35</v>
      </c>
      <c r="EE74" s="3">
        <v>1</v>
      </c>
      <c r="EH74" s="42" t="s">
        <v>105</v>
      </c>
      <c r="EI74" s="42" t="s">
        <v>105</v>
      </c>
      <c r="EJ74" s="42" t="s">
        <v>105</v>
      </c>
      <c r="EK74" s="42" t="s">
        <v>105</v>
      </c>
      <c r="EL74" s="42" t="s">
        <v>105</v>
      </c>
      <c r="EM74" s="42" t="s">
        <v>105</v>
      </c>
      <c r="EN74" s="42" t="s">
        <v>399</v>
      </c>
      <c r="EP74" s="42" t="s">
        <v>160</v>
      </c>
      <c r="EQ74" s="42" t="s">
        <v>105</v>
      </c>
      <c r="ER74" s="42" t="s">
        <v>160</v>
      </c>
      <c r="ES74" s="42" t="s">
        <v>105</v>
      </c>
      <c r="ET74" s="42" t="s">
        <v>105</v>
      </c>
      <c r="EU74" s="42" t="s">
        <v>105</v>
      </c>
      <c r="EV74" s="42" t="s">
        <v>105</v>
      </c>
      <c r="EW74" s="42" t="s">
        <v>105</v>
      </c>
      <c r="EX74" s="42" t="s">
        <v>105</v>
      </c>
      <c r="EY74" s="42" t="s">
        <v>400</v>
      </c>
      <c r="GA74" s="3" t="s">
        <v>395</v>
      </c>
      <c r="GB74" s="3"/>
      <c r="GC74" s="108"/>
      <c r="GD74" s="108"/>
      <c r="GE74" s="108"/>
      <c r="GF74" s="108"/>
      <c r="GG74" s="104"/>
      <c r="GH74" s="109"/>
      <c r="GI74" s="3"/>
      <c r="GJ74" s="3"/>
    </row>
    <row r="75" spans="1:192" s="42" customFormat="1" hidden="1">
      <c r="A75" s="36">
        <v>36</v>
      </c>
      <c r="B75" s="3">
        <v>0</v>
      </c>
      <c r="C75" s="228">
        <v>10102</v>
      </c>
      <c r="D75" s="41">
        <v>1002</v>
      </c>
      <c r="E75" s="42" t="s">
        <v>198</v>
      </c>
      <c r="F75" s="42" t="s">
        <v>199</v>
      </c>
      <c r="G75" s="42" t="s">
        <v>200</v>
      </c>
      <c r="H75" s="42" t="s">
        <v>201</v>
      </c>
      <c r="I75" s="37" t="s">
        <v>401</v>
      </c>
      <c r="J75" s="43" t="s">
        <v>203</v>
      </c>
      <c r="K75" s="43"/>
      <c r="L75" s="44" t="s">
        <v>402</v>
      </c>
      <c r="M75" s="45" t="s">
        <v>159</v>
      </c>
      <c r="N75" s="45" t="s">
        <v>109</v>
      </c>
      <c r="O75" s="45">
        <v>82</v>
      </c>
      <c r="P75" s="45">
        <v>6000</v>
      </c>
      <c r="Q75" s="45" t="s">
        <v>129</v>
      </c>
      <c r="R75" s="45">
        <v>100</v>
      </c>
      <c r="S75" s="45"/>
      <c r="T75" s="45"/>
      <c r="U75" s="45" t="s">
        <v>403</v>
      </c>
      <c r="V75" s="45" t="s">
        <v>83</v>
      </c>
      <c r="W75" s="45">
        <v>100</v>
      </c>
      <c r="X75" s="45"/>
      <c r="Y75" s="45"/>
      <c r="Z75" s="45" t="s">
        <v>109</v>
      </c>
      <c r="AA75" s="45"/>
      <c r="AB75" s="46"/>
      <c r="AC75" s="46"/>
      <c r="AD75" s="46" t="s">
        <v>111</v>
      </c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3" t="b">
        <v>1</v>
      </c>
      <c r="BB75" s="48" t="b">
        <v>1</v>
      </c>
      <c r="BC75" s="42">
        <v>0</v>
      </c>
      <c r="BD75" s="42">
        <v>0</v>
      </c>
      <c r="BE75" s="42">
        <v>0</v>
      </c>
      <c r="BF75" s="42">
        <v>0</v>
      </c>
      <c r="BG75" s="42">
        <v>0</v>
      </c>
      <c r="BH75" s="42">
        <v>0</v>
      </c>
      <c r="BI75" s="42">
        <v>0</v>
      </c>
      <c r="BJ75" s="42">
        <v>0</v>
      </c>
      <c r="BK75" s="42">
        <v>0</v>
      </c>
      <c r="BL75" s="42">
        <v>0</v>
      </c>
      <c r="BM75" s="42">
        <v>0</v>
      </c>
      <c r="BN75" s="42">
        <v>0</v>
      </c>
      <c r="BO75" s="42">
        <v>0</v>
      </c>
      <c r="BP75" s="42">
        <v>0</v>
      </c>
      <c r="BQ75" s="43"/>
      <c r="BR75" s="42">
        <v>0</v>
      </c>
      <c r="BS75" s="42">
        <v>0</v>
      </c>
      <c r="BT75" s="42">
        <v>0</v>
      </c>
      <c r="BU75" s="42">
        <v>0</v>
      </c>
      <c r="BV75" s="42">
        <v>0</v>
      </c>
      <c r="BW75" s="42">
        <v>0</v>
      </c>
      <c r="BX75" s="42">
        <v>0</v>
      </c>
      <c r="BY75" s="42">
        <v>0</v>
      </c>
      <c r="BZ75" s="42">
        <v>0</v>
      </c>
      <c r="CA75" s="42">
        <v>0</v>
      </c>
      <c r="CB75" s="42">
        <v>0</v>
      </c>
      <c r="CC75" s="42">
        <v>0</v>
      </c>
      <c r="CD75" s="42">
        <v>0</v>
      </c>
      <c r="CE75" s="42">
        <v>0</v>
      </c>
      <c r="CF75" s="43"/>
      <c r="CG75" s="42">
        <v>0</v>
      </c>
      <c r="CH75" s="42">
        <v>0</v>
      </c>
      <c r="CI75" s="42">
        <v>0</v>
      </c>
      <c r="CJ75" s="42">
        <v>0</v>
      </c>
      <c r="CK75" s="42">
        <v>0</v>
      </c>
      <c r="CL75" s="42">
        <v>0</v>
      </c>
      <c r="CM75" s="42">
        <v>0</v>
      </c>
      <c r="CN75" s="42">
        <v>0</v>
      </c>
      <c r="CO75" s="42">
        <v>0</v>
      </c>
      <c r="CP75" s="42">
        <v>0</v>
      </c>
      <c r="CQ75" s="42">
        <v>0</v>
      </c>
      <c r="CR75" s="42">
        <v>0</v>
      </c>
      <c r="CS75" s="42">
        <v>0</v>
      </c>
      <c r="CT75" s="42">
        <v>0</v>
      </c>
      <c r="CU75" s="43"/>
      <c r="CV75" s="42">
        <v>0</v>
      </c>
      <c r="CW75" s="42">
        <v>0</v>
      </c>
      <c r="CX75" s="42">
        <v>0</v>
      </c>
      <c r="CY75" s="42">
        <v>0</v>
      </c>
      <c r="CZ75" s="42">
        <v>0</v>
      </c>
      <c r="DA75" s="42">
        <v>0</v>
      </c>
      <c r="DB75" s="42">
        <v>0</v>
      </c>
      <c r="DC75" s="42">
        <v>0</v>
      </c>
      <c r="DD75" s="42">
        <v>0</v>
      </c>
      <c r="DE75" s="42">
        <v>0</v>
      </c>
      <c r="DF75" s="42">
        <v>0</v>
      </c>
      <c r="DG75" s="42">
        <v>0</v>
      </c>
      <c r="DH75" s="42">
        <v>0</v>
      </c>
      <c r="DI75" s="42">
        <v>0</v>
      </c>
      <c r="DJ75" s="43"/>
      <c r="DK75" s="42" t="b">
        <v>0</v>
      </c>
      <c r="DL75" s="42" t="b">
        <v>0</v>
      </c>
      <c r="DM75" s="42" t="b">
        <v>0</v>
      </c>
      <c r="DN75" s="42" t="b">
        <v>0</v>
      </c>
      <c r="DO75" s="42" t="b">
        <v>0</v>
      </c>
      <c r="DP75" s="42" t="b">
        <v>0</v>
      </c>
      <c r="DQ75" s="42" t="b">
        <v>0</v>
      </c>
      <c r="DR75" s="42" t="b">
        <v>0</v>
      </c>
      <c r="DS75" s="42" t="b">
        <v>0</v>
      </c>
      <c r="DT75" s="42" t="b">
        <v>0</v>
      </c>
      <c r="DU75" s="42" t="b">
        <v>0</v>
      </c>
      <c r="DV75" s="42" t="b">
        <v>0</v>
      </c>
      <c r="DW75" s="42" t="b">
        <v>0</v>
      </c>
      <c r="DX75" s="42" t="b">
        <v>0</v>
      </c>
      <c r="DY75" s="43"/>
      <c r="EA75" s="3" t="s">
        <v>401</v>
      </c>
      <c r="ED75" s="3">
        <v>36</v>
      </c>
      <c r="EE75" s="3">
        <v>1</v>
      </c>
      <c r="EH75" s="42" t="s">
        <v>105</v>
      </c>
      <c r="EI75" s="42" t="s">
        <v>105</v>
      </c>
      <c r="EJ75" s="42" t="s">
        <v>105</v>
      </c>
      <c r="EK75" s="42" t="s">
        <v>105</v>
      </c>
      <c r="EL75" s="42" t="s">
        <v>105</v>
      </c>
      <c r="EM75" s="42" t="s">
        <v>105</v>
      </c>
      <c r="EN75" s="42" t="s">
        <v>404</v>
      </c>
      <c r="EP75" s="42" t="s">
        <v>160</v>
      </c>
      <c r="EQ75" s="42" t="s">
        <v>105</v>
      </c>
      <c r="ER75" s="42" t="s">
        <v>160</v>
      </c>
      <c r="ES75" s="42" t="s">
        <v>105</v>
      </c>
      <c r="ET75" s="42" t="s">
        <v>105</v>
      </c>
      <c r="EU75" s="42" t="s">
        <v>105</v>
      </c>
      <c r="EV75" s="42" t="s">
        <v>105</v>
      </c>
      <c r="EW75" s="42" t="s">
        <v>105</v>
      </c>
      <c r="EX75" s="42" t="s">
        <v>105</v>
      </c>
      <c r="EY75" s="42" t="s">
        <v>405</v>
      </c>
      <c r="GA75" s="3" t="s">
        <v>395</v>
      </c>
      <c r="GB75" s="3"/>
      <c r="GC75" s="108"/>
      <c r="GD75" s="108"/>
      <c r="GE75" s="108"/>
      <c r="GF75" s="108"/>
      <c r="GG75" s="104"/>
      <c r="GH75" s="109"/>
      <c r="GI75" s="3"/>
      <c r="GJ75" s="3"/>
    </row>
    <row r="76" spans="1:192" s="42" customFormat="1" hidden="1">
      <c r="A76" s="36">
        <v>37</v>
      </c>
      <c r="B76" s="3">
        <v>0</v>
      </c>
      <c r="C76" s="228">
        <v>10103</v>
      </c>
      <c r="D76" s="41">
        <v>1002</v>
      </c>
      <c r="E76" s="42" t="s">
        <v>198</v>
      </c>
      <c r="F76" s="42" t="s">
        <v>199</v>
      </c>
      <c r="G76" s="42" t="s">
        <v>200</v>
      </c>
      <c r="H76" s="42" t="s">
        <v>201</v>
      </c>
      <c r="I76" s="37" t="s">
        <v>406</v>
      </c>
      <c r="J76" s="43" t="s">
        <v>203</v>
      </c>
      <c r="K76" s="43"/>
      <c r="L76" s="44" t="s">
        <v>407</v>
      </c>
      <c r="M76" s="45" t="s">
        <v>159</v>
      </c>
      <c r="N76" s="45" t="s">
        <v>109</v>
      </c>
      <c r="O76" s="45">
        <v>82</v>
      </c>
      <c r="P76" s="45">
        <v>6000</v>
      </c>
      <c r="Q76" s="45" t="s">
        <v>129</v>
      </c>
      <c r="R76" s="45">
        <v>150</v>
      </c>
      <c r="S76" s="45"/>
      <c r="T76" s="45"/>
      <c r="U76" s="45" t="s">
        <v>408</v>
      </c>
      <c r="V76" s="45" t="s">
        <v>83</v>
      </c>
      <c r="W76" s="45">
        <v>150</v>
      </c>
      <c r="X76" s="45"/>
      <c r="Y76" s="45"/>
      <c r="Z76" s="45" t="s">
        <v>109</v>
      </c>
      <c r="AA76" s="45"/>
      <c r="AB76" s="46"/>
      <c r="AC76" s="46"/>
      <c r="AD76" s="46" t="s">
        <v>111</v>
      </c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3" t="b">
        <v>1</v>
      </c>
      <c r="BB76" s="48" t="b">
        <v>1</v>
      </c>
      <c r="BC76" s="42">
        <v>0</v>
      </c>
      <c r="BD76" s="42">
        <v>0</v>
      </c>
      <c r="BE76" s="42">
        <v>0</v>
      </c>
      <c r="BF76" s="42">
        <v>0</v>
      </c>
      <c r="BG76" s="42">
        <v>0</v>
      </c>
      <c r="BH76" s="42">
        <v>0</v>
      </c>
      <c r="BI76" s="42">
        <v>0</v>
      </c>
      <c r="BJ76" s="42">
        <v>0</v>
      </c>
      <c r="BK76" s="42">
        <v>0</v>
      </c>
      <c r="BL76" s="42">
        <v>0</v>
      </c>
      <c r="BM76" s="42">
        <v>0</v>
      </c>
      <c r="BN76" s="42">
        <v>0</v>
      </c>
      <c r="BO76" s="42">
        <v>0</v>
      </c>
      <c r="BP76" s="42">
        <v>0</v>
      </c>
      <c r="BQ76" s="43"/>
      <c r="BR76" s="42">
        <v>0</v>
      </c>
      <c r="BS76" s="42">
        <v>0</v>
      </c>
      <c r="BT76" s="42">
        <v>0</v>
      </c>
      <c r="BU76" s="42">
        <v>0</v>
      </c>
      <c r="BV76" s="42">
        <v>0</v>
      </c>
      <c r="BW76" s="42">
        <v>0</v>
      </c>
      <c r="BX76" s="42">
        <v>0</v>
      </c>
      <c r="BY76" s="42">
        <v>0</v>
      </c>
      <c r="BZ76" s="42">
        <v>0</v>
      </c>
      <c r="CA76" s="42">
        <v>0</v>
      </c>
      <c r="CB76" s="42">
        <v>0</v>
      </c>
      <c r="CC76" s="42">
        <v>0</v>
      </c>
      <c r="CD76" s="42">
        <v>0</v>
      </c>
      <c r="CE76" s="42">
        <v>0</v>
      </c>
      <c r="CF76" s="43"/>
      <c r="CG76" s="42">
        <v>0</v>
      </c>
      <c r="CH76" s="42">
        <v>0</v>
      </c>
      <c r="CI76" s="42">
        <v>0</v>
      </c>
      <c r="CJ76" s="42">
        <v>0</v>
      </c>
      <c r="CK76" s="42">
        <v>0</v>
      </c>
      <c r="CL76" s="42">
        <v>0</v>
      </c>
      <c r="CM76" s="42">
        <v>0</v>
      </c>
      <c r="CN76" s="42">
        <v>0</v>
      </c>
      <c r="CO76" s="42">
        <v>0</v>
      </c>
      <c r="CP76" s="42">
        <v>0</v>
      </c>
      <c r="CQ76" s="42">
        <v>0</v>
      </c>
      <c r="CR76" s="42">
        <v>0</v>
      </c>
      <c r="CS76" s="42">
        <v>0</v>
      </c>
      <c r="CT76" s="42">
        <v>0</v>
      </c>
      <c r="CU76" s="43"/>
      <c r="CV76" s="42">
        <v>0</v>
      </c>
      <c r="CW76" s="42">
        <v>0</v>
      </c>
      <c r="CX76" s="42">
        <v>0</v>
      </c>
      <c r="CY76" s="42">
        <v>0</v>
      </c>
      <c r="CZ76" s="42">
        <v>0</v>
      </c>
      <c r="DA76" s="42">
        <v>0</v>
      </c>
      <c r="DB76" s="42">
        <v>0</v>
      </c>
      <c r="DC76" s="42">
        <v>0</v>
      </c>
      <c r="DD76" s="42">
        <v>0</v>
      </c>
      <c r="DE76" s="42">
        <v>0</v>
      </c>
      <c r="DF76" s="42">
        <v>0</v>
      </c>
      <c r="DG76" s="42">
        <v>0</v>
      </c>
      <c r="DH76" s="42">
        <v>0</v>
      </c>
      <c r="DI76" s="42">
        <v>0</v>
      </c>
      <c r="DJ76" s="43"/>
      <c r="DK76" s="42" t="b">
        <v>0</v>
      </c>
      <c r="DL76" s="42" t="b">
        <v>0</v>
      </c>
      <c r="DM76" s="42" t="b">
        <v>0</v>
      </c>
      <c r="DN76" s="42" t="b">
        <v>0</v>
      </c>
      <c r="DO76" s="42" t="b">
        <v>0</v>
      </c>
      <c r="DP76" s="42" t="b">
        <v>0</v>
      </c>
      <c r="DQ76" s="42" t="b">
        <v>0</v>
      </c>
      <c r="DR76" s="42" t="b">
        <v>0</v>
      </c>
      <c r="DS76" s="42" t="b">
        <v>0</v>
      </c>
      <c r="DT76" s="42" t="b">
        <v>0</v>
      </c>
      <c r="DU76" s="42" t="b">
        <v>0</v>
      </c>
      <c r="DV76" s="42" t="b">
        <v>0</v>
      </c>
      <c r="DW76" s="42" t="b">
        <v>0</v>
      </c>
      <c r="DX76" s="42" t="b">
        <v>0</v>
      </c>
      <c r="DY76" s="43"/>
      <c r="EA76" s="3" t="s">
        <v>406</v>
      </c>
      <c r="ED76" s="3">
        <v>37</v>
      </c>
      <c r="EE76" s="3">
        <v>1</v>
      </c>
      <c r="EH76" s="42" t="s">
        <v>105</v>
      </c>
      <c r="EI76" s="42" t="s">
        <v>105</v>
      </c>
      <c r="EJ76" s="42" t="s">
        <v>105</v>
      </c>
      <c r="EK76" s="42" t="s">
        <v>105</v>
      </c>
      <c r="EL76" s="42" t="s">
        <v>105</v>
      </c>
      <c r="EM76" s="42" t="s">
        <v>105</v>
      </c>
      <c r="EN76" s="42" t="s">
        <v>409</v>
      </c>
      <c r="EP76" s="42" t="s">
        <v>160</v>
      </c>
      <c r="EQ76" s="42" t="s">
        <v>105</v>
      </c>
      <c r="ER76" s="42" t="s">
        <v>160</v>
      </c>
      <c r="ES76" s="42" t="s">
        <v>105</v>
      </c>
      <c r="ET76" s="42" t="s">
        <v>105</v>
      </c>
      <c r="EU76" s="42" t="s">
        <v>105</v>
      </c>
      <c r="EV76" s="42" t="s">
        <v>105</v>
      </c>
      <c r="EW76" s="42" t="s">
        <v>105</v>
      </c>
      <c r="EX76" s="42" t="s">
        <v>105</v>
      </c>
      <c r="EY76" s="42" t="s">
        <v>410</v>
      </c>
      <c r="GA76" s="3" t="s">
        <v>395</v>
      </c>
      <c r="GB76" s="3"/>
      <c r="GC76" s="108"/>
      <c r="GD76" s="108"/>
      <c r="GE76" s="108"/>
      <c r="GF76" s="108"/>
      <c r="GG76" s="104"/>
      <c r="GH76" s="109"/>
      <c r="GI76" s="3"/>
      <c r="GJ76" s="3"/>
    </row>
    <row r="77" spans="1:192" s="42" customFormat="1" hidden="1">
      <c r="A77" s="36">
        <v>38</v>
      </c>
      <c r="B77" s="3">
        <v>0</v>
      </c>
      <c r="C77" s="228">
        <v>10104</v>
      </c>
      <c r="D77" s="41">
        <v>1002</v>
      </c>
      <c r="E77" s="42" t="s">
        <v>198</v>
      </c>
      <c r="F77" s="42" t="s">
        <v>199</v>
      </c>
      <c r="G77" s="42" t="s">
        <v>200</v>
      </c>
      <c r="H77" s="42" t="s">
        <v>201</v>
      </c>
      <c r="I77" s="37" t="s">
        <v>411</v>
      </c>
      <c r="J77" s="43" t="s">
        <v>203</v>
      </c>
      <c r="K77" s="43"/>
      <c r="L77" s="44" t="s">
        <v>412</v>
      </c>
      <c r="M77" s="45" t="s">
        <v>159</v>
      </c>
      <c r="N77" s="45" t="s">
        <v>109</v>
      </c>
      <c r="O77" s="45">
        <v>82</v>
      </c>
      <c r="P77" s="45">
        <v>6000</v>
      </c>
      <c r="Q77" s="45" t="s">
        <v>129</v>
      </c>
      <c r="R77" s="45">
        <v>200</v>
      </c>
      <c r="S77" s="45"/>
      <c r="T77" s="45"/>
      <c r="U77" s="45" t="s">
        <v>413</v>
      </c>
      <c r="V77" s="45" t="s">
        <v>83</v>
      </c>
      <c r="W77" s="45">
        <v>200</v>
      </c>
      <c r="X77" s="45"/>
      <c r="Y77" s="45"/>
      <c r="Z77" s="45" t="s">
        <v>109</v>
      </c>
      <c r="AA77" s="45"/>
      <c r="AB77" s="46"/>
      <c r="AC77" s="46"/>
      <c r="AD77" s="46" t="s">
        <v>111</v>
      </c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3" t="b">
        <v>1</v>
      </c>
      <c r="BB77" s="48" t="b">
        <v>1</v>
      </c>
      <c r="BC77" s="42">
        <v>0</v>
      </c>
      <c r="BD77" s="42">
        <v>0</v>
      </c>
      <c r="BE77" s="42">
        <v>0</v>
      </c>
      <c r="BF77" s="42">
        <v>0</v>
      </c>
      <c r="BG77" s="42">
        <v>0</v>
      </c>
      <c r="BH77" s="42">
        <v>0</v>
      </c>
      <c r="BI77" s="42">
        <v>0</v>
      </c>
      <c r="BJ77" s="42">
        <v>0</v>
      </c>
      <c r="BK77" s="42">
        <v>0</v>
      </c>
      <c r="BL77" s="42">
        <v>0</v>
      </c>
      <c r="BM77" s="42">
        <v>0</v>
      </c>
      <c r="BN77" s="42">
        <v>0</v>
      </c>
      <c r="BO77" s="42">
        <v>0</v>
      </c>
      <c r="BP77" s="42">
        <v>0</v>
      </c>
      <c r="BQ77" s="43"/>
      <c r="BR77" s="42">
        <v>0</v>
      </c>
      <c r="BS77" s="42">
        <v>0</v>
      </c>
      <c r="BT77" s="42">
        <v>0</v>
      </c>
      <c r="BU77" s="42">
        <v>0</v>
      </c>
      <c r="BV77" s="42">
        <v>0</v>
      </c>
      <c r="BW77" s="42">
        <v>0</v>
      </c>
      <c r="BX77" s="42">
        <v>0</v>
      </c>
      <c r="BY77" s="42">
        <v>0</v>
      </c>
      <c r="BZ77" s="42">
        <v>0</v>
      </c>
      <c r="CA77" s="42">
        <v>0</v>
      </c>
      <c r="CB77" s="42">
        <v>0</v>
      </c>
      <c r="CC77" s="42">
        <v>0</v>
      </c>
      <c r="CD77" s="42">
        <v>0</v>
      </c>
      <c r="CE77" s="42">
        <v>0</v>
      </c>
      <c r="CF77" s="43"/>
      <c r="CG77" s="42">
        <v>0</v>
      </c>
      <c r="CH77" s="42">
        <v>0</v>
      </c>
      <c r="CI77" s="42">
        <v>0</v>
      </c>
      <c r="CJ77" s="42">
        <v>0</v>
      </c>
      <c r="CK77" s="42">
        <v>0</v>
      </c>
      <c r="CL77" s="42">
        <v>0</v>
      </c>
      <c r="CM77" s="42">
        <v>0</v>
      </c>
      <c r="CN77" s="42">
        <v>0</v>
      </c>
      <c r="CO77" s="42">
        <v>0</v>
      </c>
      <c r="CP77" s="42">
        <v>0</v>
      </c>
      <c r="CQ77" s="42">
        <v>0</v>
      </c>
      <c r="CR77" s="42">
        <v>0</v>
      </c>
      <c r="CS77" s="42">
        <v>0</v>
      </c>
      <c r="CT77" s="42">
        <v>0</v>
      </c>
      <c r="CU77" s="43"/>
      <c r="CV77" s="42">
        <v>0</v>
      </c>
      <c r="CW77" s="42">
        <v>0</v>
      </c>
      <c r="CX77" s="42">
        <v>0</v>
      </c>
      <c r="CY77" s="42">
        <v>0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2">
        <v>0</v>
      </c>
      <c r="DJ77" s="43"/>
      <c r="DK77" s="42" t="b">
        <v>0</v>
      </c>
      <c r="DL77" s="42" t="b">
        <v>0</v>
      </c>
      <c r="DM77" s="42" t="b">
        <v>0</v>
      </c>
      <c r="DN77" s="42" t="b">
        <v>0</v>
      </c>
      <c r="DO77" s="42" t="b">
        <v>0</v>
      </c>
      <c r="DP77" s="42" t="b">
        <v>0</v>
      </c>
      <c r="DQ77" s="42" t="b">
        <v>0</v>
      </c>
      <c r="DR77" s="42" t="b">
        <v>0</v>
      </c>
      <c r="DS77" s="42" t="b">
        <v>0</v>
      </c>
      <c r="DT77" s="42" t="b">
        <v>0</v>
      </c>
      <c r="DU77" s="42" t="b">
        <v>0</v>
      </c>
      <c r="DV77" s="42" t="b">
        <v>0</v>
      </c>
      <c r="DW77" s="42" t="b">
        <v>0</v>
      </c>
      <c r="DX77" s="42" t="b">
        <v>0</v>
      </c>
      <c r="DY77" s="43"/>
      <c r="EA77" s="3" t="s">
        <v>411</v>
      </c>
      <c r="ED77" s="3">
        <v>38</v>
      </c>
      <c r="EE77" s="3">
        <v>1</v>
      </c>
      <c r="EH77" s="42" t="s">
        <v>105</v>
      </c>
      <c r="EI77" s="42" t="s">
        <v>105</v>
      </c>
      <c r="EJ77" s="42" t="s">
        <v>105</v>
      </c>
      <c r="EK77" s="42" t="s">
        <v>105</v>
      </c>
      <c r="EL77" s="42" t="s">
        <v>105</v>
      </c>
      <c r="EM77" s="42" t="s">
        <v>105</v>
      </c>
      <c r="EN77" s="42" t="s">
        <v>414</v>
      </c>
      <c r="EP77" s="42" t="s">
        <v>160</v>
      </c>
      <c r="EQ77" s="42" t="s">
        <v>105</v>
      </c>
      <c r="ER77" s="42" t="s">
        <v>160</v>
      </c>
      <c r="ES77" s="42" t="s">
        <v>105</v>
      </c>
      <c r="ET77" s="42" t="s">
        <v>105</v>
      </c>
      <c r="EU77" s="42" t="s">
        <v>105</v>
      </c>
      <c r="EV77" s="42" t="s">
        <v>105</v>
      </c>
      <c r="EW77" s="42" t="s">
        <v>105</v>
      </c>
      <c r="EX77" s="42" t="s">
        <v>105</v>
      </c>
      <c r="EY77" s="42" t="s">
        <v>415</v>
      </c>
      <c r="GA77" s="3" t="s">
        <v>395</v>
      </c>
      <c r="GB77" s="3"/>
      <c r="GC77" s="108"/>
      <c r="GD77" s="108"/>
      <c r="GE77" s="108"/>
      <c r="GF77" s="108"/>
      <c r="GG77" s="104"/>
      <c r="GH77" s="109"/>
      <c r="GI77" s="3"/>
      <c r="GJ77" s="3"/>
    </row>
    <row r="78" spans="1:192" s="42" customFormat="1">
      <c r="A78" s="36">
        <v>39</v>
      </c>
      <c r="B78" s="3">
        <v>0</v>
      </c>
      <c r="C78" s="228">
        <v>10105</v>
      </c>
      <c r="D78" s="41">
        <v>1002</v>
      </c>
      <c r="E78" s="42" t="s">
        <v>198</v>
      </c>
      <c r="F78" s="42" t="s">
        <v>199</v>
      </c>
      <c r="G78" s="42" t="s">
        <v>200</v>
      </c>
      <c r="H78" s="42" t="s">
        <v>201</v>
      </c>
      <c r="I78" s="37" t="s">
        <v>416</v>
      </c>
      <c r="J78" s="43" t="s">
        <v>203</v>
      </c>
      <c r="K78" s="43"/>
      <c r="L78" s="44" t="s">
        <v>417</v>
      </c>
      <c r="M78" s="45" t="s">
        <v>159</v>
      </c>
      <c r="N78" s="45" t="s">
        <v>109</v>
      </c>
      <c r="O78" s="45">
        <v>82</v>
      </c>
      <c r="P78" s="45">
        <v>6000</v>
      </c>
      <c r="Q78" s="45" t="s">
        <v>129</v>
      </c>
      <c r="R78" s="45">
        <v>15</v>
      </c>
      <c r="S78" s="45"/>
      <c r="T78" s="45"/>
      <c r="U78" s="45"/>
      <c r="V78" s="45" t="s">
        <v>83</v>
      </c>
      <c r="W78" s="45">
        <v>15</v>
      </c>
      <c r="X78" s="45"/>
      <c r="Y78" s="45"/>
      <c r="Z78" s="45" t="s">
        <v>109</v>
      </c>
      <c r="AA78" s="135" t="s">
        <v>418</v>
      </c>
      <c r="AB78" s="46"/>
      <c r="AC78" s="46"/>
      <c r="AD78" s="46" t="s">
        <v>111</v>
      </c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3" t="b">
        <v>1</v>
      </c>
      <c r="BB78" s="48" t="b">
        <v>1</v>
      </c>
      <c r="BC78" s="42">
        <v>0</v>
      </c>
      <c r="BD78" s="42">
        <v>0</v>
      </c>
      <c r="BE78" s="42">
        <v>0</v>
      </c>
      <c r="BF78" s="42">
        <v>0</v>
      </c>
      <c r="BG78" s="42">
        <v>0</v>
      </c>
      <c r="BH78" s="42">
        <v>0</v>
      </c>
      <c r="BI78" s="42">
        <v>0</v>
      </c>
      <c r="BJ78" s="42">
        <v>0</v>
      </c>
      <c r="BK78" s="42">
        <v>0</v>
      </c>
      <c r="BL78" s="42">
        <v>0</v>
      </c>
      <c r="BM78" s="42">
        <v>0</v>
      </c>
      <c r="BN78" s="42">
        <v>0</v>
      </c>
      <c r="BO78" s="42">
        <v>0</v>
      </c>
      <c r="BP78" s="42">
        <v>0</v>
      </c>
      <c r="BQ78" s="43"/>
      <c r="BR78" s="42">
        <v>0</v>
      </c>
      <c r="BS78" s="42">
        <v>0</v>
      </c>
      <c r="BT78" s="42">
        <v>0</v>
      </c>
      <c r="BU78" s="42">
        <v>0</v>
      </c>
      <c r="BV78" s="42">
        <v>0</v>
      </c>
      <c r="BW78" s="42">
        <v>0</v>
      </c>
      <c r="BX78" s="42">
        <v>0</v>
      </c>
      <c r="BY78" s="42">
        <v>0</v>
      </c>
      <c r="BZ78" s="42">
        <v>0</v>
      </c>
      <c r="CA78" s="42">
        <v>0</v>
      </c>
      <c r="CB78" s="42">
        <v>0</v>
      </c>
      <c r="CC78" s="42">
        <v>0</v>
      </c>
      <c r="CD78" s="42">
        <v>0</v>
      </c>
      <c r="CE78" s="42">
        <v>0</v>
      </c>
      <c r="CF78" s="43"/>
      <c r="CG78" s="42">
        <v>0</v>
      </c>
      <c r="CH78" s="42">
        <v>0</v>
      </c>
      <c r="CI78" s="42">
        <v>0</v>
      </c>
      <c r="CJ78" s="42">
        <v>0</v>
      </c>
      <c r="CK78" s="42">
        <v>0</v>
      </c>
      <c r="CL78" s="42">
        <v>0</v>
      </c>
      <c r="CM78" s="42">
        <v>0</v>
      </c>
      <c r="CN78" s="42">
        <v>0</v>
      </c>
      <c r="CO78" s="42">
        <v>0</v>
      </c>
      <c r="CP78" s="42">
        <v>0</v>
      </c>
      <c r="CQ78" s="42">
        <v>0</v>
      </c>
      <c r="CR78" s="42">
        <v>0</v>
      </c>
      <c r="CS78" s="42">
        <v>0</v>
      </c>
      <c r="CT78" s="42">
        <v>0</v>
      </c>
      <c r="CU78" s="43"/>
      <c r="CV78" s="42">
        <v>0</v>
      </c>
      <c r="CW78" s="42">
        <v>0</v>
      </c>
      <c r="CX78" s="42">
        <v>0</v>
      </c>
      <c r="CY78" s="42">
        <v>0</v>
      </c>
      <c r="CZ78" s="42">
        <v>0</v>
      </c>
      <c r="DA78" s="42">
        <v>0</v>
      </c>
      <c r="DB78" s="42">
        <v>0</v>
      </c>
      <c r="DC78" s="42">
        <v>0</v>
      </c>
      <c r="DD78" s="42">
        <v>0</v>
      </c>
      <c r="DE78" s="42">
        <v>0</v>
      </c>
      <c r="DF78" s="42">
        <v>0</v>
      </c>
      <c r="DG78" s="42">
        <v>0</v>
      </c>
      <c r="DH78" s="42">
        <v>0</v>
      </c>
      <c r="DI78" s="42">
        <v>0</v>
      </c>
      <c r="DJ78" s="43"/>
      <c r="DK78" s="42" t="b">
        <v>0</v>
      </c>
      <c r="DL78" s="42" t="b">
        <v>0</v>
      </c>
      <c r="DM78" s="42" t="b">
        <v>0</v>
      </c>
      <c r="DN78" s="42" t="b">
        <v>0</v>
      </c>
      <c r="DO78" s="42" t="b">
        <v>0</v>
      </c>
      <c r="DP78" s="42" t="b">
        <v>0</v>
      </c>
      <c r="DQ78" s="42" t="b">
        <v>0</v>
      </c>
      <c r="DR78" s="42" t="b">
        <v>0</v>
      </c>
      <c r="DS78" s="42" t="b">
        <v>0</v>
      </c>
      <c r="DT78" s="42" t="b">
        <v>0</v>
      </c>
      <c r="DU78" s="42" t="b">
        <v>0</v>
      </c>
      <c r="DV78" s="42" t="b">
        <v>0</v>
      </c>
      <c r="DW78" s="42" t="b">
        <v>0</v>
      </c>
      <c r="DX78" s="42" t="b">
        <v>0</v>
      </c>
      <c r="DY78" s="43"/>
      <c r="EA78" s="3" t="s">
        <v>416</v>
      </c>
      <c r="ED78" s="3">
        <v>39</v>
      </c>
      <c r="EE78" s="3">
        <v>1</v>
      </c>
      <c r="EH78" s="42" t="s">
        <v>105</v>
      </c>
      <c r="EI78" s="42" t="s">
        <v>105</v>
      </c>
      <c r="EJ78" s="42" t="s">
        <v>105</v>
      </c>
      <c r="EK78" s="42" t="s">
        <v>419</v>
      </c>
      <c r="EL78" s="42" t="s">
        <v>105</v>
      </c>
      <c r="EM78" s="42" t="s">
        <v>105</v>
      </c>
      <c r="EN78" s="42" t="s">
        <v>275</v>
      </c>
      <c r="EP78" s="42" t="s">
        <v>160</v>
      </c>
      <c r="EQ78" s="42" t="s">
        <v>105</v>
      </c>
      <c r="ER78" s="42" t="s">
        <v>160</v>
      </c>
      <c r="ES78" s="42" t="s">
        <v>105</v>
      </c>
      <c r="ET78" s="42" t="s">
        <v>105</v>
      </c>
      <c r="EU78" s="42" t="s">
        <v>420</v>
      </c>
      <c r="EV78" s="42" t="s">
        <v>105</v>
      </c>
      <c r="EW78" s="42" t="s">
        <v>105</v>
      </c>
      <c r="EX78" s="42" t="s">
        <v>105</v>
      </c>
      <c r="EY78" s="42" t="s">
        <v>277</v>
      </c>
      <c r="GA78" s="3" t="s">
        <v>208</v>
      </c>
      <c r="GB78" s="3" t="s">
        <v>104</v>
      </c>
      <c r="GC78" s="108" t="e">
        <f>#REF!+#REF!*IF($M78="A",1,0)+#REF!*0+#REF!*0+#REF!*IF($AA78="TRUE",1,0)+#REF!*IF(OR($Q78="Yes",$Q78="Cont"),1,0)+#REF!*($P78/1000)+#REF!*$R78+#REF!*IF($R78&gt;25,$R78-25,0)</f>
        <v>#REF!</v>
      </c>
      <c r="GD78" s="108" t="e">
        <f>#REF!+#REF!*IF($M78="A",1,0)+#REF!*1+#REF!*0+#REF!*IF($AA78="TRUE",1,0)+#REF!*IF(OR($Q78="Yes",$Q78="Cont"),1,0)+#REF!*($P78/1000)+#REF!*$R78+#REF!*IF($R78&gt;25,$R78-25,0)</f>
        <v>#REF!</v>
      </c>
      <c r="GE78" s="108" t="e">
        <f>#REF!+#REF!*IF($M78="A",1,0)+#REF!*1+#REF!*0+#REF!*IF($AA78="TRUE",1,0)+#REF!*IF(OR($Q78="Yes",$Q78="Cont"),1,0)+#REF!*($P78/1000)+#REF!*$R78+#REF!*IF($R78&gt;25,$R78-25,0)</f>
        <v>#REF!</v>
      </c>
      <c r="GF78" s="108" t="e">
        <f>#REF!+#REF!*IF($M78="A",1,0)+#REF!*1+#REF!*1+#REF!*IF($AA78="TRUE",1,0)+#REF!*IF(OR($Q78="Yes",$Q78="Cont"),1,0)+#REF!*($P78/1000)+#REF!*$R78+#REF!*IF($R78&gt;25,$R78-25,0)</f>
        <v>#REF!</v>
      </c>
      <c r="GG78" s="104">
        <v>7.9629999999999992E-2</v>
      </c>
      <c r="GH78" s="109">
        <v>72.260416710552065</v>
      </c>
      <c r="GI78" s="3"/>
      <c r="GJ78" s="3"/>
    </row>
    <row r="79" spans="1:192" s="42" customFormat="1">
      <c r="A79" s="36">
        <v>40</v>
      </c>
      <c r="B79" s="3">
        <v>0</v>
      </c>
      <c r="C79" s="228">
        <v>10106</v>
      </c>
      <c r="D79" s="41">
        <v>1002</v>
      </c>
      <c r="E79" s="42" t="s">
        <v>198</v>
      </c>
      <c r="F79" s="42" t="s">
        <v>199</v>
      </c>
      <c r="G79" s="42" t="s">
        <v>200</v>
      </c>
      <c r="H79" s="42" t="s">
        <v>201</v>
      </c>
      <c r="I79" s="37" t="s">
        <v>421</v>
      </c>
      <c r="J79" s="43" t="s">
        <v>203</v>
      </c>
      <c r="K79" s="43"/>
      <c r="L79" s="44" t="s">
        <v>422</v>
      </c>
      <c r="M79" s="45" t="s">
        <v>159</v>
      </c>
      <c r="N79" s="45" t="s">
        <v>109</v>
      </c>
      <c r="O79" s="45">
        <v>82</v>
      </c>
      <c r="P79" s="45">
        <v>6000</v>
      </c>
      <c r="Q79" s="45" t="s">
        <v>129</v>
      </c>
      <c r="R79" s="45">
        <v>16</v>
      </c>
      <c r="S79" s="45"/>
      <c r="T79" s="45"/>
      <c r="U79" s="45"/>
      <c r="V79" s="45" t="s">
        <v>83</v>
      </c>
      <c r="W79" s="45">
        <v>16</v>
      </c>
      <c r="X79" s="45"/>
      <c r="Y79" s="45"/>
      <c r="Z79" s="45" t="s">
        <v>109</v>
      </c>
      <c r="AA79" s="135" t="s">
        <v>418</v>
      </c>
      <c r="AB79" s="46"/>
      <c r="AC79" s="46"/>
      <c r="AD79" s="46" t="s">
        <v>111</v>
      </c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3" t="b">
        <v>1</v>
      </c>
      <c r="BB79" s="48" t="b">
        <v>1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0</v>
      </c>
      <c r="BL79" s="42">
        <v>0</v>
      </c>
      <c r="BM79" s="42">
        <v>0</v>
      </c>
      <c r="BN79" s="42">
        <v>0</v>
      </c>
      <c r="BO79" s="42">
        <v>0</v>
      </c>
      <c r="BP79" s="42">
        <v>0</v>
      </c>
      <c r="BQ79" s="43"/>
      <c r="BR79" s="42">
        <v>0</v>
      </c>
      <c r="BS79" s="42">
        <v>0</v>
      </c>
      <c r="BT79" s="42">
        <v>0</v>
      </c>
      <c r="BU79" s="42">
        <v>0</v>
      </c>
      <c r="BV79" s="42">
        <v>0</v>
      </c>
      <c r="BW79" s="42">
        <v>0</v>
      </c>
      <c r="BX79" s="42">
        <v>0</v>
      </c>
      <c r="BY79" s="42">
        <v>0</v>
      </c>
      <c r="BZ79" s="42">
        <v>0</v>
      </c>
      <c r="CA79" s="42">
        <v>0</v>
      </c>
      <c r="CB79" s="42">
        <v>0</v>
      </c>
      <c r="CC79" s="42">
        <v>0</v>
      </c>
      <c r="CD79" s="42">
        <v>0</v>
      </c>
      <c r="CE79" s="42">
        <v>0</v>
      </c>
      <c r="CF79" s="43"/>
      <c r="CG79" s="42">
        <v>0</v>
      </c>
      <c r="CH79" s="42">
        <v>0</v>
      </c>
      <c r="CI79" s="42">
        <v>0</v>
      </c>
      <c r="CJ79" s="42">
        <v>0</v>
      </c>
      <c r="CK79" s="42">
        <v>0</v>
      </c>
      <c r="CL79" s="42">
        <v>0</v>
      </c>
      <c r="CM79" s="42">
        <v>0</v>
      </c>
      <c r="CN79" s="42">
        <v>0</v>
      </c>
      <c r="CO79" s="42">
        <v>0</v>
      </c>
      <c r="CP79" s="42">
        <v>0</v>
      </c>
      <c r="CQ79" s="42">
        <v>0</v>
      </c>
      <c r="CR79" s="42">
        <v>0</v>
      </c>
      <c r="CS79" s="42">
        <v>0</v>
      </c>
      <c r="CT79" s="42">
        <v>0</v>
      </c>
      <c r="CU79" s="43"/>
      <c r="CV79" s="42">
        <v>0</v>
      </c>
      <c r="CW79" s="42">
        <v>0</v>
      </c>
      <c r="CX79" s="42">
        <v>0</v>
      </c>
      <c r="CY79" s="42">
        <v>0</v>
      </c>
      <c r="CZ79" s="42">
        <v>0</v>
      </c>
      <c r="DA79" s="42">
        <v>0</v>
      </c>
      <c r="DB79" s="42">
        <v>0</v>
      </c>
      <c r="DC79" s="42">
        <v>0</v>
      </c>
      <c r="DD79" s="42">
        <v>0</v>
      </c>
      <c r="DE79" s="42">
        <v>0</v>
      </c>
      <c r="DF79" s="42">
        <v>0</v>
      </c>
      <c r="DG79" s="42">
        <v>0</v>
      </c>
      <c r="DH79" s="42">
        <v>0</v>
      </c>
      <c r="DI79" s="42">
        <v>0</v>
      </c>
      <c r="DJ79" s="43"/>
      <c r="DK79" s="42" t="b">
        <v>0</v>
      </c>
      <c r="DL79" s="42" t="b">
        <v>0</v>
      </c>
      <c r="DM79" s="42" t="b">
        <v>0</v>
      </c>
      <c r="DN79" s="42" t="b">
        <v>0</v>
      </c>
      <c r="DO79" s="42" t="b">
        <v>0</v>
      </c>
      <c r="DP79" s="42" t="b">
        <v>0</v>
      </c>
      <c r="DQ79" s="42" t="b">
        <v>0</v>
      </c>
      <c r="DR79" s="42" t="b">
        <v>0</v>
      </c>
      <c r="DS79" s="42" t="b">
        <v>0</v>
      </c>
      <c r="DT79" s="42" t="b">
        <v>0</v>
      </c>
      <c r="DU79" s="42" t="b">
        <v>0</v>
      </c>
      <c r="DV79" s="42" t="b">
        <v>0</v>
      </c>
      <c r="DW79" s="42" t="b">
        <v>0</v>
      </c>
      <c r="DX79" s="42" t="b">
        <v>0</v>
      </c>
      <c r="DY79" s="43"/>
      <c r="EA79" s="3" t="s">
        <v>421</v>
      </c>
      <c r="ED79" s="3">
        <v>40</v>
      </c>
      <c r="EE79" s="3">
        <v>1</v>
      </c>
      <c r="EH79" s="42" t="s">
        <v>105</v>
      </c>
      <c r="EI79" s="42" t="s">
        <v>105</v>
      </c>
      <c r="EJ79" s="42" t="s">
        <v>105</v>
      </c>
      <c r="EK79" s="42" t="s">
        <v>419</v>
      </c>
      <c r="EL79" s="42" t="s">
        <v>105</v>
      </c>
      <c r="EM79" s="42" t="s">
        <v>105</v>
      </c>
      <c r="EN79" s="42" t="s">
        <v>281</v>
      </c>
      <c r="EP79" s="42" t="s">
        <v>160</v>
      </c>
      <c r="EQ79" s="42" t="s">
        <v>105</v>
      </c>
      <c r="ER79" s="42" t="s">
        <v>160</v>
      </c>
      <c r="ES79" s="42" t="s">
        <v>105</v>
      </c>
      <c r="ET79" s="42" t="s">
        <v>105</v>
      </c>
      <c r="EU79" s="42" t="s">
        <v>420</v>
      </c>
      <c r="EV79" s="42" t="s">
        <v>105</v>
      </c>
      <c r="EW79" s="42" t="s">
        <v>105</v>
      </c>
      <c r="EX79" s="42" t="s">
        <v>105</v>
      </c>
      <c r="EY79" s="42" t="s">
        <v>283</v>
      </c>
      <c r="GA79" s="3" t="s">
        <v>208</v>
      </c>
      <c r="GB79" s="3" t="s">
        <v>104</v>
      </c>
      <c r="GC79" s="108" t="e">
        <f>#REF!+#REF!*IF($M79="A",1,0)+#REF!*0+#REF!*0+#REF!*IF($AA79="TRUE",1,0)+#REF!*IF(OR($Q79="Yes",$Q79="Cont"),1,0)+#REF!*($P79/1000)+#REF!*$R79+#REF!*IF($R79&gt;25,$R79-25,0)</f>
        <v>#REF!</v>
      </c>
      <c r="GD79" s="108" t="e">
        <f>#REF!+#REF!*IF($M79="A",1,0)+#REF!*1+#REF!*0+#REF!*IF($AA79="TRUE",1,0)+#REF!*IF(OR($Q79="Yes",$Q79="Cont"),1,0)+#REF!*($P79/1000)+#REF!*$R79+#REF!*IF($R79&gt;25,$R79-25,0)</f>
        <v>#REF!</v>
      </c>
      <c r="GE79" s="108" t="e">
        <f>#REF!+#REF!*IF($M79="A",1,0)+#REF!*1+#REF!*0+#REF!*IF($AA79="TRUE",1,0)+#REF!*IF(OR($Q79="Yes",$Q79="Cont"),1,0)+#REF!*($P79/1000)+#REF!*$R79+#REF!*IF($R79&gt;25,$R79-25,0)</f>
        <v>#REF!</v>
      </c>
      <c r="GF79" s="108" t="e">
        <f>#REF!+#REF!*IF($M79="A",1,0)+#REF!*1+#REF!*1+#REF!*IF($AA79="TRUE",1,0)+#REF!*IF(OR($Q79="Yes",$Q79="Cont"),1,0)+#REF!*($P79/1000)+#REF!*$R79+#REF!*IF($R79&gt;25,$R79-25,0)</f>
        <v>#REF!</v>
      </c>
      <c r="GG79" s="104">
        <v>7.9629999999999992E-2</v>
      </c>
      <c r="GH79" s="109">
        <v>72.260416710552065</v>
      </c>
      <c r="GI79" s="3"/>
      <c r="GJ79" s="3"/>
    </row>
    <row r="80" spans="1:192" s="42" customFormat="1">
      <c r="A80" s="36">
        <v>41</v>
      </c>
      <c r="B80" s="3">
        <v>0</v>
      </c>
      <c r="C80" s="228">
        <v>10107</v>
      </c>
      <c r="D80" s="41">
        <v>1002</v>
      </c>
      <c r="E80" s="42" t="s">
        <v>198</v>
      </c>
      <c r="F80" s="42" t="s">
        <v>199</v>
      </c>
      <c r="G80" s="42" t="s">
        <v>200</v>
      </c>
      <c r="H80" s="42" t="s">
        <v>201</v>
      </c>
      <c r="I80" s="37" t="s">
        <v>423</v>
      </c>
      <c r="J80" s="43" t="s">
        <v>203</v>
      </c>
      <c r="K80" s="43"/>
      <c r="L80" s="44" t="s">
        <v>424</v>
      </c>
      <c r="M80" s="45" t="s">
        <v>159</v>
      </c>
      <c r="N80" s="45" t="s">
        <v>109</v>
      </c>
      <c r="O80" s="45">
        <v>82</v>
      </c>
      <c r="P80" s="45">
        <v>6000</v>
      </c>
      <c r="Q80" s="45" t="s">
        <v>129</v>
      </c>
      <c r="R80" s="45">
        <v>17</v>
      </c>
      <c r="S80" s="45"/>
      <c r="T80" s="45"/>
      <c r="U80" s="45"/>
      <c r="V80" s="45" t="s">
        <v>83</v>
      </c>
      <c r="W80" s="45">
        <v>17</v>
      </c>
      <c r="X80" s="45"/>
      <c r="Y80" s="45"/>
      <c r="Z80" s="45" t="s">
        <v>109</v>
      </c>
      <c r="AA80" s="135" t="s">
        <v>418</v>
      </c>
      <c r="AB80" s="46"/>
      <c r="AC80" s="46"/>
      <c r="AD80" s="46" t="s">
        <v>111</v>
      </c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3" t="b">
        <v>1</v>
      </c>
      <c r="BB80" s="48" t="b">
        <v>1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42">
        <v>0</v>
      </c>
      <c r="BM80" s="42">
        <v>0</v>
      </c>
      <c r="BN80" s="42">
        <v>0</v>
      </c>
      <c r="BO80" s="42">
        <v>0</v>
      </c>
      <c r="BP80" s="42">
        <v>0</v>
      </c>
      <c r="BQ80" s="43"/>
      <c r="BR80" s="42">
        <v>0</v>
      </c>
      <c r="BS80" s="42">
        <v>0</v>
      </c>
      <c r="BT80" s="42">
        <v>0</v>
      </c>
      <c r="BU80" s="42">
        <v>0</v>
      </c>
      <c r="BV80" s="42">
        <v>0</v>
      </c>
      <c r="BW80" s="42">
        <v>0</v>
      </c>
      <c r="BX80" s="42">
        <v>0</v>
      </c>
      <c r="BY80" s="42">
        <v>0</v>
      </c>
      <c r="BZ80" s="42">
        <v>0</v>
      </c>
      <c r="CA80" s="42">
        <v>0</v>
      </c>
      <c r="CB80" s="42">
        <v>0</v>
      </c>
      <c r="CC80" s="42">
        <v>0</v>
      </c>
      <c r="CD80" s="42">
        <v>0</v>
      </c>
      <c r="CE80" s="42">
        <v>0</v>
      </c>
      <c r="CF80" s="43"/>
      <c r="CG80" s="42">
        <v>0</v>
      </c>
      <c r="CH80" s="42">
        <v>0</v>
      </c>
      <c r="CI80" s="42">
        <v>0</v>
      </c>
      <c r="CJ80" s="42">
        <v>0</v>
      </c>
      <c r="CK80" s="42">
        <v>0</v>
      </c>
      <c r="CL80" s="42">
        <v>0</v>
      </c>
      <c r="CM80" s="42">
        <v>0</v>
      </c>
      <c r="CN80" s="42">
        <v>0</v>
      </c>
      <c r="CO80" s="42">
        <v>0</v>
      </c>
      <c r="CP80" s="42">
        <v>0</v>
      </c>
      <c r="CQ80" s="42">
        <v>0</v>
      </c>
      <c r="CR80" s="42">
        <v>0</v>
      </c>
      <c r="CS80" s="42">
        <v>0</v>
      </c>
      <c r="CT80" s="42">
        <v>0</v>
      </c>
      <c r="CU80" s="43"/>
      <c r="CV80" s="42">
        <v>0</v>
      </c>
      <c r="CW80" s="42">
        <v>0</v>
      </c>
      <c r="CX80" s="42">
        <v>0</v>
      </c>
      <c r="CY80" s="42">
        <v>0</v>
      </c>
      <c r="CZ80" s="42">
        <v>0</v>
      </c>
      <c r="DA80" s="42">
        <v>0</v>
      </c>
      <c r="DB80" s="42">
        <v>0</v>
      </c>
      <c r="DC80" s="42">
        <v>0</v>
      </c>
      <c r="DD80" s="42">
        <v>0</v>
      </c>
      <c r="DE80" s="42">
        <v>0</v>
      </c>
      <c r="DF80" s="42">
        <v>0</v>
      </c>
      <c r="DG80" s="42">
        <v>0</v>
      </c>
      <c r="DH80" s="42">
        <v>0</v>
      </c>
      <c r="DI80" s="42">
        <v>0</v>
      </c>
      <c r="DJ80" s="43"/>
      <c r="DK80" s="42" t="b">
        <v>0</v>
      </c>
      <c r="DL80" s="42" t="b">
        <v>0</v>
      </c>
      <c r="DM80" s="42" t="b">
        <v>0</v>
      </c>
      <c r="DN80" s="42" t="b">
        <v>0</v>
      </c>
      <c r="DO80" s="42" t="b">
        <v>0</v>
      </c>
      <c r="DP80" s="42" t="b">
        <v>0</v>
      </c>
      <c r="DQ80" s="42" t="b">
        <v>0</v>
      </c>
      <c r="DR80" s="42" t="b">
        <v>0</v>
      </c>
      <c r="DS80" s="42" t="b">
        <v>0</v>
      </c>
      <c r="DT80" s="42" t="b">
        <v>0</v>
      </c>
      <c r="DU80" s="42" t="b">
        <v>0</v>
      </c>
      <c r="DV80" s="42" t="b">
        <v>0</v>
      </c>
      <c r="DW80" s="42" t="b">
        <v>0</v>
      </c>
      <c r="DX80" s="42" t="b">
        <v>0</v>
      </c>
      <c r="DY80" s="43"/>
      <c r="EA80" s="3" t="s">
        <v>423</v>
      </c>
      <c r="ED80" s="3">
        <v>41</v>
      </c>
      <c r="EE80" s="3">
        <v>1</v>
      </c>
      <c r="EH80" s="42" t="s">
        <v>105</v>
      </c>
      <c r="EI80" s="42" t="s">
        <v>105</v>
      </c>
      <c r="EJ80" s="42" t="s">
        <v>105</v>
      </c>
      <c r="EK80" s="42" t="s">
        <v>419</v>
      </c>
      <c r="EL80" s="42" t="s">
        <v>105</v>
      </c>
      <c r="EM80" s="42" t="s">
        <v>105</v>
      </c>
      <c r="EN80" s="42" t="s">
        <v>287</v>
      </c>
      <c r="EP80" s="42" t="s">
        <v>160</v>
      </c>
      <c r="EQ80" s="42" t="s">
        <v>105</v>
      </c>
      <c r="ER80" s="42" t="s">
        <v>160</v>
      </c>
      <c r="ES80" s="42" t="s">
        <v>105</v>
      </c>
      <c r="ET80" s="42" t="s">
        <v>105</v>
      </c>
      <c r="EU80" s="42" t="s">
        <v>420</v>
      </c>
      <c r="EV80" s="42" t="s">
        <v>105</v>
      </c>
      <c r="EW80" s="42" t="s">
        <v>105</v>
      </c>
      <c r="EX80" s="42" t="s">
        <v>105</v>
      </c>
      <c r="EY80" s="42" t="s">
        <v>289</v>
      </c>
      <c r="GA80" s="3" t="s">
        <v>208</v>
      </c>
      <c r="GB80" s="3" t="s">
        <v>104</v>
      </c>
      <c r="GC80" s="108" t="e">
        <f>#REF!+#REF!*IF($M80="A",1,0)+#REF!*0+#REF!*0+#REF!*IF($AA80="TRUE",1,0)+#REF!*IF(OR($Q80="Yes",$Q80="Cont"),1,0)+#REF!*($P80/1000)+#REF!*$R80+#REF!*IF($R80&gt;25,$R80-25,0)</f>
        <v>#REF!</v>
      </c>
      <c r="GD80" s="108" t="e">
        <f>#REF!+#REF!*IF($M80="A",1,0)+#REF!*1+#REF!*0+#REF!*IF($AA80="TRUE",1,0)+#REF!*IF(OR($Q80="Yes",$Q80="Cont"),1,0)+#REF!*($P80/1000)+#REF!*$R80+#REF!*IF($R80&gt;25,$R80-25,0)</f>
        <v>#REF!</v>
      </c>
      <c r="GE80" s="108" t="e">
        <f>#REF!+#REF!*IF($M80="A",1,0)+#REF!*1+#REF!*0+#REF!*IF($AA80="TRUE",1,0)+#REF!*IF(OR($Q80="Yes",$Q80="Cont"),1,0)+#REF!*($P80/1000)+#REF!*$R80+#REF!*IF($R80&gt;25,$R80-25,0)</f>
        <v>#REF!</v>
      </c>
      <c r="GF80" s="108" t="e">
        <f>#REF!+#REF!*IF($M80="A",1,0)+#REF!*1+#REF!*1+#REF!*IF($AA80="TRUE",1,0)+#REF!*IF(OR($Q80="Yes",$Q80="Cont"),1,0)+#REF!*($P80/1000)+#REF!*$R80+#REF!*IF($R80&gt;25,$R80-25,0)</f>
        <v>#REF!</v>
      </c>
      <c r="GG80" s="104">
        <v>7.9629999999999992E-2</v>
      </c>
      <c r="GH80" s="109">
        <v>72.260416710552065</v>
      </c>
      <c r="GI80" s="3"/>
      <c r="GJ80" s="3"/>
    </row>
    <row r="81" spans="1:192" s="42" customFormat="1">
      <c r="A81" s="36">
        <v>42</v>
      </c>
      <c r="B81" s="3">
        <v>0</v>
      </c>
      <c r="C81" s="228">
        <v>10108</v>
      </c>
      <c r="D81" s="41">
        <v>1002</v>
      </c>
      <c r="E81" s="42" t="s">
        <v>198</v>
      </c>
      <c r="F81" s="42" t="s">
        <v>199</v>
      </c>
      <c r="G81" s="42" t="s">
        <v>200</v>
      </c>
      <c r="H81" s="42" t="s">
        <v>201</v>
      </c>
      <c r="I81" s="37" t="s">
        <v>425</v>
      </c>
      <c r="J81" s="43" t="s">
        <v>203</v>
      </c>
      <c r="K81" s="43"/>
      <c r="L81" s="44" t="s">
        <v>426</v>
      </c>
      <c r="M81" s="45" t="s">
        <v>159</v>
      </c>
      <c r="N81" s="45" t="s">
        <v>109</v>
      </c>
      <c r="O81" s="45">
        <v>82</v>
      </c>
      <c r="P81" s="45">
        <v>6000</v>
      </c>
      <c r="Q81" s="45" t="s">
        <v>129</v>
      </c>
      <c r="R81" s="45">
        <v>18</v>
      </c>
      <c r="S81" s="45"/>
      <c r="T81" s="45"/>
      <c r="U81" s="45"/>
      <c r="V81" s="45" t="s">
        <v>83</v>
      </c>
      <c r="W81" s="45">
        <v>18</v>
      </c>
      <c r="X81" s="45"/>
      <c r="Y81" s="45"/>
      <c r="Z81" s="45" t="s">
        <v>109</v>
      </c>
      <c r="AA81" s="135" t="s">
        <v>418</v>
      </c>
      <c r="AB81" s="46"/>
      <c r="AC81" s="46"/>
      <c r="AD81" s="46" t="s">
        <v>111</v>
      </c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3" t="b">
        <v>1</v>
      </c>
      <c r="BB81" s="48" t="b">
        <v>1</v>
      </c>
      <c r="BC81" s="42">
        <v>0</v>
      </c>
      <c r="BD81" s="42">
        <v>0</v>
      </c>
      <c r="BE81" s="42">
        <v>0</v>
      </c>
      <c r="BF81" s="42">
        <v>0</v>
      </c>
      <c r="BG81" s="42">
        <v>0</v>
      </c>
      <c r="BH81" s="42">
        <v>0</v>
      </c>
      <c r="BI81" s="42">
        <v>0</v>
      </c>
      <c r="BJ81" s="42">
        <v>0</v>
      </c>
      <c r="BK81" s="42">
        <v>0</v>
      </c>
      <c r="BL81" s="42">
        <v>0</v>
      </c>
      <c r="BM81" s="42">
        <v>0</v>
      </c>
      <c r="BN81" s="42">
        <v>0</v>
      </c>
      <c r="BO81" s="42">
        <v>0</v>
      </c>
      <c r="BP81" s="42">
        <v>0</v>
      </c>
      <c r="BQ81" s="43"/>
      <c r="BR81" s="42">
        <v>0</v>
      </c>
      <c r="BS81" s="42">
        <v>0</v>
      </c>
      <c r="BT81" s="42">
        <v>0</v>
      </c>
      <c r="BU81" s="42">
        <v>0</v>
      </c>
      <c r="BV81" s="42">
        <v>0</v>
      </c>
      <c r="BW81" s="42">
        <v>0</v>
      </c>
      <c r="BX81" s="42">
        <v>0</v>
      </c>
      <c r="BY81" s="42">
        <v>0</v>
      </c>
      <c r="BZ81" s="42">
        <v>0</v>
      </c>
      <c r="CA81" s="42">
        <v>0</v>
      </c>
      <c r="CB81" s="42">
        <v>0</v>
      </c>
      <c r="CC81" s="42">
        <v>0</v>
      </c>
      <c r="CD81" s="42">
        <v>0</v>
      </c>
      <c r="CE81" s="42">
        <v>0</v>
      </c>
      <c r="CF81" s="43"/>
      <c r="CG81" s="42">
        <v>0</v>
      </c>
      <c r="CH81" s="42">
        <v>0</v>
      </c>
      <c r="CI81" s="42">
        <v>0</v>
      </c>
      <c r="CJ81" s="42">
        <v>0</v>
      </c>
      <c r="CK81" s="42">
        <v>0</v>
      </c>
      <c r="CL81" s="42">
        <v>0</v>
      </c>
      <c r="CM81" s="42">
        <v>0</v>
      </c>
      <c r="CN81" s="42">
        <v>0</v>
      </c>
      <c r="CO81" s="42">
        <v>0</v>
      </c>
      <c r="CP81" s="42">
        <v>0</v>
      </c>
      <c r="CQ81" s="42">
        <v>0</v>
      </c>
      <c r="CR81" s="42">
        <v>0</v>
      </c>
      <c r="CS81" s="42">
        <v>0</v>
      </c>
      <c r="CT81" s="42">
        <v>0</v>
      </c>
      <c r="CU81" s="43"/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2">
        <v>0</v>
      </c>
      <c r="DJ81" s="43"/>
      <c r="DK81" s="42" t="b">
        <v>0</v>
      </c>
      <c r="DL81" s="42" t="b">
        <v>0</v>
      </c>
      <c r="DM81" s="42" t="b">
        <v>0</v>
      </c>
      <c r="DN81" s="42" t="b">
        <v>0</v>
      </c>
      <c r="DO81" s="42" t="b">
        <v>0</v>
      </c>
      <c r="DP81" s="42" t="b">
        <v>0</v>
      </c>
      <c r="DQ81" s="42" t="b">
        <v>0</v>
      </c>
      <c r="DR81" s="42" t="b">
        <v>0</v>
      </c>
      <c r="DS81" s="42" t="b">
        <v>0</v>
      </c>
      <c r="DT81" s="42" t="b">
        <v>0</v>
      </c>
      <c r="DU81" s="42" t="b">
        <v>0</v>
      </c>
      <c r="DV81" s="42" t="b">
        <v>0</v>
      </c>
      <c r="DW81" s="42" t="b">
        <v>0</v>
      </c>
      <c r="DX81" s="42" t="b">
        <v>0</v>
      </c>
      <c r="DY81" s="43"/>
      <c r="EA81" s="3" t="s">
        <v>425</v>
      </c>
      <c r="ED81" s="3">
        <v>42</v>
      </c>
      <c r="EE81" s="3">
        <v>1</v>
      </c>
      <c r="EH81" s="42" t="s">
        <v>105</v>
      </c>
      <c r="EI81" s="42" t="s">
        <v>105</v>
      </c>
      <c r="EJ81" s="42" t="s">
        <v>105</v>
      </c>
      <c r="EK81" s="42" t="s">
        <v>419</v>
      </c>
      <c r="EL81" s="42" t="s">
        <v>105</v>
      </c>
      <c r="EM81" s="42" t="s">
        <v>105</v>
      </c>
      <c r="EN81" s="42" t="s">
        <v>293</v>
      </c>
      <c r="EP81" s="42" t="s">
        <v>160</v>
      </c>
      <c r="EQ81" s="42" t="s">
        <v>105</v>
      </c>
      <c r="ER81" s="42" t="s">
        <v>160</v>
      </c>
      <c r="ES81" s="42" t="s">
        <v>105</v>
      </c>
      <c r="ET81" s="42" t="s">
        <v>105</v>
      </c>
      <c r="EU81" s="42" t="s">
        <v>420</v>
      </c>
      <c r="EV81" s="42" t="s">
        <v>105</v>
      </c>
      <c r="EW81" s="42" t="s">
        <v>105</v>
      </c>
      <c r="EX81" s="42" t="s">
        <v>105</v>
      </c>
      <c r="EY81" s="42" t="s">
        <v>295</v>
      </c>
      <c r="GA81" s="3" t="s">
        <v>208</v>
      </c>
      <c r="GB81" s="3" t="s">
        <v>104</v>
      </c>
      <c r="GC81" s="108" t="e">
        <f>#REF!+#REF!*IF($M81="A",1,0)+#REF!*0+#REF!*0+#REF!*IF($AA81="TRUE",1,0)+#REF!*IF(OR($Q81="Yes",$Q81="Cont"),1,0)+#REF!*($P81/1000)+#REF!*$R81+#REF!*IF($R81&gt;25,$R81-25,0)</f>
        <v>#REF!</v>
      </c>
      <c r="GD81" s="108" t="e">
        <f>#REF!+#REF!*IF($M81="A",1,0)+#REF!*1+#REF!*0+#REF!*IF($AA81="TRUE",1,0)+#REF!*IF(OR($Q81="Yes",$Q81="Cont"),1,0)+#REF!*($P81/1000)+#REF!*$R81+#REF!*IF($R81&gt;25,$R81-25,0)</f>
        <v>#REF!</v>
      </c>
      <c r="GE81" s="108" t="e">
        <f>#REF!+#REF!*IF($M81="A",1,0)+#REF!*1+#REF!*0+#REF!*IF($AA81="TRUE",1,0)+#REF!*IF(OR($Q81="Yes",$Q81="Cont"),1,0)+#REF!*($P81/1000)+#REF!*$R81+#REF!*IF($R81&gt;25,$R81-25,0)</f>
        <v>#REF!</v>
      </c>
      <c r="GF81" s="108" t="e">
        <f>#REF!+#REF!*IF($M81="A",1,0)+#REF!*1+#REF!*1+#REF!*IF($AA81="TRUE",1,0)+#REF!*IF(OR($Q81="Yes",$Q81="Cont"),1,0)+#REF!*($P81/1000)+#REF!*$R81+#REF!*IF($R81&gt;25,$R81-25,0)</f>
        <v>#REF!</v>
      </c>
      <c r="GG81" s="104">
        <v>7.9629999999999992E-2</v>
      </c>
      <c r="GH81" s="109">
        <v>72.260416710552065</v>
      </c>
      <c r="GI81" s="3"/>
      <c r="GJ81" s="3"/>
    </row>
    <row r="82" spans="1:192" s="42" customFormat="1">
      <c r="A82" s="36">
        <v>43</v>
      </c>
      <c r="B82" s="3">
        <v>0</v>
      </c>
      <c r="C82" s="228">
        <v>10109</v>
      </c>
      <c r="D82" s="41">
        <v>1002</v>
      </c>
      <c r="E82" s="42" t="s">
        <v>198</v>
      </c>
      <c r="F82" s="42" t="s">
        <v>199</v>
      </c>
      <c r="G82" s="42" t="s">
        <v>200</v>
      </c>
      <c r="H82" s="42" t="s">
        <v>201</v>
      </c>
      <c r="I82" s="37" t="s">
        <v>427</v>
      </c>
      <c r="J82" s="43" t="s">
        <v>203</v>
      </c>
      <c r="K82" s="43"/>
      <c r="L82" s="44" t="s">
        <v>428</v>
      </c>
      <c r="M82" s="45" t="s">
        <v>159</v>
      </c>
      <c r="N82" s="45" t="s">
        <v>109</v>
      </c>
      <c r="O82" s="45">
        <v>82</v>
      </c>
      <c r="P82" s="45">
        <v>6000</v>
      </c>
      <c r="Q82" s="45" t="s">
        <v>129</v>
      </c>
      <c r="R82" s="45">
        <v>19</v>
      </c>
      <c r="S82" s="45"/>
      <c r="T82" s="45"/>
      <c r="U82" s="45"/>
      <c r="V82" s="45" t="s">
        <v>83</v>
      </c>
      <c r="W82" s="45">
        <v>19</v>
      </c>
      <c r="X82" s="45"/>
      <c r="Y82" s="45"/>
      <c r="Z82" s="45" t="s">
        <v>109</v>
      </c>
      <c r="AA82" s="135" t="s">
        <v>418</v>
      </c>
      <c r="AB82" s="46"/>
      <c r="AC82" s="46"/>
      <c r="AD82" s="46" t="s">
        <v>111</v>
      </c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3" t="b">
        <v>1</v>
      </c>
      <c r="BB82" s="48" t="b">
        <v>1</v>
      </c>
      <c r="BC82" s="42">
        <v>0</v>
      </c>
      <c r="BD82" s="42">
        <v>0</v>
      </c>
      <c r="BE82" s="42">
        <v>0</v>
      </c>
      <c r="BF82" s="42">
        <v>0</v>
      </c>
      <c r="BG82" s="42">
        <v>0</v>
      </c>
      <c r="BH82" s="42">
        <v>0</v>
      </c>
      <c r="BI82" s="42">
        <v>0</v>
      </c>
      <c r="BJ82" s="42">
        <v>0</v>
      </c>
      <c r="BK82" s="42">
        <v>0</v>
      </c>
      <c r="BL82" s="42">
        <v>0</v>
      </c>
      <c r="BM82" s="42">
        <v>0</v>
      </c>
      <c r="BN82" s="42">
        <v>0</v>
      </c>
      <c r="BO82" s="42">
        <v>0</v>
      </c>
      <c r="BP82" s="42">
        <v>0</v>
      </c>
      <c r="BQ82" s="43"/>
      <c r="BR82" s="42">
        <v>0</v>
      </c>
      <c r="BS82" s="42">
        <v>0</v>
      </c>
      <c r="BT82" s="42">
        <v>0</v>
      </c>
      <c r="BU82" s="42">
        <v>0</v>
      </c>
      <c r="BV82" s="42">
        <v>0</v>
      </c>
      <c r="BW82" s="42">
        <v>0</v>
      </c>
      <c r="BX82" s="42">
        <v>0</v>
      </c>
      <c r="BY82" s="42">
        <v>0</v>
      </c>
      <c r="BZ82" s="42">
        <v>0</v>
      </c>
      <c r="CA82" s="42">
        <v>0</v>
      </c>
      <c r="CB82" s="42">
        <v>0</v>
      </c>
      <c r="CC82" s="42">
        <v>0</v>
      </c>
      <c r="CD82" s="42">
        <v>0</v>
      </c>
      <c r="CE82" s="42">
        <v>0</v>
      </c>
      <c r="CF82" s="43"/>
      <c r="CG82" s="42">
        <v>0</v>
      </c>
      <c r="CH82" s="42">
        <v>0</v>
      </c>
      <c r="CI82" s="42">
        <v>0</v>
      </c>
      <c r="CJ82" s="42">
        <v>0</v>
      </c>
      <c r="CK82" s="42">
        <v>0</v>
      </c>
      <c r="CL82" s="42">
        <v>0</v>
      </c>
      <c r="CM82" s="42">
        <v>0</v>
      </c>
      <c r="CN82" s="42">
        <v>0</v>
      </c>
      <c r="CO82" s="42">
        <v>0</v>
      </c>
      <c r="CP82" s="42">
        <v>0</v>
      </c>
      <c r="CQ82" s="42">
        <v>0</v>
      </c>
      <c r="CR82" s="42">
        <v>0</v>
      </c>
      <c r="CS82" s="42">
        <v>0</v>
      </c>
      <c r="CT82" s="42">
        <v>0</v>
      </c>
      <c r="CU82" s="43"/>
      <c r="CV82" s="42">
        <v>0</v>
      </c>
      <c r="CW82" s="42">
        <v>0</v>
      </c>
      <c r="CX82" s="42">
        <v>0</v>
      </c>
      <c r="CY82" s="42">
        <v>0</v>
      </c>
      <c r="CZ82" s="42">
        <v>0</v>
      </c>
      <c r="DA82" s="42">
        <v>0</v>
      </c>
      <c r="DB82" s="42">
        <v>0</v>
      </c>
      <c r="DC82" s="42">
        <v>0</v>
      </c>
      <c r="DD82" s="42">
        <v>0</v>
      </c>
      <c r="DE82" s="42">
        <v>0</v>
      </c>
      <c r="DF82" s="42">
        <v>0</v>
      </c>
      <c r="DG82" s="42">
        <v>0</v>
      </c>
      <c r="DH82" s="42">
        <v>0</v>
      </c>
      <c r="DI82" s="42">
        <v>0</v>
      </c>
      <c r="DJ82" s="43"/>
      <c r="DK82" s="42" t="b">
        <v>0</v>
      </c>
      <c r="DL82" s="42" t="b">
        <v>0</v>
      </c>
      <c r="DM82" s="42" t="b">
        <v>0</v>
      </c>
      <c r="DN82" s="42" t="b">
        <v>0</v>
      </c>
      <c r="DO82" s="42" t="b">
        <v>0</v>
      </c>
      <c r="DP82" s="42" t="b">
        <v>0</v>
      </c>
      <c r="DQ82" s="42" t="b">
        <v>0</v>
      </c>
      <c r="DR82" s="42" t="b">
        <v>0</v>
      </c>
      <c r="DS82" s="42" t="b">
        <v>0</v>
      </c>
      <c r="DT82" s="42" t="b">
        <v>0</v>
      </c>
      <c r="DU82" s="42" t="b">
        <v>0</v>
      </c>
      <c r="DV82" s="42" t="b">
        <v>0</v>
      </c>
      <c r="DW82" s="42" t="b">
        <v>0</v>
      </c>
      <c r="DX82" s="42" t="b">
        <v>0</v>
      </c>
      <c r="DY82" s="43"/>
      <c r="EA82" s="3" t="s">
        <v>427</v>
      </c>
      <c r="ED82" s="3">
        <v>43</v>
      </c>
      <c r="EE82" s="3">
        <v>1</v>
      </c>
      <c r="EH82" s="42" t="s">
        <v>105</v>
      </c>
      <c r="EI82" s="42" t="s">
        <v>105</v>
      </c>
      <c r="EJ82" s="42" t="s">
        <v>105</v>
      </c>
      <c r="EK82" s="42" t="s">
        <v>419</v>
      </c>
      <c r="EL82" s="42" t="s">
        <v>105</v>
      </c>
      <c r="EM82" s="42" t="s">
        <v>105</v>
      </c>
      <c r="EN82" s="42" t="s">
        <v>299</v>
      </c>
      <c r="EP82" s="42" t="s">
        <v>160</v>
      </c>
      <c r="EQ82" s="42" t="s">
        <v>105</v>
      </c>
      <c r="ER82" s="42" t="s">
        <v>160</v>
      </c>
      <c r="ES82" s="42" t="s">
        <v>105</v>
      </c>
      <c r="ET82" s="42" t="s">
        <v>105</v>
      </c>
      <c r="EU82" s="42" t="s">
        <v>420</v>
      </c>
      <c r="EV82" s="42" t="s">
        <v>105</v>
      </c>
      <c r="EW82" s="42" t="s">
        <v>105</v>
      </c>
      <c r="EX82" s="42" t="s">
        <v>105</v>
      </c>
      <c r="EY82" s="42" t="s">
        <v>301</v>
      </c>
      <c r="GA82" s="3" t="s">
        <v>208</v>
      </c>
      <c r="GB82" s="3" t="s">
        <v>104</v>
      </c>
      <c r="GC82" s="108" t="e">
        <f>#REF!+#REF!*IF($M82="A",1,0)+#REF!*0+#REF!*0+#REF!*IF($AA82="TRUE",1,0)+#REF!*IF(OR($Q82="Yes",$Q82="Cont"),1,0)+#REF!*($P82/1000)+#REF!*$R82+#REF!*IF($R82&gt;25,$R82-25,0)</f>
        <v>#REF!</v>
      </c>
      <c r="GD82" s="108" t="e">
        <f>#REF!+#REF!*IF($M82="A",1,0)+#REF!*1+#REF!*0+#REF!*IF($AA82="TRUE",1,0)+#REF!*IF(OR($Q82="Yes",$Q82="Cont"),1,0)+#REF!*($P82/1000)+#REF!*$R82+#REF!*IF($R82&gt;25,$R82-25,0)</f>
        <v>#REF!</v>
      </c>
      <c r="GE82" s="108" t="e">
        <f>#REF!+#REF!*IF($M82="A",1,0)+#REF!*1+#REF!*0+#REF!*IF($AA82="TRUE",1,0)+#REF!*IF(OR($Q82="Yes",$Q82="Cont"),1,0)+#REF!*($P82/1000)+#REF!*$R82+#REF!*IF($R82&gt;25,$R82-25,0)</f>
        <v>#REF!</v>
      </c>
      <c r="GF82" s="108" t="e">
        <f>#REF!+#REF!*IF($M82="A",1,0)+#REF!*1+#REF!*1+#REF!*IF($AA82="TRUE",1,0)+#REF!*IF(OR($Q82="Yes",$Q82="Cont"),1,0)+#REF!*($P82/1000)+#REF!*$R82+#REF!*IF($R82&gt;25,$R82-25,0)</f>
        <v>#REF!</v>
      </c>
      <c r="GG82" s="104">
        <v>7.9629999999999992E-2</v>
      </c>
      <c r="GH82" s="109">
        <v>72.260416710552065</v>
      </c>
      <c r="GI82" s="3"/>
      <c r="GJ82" s="3"/>
    </row>
    <row r="83" spans="1:192" s="42" customFormat="1">
      <c r="A83" s="36">
        <v>44</v>
      </c>
      <c r="B83" s="3">
        <v>0</v>
      </c>
      <c r="C83" s="228">
        <v>10110</v>
      </c>
      <c r="D83" s="41">
        <v>1002</v>
      </c>
      <c r="E83" s="42" t="s">
        <v>198</v>
      </c>
      <c r="F83" s="42" t="s">
        <v>199</v>
      </c>
      <c r="G83" s="42" t="s">
        <v>200</v>
      </c>
      <c r="H83" s="42" t="s">
        <v>201</v>
      </c>
      <c r="I83" s="37" t="s">
        <v>429</v>
      </c>
      <c r="J83" s="43" t="s">
        <v>203</v>
      </c>
      <c r="K83" s="43"/>
      <c r="L83" s="44" t="s">
        <v>430</v>
      </c>
      <c r="M83" s="45" t="s">
        <v>159</v>
      </c>
      <c r="N83" s="45" t="s">
        <v>109</v>
      </c>
      <c r="O83" s="45">
        <v>82</v>
      </c>
      <c r="P83" s="45">
        <v>6000</v>
      </c>
      <c r="Q83" s="45" t="s">
        <v>129</v>
      </c>
      <c r="R83" s="45">
        <v>20</v>
      </c>
      <c r="S83" s="45"/>
      <c r="T83" s="45"/>
      <c r="U83" s="45"/>
      <c r="V83" s="45" t="s">
        <v>83</v>
      </c>
      <c r="W83" s="45">
        <v>20</v>
      </c>
      <c r="X83" s="45"/>
      <c r="Y83" s="45"/>
      <c r="Z83" s="45" t="s">
        <v>109</v>
      </c>
      <c r="AA83" s="135" t="s">
        <v>418</v>
      </c>
      <c r="AB83" s="46"/>
      <c r="AC83" s="46"/>
      <c r="AD83" s="46" t="s">
        <v>111</v>
      </c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3" t="b">
        <v>1</v>
      </c>
      <c r="BB83" s="48" t="b">
        <v>1</v>
      </c>
      <c r="BC83" s="42">
        <v>0</v>
      </c>
      <c r="BD83" s="42">
        <v>0</v>
      </c>
      <c r="BE83" s="42">
        <v>0</v>
      </c>
      <c r="BF83" s="42">
        <v>0</v>
      </c>
      <c r="BG83" s="42">
        <v>0</v>
      </c>
      <c r="BH83" s="42">
        <v>0</v>
      </c>
      <c r="BI83" s="42">
        <v>0</v>
      </c>
      <c r="BJ83" s="42">
        <v>0</v>
      </c>
      <c r="BK83" s="42">
        <v>0</v>
      </c>
      <c r="BL83" s="42">
        <v>0</v>
      </c>
      <c r="BM83" s="42">
        <v>0</v>
      </c>
      <c r="BN83" s="42">
        <v>0</v>
      </c>
      <c r="BO83" s="42">
        <v>0</v>
      </c>
      <c r="BP83" s="42">
        <v>0</v>
      </c>
      <c r="BQ83" s="43"/>
      <c r="BR83" s="42">
        <v>0</v>
      </c>
      <c r="BS83" s="42">
        <v>0</v>
      </c>
      <c r="BT83" s="42">
        <v>0</v>
      </c>
      <c r="BU83" s="42">
        <v>0</v>
      </c>
      <c r="BV83" s="42">
        <v>0</v>
      </c>
      <c r="BW83" s="42">
        <v>0</v>
      </c>
      <c r="BX83" s="42">
        <v>0</v>
      </c>
      <c r="BY83" s="42">
        <v>0</v>
      </c>
      <c r="BZ83" s="42">
        <v>0</v>
      </c>
      <c r="CA83" s="42">
        <v>0</v>
      </c>
      <c r="CB83" s="42">
        <v>0</v>
      </c>
      <c r="CC83" s="42">
        <v>0</v>
      </c>
      <c r="CD83" s="42">
        <v>0</v>
      </c>
      <c r="CE83" s="42">
        <v>0</v>
      </c>
      <c r="CF83" s="43"/>
      <c r="CG83" s="42">
        <v>0</v>
      </c>
      <c r="CH83" s="42">
        <v>0</v>
      </c>
      <c r="CI83" s="42">
        <v>0</v>
      </c>
      <c r="CJ83" s="42">
        <v>0</v>
      </c>
      <c r="CK83" s="42">
        <v>0</v>
      </c>
      <c r="CL83" s="42">
        <v>0</v>
      </c>
      <c r="CM83" s="42">
        <v>0</v>
      </c>
      <c r="CN83" s="42">
        <v>0</v>
      </c>
      <c r="CO83" s="42">
        <v>0</v>
      </c>
      <c r="CP83" s="42">
        <v>0</v>
      </c>
      <c r="CQ83" s="42">
        <v>0</v>
      </c>
      <c r="CR83" s="42">
        <v>0</v>
      </c>
      <c r="CS83" s="42">
        <v>0</v>
      </c>
      <c r="CT83" s="42">
        <v>0</v>
      </c>
      <c r="CU83" s="43"/>
      <c r="CV83" s="42">
        <v>0</v>
      </c>
      <c r="CW83" s="42">
        <v>0</v>
      </c>
      <c r="CX83" s="42">
        <v>0</v>
      </c>
      <c r="CY83" s="42">
        <v>0</v>
      </c>
      <c r="CZ83" s="42">
        <v>0</v>
      </c>
      <c r="DA83" s="42">
        <v>0</v>
      </c>
      <c r="DB83" s="42">
        <v>0</v>
      </c>
      <c r="DC83" s="42">
        <v>0</v>
      </c>
      <c r="DD83" s="42">
        <v>0</v>
      </c>
      <c r="DE83" s="42">
        <v>0</v>
      </c>
      <c r="DF83" s="42">
        <v>0</v>
      </c>
      <c r="DG83" s="42">
        <v>0</v>
      </c>
      <c r="DH83" s="42">
        <v>0</v>
      </c>
      <c r="DI83" s="42">
        <v>0</v>
      </c>
      <c r="DJ83" s="43"/>
      <c r="DK83" s="42" t="b">
        <v>0</v>
      </c>
      <c r="DL83" s="42" t="b">
        <v>0</v>
      </c>
      <c r="DM83" s="42" t="b">
        <v>0</v>
      </c>
      <c r="DN83" s="42" t="b">
        <v>0</v>
      </c>
      <c r="DO83" s="42" t="b">
        <v>0</v>
      </c>
      <c r="DP83" s="42" t="b">
        <v>0</v>
      </c>
      <c r="DQ83" s="42" t="b">
        <v>0</v>
      </c>
      <c r="DR83" s="42" t="b">
        <v>0</v>
      </c>
      <c r="DS83" s="42" t="b">
        <v>0</v>
      </c>
      <c r="DT83" s="42" t="b">
        <v>0</v>
      </c>
      <c r="DU83" s="42" t="b">
        <v>0</v>
      </c>
      <c r="DV83" s="42" t="b">
        <v>0</v>
      </c>
      <c r="DW83" s="42" t="b">
        <v>0</v>
      </c>
      <c r="DX83" s="42" t="b">
        <v>0</v>
      </c>
      <c r="DY83" s="43"/>
      <c r="EA83" s="3" t="s">
        <v>429</v>
      </c>
      <c r="ED83" s="3">
        <v>44</v>
      </c>
      <c r="EE83" s="3">
        <v>1</v>
      </c>
      <c r="EH83" s="42" t="s">
        <v>105</v>
      </c>
      <c r="EI83" s="42" t="s">
        <v>105</v>
      </c>
      <c r="EJ83" s="42" t="s">
        <v>105</v>
      </c>
      <c r="EK83" s="42" t="s">
        <v>419</v>
      </c>
      <c r="EL83" s="42" t="s">
        <v>105</v>
      </c>
      <c r="EM83" s="42" t="s">
        <v>105</v>
      </c>
      <c r="EN83" s="42" t="s">
        <v>305</v>
      </c>
      <c r="EP83" s="42" t="s">
        <v>160</v>
      </c>
      <c r="EQ83" s="42" t="s">
        <v>105</v>
      </c>
      <c r="ER83" s="42" t="s">
        <v>160</v>
      </c>
      <c r="ES83" s="42" t="s">
        <v>105</v>
      </c>
      <c r="ET83" s="42" t="s">
        <v>105</v>
      </c>
      <c r="EU83" s="42" t="s">
        <v>420</v>
      </c>
      <c r="EV83" s="42" t="s">
        <v>105</v>
      </c>
      <c r="EW83" s="42" t="s">
        <v>105</v>
      </c>
      <c r="EX83" s="42" t="s">
        <v>105</v>
      </c>
      <c r="EY83" s="42" t="s">
        <v>307</v>
      </c>
      <c r="GA83" s="3" t="s">
        <v>208</v>
      </c>
      <c r="GB83" s="3" t="s">
        <v>104</v>
      </c>
      <c r="GC83" s="108" t="e">
        <f>#REF!+#REF!*IF($M83="A",1,0)+#REF!*0+#REF!*0+#REF!*IF($AA83="TRUE",1,0)+#REF!*IF(OR($Q83="Yes",$Q83="Cont"),1,0)+#REF!*($P83/1000)+#REF!*$R83+#REF!*IF($R83&gt;25,$R83-25,0)</f>
        <v>#REF!</v>
      </c>
      <c r="GD83" s="108" t="e">
        <f>#REF!+#REF!*IF($M83="A",1,0)+#REF!*1+#REF!*0+#REF!*IF($AA83="TRUE",1,0)+#REF!*IF(OR($Q83="Yes",$Q83="Cont"),1,0)+#REF!*($P83/1000)+#REF!*$R83+#REF!*IF($R83&gt;25,$R83-25,0)</f>
        <v>#REF!</v>
      </c>
      <c r="GE83" s="108" t="e">
        <f>#REF!+#REF!*IF($M83="A",1,0)+#REF!*1+#REF!*0+#REF!*IF($AA83="TRUE",1,0)+#REF!*IF(OR($Q83="Yes",$Q83="Cont"),1,0)+#REF!*($P83/1000)+#REF!*$R83+#REF!*IF($R83&gt;25,$R83-25,0)</f>
        <v>#REF!</v>
      </c>
      <c r="GF83" s="108" t="e">
        <f>#REF!+#REF!*IF($M83="A",1,0)+#REF!*1+#REF!*1+#REF!*IF($AA83="TRUE",1,0)+#REF!*IF(OR($Q83="Yes",$Q83="Cont"),1,0)+#REF!*($P83/1000)+#REF!*$R83+#REF!*IF($R83&gt;25,$R83-25,0)</f>
        <v>#REF!</v>
      </c>
      <c r="GG83" s="104">
        <v>7.9629999999999992E-2</v>
      </c>
      <c r="GH83" s="109">
        <v>72.260416710552065</v>
      </c>
      <c r="GI83" s="3"/>
      <c r="GJ83" s="3"/>
    </row>
    <row r="84" spans="1:192" s="42" customFormat="1">
      <c r="A84" s="36">
        <v>45</v>
      </c>
      <c r="B84" s="3">
        <v>0</v>
      </c>
      <c r="C84" s="228">
        <v>10111</v>
      </c>
      <c r="D84" s="41">
        <v>1002</v>
      </c>
      <c r="E84" s="42" t="s">
        <v>198</v>
      </c>
      <c r="F84" s="42" t="s">
        <v>199</v>
      </c>
      <c r="G84" s="42" t="s">
        <v>200</v>
      </c>
      <c r="H84" s="42" t="s">
        <v>201</v>
      </c>
      <c r="I84" s="37" t="s">
        <v>431</v>
      </c>
      <c r="J84" s="43" t="s">
        <v>203</v>
      </c>
      <c r="K84" s="43"/>
      <c r="L84" s="44" t="s">
        <v>432</v>
      </c>
      <c r="M84" s="45" t="s">
        <v>159</v>
      </c>
      <c r="N84" s="45" t="s">
        <v>109</v>
      </c>
      <c r="O84" s="45">
        <v>82</v>
      </c>
      <c r="P84" s="45">
        <v>6000</v>
      </c>
      <c r="Q84" s="45" t="s">
        <v>129</v>
      </c>
      <c r="R84" s="45">
        <v>21</v>
      </c>
      <c r="S84" s="45"/>
      <c r="T84" s="45"/>
      <c r="U84" s="45"/>
      <c r="V84" s="45" t="s">
        <v>83</v>
      </c>
      <c r="W84" s="45">
        <v>21</v>
      </c>
      <c r="X84" s="45"/>
      <c r="Y84" s="45"/>
      <c r="Z84" s="45" t="s">
        <v>109</v>
      </c>
      <c r="AA84" s="135" t="s">
        <v>418</v>
      </c>
      <c r="AB84" s="46"/>
      <c r="AC84" s="46"/>
      <c r="AD84" s="46" t="s">
        <v>111</v>
      </c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3" t="b">
        <v>1</v>
      </c>
      <c r="BB84" s="48" t="b">
        <v>1</v>
      </c>
      <c r="BC84" s="42">
        <v>0</v>
      </c>
      <c r="BD84" s="42">
        <v>0</v>
      </c>
      <c r="BE84" s="42">
        <v>0</v>
      </c>
      <c r="BF84" s="42">
        <v>0</v>
      </c>
      <c r="BG84" s="42">
        <v>0</v>
      </c>
      <c r="BH84" s="42">
        <v>0</v>
      </c>
      <c r="BI84" s="42">
        <v>0</v>
      </c>
      <c r="BJ84" s="42">
        <v>0</v>
      </c>
      <c r="BK84" s="42">
        <v>0</v>
      </c>
      <c r="BL84" s="42">
        <v>0</v>
      </c>
      <c r="BM84" s="42">
        <v>0</v>
      </c>
      <c r="BN84" s="42">
        <v>0</v>
      </c>
      <c r="BO84" s="42">
        <v>0</v>
      </c>
      <c r="BP84" s="42">
        <v>0</v>
      </c>
      <c r="BQ84" s="43"/>
      <c r="BR84" s="42">
        <v>0</v>
      </c>
      <c r="BS84" s="42">
        <v>0</v>
      </c>
      <c r="BT84" s="42">
        <v>0</v>
      </c>
      <c r="BU84" s="42">
        <v>0</v>
      </c>
      <c r="BV84" s="42">
        <v>0</v>
      </c>
      <c r="BW84" s="42">
        <v>0</v>
      </c>
      <c r="BX84" s="42">
        <v>0</v>
      </c>
      <c r="BY84" s="42">
        <v>0</v>
      </c>
      <c r="BZ84" s="42">
        <v>0</v>
      </c>
      <c r="CA84" s="42">
        <v>0</v>
      </c>
      <c r="CB84" s="42">
        <v>0</v>
      </c>
      <c r="CC84" s="42">
        <v>0</v>
      </c>
      <c r="CD84" s="42">
        <v>0</v>
      </c>
      <c r="CE84" s="42">
        <v>0</v>
      </c>
      <c r="CF84" s="43"/>
      <c r="CG84" s="42">
        <v>0</v>
      </c>
      <c r="CH84" s="42">
        <v>0</v>
      </c>
      <c r="CI84" s="42">
        <v>0</v>
      </c>
      <c r="CJ84" s="42">
        <v>0</v>
      </c>
      <c r="CK84" s="42">
        <v>0</v>
      </c>
      <c r="CL84" s="42">
        <v>0</v>
      </c>
      <c r="CM84" s="42">
        <v>0</v>
      </c>
      <c r="CN84" s="42">
        <v>0</v>
      </c>
      <c r="CO84" s="42">
        <v>0</v>
      </c>
      <c r="CP84" s="42">
        <v>0</v>
      </c>
      <c r="CQ84" s="42">
        <v>0</v>
      </c>
      <c r="CR84" s="42">
        <v>0</v>
      </c>
      <c r="CS84" s="42">
        <v>0</v>
      </c>
      <c r="CT84" s="42">
        <v>0</v>
      </c>
      <c r="CU84" s="43"/>
      <c r="CV84" s="42">
        <v>0</v>
      </c>
      <c r="CW84" s="42">
        <v>0</v>
      </c>
      <c r="CX84" s="42">
        <v>0</v>
      </c>
      <c r="CY84" s="42">
        <v>0</v>
      </c>
      <c r="CZ84" s="42">
        <v>0</v>
      </c>
      <c r="DA84" s="42">
        <v>0</v>
      </c>
      <c r="DB84" s="42">
        <v>0</v>
      </c>
      <c r="DC84" s="42">
        <v>0</v>
      </c>
      <c r="DD84" s="42">
        <v>0</v>
      </c>
      <c r="DE84" s="42">
        <v>0</v>
      </c>
      <c r="DF84" s="42">
        <v>0</v>
      </c>
      <c r="DG84" s="42">
        <v>0</v>
      </c>
      <c r="DH84" s="42">
        <v>0</v>
      </c>
      <c r="DI84" s="42">
        <v>0</v>
      </c>
      <c r="DJ84" s="43"/>
      <c r="DK84" s="42" t="b">
        <v>0</v>
      </c>
      <c r="DL84" s="42" t="b">
        <v>0</v>
      </c>
      <c r="DM84" s="42" t="b">
        <v>0</v>
      </c>
      <c r="DN84" s="42" t="b">
        <v>0</v>
      </c>
      <c r="DO84" s="42" t="b">
        <v>0</v>
      </c>
      <c r="DP84" s="42" t="b">
        <v>0</v>
      </c>
      <c r="DQ84" s="42" t="b">
        <v>0</v>
      </c>
      <c r="DR84" s="42" t="b">
        <v>0</v>
      </c>
      <c r="DS84" s="42" t="b">
        <v>0</v>
      </c>
      <c r="DT84" s="42" t="b">
        <v>0</v>
      </c>
      <c r="DU84" s="42" t="b">
        <v>0</v>
      </c>
      <c r="DV84" s="42" t="b">
        <v>0</v>
      </c>
      <c r="DW84" s="42" t="b">
        <v>0</v>
      </c>
      <c r="DX84" s="42" t="b">
        <v>0</v>
      </c>
      <c r="DY84" s="43"/>
      <c r="EA84" s="3" t="s">
        <v>431</v>
      </c>
      <c r="ED84" s="3">
        <v>45</v>
      </c>
      <c r="EE84" s="3">
        <v>1</v>
      </c>
      <c r="EH84" s="42" t="s">
        <v>105</v>
      </c>
      <c r="EI84" s="42" t="s">
        <v>105</v>
      </c>
      <c r="EJ84" s="42" t="s">
        <v>105</v>
      </c>
      <c r="EK84" s="42" t="s">
        <v>419</v>
      </c>
      <c r="EL84" s="42" t="s">
        <v>105</v>
      </c>
      <c r="EM84" s="42" t="s">
        <v>105</v>
      </c>
      <c r="EN84" s="42" t="s">
        <v>311</v>
      </c>
      <c r="EP84" s="42" t="s">
        <v>160</v>
      </c>
      <c r="EQ84" s="42" t="s">
        <v>105</v>
      </c>
      <c r="ER84" s="42" t="s">
        <v>160</v>
      </c>
      <c r="ES84" s="42" t="s">
        <v>105</v>
      </c>
      <c r="ET84" s="42" t="s">
        <v>105</v>
      </c>
      <c r="EU84" s="42" t="s">
        <v>420</v>
      </c>
      <c r="EV84" s="42" t="s">
        <v>105</v>
      </c>
      <c r="EW84" s="42" t="s">
        <v>105</v>
      </c>
      <c r="EX84" s="42" t="s">
        <v>105</v>
      </c>
      <c r="EY84" s="42" t="s">
        <v>313</v>
      </c>
      <c r="GA84" s="3" t="s">
        <v>208</v>
      </c>
      <c r="GB84" s="3" t="s">
        <v>104</v>
      </c>
      <c r="GC84" s="108" t="e">
        <f>#REF!+#REF!*IF($M84="A",1,0)+#REF!*0+#REF!*0+#REF!*IF($AA84="TRUE",1,0)+#REF!*IF(OR($Q84="Yes",$Q84="Cont"),1,0)+#REF!*($P84/1000)+#REF!*$R84+#REF!*IF($R84&gt;25,$R84-25,0)</f>
        <v>#REF!</v>
      </c>
      <c r="GD84" s="108" t="e">
        <f>#REF!+#REF!*IF($M84="A",1,0)+#REF!*1+#REF!*0+#REF!*IF($AA84="TRUE",1,0)+#REF!*IF(OR($Q84="Yes",$Q84="Cont"),1,0)+#REF!*($P84/1000)+#REF!*$R84+#REF!*IF($R84&gt;25,$R84-25,0)</f>
        <v>#REF!</v>
      </c>
      <c r="GE84" s="108" t="e">
        <f>#REF!+#REF!*IF($M84="A",1,0)+#REF!*1+#REF!*0+#REF!*IF($AA84="TRUE",1,0)+#REF!*IF(OR($Q84="Yes",$Q84="Cont"),1,0)+#REF!*($P84/1000)+#REF!*$R84+#REF!*IF($R84&gt;25,$R84-25,0)</f>
        <v>#REF!</v>
      </c>
      <c r="GF84" s="108" t="e">
        <f>#REF!+#REF!*IF($M84="A",1,0)+#REF!*1+#REF!*1+#REF!*IF($AA84="TRUE",1,0)+#REF!*IF(OR($Q84="Yes",$Q84="Cont"),1,0)+#REF!*($P84/1000)+#REF!*$R84+#REF!*IF($R84&gt;25,$R84-25,0)</f>
        <v>#REF!</v>
      </c>
      <c r="GG84" s="104">
        <v>7.9629999999999992E-2</v>
      </c>
      <c r="GH84" s="109">
        <v>72.260416710552065</v>
      </c>
      <c r="GI84" s="3"/>
      <c r="GJ84" s="3"/>
    </row>
    <row r="85" spans="1:192" s="42" customFormat="1">
      <c r="A85" s="36">
        <v>46</v>
      </c>
      <c r="B85" s="3">
        <v>0</v>
      </c>
      <c r="C85" s="228">
        <v>10112</v>
      </c>
      <c r="D85" s="41">
        <v>1002</v>
      </c>
      <c r="E85" s="42" t="s">
        <v>198</v>
      </c>
      <c r="F85" s="42" t="s">
        <v>199</v>
      </c>
      <c r="G85" s="42" t="s">
        <v>200</v>
      </c>
      <c r="H85" s="42" t="s">
        <v>201</v>
      </c>
      <c r="I85" s="37" t="s">
        <v>433</v>
      </c>
      <c r="J85" s="43" t="s">
        <v>203</v>
      </c>
      <c r="K85" s="43"/>
      <c r="L85" s="44" t="s">
        <v>434</v>
      </c>
      <c r="M85" s="45" t="s">
        <v>159</v>
      </c>
      <c r="N85" s="45" t="s">
        <v>109</v>
      </c>
      <c r="O85" s="45">
        <v>82</v>
      </c>
      <c r="P85" s="45">
        <v>6000</v>
      </c>
      <c r="Q85" s="45" t="s">
        <v>129</v>
      </c>
      <c r="R85" s="45">
        <v>22</v>
      </c>
      <c r="S85" s="45"/>
      <c r="T85" s="45"/>
      <c r="U85" s="45"/>
      <c r="V85" s="45" t="s">
        <v>83</v>
      </c>
      <c r="W85" s="45">
        <v>22</v>
      </c>
      <c r="X85" s="45"/>
      <c r="Y85" s="45"/>
      <c r="Z85" s="45" t="s">
        <v>109</v>
      </c>
      <c r="AA85" s="135" t="s">
        <v>418</v>
      </c>
      <c r="AB85" s="46"/>
      <c r="AC85" s="46"/>
      <c r="AD85" s="46" t="s">
        <v>111</v>
      </c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3" t="b">
        <v>1</v>
      </c>
      <c r="BB85" s="48" t="b">
        <v>1</v>
      </c>
      <c r="BC85" s="42">
        <v>0</v>
      </c>
      <c r="BD85" s="42">
        <v>0</v>
      </c>
      <c r="BE85" s="42">
        <v>0</v>
      </c>
      <c r="BF85" s="42">
        <v>0</v>
      </c>
      <c r="BG85" s="42">
        <v>0</v>
      </c>
      <c r="BH85" s="42">
        <v>0</v>
      </c>
      <c r="BI85" s="42">
        <v>0</v>
      </c>
      <c r="BJ85" s="42">
        <v>0</v>
      </c>
      <c r="BK85" s="42">
        <v>0</v>
      </c>
      <c r="BL85" s="42">
        <v>0</v>
      </c>
      <c r="BM85" s="42">
        <v>0</v>
      </c>
      <c r="BN85" s="42">
        <v>0</v>
      </c>
      <c r="BO85" s="42">
        <v>0</v>
      </c>
      <c r="BP85" s="42">
        <v>0</v>
      </c>
      <c r="BQ85" s="43"/>
      <c r="BR85" s="42">
        <v>0</v>
      </c>
      <c r="BS85" s="42">
        <v>0</v>
      </c>
      <c r="BT85" s="42">
        <v>0</v>
      </c>
      <c r="BU85" s="42">
        <v>0</v>
      </c>
      <c r="BV85" s="42">
        <v>0</v>
      </c>
      <c r="BW85" s="42">
        <v>0</v>
      </c>
      <c r="BX85" s="42">
        <v>0</v>
      </c>
      <c r="BY85" s="42">
        <v>0</v>
      </c>
      <c r="BZ85" s="42">
        <v>0</v>
      </c>
      <c r="CA85" s="42">
        <v>0</v>
      </c>
      <c r="CB85" s="42">
        <v>0</v>
      </c>
      <c r="CC85" s="42">
        <v>0</v>
      </c>
      <c r="CD85" s="42">
        <v>0</v>
      </c>
      <c r="CE85" s="42">
        <v>0</v>
      </c>
      <c r="CF85" s="43"/>
      <c r="CG85" s="42">
        <v>0</v>
      </c>
      <c r="CH85" s="42">
        <v>0</v>
      </c>
      <c r="CI85" s="42">
        <v>0</v>
      </c>
      <c r="CJ85" s="42">
        <v>0</v>
      </c>
      <c r="CK85" s="42">
        <v>0</v>
      </c>
      <c r="CL85" s="42">
        <v>0</v>
      </c>
      <c r="CM85" s="42">
        <v>0</v>
      </c>
      <c r="CN85" s="42">
        <v>0</v>
      </c>
      <c r="CO85" s="42">
        <v>0</v>
      </c>
      <c r="CP85" s="42">
        <v>0</v>
      </c>
      <c r="CQ85" s="42">
        <v>0</v>
      </c>
      <c r="CR85" s="42">
        <v>0</v>
      </c>
      <c r="CS85" s="42">
        <v>0</v>
      </c>
      <c r="CT85" s="42">
        <v>0</v>
      </c>
      <c r="CU85" s="43"/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2">
        <v>0</v>
      </c>
      <c r="DJ85" s="43"/>
      <c r="DK85" s="42" t="b">
        <v>0</v>
      </c>
      <c r="DL85" s="42" t="b">
        <v>0</v>
      </c>
      <c r="DM85" s="42" t="b">
        <v>0</v>
      </c>
      <c r="DN85" s="42" t="b">
        <v>0</v>
      </c>
      <c r="DO85" s="42" t="b">
        <v>0</v>
      </c>
      <c r="DP85" s="42" t="b">
        <v>0</v>
      </c>
      <c r="DQ85" s="42" t="b">
        <v>0</v>
      </c>
      <c r="DR85" s="42" t="b">
        <v>0</v>
      </c>
      <c r="DS85" s="42" t="b">
        <v>0</v>
      </c>
      <c r="DT85" s="42" t="b">
        <v>0</v>
      </c>
      <c r="DU85" s="42" t="b">
        <v>0</v>
      </c>
      <c r="DV85" s="42" t="b">
        <v>0</v>
      </c>
      <c r="DW85" s="42" t="b">
        <v>0</v>
      </c>
      <c r="DX85" s="42" t="b">
        <v>0</v>
      </c>
      <c r="DY85" s="43"/>
      <c r="EA85" s="3" t="s">
        <v>433</v>
      </c>
      <c r="ED85" s="3">
        <v>46</v>
      </c>
      <c r="EE85" s="3">
        <v>1</v>
      </c>
      <c r="EH85" s="42" t="s">
        <v>105</v>
      </c>
      <c r="EI85" s="42" t="s">
        <v>105</v>
      </c>
      <c r="EJ85" s="42" t="s">
        <v>105</v>
      </c>
      <c r="EK85" s="42" t="s">
        <v>419</v>
      </c>
      <c r="EL85" s="42" t="s">
        <v>105</v>
      </c>
      <c r="EM85" s="42" t="s">
        <v>105</v>
      </c>
      <c r="EN85" s="42" t="s">
        <v>317</v>
      </c>
      <c r="EP85" s="42" t="s">
        <v>160</v>
      </c>
      <c r="EQ85" s="42" t="s">
        <v>105</v>
      </c>
      <c r="ER85" s="42" t="s">
        <v>160</v>
      </c>
      <c r="ES85" s="42" t="s">
        <v>105</v>
      </c>
      <c r="ET85" s="42" t="s">
        <v>105</v>
      </c>
      <c r="EU85" s="42" t="s">
        <v>420</v>
      </c>
      <c r="EV85" s="42" t="s">
        <v>105</v>
      </c>
      <c r="EW85" s="42" t="s">
        <v>105</v>
      </c>
      <c r="EX85" s="42" t="s">
        <v>105</v>
      </c>
      <c r="EY85" s="42" t="s">
        <v>319</v>
      </c>
      <c r="GA85" s="3" t="s">
        <v>208</v>
      </c>
      <c r="GB85" s="3" t="s">
        <v>104</v>
      </c>
      <c r="GC85" s="108" t="e">
        <f>#REF!+#REF!*IF($M85="A",1,0)+#REF!*0+#REF!*0+#REF!*IF($AA85="TRUE",1,0)+#REF!*IF(OR($Q85="Yes",$Q85="Cont"),1,0)+#REF!*($P85/1000)+#REF!*$R85+#REF!*IF($R85&gt;25,$R85-25,0)</f>
        <v>#REF!</v>
      </c>
      <c r="GD85" s="108" t="e">
        <f>#REF!+#REF!*IF($M85="A",1,0)+#REF!*1+#REF!*0+#REF!*IF($AA85="TRUE",1,0)+#REF!*IF(OR($Q85="Yes",$Q85="Cont"),1,0)+#REF!*($P85/1000)+#REF!*$R85+#REF!*IF($R85&gt;25,$R85-25,0)</f>
        <v>#REF!</v>
      </c>
      <c r="GE85" s="108" t="e">
        <f>#REF!+#REF!*IF($M85="A",1,0)+#REF!*1+#REF!*0+#REF!*IF($AA85="TRUE",1,0)+#REF!*IF(OR($Q85="Yes",$Q85="Cont"),1,0)+#REF!*($P85/1000)+#REF!*$R85+#REF!*IF($R85&gt;25,$R85-25,0)</f>
        <v>#REF!</v>
      </c>
      <c r="GF85" s="108" t="e">
        <f>#REF!+#REF!*IF($M85="A",1,0)+#REF!*1+#REF!*1+#REF!*IF($AA85="TRUE",1,0)+#REF!*IF(OR($Q85="Yes",$Q85="Cont"),1,0)+#REF!*($P85/1000)+#REF!*$R85+#REF!*IF($R85&gt;25,$R85-25,0)</f>
        <v>#REF!</v>
      </c>
      <c r="GG85" s="104">
        <v>7.9629999999999992E-2</v>
      </c>
      <c r="GH85" s="109">
        <v>72.260416710552065</v>
      </c>
      <c r="GI85" s="3"/>
      <c r="GJ85" s="3"/>
    </row>
    <row r="86" spans="1:192" s="42" customFormat="1">
      <c r="A86" s="36">
        <v>47</v>
      </c>
      <c r="B86" s="3">
        <v>0</v>
      </c>
      <c r="C86" s="228">
        <v>10113</v>
      </c>
      <c r="D86" s="41">
        <v>1002</v>
      </c>
      <c r="E86" s="42" t="s">
        <v>198</v>
      </c>
      <c r="F86" s="42" t="s">
        <v>199</v>
      </c>
      <c r="G86" s="42" t="s">
        <v>200</v>
      </c>
      <c r="H86" s="42" t="s">
        <v>201</v>
      </c>
      <c r="I86" s="37" t="s">
        <v>435</v>
      </c>
      <c r="J86" s="43" t="s">
        <v>203</v>
      </c>
      <c r="K86" s="43"/>
      <c r="L86" s="44" t="s">
        <v>436</v>
      </c>
      <c r="M86" s="45" t="s">
        <v>159</v>
      </c>
      <c r="N86" s="45" t="s">
        <v>109</v>
      </c>
      <c r="O86" s="45">
        <v>82</v>
      </c>
      <c r="P86" s="45">
        <v>6000</v>
      </c>
      <c r="Q86" s="45" t="s">
        <v>129</v>
      </c>
      <c r="R86" s="45">
        <v>23</v>
      </c>
      <c r="S86" s="45"/>
      <c r="T86" s="45"/>
      <c r="U86" s="45"/>
      <c r="V86" s="45" t="s">
        <v>83</v>
      </c>
      <c r="W86" s="45">
        <v>23</v>
      </c>
      <c r="X86" s="45"/>
      <c r="Y86" s="45"/>
      <c r="Z86" s="45" t="s">
        <v>109</v>
      </c>
      <c r="AA86" s="135" t="s">
        <v>418</v>
      </c>
      <c r="AB86" s="46"/>
      <c r="AC86" s="46"/>
      <c r="AD86" s="46" t="s">
        <v>111</v>
      </c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3" t="b">
        <v>1</v>
      </c>
      <c r="BB86" s="48" t="b">
        <v>1</v>
      </c>
      <c r="BC86" s="42">
        <v>0</v>
      </c>
      <c r="BD86" s="42">
        <v>0</v>
      </c>
      <c r="BE86" s="42">
        <v>0</v>
      </c>
      <c r="BF86" s="42">
        <v>0</v>
      </c>
      <c r="BG86" s="42">
        <v>0</v>
      </c>
      <c r="BH86" s="42">
        <v>0</v>
      </c>
      <c r="BI86" s="42">
        <v>0</v>
      </c>
      <c r="BJ86" s="42">
        <v>0</v>
      </c>
      <c r="BK86" s="42">
        <v>0</v>
      </c>
      <c r="BL86" s="42">
        <v>0</v>
      </c>
      <c r="BM86" s="42">
        <v>0</v>
      </c>
      <c r="BN86" s="42">
        <v>0</v>
      </c>
      <c r="BO86" s="42">
        <v>0</v>
      </c>
      <c r="BP86" s="42">
        <v>0</v>
      </c>
      <c r="BQ86" s="43"/>
      <c r="BR86" s="42">
        <v>0</v>
      </c>
      <c r="BS86" s="42">
        <v>0</v>
      </c>
      <c r="BT86" s="42">
        <v>0</v>
      </c>
      <c r="BU86" s="42">
        <v>0</v>
      </c>
      <c r="BV86" s="42">
        <v>0</v>
      </c>
      <c r="BW86" s="42">
        <v>0</v>
      </c>
      <c r="BX86" s="42">
        <v>0</v>
      </c>
      <c r="BY86" s="42">
        <v>0</v>
      </c>
      <c r="BZ86" s="42">
        <v>0</v>
      </c>
      <c r="CA86" s="42">
        <v>0</v>
      </c>
      <c r="CB86" s="42">
        <v>0</v>
      </c>
      <c r="CC86" s="42">
        <v>0</v>
      </c>
      <c r="CD86" s="42">
        <v>0</v>
      </c>
      <c r="CE86" s="42">
        <v>0</v>
      </c>
      <c r="CF86" s="43"/>
      <c r="CG86" s="42">
        <v>0</v>
      </c>
      <c r="CH86" s="42">
        <v>0</v>
      </c>
      <c r="CI86" s="42">
        <v>0</v>
      </c>
      <c r="CJ86" s="42">
        <v>0</v>
      </c>
      <c r="CK86" s="42">
        <v>0</v>
      </c>
      <c r="CL86" s="42">
        <v>0</v>
      </c>
      <c r="CM86" s="42">
        <v>0</v>
      </c>
      <c r="CN86" s="42">
        <v>0</v>
      </c>
      <c r="CO86" s="42">
        <v>0</v>
      </c>
      <c r="CP86" s="42">
        <v>0</v>
      </c>
      <c r="CQ86" s="42">
        <v>0</v>
      </c>
      <c r="CR86" s="42">
        <v>0</v>
      </c>
      <c r="CS86" s="42">
        <v>0</v>
      </c>
      <c r="CT86" s="42">
        <v>0</v>
      </c>
      <c r="CU86" s="43"/>
      <c r="CV86" s="42">
        <v>0</v>
      </c>
      <c r="CW86" s="42">
        <v>0</v>
      </c>
      <c r="CX86" s="42">
        <v>0</v>
      </c>
      <c r="CY86" s="42">
        <v>0</v>
      </c>
      <c r="CZ86" s="42">
        <v>0</v>
      </c>
      <c r="DA86" s="42">
        <v>0</v>
      </c>
      <c r="DB86" s="42">
        <v>0</v>
      </c>
      <c r="DC86" s="42">
        <v>0</v>
      </c>
      <c r="DD86" s="42">
        <v>0</v>
      </c>
      <c r="DE86" s="42">
        <v>0</v>
      </c>
      <c r="DF86" s="42">
        <v>0</v>
      </c>
      <c r="DG86" s="42">
        <v>0</v>
      </c>
      <c r="DH86" s="42">
        <v>0</v>
      </c>
      <c r="DI86" s="42">
        <v>0</v>
      </c>
      <c r="DJ86" s="43"/>
      <c r="DK86" s="42" t="b">
        <v>0</v>
      </c>
      <c r="DL86" s="42" t="b">
        <v>0</v>
      </c>
      <c r="DM86" s="42" t="b">
        <v>0</v>
      </c>
      <c r="DN86" s="42" t="b">
        <v>0</v>
      </c>
      <c r="DO86" s="42" t="b">
        <v>0</v>
      </c>
      <c r="DP86" s="42" t="b">
        <v>0</v>
      </c>
      <c r="DQ86" s="42" t="b">
        <v>0</v>
      </c>
      <c r="DR86" s="42" t="b">
        <v>0</v>
      </c>
      <c r="DS86" s="42" t="b">
        <v>0</v>
      </c>
      <c r="DT86" s="42" t="b">
        <v>0</v>
      </c>
      <c r="DU86" s="42" t="b">
        <v>0</v>
      </c>
      <c r="DV86" s="42" t="b">
        <v>0</v>
      </c>
      <c r="DW86" s="42" t="b">
        <v>0</v>
      </c>
      <c r="DX86" s="42" t="b">
        <v>0</v>
      </c>
      <c r="DY86" s="43"/>
      <c r="EA86" s="3" t="s">
        <v>435</v>
      </c>
      <c r="ED86" s="3">
        <v>47</v>
      </c>
      <c r="EE86" s="3">
        <v>1</v>
      </c>
      <c r="EH86" s="42" t="s">
        <v>105</v>
      </c>
      <c r="EI86" s="42" t="s">
        <v>105</v>
      </c>
      <c r="EJ86" s="42" t="s">
        <v>105</v>
      </c>
      <c r="EK86" s="42" t="s">
        <v>419</v>
      </c>
      <c r="EL86" s="42" t="s">
        <v>105</v>
      </c>
      <c r="EM86" s="42" t="s">
        <v>105</v>
      </c>
      <c r="EN86" s="42" t="s">
        <v>323</v>
      </c>
      <c r="EP86" s="42" t="s">
        <v>160</v>
      </c>
      <c r="EQ86" s="42" t="s">
        <v>105</v>
      </c>
      <c r="ER86" s="42" t="s">
        <v>160</v>
      </c>
      <c r="ES86" s="42" t="s">
        <v>105</v>
      </c>
      <c r="ET86" s="42" t="s">
        <v>105</v>
      </c>
      <c r="EU86" s="42" t="s">
        <v>420</v>
      </c>
      <c r="EV86" s="42" t="s">
        <v>105</v>
      </c>
      <c r="EW86" s="42" t="s">
        <v>105</v>
      </c>
      <c r="EX86" s="42" t="s">
        <v>105</v>
      </c>
      <c r="EY86" s="42" t="s">
        <v>325</v>
      </c>
      <c r="GA86" s="3" t="s">
        <v>208</v>
      </c>
      <c r="GB86" s="3" t="s">
        <v>104</v>
      </c>
      <c r="GC86" s="108" t="e">
        <f>#REF!+#REF!*IF($M86="A",1,0)+#REF!*0+#REF!*0+#REF!*IF($AA86="TRUE",1,0)+#REF!*IF(OR($Q86="Yes",$Q86="Cont"),1,0)+#REF!*($P86/1000)+#REF!*$R86+#REF!*IF($R86&gt;25,$R86-25,0)</f>
        <v>#REF!</v>
      </c>
      <c r="GD86" s="108" t="e">
        <f>#REF!+#REF!*IF($M86="A",1,0)+#REF!*1+#REF!*0+#REF!*IF($AA86="TRUE",1,0)+#REF!*IF(OR($Q86="Yes",$Q86="Cont"),1,0)+#REF!*($P86/1000)+#REF!*$R86+#REF!*IF($R86&gt;25,$R86-25,0)</f>
        <v>#REF!</v>
      </c>
      <c r="GE86" s="108" t="e">
        <f>#REF!+#REF!*IF($M86="A",1,0)+#REF!*1+#REF!*0+#REF!*IF($AA86="TRUE",1,0)+#REF!*IF(OR($Q86="Yes",$Q86="Cont"),1,0)+#REF!*($P86/1000)+#REF!*$R86+#REF!*IF($R86&gt;25,$R86-25,0)</f>
        <v>#REF!</v>
      </c>
      <c r="GF86" s="108" t="e">
        <f>#REF!+#REF!*IF($M86="A",1,0)+#REF!*1+#REF!*1+#REF!*IF($AA86="TRUE",1,0)+#REF!*IF(OR($Q86="Yes",$Q86="Cont"),1,0)+#REF!*($P86/1000)+#REF!*$R86+#REF!*IF($R86&gt;25,$R86-25,0)</f>
        <v>#REF!</v>
      </c>
      <c r="GG86" s="104">
        <v>7.9629999999999992E-2</v>
      </c>
      <c r="GH86" s="109">
        <v>72.260416710552065</v>
      </c>
      <c r="GI86" s="3"/>
      <c r="GJ86" s="3"/>
    </row>
    <row r="87" spans="1:192" s="42" customFormat="1">
      <c r="A87" s="36">
        <v>48</v>
      </c>
      <c r="B87" s="3">
        <v>0</v>
      </c>
      <c r="C87" s="228">
        <v>10114</v>
      </c>
      <c r="D87" s="41">
        <v>1002</v>
      </c>
      <c r="E87" s="42" t="s">
        <v>198</v>
      </c>
      <c r="F87" s="42" t="s">
        <v>199</v>
      </c>
      <c r="G87" s="42" t="s">
        <v>200</v>
      </c>
      <c r="H87" s="42" t="s">
        <v>201</v>
      </c>
      <c r="I87" s="37" t="s">
        <v>437</v>
      </c>
      <c r="J87" s="43" t="s">
        <v>203</v>
      </c>
      <c r="K87" s="43"/>
      <c r="L87" s="44" t="s">
        <v>438</v>
      </c>
      <c r="M87" s="45" t="s">
        <v>159</v>
      </c>
      <c r="N87" s="45" t="s">
        <v>109</v>
      </c>
      <c r="O87" s="45">
        <v>82</v>
      </c>
      <c r="P87" s="45">
        <v>6000</v>
      </c>
      <c r="Q87" s="45" t="s">
        <v>129</v>
      </c>
      <c r="R87" s="45">
        <v>24</v>
      </c>
      <c r="S87" s="45"/>
      <c r="T87" s="45"/>
      <c r="U87" s="45"/>
      <c r="V87" s="45" t="s">
        <v>83</v>
      </c>
      <c r="W87" s="45">
        <v>24</v>
      </c>
      <c r="X87" s="45"/>
      <c r="Y87" s="45"/>
      <c r="Z87" s="45" t="s">
        <v>109</v>
      </c>
      <c r="AA87" s="135" t="s">
        <v>418</v>
      </c>
      <c r="AB87" s="46"/>
      <c r="AC87" s="46"/>
      <c r="AD87" s="46" t="s">
        <v>111</v>
      </c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3" t="b">
        <v>1</v>
      </c>
      <c r="BB87" s="48" t="b">
        <v>1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42">
        <v>0</v>
      </c>
      <c r="BM87" s="42">
        <v>0</v>
      </c>
      <c r="BN87" s="42">
        <v>0</v>
      </c>
      <c r="BO87" s="42">
        <v>0</v>
      </c>
      <c r="BP87" s="42">
        <v>0</v>
      </c>
      <c r="BQ87" s="43"/>
      <c r="BR87" s="42">
        <v>0</v>
      </c>
      <c r="BS87" s="42">
        <v>0</v>
      </c>
      <c r="BT87" s="42">
        <v>0</v>
      </c>
      <c r="BU87" s="42">
        <v>0</v>
      </c>
      <c r="BV87" s="42">
        <v>0</v>
      </c>
      <c r="BW87" s="42">
        <v>0</v>
      </c>
      <c r="BX87" s="42">
        <v>0</v>
      </c>
      <c r="BY87" s="42">
        <v>0</v>
      </c>
      <c r="BZ87" s="42">
        <v>0</v>
      </c>
      <c r="CA87" s="42">
        <v>0</v>
      </c>
      <c r="CB87" s="42">
        <v>0</v>
      </c>
      <c r="CC87" s="42">
        <v>0</v>
      </c>
      <c r="CD87" s="42">
        <v>0</v>
      </c>
      <c r="CE87" s="42">
        <v>0</v>
      </c>
      <c r="CF87" s="43"/>
      <c r="CG87" s="42">
        <v>0</v>
      </c>
      <c r="CH87" s="42">
        <v>0</v>
      </c>
      <c r="CI87" s="42">
        <v>0</v>
      </c>
      <c r="CJ87" s="42">
        <v>0</v>
      </c>
      <c r="CK87" s="42">
        <v>0</v>
      </c>
      <c r="CL87" s="42">
        <v>0</v>
      </c>
      <c r="CM87" s="42">
        <v>0</v>
      </c>
      <c r="CN87" s="42">
        <v>0</v>
      </c>
      <c r="CO87" s="42">
        <v>0</v>
      </c>
      <c r="CP87" s="42">
        <v>0</v>
      </c>
      <c r="CQ87" s="42">
        <v>0</v>
      </c>
      <c r="CR87" s="42">
        <v>0</v>
      </c>
      <c r="CS87" s="42">
        <v>0</v>
      </c>
      <c r="CT87" s="42">
        <v>0</v>
      </c>
      <c r="CU87" s="43"/>
      <c r="CV87" s="42">
        <v>0</v>
      </c>
      <c r="CW87" s="42">
        <v>0</v>
      </c>
      <c r="CX87" s="42">
        <v>0</v>
      </c>
      <c r="CY87" s="42">
        <v>0</v>
      </c>
      <c r="CZ87" s="42">
        <v>0</v>
      </c>
      <c r="DA87" s="42">
        <v>0</v>
      </c>
      <c r="DB87" s="42">
        <v>0</v>
      </c>
      <c r="DC87" s="42">
        <v>0</v>
      </c>
      <c r="DD87" s="42">
        <v>0</v>
      </c>
      <c r="DE87" s="42">
        <v>0</v>
      </c>
      <c r="DF87" s="42">
        <v>0</v>
      </c>
      <c r="DG87" s="42">
        <v>0</v>
      </c>
      <c r="DH87" s="42">
        <v>0</v>
      </c>
      <c r="DI87" s="42">
        <v>0</v>
      </c>
      <c r="DJ87" s="43"/>
      <c r="DK87" s="42" t="b">
        <v>0</v>
      </c>
      <c r="DL87" s="42" t="b">
        <v>0</v>
      </c>
      <c r="DM87" s="42" t="b">
        <v>0</v>
      </c>
      <c r="DN87" s="42" t="b">
        <v>0</v>
      </c>
      <c r="DO87" s="42" t="b">
        <v>0</v>
      </c>
      <c r="DP87" s="42" t="b">
        <v>0</v>
      </c>
      <c r="DQ87" s="42" t="b">
        <v>0</v>
      </c>
      <c r="DR87" s="42" t="b">
        <v>0</v>
      </c>
      <c r="DS87" s="42" t="b">
        <v>0</v>
      </c>
      <c r="DT87" s="42" t="b">
        <v>0</v>
      </c>
      <c r="DU87" s="42" t="b">
        <v>0</v>
      </c>
      <c r="DV87" s="42" t="b">
        <v>0</v>
      </c>
      <c r="DW87" s="42" t="b">
        <v>0</v>
      </c>
      <c r="DX87" s="42" t="b">
        <v>0</v>
      </c>
      <c r="DY87" s="43"/>
      <c r="EA87" s="3" t="s">
        <v>437</v>
      </c>
      <c r="ED87" s="3">
        <v>48</v>
      </c>
      <c r="EE87" s="3">
        <v>1</v>
      </c>
      <c r="EH87" s="42" t="s">
        <v>105</v>
      </c>
      <c r="EI87" s="42" t="s">
        <v>105</v>
      </c>
      <c r="EJ87" s="42" t="s">
        <v>105</v>
      </c>
      <c r="EK87" s="42" t="s">
        <v>419</v>
      </c>
      <c r="EL87" s="42" t="s">
        <v>105</v>
      </c>
      <c r="EM87" s="42" t="s">
        <v>105</v>
      </c>
      <c r="EN87" s="42" t="s">
        <v>329</v>
      </c>
      <c r="EP87" s="42" t="s">
        <v>160</v>
      </c>
      <c r="EQ87" s="42" t="s">
        <v>105</v>
      </c>
      <c r="ER87" s="42" t="s">
        <v>160</v>
      </c>
      <c r="ES87" s="42" t="s">
        <v>105</v>
      </c>
      <c r="ET87" s="42" t="s">
        <v>105</v>
      </c>
      <c r="EU87" s="42" t="s">
        <v>420</v>
      </c>
      <c r="EV87" s="42" t="s">
        <v>105</v>
      </c>
      <c r="EW87" s="42" t="s">
        <v>105</v>
      </c>
      <c r="EX87" s="42" t="s">
        <v>105</v>
      </c>
      <c r="EY87" s="42" t="s">
        <v>331</v>
      </c>
      <c r="GA87" s="3" t="s">
        <v>208</v>
      </c>
      <c r="GB87" s="3" t="s">
        <v>104</v>
      </c>
      <c r="GC87" s="108" t="e">
        <f>#REF!+#REF!*IF($M87="A",1,0)+#REF!*0+#REF!*0+#REF!*IF($AA87="TRUE",1,0)+#REF!*IF(OR($Q87="Yes",$Q87="Cont"),1,0)+#REF!*($P87/1000)+#REF!*$R87+#REF!*IF($R87&gt;25,$R87-25,0)</f>
        <v>#REF!</v>
      </c>
      <c r="GD87" s="108" t="e">
        <f>#REF!+#REF!*IF($M87="A",1,0)+#REF!*1+#REF!*0+#REF!*IF($AA87="TRUE",1,0)+#REF!*IF(OR($Q87="Yes",$Q87="Cont"),1,0)+#REF!*($P87/1000)+#REF!*$R87+#REF!*IF($R87&gt;25,$R87-25,0)</f>
        <v>#REF!</v>
      </c>
      <c r="GE87" s="108" t="e">
        <f>#REF!+#REF!*IF($M87="A",1,0)+#REF!*1+#REF!*0+#REF!*IF($AA87="TRUE",1,0)+#REF!*IF(OR($Q87="Yes",$Q87="Cont"),1,0)+#REF!*($P87/1000)+#REF!*$R87+#REF!*IF($R87&gt;25,$R87-25,0)</f>
        <v>#REF!</v>
      </c>
      <c r="GF87" s="108" t="e">
        <f>#REF!+#REF!*IF($M87="A",1,0)+#REF!*1+#REF!*1+#REF!*IF($AA87="TRUE",1,0)+#REF!*IF(OR($Q87="Yes",$Q87="Cont"),1,0)+#REF!*($P87/1000)+#REF!*$R87+#REF!*IF($R87&gt;25,$R87-25,0)</f>
        <v>#REF!</v>
      </c>
      <c r="GG87" s="104">
        <v>7.9629999999999992E-2</v>
      </c>
      <c r="GH87" s="109">
        <v>72.260416710552065</v>
      </c>
      <c r="GI87" s="3"/>
      <c r="GJ87" s="3"/>
    </row>
    <row r="88" spans="1:192" s="42" customFormat="1">
      <c r="A88" s="36">
        <v>49</v>
      </c>
      <c r="B88" s="3">
        <v>0</v>
      </c>
      <c r="C88" s="228">
        <v>10115</v>
      </c>
      <c r="D88" s="41">
        <v>1002</v>
      </c>
      <c r="E88" s="42" t="s">
        <v>198</v>
      </c>
      <c r="F88" s="42" t="s">
        <v>199</v>
      </c>
      <c r="G88" s="42" t="s">
        <v>200</v>
      </c>
      <c r="H88" s="42" t="s">
        <v>201</v>
      </c>
      <c r="I88" s="37" t="s">
        <v>439</v>
      </c>
      <c r="J88" s="43" t="s">
        <v>203</v>
      </c>
      <c r="K88" s="43"/>
      <c r="L88" s="44" t="s">
        <v>440</v>
      </c>
      <c r="M88" s="45" t="s">
        <v>159</v>
      </c>
      <c r="N88" s="45" t="s">
        <v>109</v>
      </c>
      <c r="O88" s="45">
        <v>82</v>
      </c>
      <c r="P88" s="45">
        <v>6000</v>
      </c>
      <c r="Q88" s="45" t="s">
        <v>129</v>
      </c>
      <c r="R88" s="45">
        <v>25</v>
      </c>
      <c r="S88" s="45"/>
      <c r="T88" s="45"/>
      <c r="U88" s="45"/>
      <c r="V88" s="45" t="s">
        <v>83</v>
      </c>
      <c r="W88" s="45">
        <v>25</v>
      </c>
      <c r="X88" s="45"/>
      <c r="Y88" s="45"/>
      <c r="Z88" s="45" t="s">
        <v>109</v>
      </c>
      <c r="AA88" s="135" t="s">
        <v>418</v>
      </c>
      <c r="AB88" s="46"/>
      <c r="AC88" s="46"/>
      <c r="AD88" s="46" t="s">
        <v>111</v>
      </c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3" t="b">
        <v>1</v>
      </c>
      <c r="BB88" s="48" t="b">
        <v>1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42">
        <v>0</v>
      </c>
      <c r="BM88" s="42">
        <v>0</v>
      </c>
      <c r="BN88" s="42">
        <v>0</v>
      </c>
      <c r="BO88" s="42">
        <v>0</v>
      </c>
      <c r="BP88" s="42">
        <v>0</v>
      </c>
      <c r="BQ88" s="43"/>
      <c r="BR88" s="42">
        <v>0</v>
      </c>
      <c r="BS88" s="42">
        <v>0</v>
      </c>
      <c r="BT88" s="42">
        <v>0</v>
      </c>
      <c r="BU88" s="42">
        <v>0</v>
      </c>
      <c r="BV88" s="42">
        <v>0</v>
      </c>
      <c r="BW88" s="42">
        <v>0</v>
      </c>
      <c r="BX88" s="42">
        <v>0</v>
      </c>
      <c r="BY88" s="42">
        <v>0</v>
      </c>
      <c r="BZ88" s="42">
        <v>0</v>
      </c>
      <c r="CA88" s="42">
        <v>0</v>
      </c>
      <c r="CB88" s="42">
        <v>0</v>
      </c>
      <c r="CC88" s="42">
        <v>0</v>
      </c>
      <c r="CD88" s="42">
        <v>0</v>
      </c>
      <c r="CE88" s="42">
        <v>0</v>
      </c>
      <c r="CF88" s="43"/>
      <c r="CG88" s="42">
        <v>0</v>
      </c>
      <c r="CH88" s="42">
        <v>0</v>
      </c>
      <c r="CI88" s="42">
        <v>0</v>
      </c>
      <c r="CJ88" s="42">
        <v>0</v>
      </c>
      <c r="CK88" s="42">
        <v>0</v>
      </c>
      <c r="CL88" s="42">
        <v>0</v>
      </c>
      <c r="CM88" s="42">
        <v>0</v>
      </c>
      <c r="CN88" s="42">
        <v>0</v>
      </c>
      <c r="CO88" s="42">
        <v>0</v>
      </c>
      <c r="CP88" s="42">
        <v>0</v>
      </c>
      <c r="CQ88" s="42">
        <v>0</v>
      </c>
      <c r="CR88" s="42">
        <v>0</v>
      </c>
      <c r="CS88" s="42">
        <v>0</v>
      </c>
      <c r="CT88" s="42">
        <v>0</v>
      </c>
      <c r="CU88" s="43"/>
      <c r="CV88" s="42">
        <v>0</v>
      </c>
      <c r="CW88" s="42">
        <v>0</v>
      </c>
      <c r="CX88" s="42">
        <v>0</v>
      </c>
      <c r="CY88" s="42">
        <v>0</v>
      </c>
      <c r="CZ88" s="42">
        <v>0</v>
      </c>
      <c r="DA88" s="42">
        <v>0</v>
      </c>
      <c r="DB88" s="42">
        <v>0</v>
      </c>
      <c r="DC88" s="42">
        <v>0</v>
      </c>
      <c r="DD88" s="42">
        <v>0</v>
      </c>
      <c r="DE88" s="42">
        <v>0</v>
      </c>
      <c r="DF88" s="42">
        <v>0</v>
      </c>
      <c r="DG88" s="42">
        <v>0</v>
      </c>
      <c r="DH88" s="42">
        <v>0</v>
      </c>
      <c r="DI88" s="42">
        <v>0</v>
      </c>
      <c r="DJ88" s="43"/>
      <c r="DK88" s="42" t="b">
        <v>0</v>
      </c>
      <c r="DL88" s="42" t="b">
        <v>0</v>
      </c>
      <c r="DM88" s="42" t="b">
        <v>0</v>
      </c>
      <c r="DN88" s="42" t="b">
        <v>0</v>
      </c>
      <c r="DO88" s="42" t="b">
        <v>0</v>
      </c>
      <c r="DP88" s="42" t="b">
        <v>0</v>
      </c>
      <c r="DQ88" s="42" t="b">
        <v>0</v>
      </c>
      <c r="DR88" s="42" t="b">
        <v>0</v>
      </c>
      <c r="DS88" s="42" t="b">
        <v>0</v>
      </c>
      <c r="DT88" s="42" t="b">
        <v>0</v>
      </c>
      <c r="DU88" s="42" t="b">
        <v>0</v>
      </c>
      <c r="DV88" s="42" t="b">
        <v>0</v>
      </c>
      <c r="DW88" s="42" t="b">
        <v>0</v>
      </c>
      <c r="DX88" s="42" t="b">
        <v>0</v>
      </c>
      <c r="DY88" s="43"/>
      <c r="EA88" s="3" t="s">
        <v>439</v>
      </c>
      <c r="ED88" s="3">
        <v>49</v>
      </c>
      <c r="EE88" s="3">
        <v>1</v>
      </c>
      <c r="EH88" s="42" t="s">
        <v>105</v>
      </c>
      <c r="EI88" s="42" t="s">
        <v>105</v>
      </c>
      <c r="EJ88" s="42" t="s">
        <v>105</v>
      </c>
      <c r="EK88" s="42" t="s">
        <v>419</v>
      </c>
      <c r="EL88" s="42" t="s">
        <v>105</v>
      </c>
      <c r="EM88" s="42" t="s">
        <v>105</v>
      </c>
      <c r="EN88" s="42" t="s">
        <v>335</v>
      </c>
      <c r="EP88" s="42" t="s">
        <v>160</v>
      </c>
      <c r="EQ88" s="42" t="s">
        <v>105</v>
      </c>
      <c r="ER88" s="42" t="s">
        <v>160</v>
      </c>
      <c r="ES88" s="42" t="s">
        <v>105</v>
      </c>
      <c r="ET88" s="42" t="s">
        <v>105</v>
      </c>
      <c r="EU88" s="42" t="s">
        <v>420</v>
      </c>
      <c r="EV88" s="42" t="s">
        <v>105</v>
      </c>
      <c r="EW88" s="42" t="s">
        <v>105</v>
      </c>
      <c r="EX88" s="42" t="s">
        <v>105</v>
      </c>
      <c r="EY88" s="42" t="s">
        <v>337</v>
      </c>
      <c r="GA88" s="3" t="s">
        <v>208</v>
      </c>
      <c r="GB88" s="3" t="s">
        <v>104</v>
      </c>
      <c r="GC88" s="108" t="e">
        <f>#REF!+#REF!*IF($M88="A",1,0)+#REF!*0+#REF!*0+#REF!*IF($AA88="TRUE",1,0)+#REF!*IF(OR($Q88="Yes",$Q88="Cont"),1,0)+#REF!*($P88/1000)+#REF!*$R88+#REF!*IF($R88&gt;25,$R88-25,0)</f>
        <v>#REF!</v>
      </c>
      <c r="GD88" s="108" t="e">
        <f>#REF!+#REF!*IF($M88="A",1,0)+#REF!*1+#REF!*0+#REF!*IF($AA88="TRUE",1,0)+#REF!*IF(OR($Q88="Yes",$Q88="Cont"),1,0)+#REF!*($P88/1000)+#REF!*$R88+#REF!*IF($R88&gt;25,$R88-25,0)</f>
        <v>#REF!</v>
      </c>
      <c r="GE88" s="108" t="e">
        <f>#REF!+#REF!*IF($M88="A",1,0)+#REF!*1+#REF!*0+#REF!*IF($AA88="TRUE",1,0)+#REF!*IF(OR($Q88="Yes",$Q88="Cont"),1,0)+#REF!*($P88/1000)+#REF!*$R88+#REF!*IF($R88&gt;25,$R88-25,0)</f>
        <v>#REF!</v>
      </c>
      <c r="GF88" s="108" t="e">
        <f>#REF!+#REF!*IF($M88="A",1,0)+#REF!*1+#REF!*1+#REF!*IF($AA88="TRUE",1,0)+#REF!*IF(OR($Q88="Yes",$Q88="Cont"),1,0)+#REF!*($P88/1000)+#REF!*$R88+#REF!*IF($R88&gt;25,$R88-25,0)</f>
        <v>#REF!</v>
      </c>
      <c r="GG88" s="104">
        <v>7.9629999999999992E-2</v>
      </c>
      <c r="GH88" s="109">
        <v>72.260416710552065</v>
      </c>
      <c r="GI88" s="3"/>
      <c r="GJ88" s="3"/>
    </row>
    <row r="89" spans="1:192" s="42" customFormat="1">
      <c r="A89" s="36">
        <v>50</v>
      </c>
      <c r="B89" s="3">
        <v>0</v>
      </c>
      <c r="C89" s="228">
        <v>10116</v>
      </c>
      <c r="D89" s="41">
        <v>1002</v>
      </c>
      <c r="E89" s="42" t="s">
        <v>198</v>
      </c>
      <c r="F89" s="42" t="s">
        <v>199</v>
      </c>
      <c r="G89" s="42" t="s">
        <v>200</v>
      </c>
      <c r="H89" s="42" t="s">
        <v>201</v>
      </c>
      <c r="I89" s="37" t="s">
        <v>441</v>
      </c>
      <c r="J89" s="43" t="s">
        <v>203</v>
      </c>
      <c r="K89" s="43"/>
      <c r="L89" s="44" t="s">
        <v>442</v>
      </c>
      <c r="M89" s="45" t="s">
        <v>159</v>
      </c>
      <c r="N89" s="45" t="s">
        <v>109</v>
      </c>
      <c r="O89" s="45">
        <v>82</v>
      </c>
      <c r="P89" s="45">
        <v>6000</v>
      </c>
      <c r="Q89" s="45" t="s">
        <v>129</v>
      </c>
      <c r="R89" s="45">
        <v>26</v>
      </c>
      <c r="S89" s="45"/>
      <c r="T89" s="45"/>
      <c r="U89" s="45"/>
      <c r="V89" s="45" t="s">
        <v>83</v>
      </c>
      <c r="W89" s="45">
        <v>26</v>
      </c>
      <c r="X89" s="45"/>
      <c r="Y89" s="45"/>
      <c r="Z89" s="45" t="s">
        <v>109</v>
      </c>
      <c r="AA89" s="135" t="s">
        <v>418</v>
      </c>
      <c r="AB89" s="46"/>
      <c r="AC89" s="46"/>
      <c r="AD89" s="46" t="s">
        <v>111</v>
      </c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3" t="b">
        <v>1</v>
      </c>
      <c r="BB89" s="48" t="b">
        <v>1</v>
      </c>
      <c r="BC89" s="42">
        <v>0</v>
      </c>
      <c r="BD89" s="42">
        <v>0</v>
      </c>
      <c r="BE89" s="42">
        <v>0</v>
      </c>
      <c r="BF89" s="42">
        <v>0</v>
      </c>
      <c r="BG89" s="42">
        <v>0</v>
      </c>
      <c r="BH89" s="42">
        <v>0</v>
      </c>
      <c r="BI89" s="42">
        <v>0</v>
      </c>
      <c r="BJ89" s="42">
        <v>0</v>
      </c>
      <c r="BK89" s="42">
        <v>0</v>
      </c>
      <c r="BL89" s="42">
        <v>0</v>
      </c>
      <c r="BM89" s="42">
        <v>0</v>
      </c>
      <c r="BN89" s="42">
        <v>0</v>
      </c>
      <c r="BO89" s="42">
        <v>0</v>
      </c>
      <c r="BP89" s="42">
        <v>0</v>
      </c>
      <c r="BQ89" s="43"/>
      <c r="BR89" s="42">
        <v>0</v>
      </c>
      <c r="BS89" s="42">
        <v>0</v>
      </c>
      <c r="BT89" s="42">
        <v>0</v>
      </c>
      <c r="BU89" s="42">
        <v>0</v>
      </c>
      <c r="BV89" s="42">
        <v>0</v>
      </c>
      <c r="BW89" s="42">
        <v>0</v>
      </c>
      <c r="BX89" s="42">
        <v>0</v>
      </c>
      <c r="BY89" s="42">
        <v>0</v>
      </c>
      <c r="BZ89" s="42">
        <v>0</v>
      </c>
      <c r="CA89" s="42">
        <v>0</v>
      </c>
      <c r="CB89" s="42">
        <v>0</v>
      </c>
      <c r="CC89" s="42">
        <v>0</v>
      </c>
      <c r="CD89" s="42">
        <v>0</v>
      </c>
      <c r="CE89" s="42">
        <v>0</v>
      </c>
      <c r="CF89" s="43"/>
      <c r="CG89" s="42">
        <v>0</v>
      </c>
      <c r="CH89" s="42">
        <v>0</v>
      </c>
      <c r="CI89" s="42">
        <v>0</v>
      </c>
      <c r="CJ89" s="42">
        <v>0</v>
      </c>
      <c r="CK89" s="42">
        <v>0</v>
      </c>
      <c r="CL89" s="42">
        <v>0</v>
      </c>
      <c r="CM89" s="42">
        <v>0</v>
      </c>
      <c r="CN89" s="42">
        <v>0</v>
      </c>
      <c r="CO89" s="42">
        <v>0</v>
      </c>
      <c r="CP89" s="42">
        <v>0</v>
      </c>
      <c r="CQ89" s="42">
        <v>0</v>
      </c>
      <c r="CR89" s="42">
        <v>0</v>
      </c>
      <c r="CS89" s="42">
        <v>0</v>
      </c>
      <c r="CT89" s="42">
        <v>0</v>
      </c>
      <c r="CU89" s="43"/>
      <c r="CV89" s="42">
        <v>0</v>
      </c>
      <c r="CW89" s="42">
        <v>0</v>
      </c>
      <c r="CX89" s="42">
        <v>0</v>
      </c>
      <c r="CY89" s="42">
        <v>0</v>
      </c>
      <c r="CZ89" s="42">
        <v>0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2">
        <v>0</v>
      </c>
      <c r="DJ89" s="43"/>
      <c r="DK89" s="42" t="b">
        <v>0</v>
      </c>
      <c r="DL89" s="42" t="b">
        <v>0</v>
      </c>
      <c r="DM89" s="42" t="b">
        <v>0</v>
      </c>
      <c r="DN89" s="42" t="b">
        <v>0</v>
      </c>
      <c r="DO89" s="42" t="b">
        <v>0</v>
      </c>
      <c r="DP89" s="42" t="b">
        <v>0</v>
      </c>
      <c r="DQ89" s="42" t="b">
        <v>0</v>
      </c>
      <c r="DR89" s="42" t="b">
        <v>0</v>
      </c>
      <c r="DS89" s="42" t="b">
        <v>0</v>
      </c>
      <c r="DT89" s="42" t="b">
        <v>0</v>
      </c>
      <c r="DU89" s="42" t="b">
        <v>0</v>
      </c>
      <c r="DV89" s="42" t="b">
        <v>0</v>
      </c>
      <c r="DW89" s="42" t="b">
        <v>0</v>
      </c>
      <c r="DX89" s="42" t="b">
        <v>0</v>
      </c>
      <c r="DY89" s="43"/>
      <c r="EA89" s="3" t="s">
        <v>441</v>
      </c>
      <c r="ED89" s="3">
        <v>50</v>
      </c>
      <c r="EE89" s="3">
        <v>1</v>
      </c>
      <c r="EH89" s="42" t="s">
        <v>105</v>
      </c>
      <c r="EI89" s="42" t="s">
        <v>105</v>
      </c>
      <c r="EJ89" s="42" t="s">
        <v>105</v>
      </c>
      <c r="EK89" s="42" t="s">
        <v>419</v>
      </c>
      <c r="EL89" s="42" t="s">
        <v>105</v>
      </c>
      <c r="EM89" s="42" t="s">
        <v>105</v>
      </c>
      <c r="EN89" s="42" t="s">
        <v>341</v>
      </c>
      <c r="EP89" s="42" t="s">
        <v>160</v>
      </c>
      <c r="EQ89" s="42" t="s">
        <v>105</v>
      </c>
      <c r="ER89" s="42" t="s">
        <v>160</v>
      </c>
      <c r="ES89" s="42" t="s">
        <v>105</v>
      </c>
      <c r="ET89" s="42" t="s">
        <v>105</v>
      </c>
      <c r="EU89" s="42" t="s">
        <v>420</v>
      </c>
      <c r="EV89" s="42" t="s">
        <v>105</v>
      </c>
      <c r="EW89" s="42" t="s">
        <v>105</v>
      </c>
      <c r="EX89" s="42" t="s">
        <v>105</v>
      </c>
      <c r="EY89" s="42" t="s">
        <v>343</v>
      </c>
      <c r="GA89" s="3" t="s">
        <v>208</v>
      </c>
      <c r="GB89" s="3" t="s">
        <v>104</v>
      </c>
      <c r="GC89" s="108" t="e">
        <f>#REF!+#REF!*IF($M89="A",1,0)+#REF!*0+#REF!*0+#REF!*IF($AA89="TRUE",1,0)+#REF!*IF(OR($Q89="Yes",$Q89="Cont"),1,0)+#REF!*($P89/1000)+#REF!*$R89+#REF!*IF($R89&gt;25,$R89-25,0)</f>
        <v>#REF!</v>
      </c>
      <c r="GD89" s="108" t="e">
        <f>#REF!+#REF!*IF($M89="A",1,0)+#REF!*1+#REF!*0+#REF!*IF($AA89="TRUE",1,0)+#REF!*IF(OR($Q89="Yes",$Q89="Cont"),1,0)+#REF!*($P89/1000)+#REF!*$R89+#REF!*IF($R89&gt;25,$R89-25,0)</f>
        <v>#REF!</v>
      </c>
      <c r="GE89" s="108" t="e">
        <f>#REF!+#REF!*IF($M89="A",1,0)+#REF!*1+#REF!*0+#REF!*IF($AA89="TRUE",1,0)+#REF!*IF(OR($Q89="Yes",$Q89="Cont"),1,0)+#REF!*($P89/1000)+#REF!*$R89+#REF!*IF($R89&gt;25,$R89-25,0)</f>
        <v>#REF!</v>
      </c>
      <c r="GF89" s="108" t="e">
        <f>#REF!+#REF!*IF($M89="A",1,0)+#REF!*1+#REF!*1+#REF!*IF($AA89="TRUE",1,0)+#REF!*IF(OR($Q89="Yes",$Q89="Cont"),1,0)+#REF!*($P89/1000)+#REF!*$R89+#REF!*IF($R89&gt;25,$R89-25,0)</f>
        <v>#REF!</v>
      </c>
      <c r="GG89" s="104">
        <v>7.9629999999999992E-2</v>
      </c>
      <c r="GH89" s="109">
        <v>72.260416710552065</v>
      </c>
      <c r="GI89" s="3"/>
      <c r="GJ89" s="3"/>
    </row>
    <row r="90" spans="1:192" s="42" customFormat="1">
      <c r="A90" s="36">
        <v>51</v>
      </c>
      <c r="B90" s="3">
        <v>0</v>
      </c>
      <c r="C90" s="228">
        <v>10117</v>
      </c>
      <c r="D90" s="41">
        <v>1002</v>
      </c>
      <c r="E90" s="42" t="s">
        <v>198</v>
      </c>
      <c r="F90" s="42" t="s">
        <v>199</v>
      </c>
      <c r="G90" s="42" t="s">
        <v>200</v>
      </c>
      <c r="H90" s="42" t="s">
        <v>201</v>
      </c>
      <c r="I90" s="37" t="s">
        <v>443</v>
      </c>
      <c r="J90" s="43" t="s">
        <v>203</v>
      </c>
      <c r="K90" s="43"/>
      <c r="L90" s="44" t="s">
        <v>444</v>
      </c>
      <c r="M90" s="45" t="s">
        <v>159</v>
      </c>
      <c r="N90" s="45" t="s">
        <v>109</v>
      </c>
      <c r="O90" s="45">
        <v>82</v>
      </c>
      <c r="P90" s="45">
        <v>6000</v>
      </c>
      <c r="Q90" s="45" t="s">
        <v>129</v>
      </c>
      <c r="R90" s="45">
        <v>27</v>
      </c>
      <c r="S90" s="45"/>
      <c r="T90" s="45"/>
      <c r="U90" s="45"/>
      <c r="V90" s="45" t="s">
        <v>83</v>
      </c>
      <c r="W90" s="45">
        <v>27</v>
      </c>
      <c r="X90" s="45"/>
      <c r="Y90" s="45"/>
      <c r="Z90" s="45" t="s">
        <v>109</v>
      </c>
      <c r="AA90" s="135" t="s">
        <v>418</v>
      </c>
      <c r="AB90" s="46"/>
      <c r="AC90" s="46"/>
      <c r="AD90" s="46" t="s">
        <v>111</v>
      </c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3" t="b">
        <v>1</v>
      </c>
      <c r="BB90" s="48" t="b">
        <v>1</v>
      </c>
      <c r="BC90" s="42">
        <v>0</v>
      </c>
      <c r="BD90" s="42">
        <v>0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2">
        <v>0</v>
      </c>
      <c r="BL90" s="42">
        <v>0</v>
      </c>
      <c r="BM90" s="42">
        <v>0</v>
      </c>
      <c r="BN90" s="42">
        <v>0</v>
      </c>
      <c r="BO90" s="42">
        <v>0</v>
      </c>
      <c r="BP90" s="42">
        <v>0</v>
      </c>
      <c r="BQ90" s="43"/>
      <c r="BR90" s="42">
        <v>0</v>
      </c>
      <c r="BS90" s="42">
        <v>0</v>
      </c>
      <c r="BT90" s="42">
        <v>0</v>
      </c>
      <c r="BU90" s="42">
        <v>0</v>
      </c>
      <c r="BV90" s="42">
        <v>0</v>
      </c>
      <c r="BW90" s="42">
        <v>0</v>
      </c>
      <c r="BX90" s="42">
        <v>0</v>
      </c>
      <c r="BY90" s="42">
        <v>0</v>
      </c>
      <c r="BZ90" s="42">
        <v>0</v>
      </c>
      <c r="CA90" s="42">
        <v>0</v>
      </c>
      <c r="CB90" s="42">
        <v>0</v>
      </c>
      <c r="CC90" s="42">
        <v>0</v>
      </c>
      <c r="CD90" s="42">
        <v>0</v>
      </c>
      <c r="CE90" s="42">
        <v>0</v>
      </c>
      <c r="CF90" s="43"/>
      <c r="CG90" s="42">
        <v>0</v>
      </c>
      <c r="CH90" s="42">
        <v>0</v>
      </c>
      <c r="CI90" s="42">
        <v>0</v>
      </c>
      <c r="CJ90" s="42">
        <v>0</v>
      </c>
      <c r="CK90" s="42">
        <v>0</v>
      </c>
      <c r="CL90" s="42">
        <v>0</v>
      </c>
      <c r="CM90" s="42">
        <v>0</v>
      </c>
      <c r="CN90" s="42">
        <v>0</v>
      </c>
      <c r="CO90" s="42">
        <v>0</v>
      </c>
      <c r="CP90" s="42">
        <v>0</v>
      </c>
      <c r="CQ90" s="42">
        <v>0</v>
      </c>
      <c r="CR90" s="42">
        <v>0</v>
      </c>
      <c r="CS90" s="42">
        <v>0</v>
      </c>
      <c r="CT90" s="42">
        <v>0</v>
      </c>
      <c r="CU90" s="43"/>
      <c r="CV90" s="42">
        <v>0</v>
      </c>
      <c r="CW90" s="42">
        <v>0</v>
      </c>
      <c r="CX90" s="42">
        <v>0</v>
      </c>
      <c r="CY90" s="42">
        <v>0</v>
      </c>
      <c r="CZ90" s="42">
        <v>0</v>
      </c>
      <c r="DA90" s="42">
        <v>0</v>
      </c>
      <c r="DB90" s="42">
        <v>0</v>
      </c>
      <c r="DC90" s="42">
        <v>0</v>
      </c>
      <c r="DD90" s="42">
        <v>0</v>
      </c>
      <c r="DE90" s="42">
        <v>0</v>
      </c>
      <c r="DF90" s="42">
        <v>0</v>
      </c>
      <c r="DG90" s="42">
        <v>0</v>
      </c>
      <c r="DH90" s="42">
        <v>0</v>
      </c>
      <c r="DI90" s="42">
        <v>0</v>
      </c>
      <c r="DJ90" s="43"/>
      <c r="DK90" s="42" t="b">
        <v>0</v>
      </c>
      <c r="DL90" s="42" t="b">
        <v>0</v>
      </c>
      <c r="DM90" s="42" t="b">
        <v>0</v>
      </c>
      <c r="DN90" s="42" t="b">
        <v>0</v>
      </c>
      <c r="DO90" s="42" t="b">
        <v>0</v>
      </c>
      <c r="DP90" s="42" t="b">
        <v>0</v>
      </c>
      <c r="DQ90" s="42" t="b">
        <v>0</v>
      </c>
      <c r="DR90" s="42" t="b">
        <v>0</v>
      </c>
      <c r="DS90" s="42" t="b">
        <v>0</v>
      </c>
      <c r="DT90" s="42" t="b">
        <v>0</v>
      </c>
      <c r="DU90" s="42" t="b">
        <v>0</v>
      </c>
      <c r="DV90" s="42" t="b">
        <v>0</v>
      </c>
      <c r="DW90" s="42" t="b">
        <v>0</v>
      </c>
      <c r="DX90" s="42" t="b">
        <v>0</v>
      </c>
      <c r="DY90" s="43"/>
      <c r="EA90" s="3" t="s">
        <v>443</v>
      </c>
      <c r="ED90" s="3">
        <v>51</v>
      </c>
      <c r="EE90" s="3">
        <v>1</v>
      </c>
      <c r="EH90" s="42" t="s">
        <v>105</v>
      </c>
      <c r="EI90" s="42" t="s">
        <v>105</v>
      </c>
      <c r="EJ90" s="42" t="s">
        <v>105</v>
      </c>
      <c r="EK90" s="42" t="s">
        <v>419</v>
      </c>
      <c r="EL90" s="42" t="s">
        <v>105</v>
      </c>
      <c r="EM90" s="42" t="s">
        <v>105</v>
      </c>
      <c r="EN90" s="42" t="s">
        <v>347</v>
      </c>
      <c r="EP90" s="42" t="s">
        <v>160</v>
      </c>
      <c r="EQ90" s="42" t="s">
        <v>105</v>
      </c>
      <c r="ER90" s="42" t="s">
        <v>160</v>
      </c>
      <c r="ES90" s="42" t="s">
        <v>105</v>
      </c>
      <c r="ET90" s="42" t="s">
        <v>105</v>
      </c>
      <c r="EU90" s="42" t="s">
        <v>420</v>
      </c>
      <c r="EV90" s="42" t="s">
        <v>105</v>
      </c>
      <c r="EW90" s="42" t="s">
        <v>105</v>
      </c>
      <c r="EX90" s="42" t="s">
        <v>105</v>
      </c>
      <c r="EY90" s="42" t="s">
        <v>349</v>
      </c>
      <c r="GA90" s="3" t="s">
        <v>208</v>
      </c>
      <c r="GB90" s="3" t="s">
        <v>104</v>
      </c>
      <c r="GC90" s="108" t="e">
        <f>#REF!+#REF!*IF($M90="A",1,0)+#REF!*0+#REF!*0+#REF!*IF($AA90="TRUE",1,0)+#REF!*IF(OR($Q90="Yes",$Q90="Cont"),1,0)+#REF!*($P90/1000)+#REF!*$R90+#REF!*IF($R90&gt;25,$R90-25,0)</f>
        <v>#REF!</v>
      </c>
      <c r="GD90" s="108" t="e">
        <f>#REF!+#REF!*IF($M90="A",1,0)+#REF!*1+#REF!*0+#REF!*IF($AA90="TRUE",1,0)+#REF!*IF(OR($Q90="Yes",$Q90="Cont"),1,0)+#REF!*($P90/1000)+#REF!*$R90+#REF!*IF($R90&gt;25,$R90-25,0)</f>
        <v>#REF!</v>
      </c>
      <c r="GE90" s="108" t="e">
        <f>#REF!+#REF!*IF($M90="A",1,0)+#REF!*1+#REF!*0+#REF!*IF($AA90="TRUE",1,0)+#REF!*IF(OR($Q90="Yes",$Q90="Cont"),1,0)+#REF!*($P90/1000)+#REF!*$R90+#REF!*IF($R90&gt;25,$R90-25,0)</f>
        <v>#REF!</v>
      </c>
      <c r="GF90" s="108" t="e">
        <f>#REF!+#REF!*IF($M90="A",1,0)+#REF!*1+#REF!*1+#REF!*IF($AA90="TRUE",1,0)+#REF!*IF(OR($Q90="Yes",$Q90="Cont"),1,0)+#REF!*($P90/1000)+#REF!*$R90+#REF!*IF($R90&gt;25,$R90-25,0)</f>
        <v>#REF!</v>
      </c>
      <c r="GG90" s="104">
        <v>7.9629999999999992E-2</v>
      </c>
      <c r="GH90" s="109">
        <v>72.260416710552065</v>
      </c>
      <c r="GI90" s="3"/>
      <c r="GJ90" s="3"/>
    </row>
    <row r="91" spans="1:192" s="42" customFormat="1">
      <c r="A91" s="36">
        <v>52</v>
      </c>
      <c r="B91" s="3">
        <v>0</v>
      </c>
      <c r="C91" s="228">
        <v>10118</v>
      </c>
      <c r="D91" s="41">
        <v>1002</v>
      </c>
      <c r="E91" s="42" t="s">
        <v>198</v>
      </c>
      <c r="F91" s="42" t="s">
        <v>199</v>
      </c>
      <c r="G91" s="42" t="s">
        <v>200</v>
      </c>
      <c r="H91" s="42" t="s">
        <v>201</v>
      </c>
      <c r="I91" s="37" t="s">
        <v>445</v>
      </c>
      <c r="J91" s="43" t="s">
        <v>203</v>
      </c>
      <c r="K91" s="43"/>
      <c r="L91" s="44" t="s">
        <v>446</v>
      </c>
      <c r="M91" s="45" t="s">
        <v>159</v>
      </c>
      <c r="N91" s="45" t="s">
        <v>109</v>
      </c>
      <c r="O91" s="45">
        <v>82</v>
      </c>
      <c r="P91" s="45">
        <v>6000</v>
      </c>
      <c r="Q91" s="45" t="s">
        <v>129</v>
      </c>
      <c r="R91" s="45">
        <v>28</v>
      </c>
      <c r="S91" s="45"/>
      <c r="T91" s="45"/>
      <c r="U91" s="45"/>
      <c r="V91" s="45" t="s">
        <v>83</v>
      </c>
      <c r="W91" s="45">
        <v>28</v>
      </c>
      <c r="X91" s="45"/>
      <c r="Y91" s="45"/>
      <c r="Z91" s="45" t="s">
        <v>109</v>
      </c>
      <c r="AA91" s="135" t="s">
        <v>418</v>
      </c>
      <c r="AB91" s="46"/>
      <c r="AC91" s="46"/>
      <c r="AD91" s="46" t="s">
        <v>111</v>
      </c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3" t="b">
        <v>1</v>
      </c>
      <c r="BB91" s="48" t="b">
        <v>1</v>
      </c>
      <c r="BC91" s="42">
        <v>0</v>
      </c>
      <c r="BD91" s="42">
        <v>0</v>
      </c>
      <c r="BE91" s="42">
        <v>0</v>
      </c>
      <c r="BF91" s="42">
        <v>0</v>
      </c>
      <c r="BG91" s="42">
        <v>0</v>
      </c>
      <c r="BH91" s="42">
        <v>0</v>
      </c>
      <c r="BI91" s="42">
        <v>0</v>
      </c>
      <c r="BJ91" s="42">
        <v>0</v>
      </c>
      <c r="BK91" s="42">
        <v>0</v>
      </c>
      <c r="BL91" s="42">
        <v>0</v>
      </c>
      <c r="BM91" s="42">
        <v>0</v>
      </c>
      <c r="BN91" s="42">
        <v>0</v>
      </c>
      <c r="BO91" s="42">
        <v>0</v>
      </c>
      <c r="BP91" s="42">
        <v>0</v>
      </c>
      <c r="BQ91" s="43"/>
      <c r="BR91" s="42">
        <v>0</v>
      </c>
      <c r="BS91" s="42">
        <v>0</v>
      </c>
      <c r="BT91" s="42">
        <v>0</v>
      </c>
      <c r="BU91" s="42">
        <v>0</v>
      </c>
      <c r="BV91" s="42">
        <v>0</v>
      </c>
      <c r="BW91" s="42">
        <v>0</v>
      </c>
      <c r="BX91" s="42">
        <v>0</v>
      </c>
      <c r="BY91" s="42">
        <v>0</v>
      </c>
      <c r="BZ91" s="42">
        <v>0</v>
      </c>
      <c r="CA91" s="42">
        <v>0</v>
      </c>
      <c r="CB91" s="42">
        <v>0</v>
      </c>
      <c r="CC91" s="42">
        <v>0</v>
      </c>
      <c r="CD91" s="42">
        <v>0</v>
      </c>
      <c r="CE91" s="42">
        <v>0</v>
      </c>
      <c r="CF91" s="43"/>
      <c r="CG91" s="42">
        <v>0</v>
      </c>
      <c r="CH91" s="42">
        <v>0</v>
      </c>
      <c r="CI91" s="42">
        <v>0</v>
      </c>
      <c r="CJ91" s="42">
        <v>0</v>
      </c>
      <c r="CK91" s="42">
        <v>0</v>
      </c>
      <c r="CL91" s="42">
        <v>0</v>
      </c>
      <c r="CM91" s="42">
        <v>0</v>
      </c>
      <c r="CN91" s="42">
        <v>0</v>
      </c>
      <c r="CO91" s="42">
        <v>0</v>
      </c>
      <c r="CP91" s="42">
        <v>0</v>
      </c>
      <c r="CQ91" s="42">
        <v>0</v>
      </c>
      <c r="CR91" s="42">
        <v>0</v>
      </c>
      <c r="CS91" s="42">
        <v>0</v>
      </c>
      <c r="CT91" s="42">
        <v>0</v>
      </c>
      <c r="CU91" s="43"/>
      <c r="CV91" s="42">
        <v>0</v>
      </c>
      <c r="CW91" s="42">
        <v>0</v>
      </c>
      <c r="CX91" s="42">
        <v>0</v>
      </c>
      <c r="CY91" s="42">
        <v>0</v>
      </c>
      <c r="CZ91" s="42">
        <v>0</v>
      </c>
      <c r="DA91" s="42">
        <v>0</v>
      </c>
      <c r="DB91" s="42">
        <v>0</v>
      </c>
      <c r="DC91" s="42">
        <v>0</v>
      </c>
      <c r="DD91" s="42">
        <v>0</v>
      </c>
      <c r="DE91" s="42">
        <v>0</v>
      </c>
      <c r="DF91" s="42">
        <v>0</v>
      </c>
      <c r="DG91" s="42">
        <v>0</v>
      </c>
      <c r="DH91" s="42">
        <v>0</v>
      </c>
      <c r="DI91" s="42">
        <v>0</v>
      </c>
      <c r="DJ91" s="43"/>
      <c r="DK91" s="42" t="b">
        <v>0</v>
      </c>
      <c r="DL91" s="42" t="b">
        <v>0</v>
      </c>
      <c r="DM91" s="42" t="b">
        <v>0</v>
      </c>
      <c r="DN91" s="42" t="b">
        <v>0</v>
      </c>
      <c r="DO91" s="42" t="b">
        <v>0</v>
      </c>
      <c r="DP91" s="42" t="b">
        <v>0</v>
      </c>
      <c r="DQ91" s="42" t="b">
        <v>0</v>
      </c>
      <c r="DR91" s="42" t="b">
        <v>0</v>
      </c>
      <c r="DS91" s="42" t="b">
        <v>0</v>
      </c>
      <c r="DT91" s="42" t="b">
        <v>0</v>
      </c>
      <c r="DU91" s="42" t="b">
        <v>0</v>
      </c>
      <c r="DV91" s="42" t="b">
        <v>0</v>
      </c>
      <c r="DW91" s="42" t="b">
        <v>0</v>
      </c>
      <c r="DX91" s="42" t="b">
        <v>0</v>
      </c>
      <c r="DY91" s="43"/>
      <c r="EA91" s="3" t="s">
        <v>445</v>
      </c>
      <c r="ED91" s="3">
        <v>52</v>
      </c>
      <c r="EE91" s="3">
        <v>1</v>
      </c>
      <c r="EH91" s="42" t="s">
        <v>105</v>
      </c>
      <c r="EI91" s="42" t="s">
        <v>105</v>
      </c>
      <c r="EJ91" s="42" t="s">
        <v>105</v>
      </c>
      <c r="EK91" s="42" t="s">
        <v>419</v>
      </c>
      <c r="EL91" s="42" t="s">
        <v>105</v>
      </c>
      <c r="EM91" s="42" t="s">
        <v>105</v>
      </c>
      <c r="EN91" s="42" t="s">
        <v>353</v>
      </c>
      <c r="EP91" s="42" t="s">
        <v>160</v>
      </c>
      <c r="EQ91" s="42" t="s">
        <v>105</v>
      </c>
      <c r="ER91" s="42" t="s">
        <v>160</v>
      </c>
      <c r="ES91" s="42" t="s">
        <v>105</v>
      </c>
      <c r="ET91" s="42" t="s">
        <v>105</v>
      </c>
      <c r="EU91" s="42" t="s">
        <v>420</v>
      </c>
      <c r="EV91" s="42" t="s">
        <v>105</v>
      </c>
      <c r="EW91" s="42" t="s">
        <v>105</v>
      </c>
      <c r="EX91" s="42" t="s">
        <v>105</v>
      </c>
      <c r="EY91" s="42" t="s">
        <v>355</v>
      </c>
      <c r="GA91" s="3" t="s">
        <v>208</v>
      </c>
      <c r="GB91" s="3" t="s">
        <v>104</v>
      </c>
      <c r="GC91" s="108" t="e">
        <f>#REF!+#REF!*IF($M91="A",1,0)+#REF!*0+#REF!*0+#REF!*IF($AA91="TRUE",1,0)+#REF!*IF(OR($Q91="Yes",$Q91="Cont"),1,0)+#REF!*($P91/1000)+#REF!*$R91+#REF!*IF($R91&gt;25,$R91-25,0)</f>
        <v>#REF!</v>
      </c>
      <c r="GD91" s="108" t="e">
        <f>#REF!+#REF!*IF($M91="A",1,0)+#REF!*1+#REF!*0+#REF!*IF($AA91="TRUE",1,0)+#REF!*IF(OR($Q91="Yes",$Q91="Cont"),1,0)+#REF!*($P91/1000)+#REF!*$R91+#REF!*IF($R91&gt;25,$R91-25,0)</f>
        <v>#REF!</v>
      </c>
      <c r="GE91" s="108" t="e">
        <f>#REF!+#REF!*IF($M91="A",1,0)+#REF!*1+#REF!*0+#REF!*IF($AA91="TRUE",1,0)+#REF!*IF(OR($Q91="Yes",$Q91="Cont"),1,0)+#REF!*($P91/1000)+#REF!*$R91+#REF!*IF($R91&gt;25,$R91-25,0)</f>
        <v>#REF!</v>
      </c>
      <c r="GF91" s="108" t="e">
        <f>#REF!+#REF!*IF($M91="A",1,0)+#REF!*1+#REF!*1+#REF!*IF($AA91="TRUE",1,0)+#REF!*IF(OR($Q91="Yes",$Q91="Cont"),1,0)+#REF!*($P91/1000)+#REF!*$R91+#REF!*IF($R91&gt;25,$R91-25,0)</f>
        <v>#REF!</v>
      </c>
      <c r="GG91" s="104">
        <v>7.9629999999999992E-2</v>
      </c>
      <c r="GH91" s="109">
        <v>72.260416710552065</v>
      </c>
      <c r="GI91" s="3"/>
      <c r="GJ91" s="3"/>
    </row>
    <row r="92" spans="1:192" s="42" customFormat="1">
      <c r="A92" s="36">
        <v>53</v>
      </c>
      <c r="B92" s="3">
        <v>0</v>
      </c>
      <c r="C92" s="228">
        <v>10119</v>
      </c>
      <c r="D92" s="41">
        <v>1002</v>
      </c>
      <c r="E92" s="42" t="s">
        <v>198</v>
      </c>
      <c r="F92" s="42" t="s">
        <v>199</v>
      </c>
      <c r="G92" s="42" t="s">
        <v>200</v>
      </c>
      <c r="H92" s="42" t="s">
        <v>201</v>
      </c>
      <c r="I92" s="37" t="s">
        <v>447</v>
      </c>
      <c r="J92" s="43" t="s">
        <v>203</v>
      </c>
      <c r="K92" s="43"/>
      <c r="L92" s="44" t="s">
        <v>448</v>
      </c>
      <c r="M92" s="45" t="s">
        <v>159</v>
      </c>
      <c r="N92" s="45" t="s">
        <v>109</v>
      </c>
      <c r="O92" s="45">
        <v>82</v>
      </c>
      <c r="P92" s="45">
        <v>6000</v>
      </c>
      <c r="Q92" s="45" t="s">
        <v>129</v>
      </c>
      <c r="R92" s="45">
        <v>29</v>
      </c>
      <c r="S92" s="45"/>
      <c r="T92" s="45"/>
      <c r="U92" s="45"/>
      <c r="V92" s="45" t="s">
        <v>83</v>
      </c>
      <c r="W92" s="45">
        <v>29</v>
      </c>
      <c r="X92" s="45"/>
      <c r="Y92" s="45"/>
      <c r="Z92" s="45" t="s">
        <v>109</v>
      </c>
      <c r="AA92" s="135" t="s">
        <v>418</v>
      </c>
      <c r="AB92" s="46"/>
      <c r="AC92" s="46"/>
      <c r="AD92" s="46" t="s">
        <v>111</v>
      </c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3" t="b">
        <v>1</v>
      </c>
      <c r="BB92" s="48" t="b">
        <v>1</v>
      </c>
      <c r="BC92" s="42">
        <v>0</v>
      </c>
      <c r="BD92" s="42">
        <v>0</v>
      </c>
      <c r="BE92" s="42">
        <v>0</v>
      </c>
      <c r="BF92" s="42">
        <v>0</v>
      </c>
      <c r="BG92" s="42">
        <v>0</v>
      </c>
      <c r="BH92" s="42">
        <v>0</v>
      </c>
      <c r="BI92" s="42">
        <v>0</v>
      </c>
      <c r="BJ92" s="42">
        <v>0</v>
      </c>
      <c r="BK92" s="42">
        <v>0</v>
      </c>
      <c r="BL92" s="42">
        <v>0</v>
      </c>
      <c r="BM92" s="42">
        <v>0</v>
      </c>
      <c r="BN92" s="42">
        <v>0</v>
      </c>
      <c r="BO92" s="42">
        <v>0</v>
      </c>
      <c r="BP92" s="42">
        <v>0</v>
      </c>
      <c r="BQ92" s="43"/>
      <c r="BR92" s="42">
        <v>0</v>
      </c>
      <c r="BS92" s="42">
        <v>0</v>
      </c>
      <c r="BT92" s="42">
        <v>0</v>
      </c>
      <c r="BU92" s="42">
        <v>0</v>
      </c>
      <c r="BV92" s="42">
        <v>0</v>
      </c>
      <c r="BW92" s="42">
        <v>0</v>
      </c>
      <c r="BX92" s="42">
        <v>0</v>
      </c>
      <c r="BY92" s="42">
        <v>0</v>
      </c>
      <c r="BZ92" s="42">
        <v>0</v>
      </c>
      <c r="CA92" s="42">
        <v>0</v>
      </c>
      <c r="CB92" s="42">
        <v>0</v>
      </c>
      <c r="CC92" s="42">
        <v>0</v>
      </c>
      <c r="CD92" s="42">
        <v>0</v>
      </c>
      <c r="CE92" s="42">
        <v>0</v>
      </c>
      <c r="CF92" s="43"/>
      <c r="CG92" s="42">
        <v>0</v>
      </c>
      <c r="CH92" s="42">
        <v>0</v>
      </c>
      <c r="CI92" s="42">
        <v>0</v>
      </c>
      <c r="CJ92" s="42">
        <v>0</v>
      </c>
      <c r="CK92" s="42">
        <v>0</v>
      </c>
      <c r="CL92" s="42">
        <v>0</v>
      </c>
      <c r="CM92" s="42">
        <v>0</v>
      </c>
      <c r="CN92" s="42">
        <v>0</v>
      </c>
      <c r="CO92" s="42">
        <v>0</v>
      </c>
      <c r="CP92" s="42">
        <v>0</v>
      </c>
      <c r="CQ92" s="42">
        <v>0</v>
      </c>
      <c r="CR92" s="42">
        <v>0</v>
      </c>
      <c r="CS92" s="42">
        <v>0</v>
      </c>
      <c r="CT92" s="42">
        <v>0</v>
      </c>
      <c r="CU92" s="43"/>
      <c r="CV92" s="42">
        <v>0</v>
      </c>
      <c r="CW92" s="42">
        <v>0</v>
      </c>
      <c r="CX92" s="42">
        <v>0</v>
      </c>
      <c r="CY92" s="42">
        <v>0</v>
      </c>
      <c r="CZ92" s="42">
        <v>0</v>
      </c>
      <c r="DA92" s="42">
        <v>0</v>
      </c>
      <c r="DB92" s="42">
        <v>0</v>
      </c>
      <c r="DC92" s="42">
        <v>0</v>
      </c>
      <c r="DD92" s="42">
        <v>0</v>
      </c>
      <c r="DE92" s="42">
        <v>0</v>
      </c>
      <c r="DF92" s="42">
        <v>0</v>
      </c>
      <c r="DG92" s="42">
        <v>0</v>
      </c>
      <c r="DH92" s="42">
        <v>0</v>
      </c>
      <c r="DI92" s="42">
        <v>0</v>
      </c>
      <c r="DJ92" s="43"/>
      <c r="DK92" s="42" t="b">
        <v>0</v>
      </c>
      <c r="DL92" s="42" t="b">
        <v>0</v>
      </c>
      <c r="DM92" s="42" t="b">
        <v>0</v>
      </c>
      <c r="DN92" s="42" t="b">
        <v>0</v>
      </c>
      <c r="DO92" s="42" t="b">
        <v>0</v>
      </c>
      <c r="DP92" s="42" t="b">
        <v>0</v>
      </c>
      <c r="DQ92" s="42" t="b">
        <v>0</v>
      </c>
      <c r="DR92" s="42" t="b">
        <v>0</v>
      </c>
      <c r="DS92" s="42" t="b">
        <v>0</v>
      </c>
      <c r="DT92" s="42" t="b">
        <v>0</v>
      </c>
      <c r="DU92" s="42" t="b">
        <v>0</v>
      </c>
      <c r="DV92" s="42" t="b">
        <v>0</v>
      </c>
      <c r="DW92" s="42" t="b">
        <v>0</v>
      </c>
      <c r="DX92" s="42" t="b">
        <v>0</v>
      </c>
      <c r="DY92" s="43"/>
      <c r="EA92" s="3" t="s">
        <v>447</v>
      </c>
      <c r="ED92" s="3">
        <v>53</v>
      </c>
      <c r="EE92" s="3">
        <v>1</v>
      </c>
      <c r="EH92" s="42" t="s">
        <v>105</v>
      </c>
      <c r="EI92" s="42" t="s">
        <v>105</v>
      </c>
      <c r="EJ92" s="42" t="s">
        <v>105</v>
      </c>
      <c r="EK92" s="42" t="s">
        <v>419</v>
      </c>
      <c r="EL92" s="42" t="s">
        <v>105</v>
      </c>
      <c r="EM92" s="42" t="s">
        <v>105</v>
      </c>
      <c r="EN92" s="42" t="s">
        <v>359</v>
      </c>
      <c r="EP92" s="42" t="s">
        <v>160</v>
      </c>
      <c r="EQ92" s="42" t="s">
        <v>105</v>
      </c>
      <c r="ER92" s="42" t="s">
        <v>160</v>
      </c>
      <c r="ES92" s="42" t="s">
        <v>105</v>
      </c>
      <c r="ET92" s="42" t="s">
        <v>105</v>
      </c>
      <c r="EU92" s="42" t="s">
        <v>420</v>
      </c>
      <c r="EV92" s="42" t="s">
        <v>105</v>
      </c>
      <c r="EW92" s="42" t="s">
        <v>105</v>
      </c>
      <c r="EX92" s="42" t="s">
        <v>105</v>
      </c>
      <c r="EY92" s="42" t="s">
        <v>360</v>
      </c>
      <c r="GA92" s="3" t="s">
        <v>208</v>
      </c>
      <c r="GB92" s="3" t="s">
        <v>104</v>
      </c>
      <c r="GC92" s="108" t="e">
        <f>#REF!+#REF!*IF($M92="A",1,0)+#REF!*0+#REF!*0+#REF!*IF($AA92="TRUE",1,0)+#REF!*IF(OR($Q92="Yes",$Q92="Cont"),1,0)+#REF!*($P92/1000)+#REF!*$R92+#REF!*IF($R92&gt;25,$R92-25,0)</f>
        <v>#REF!</v>
      </c>
      <c r="GD92" s="108" t="e">
        <f>#REF!+#REF!*IF($M92="A",1,0)+#REF!*1+#REF!*0+#REF!*IF($AA92="TRUE",1,0)+#REF!*IF(OR($Q92="Yes",$Q92="Cont"),1,0)+#REF!*($P92/1000)+#REF!*$R92+#REF!*IF($R92&gt;25,$R92-25,0)</f>
        <v>#REF!</v>
      </c>
      <c r="GE92" s="108" t="e">
        <f>#REF!+#REF!*IF($M92="A",1,0)+#REF!*1+#REF!*0+#REF!*IF($AA92="TRUE",1,0)+#REF!*IF(OR($Q92="Yes",$Q92="Cont"),1,0)+#REF!*($P92/1000)+#REF!*$R92+#REF!*IF($R92&gt;25,$R92-25,0)</f>
        <v>#REF!</v>
      </c>
      <c r="GF92" s="108" t="e">
        <f>#REF!+#REF!*IF($M92="A",1,0)+#REF!*1+#REF!*1+#REF!*IF($AA92="TRUE",1,0)+#REF!*IF(OR($Q92="Yes",$Q92="Cont"),1,0)+#REF!*($P92/1000)+#REF!*$R92+#REF!*IF($R92&gt;25,$R92-25,0)</f>
        <v>#REF!</v>
      </c>
      <c r="GG92" s="104">
        <v>7.9629999999999992E-2</v>
      </c>
      <c r="GH92" s="109">
        <v>72.260416710552065</v>
      </c>
      <c r="GI92" s="3"/>
      <c r="GJ92" s="3"/>
    </row>
    <row r="93" spans="1:192" s="42" customFormat="1">
      <c r="A93" s="36">
        <v>54</v>
      </c>
      <c r="B93" s="3">
        <v>0</v>
      </c>
      <c r="C93" s="228">
        <v>10120</v>
      </c>
      <c r="D93" s="41">
        <v>1002</v>
      </c>
      <c r="E93" s="42" t="s">
        <v>198</v>
      </c>
      <c r="F93" s="42" t="s">
        <v>199</v>
      </c>
      <c r="G93" s="42" t="s">
        <v>200</v>
      </c>
      <c r="H93" s="42" t="s">
        <v>201</v>
      </c>
      <c r="I93" s="37" t="s">
        <v>449</v>
      </c>
      <c r="J93" s="43" t="s">
        <v>203</v>
      </c>
      <c r="K93" s="43"/>
      <c r="L93" s="44" t="s">
        <v>450</v>
      </c>
      <c r="M93" s="45" t="s">
        <v>159</v>
      </c>
      <c r="N93" s="45" t="s">
        <v>109</v>
      </c>
      <c r="O93" s="45">
        <v>82</v>
      </c>
      <c r="P93" s="45">
        <v>6000</v>
      </c>
      <c r="Q93" s="45" t="s">
        <v>129</v>
      </c>
      <c r="R93" s="45">
        <v>30</v>
      </c>
      <c r="S93" s="45"/>
      <c r="T93" s="45"/>
      <c r="U93" s="45"/>
      <c r="V93" s="45" t="s">
        <v>83</v>
      </c>
      <c r="W93" s="45">
        <v>30</v>
      </c>
      <c r="X93" s="45"/>
      <c r="Y93" s="45"/>
      <c r="Z93" s="45" t="s">
        <v>109</v>
      </c>
      <c r="AA93" s="135" t="s">
        <v>418</v>
      </c>
      <c r="AB93" s="46"/>
      <c r="AC93" s="46"/>
      <c r="AD93" s="46" t="s">
        <v>111</v>
      </c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3" t="b">
        <v>1</v>
      </c>
      <c r="BB93" s="48" t="b">
        <v>1</v>
      </c>
      <c r="BC93" s="42">
        <v>0</v>
      </c>
      <c r="BD93" s="42">
        <v>0</v>
      </c>
      <c r="BE93" s="42">
        <v>0</v>
      </c>
      <c r="BF93" s="42">
        <v>0</v>
      </c>
      <c r="BG93" s="42">
        <v>0</v>
      </c>
      <c r="BH93" s="42">
        <v>0</v>
      </c>
      <c r="BI93" s="42">
        <v>0</v>
      </c>
      <c r="BJ93" s="42">
        <v>0</v>
      </c>
      <c r="BK93" s="42">
        <v>0</v>
      </c>
      <c r="BL93" s="42">
        <v>0</v>
      </c>
      <c r="BM93" s="42">
        <v>0</v>
      </c>
      <c r="BN93" s="42">
        <v>0</v>
      </c>
      <c r="BO93" s="42">
        <v>0</v>
      </c>
      <c r="BP93" s="42">
        <v>0</v>
      </c>
      <c r="BQ93" s="43"/>
      <c r="BR93" s="42">
        <v>0</v>
      </c>
      <c r="BS93" s="42">
        <v>0</v>
      </c>
      <c r="BT93" s="42">
        <v>0</v>
      </c>
      <c r="BU93" s="42">
        <v>0</v>
      </c>
      <c r="BV93" s="42">
        <v>0</v>
      </c>
      <c r="BW93" s="42">
        <v>0</v>
      </c>
      <c r="BX93" s="42">
        <v>0</v>
      </c>
      <c r="BY93" s="42">
        <v>0</v>
      </c>
      <c r="BZ93" s="42">
        <v>0</v>
      </c>
      <c r="CA93" s="42">
        <v>0</v>
      </c>
      <c r="CB93" s="42">
        <v>0</v>
      </c>
      <c r="CC93" s="42">
        <v>0</v>
      </c>
      <c r="CD93" s="42">
        <v>0</v>
      </c>
      <c r="CE93" s="42">
        <v>0</v>
      </c>
      <c r="CF93" s="43"/>
      <c r="CG93" s="42">
        <v>0</v>
      </c>
      <c r="CH93" s="42">
        <v>0</v>
      </c>
      <c r="CI93" s="42">
        <v>0</v>
      </c>
      <c r="CJ93" s="42">
        <v>0</v>
      </c>
      <c r="CK93" s="42">
        <v>0</v>
      </c>
      <c r="CL93" s="42">
        <v>0</v>
      </c>
      <c r="CM93" s="42">
        <v>0</v>
      </c>
      <c r="CN93" s="42">
        <v>0</v>
      </c>
      <c r="CO93" s="42">
        <v>0</v>
      </c>
      <c r="CP93" s="42">
        <v>0</v>
      </c>
      <c r="CQ93" s="42">
        <v>0</v>
      </c>
      <c r="CR93" s="42">
        <v>0</v>
      </c>
      <c r="CS93" s="42">
        <v>0</v>
      </c>
      <c r="CT93" s="42">
        <v>0</v>
      </c>
      <c r="CU93" s="43"/>
      <c r="CV93" s="42">
        <v>0</v>
      </c>
      <c r="CW93" s="42">
        <v>0</v>
      </c>
      <c r="CX93" s="42">
        <v>0</v>
      </c>
      <c r="CY93" s="42">
        <v>0</v>
      </c>
      <c r="CZ93" s="42">
        <v>0</v>
      </c>
      <c r="DA93" s="42">
        <v>0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2">
        <v>0</v>
      </c>
      <c r="DJ93" s="43"/>
      <c r="DK93" s="42" t="b">
        <v>0</v>
      </c>
      <c r="DL93" s="42" t="b">
        <v>0</v>
      </c>
      <c r="DM93" s="42" t="b">
        <v>0</v>
      </c>
      <c r="DN93" s="42" t="b">
        <v>0</v>
      </c>
      <c r="DO93" s="42" t="b">
        <v>0</v>
      </c>
      <c r="DP93" s="42" t="b">
        <v>0</v>
      </c>
      <c r="DQ93" s="42" t="b">
        <v>0</v>
      </c>
      <c r="DR93" s="42" t="b">
        <v>0</v>
      </c>
      <c r="DS93" s="42" t="b">
        <v>0</v>
      </c>
      <c r="DT93" s="42" t="b">
        <v>0</v>
      </c>
      <c r="DU93" s="42" t="b">
        <v>0</v>
      </c>
      <c r="DV93" s="42" t="b">
        <v>0</v>
      </c>
      <c r="DW93" s="42" t="b">
        <v>0</v>
      </c>
      <c r="DX93" s="42" t="b">
        <v>0</v>
      </c>
      <c r="DY93" s="43"/>
      <c r="EA93" s="3" t="s">
        <v>449</v>
      </c>
      <c r="ED93" s="3">
        <v>54</v>
      </c>
      <c r="EE93" s="3">
        <v>1</v>
      </c>
      <c r="EH93" s="42" t="s">
        <v>105</v>
      </c>
      <c r="EI93" s="42" t="s">
        <v>105</v>
      </c>
      <c r="EJ93" s="42" t="s">
        <v>105</v>
      </c>
      <c r="EK93" s="42" t="s">
        <v>419</v>
      </c>
      <c r="EL93" s="42" t="s">
        <v>105</v>
      </c>
      <c r="EM93" s="42" t="s">
        <v>105</v>
      </c>
      <c r="EN93" s="42" t="s">
        <v>364</v>
      </c>
      <c r="EP93" s="42" t="s">
        <v>160</v>
      </c>
      <c r="EQ93" s="42" t="s">
        <v>105</v>
      </c>
      <c r="ER93" s="42" t="s">
        <v>160</v>
      </c>
      <c r="ES93" s="42" t="s">
        <v>105</v>
      </c>
      <c r="ET93" s="42" t="s">
        <v>105</v>
      </c>
      <c r="EU93" s="42" t="s">
        <v>420</v>
      </c>
      <c r="EV93" s="42" t="s">
        <v>105</v>
      </c>
      <c r="EW93" s="42" t="s">
        <v>105</v>
      </c>
      <c r="EX93" s="42" t="s">
        <v>105</v>
      </c>
      <c r="EY93" s="42" t="s">
        <v>365</v>
      </c>
      <c r="GA93" s="3" t="s">
        <v>208</v>
      </c>
      <c r="GB93" s="3" t="s">
        <v>104</v>
      </c>
      <c r="GC93" s="108" t="e">
        <f>#REF!+#REF!*IF($M93="A",1,0)+#REF!*0+#REF!*0+#REF!*IF($AA93="TRUE",1,0)+#REF!*IF(OR($Q93="Yes",$Q93="Cont"),1,0)+#REF!*($P93/1000)+#REF!*$R93+#REF!*IF($R93&gt;25,$R93-25,0)</f>
        <v>#REF!</v>
      </c>
      <c r="GD93" s="108" t="e">
        <f>#REF!+#REF!*IF($M93="A",1,0)+#REF!*1+#REF!*0+#REF!*IF($AA93="TRUE",1,0)+#REF!*IF(OR($Q93="Yes",$Q93="Cont"),1,0)+#REF!*($P93/1000)+#REF!*$R93+#REF!*IF($R93&gt;25,$R93-25,0)</f>
        <v>#REF!</v>
      </c>
      <c r="GE93" s="108" t="e">
        <f>#REF!+#REF!*IF($M93="A",1,0)+#REF!*1+#REF!*0+#REF!*IF($AA93="TRUE",1,0)+#REF!*IF(OR($Q93="Yes",$Q93="Cont"),1,0)+#REF!*($P93/1000)+#REF!*$R93+#REF!*IF($R93&gt;25,$R93-25,0)</f>
        <v>#REF!</v>
      </c>
      <c r="GF93" s="108" t="e">
        <f>#REF!+#REF!*IF($M93="A",1,0)+#REF!*1+#REF!*1+#REF!*IF($AA93="TRUE",1,0)+#REF!*IF(OR($Q93="Yes",$Q93="Cont"),1,0)+#REF!*($P93/1000)+#REF!*$R93+#REF!*IF($R93&gt;25,$R93-25,0)</f>
        <v>#REF!</v>
      </c>
      <c r="GG93" s="104">
        <v>7.9629999999999992E-2</v>
      </c>
      <c r="GH93" s="109">
        <v>72.260416710552065</v>
      </c>
      <c r="GI93" s="3"/>
      <c r="GJ93" s="3"/>
    </row>
    <row r="94" spans="1:192" s="42" customFormat="1">
      <c r="A94" s="36">
        <v>55</v>
      </c>
      <c r="B94" s="3">
        <v>0</v>
      </c>
      <c r="C94" s="228">
        <v>10121</v>
      </c>
      <c r="D94" s="41">
        <v>1002</v>
      </c>
      <c r="E94" s="42" t="s">
        <v>198</v>
      </c>
      <c r="F94" s="42" t="s">
        <v>199</v>
      </c>
      <c r="G94" s="42" t="s">
        <v>200</v>
      </c>
      <c r="H94" s="42" t="s">
        <v>201</v>
      </c>
      <c r="I94" s="37" t="s">
        <v>451</v>
      </c>
      <c r="J94" s="43" t="s">
        <v>203</v>
      </c>
      <c r="K94" s="43"/>
      <c r="L94" s="44" t="s">
        <v>452</v>
      </c>
      <c r="M94" s="45" t="s">
        <v>159</v>
      </c>
      <c r="N94" s="45" t="s">
        <v>109</v>
      </c>
      <c r="O94" s="45">
        <v>82</v>
      </c>
      <c r="P94" s="45">
        <v>6000</v>
      </c>
      <c r="Q94" s="45" t="s">
        <v>129</v>
      </c>
      <c r="R94" s="45">
        <v>31</v>
      </c>
      <c r="S94" s="45"/>
      <c r="T94" s="45"/>
      <c r="U94" s="45"/>
      <c r="V94" s="45" t="s">
        <v>83</v>
      </c>
      <c r="W94" s="45">
        <v>31</v>
      </c>
      <c r="X94" s="45"/>
      <c r="Y94" s="45"/>
      <c r="Z94" s="45" t="s">
        <v>109</v>
      </c>
      <c r="AA94" s="135" t="s">
        <v>418</v>
      </c>
      <c r="AB94" s="46"/>
      <c r="AC94" s="46"/>
      <c r="AD94" s="46" t="s">
        <v>111</v>
      </c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3" t="b">
        <v>1</v>
      </c>
      <c r="BB94" s="48" t="b">
        <v>1</v>
      </c>
      <c r="BC94" s="42">
        <v>0</v>
      </c>
      <c r="BD94" s="42">
        <v>0</v>
      </c>
      <c r="BE94" s="42">
        <v>0</v>
      </c>
      <c r="BF94" s="42">
        <v>0</v>
      </c>
      <c r="BG94" s="42">
        <v>0</v>
      </c>
      <c r="BH94" s="42">
        <v>0</v>
      </c>
      <c r="BI94" s="42">
        <v>0</v>
      </c>
      <c r="BJ94" s="42">
        <v>0</v>
      </c>
      <c r="BK94" s="42">
        <v>0</v>
      </c>
      <c r="BL94" s="42">
        <v>0</v>
      </c>
      <c r="BM94" s="42">
        <v>0</v>
      </c>
      <c r="BN94" s="42">
        <v>0</v>
      </c>
      <c r="BO94" s="42">
        <v>0</v>
      </c>
      <c r="BP94" s="42">
        <v>0</v>
      </c>
      <c r="BQ94" s="43"/>
      <c r="BR94" s="42">
        <v>0</v>
      </c>
      <c r="BS94" s="42">
        <v>0</v>
      </c>
      <c r="BT94" s="42">
        <v>0</v>
      </c>
      <c r="BU94" s="42">
        <v>0</v>
      </c>
      <c r="BV94" s="42">
        <v>0</v>
      </c>
      <c r="BW94" s="42">
        <v>0</v>
      </c>
      <c r="BX94" s="42">
        <v>0</v>
      </c>
      <c r="BY94" s="42">
        <v>0</v>
      </c>
      <c r="BZ94" s="42">
        <v>0</v>
      </c>
      <c r="CA94" s="42">
        <v>0</v>
      </c>
      <c r="CB94" s="42">
        <v>0</v>
      </c>
      <c r="CC94" s="42">
        <v>0</v>
      </c>
      <c r="CD94" s="42">
        <v>0</v>
      </c>
      <c r="CE94" s="42">
        <v>0</v>
      </c>
      <c r="CF94" s="43"/>
      <c r="CG94" s="42">
        <v>0</v>
      </c>
      <c r="CH94" s="42">
        <v>0</v>
      </c>
      <c r="CI94" s="42">
        <v>0</v>
      </c>
      <c r="CJ94" s="42">
        <v>0</v>
      </c>
      <c r="CK94" s="42">
        <v>0</v>
      </c>
      <c r="CL94" s="42">
        <v>0</v>
      </c>
      <c r="CM94" s="42">
        <v>0</v>
      </c>
      <c r="CN94" s="42">
        <v>0</v>
      </c>
      <c r="CO94" s="42">
        <v>0</v>
      </c>
      <c r="CP94" s="42">
        <v>0</v>
      </c>
      <c r="CQ94" s="42">
        <v>0</v>
      </c>
      <c r="CR94" s="42">
        <v>0</v>
      </c>
      <c r="CS94" s="42">
        <v>0</v>
      </c>
      <c r="CT94" s="42">
        <v>0</v>
      </c>
      <c r="CU94" s="43"/>
      <c r="CV94" s="42">
        <v>0</v>
      </c>
      <c r="CW94" s="42">
        <v>0</v>
      </c>
      <c r="CX94" s="42">
        <v>0</v>
      </c>
      <c r="CY94" s="42">
        <v>0</v>
      </c>
      <c r="CZ94" s="42">
        <v>0</v>
      </c>
      <c r="DA94" s="42">
        <v>0</v>
      </c>
      <c r="DB94" s="42">
        <v>0</v>
      </c>
      <c r="DC94" s="42">
        <v>0</v>
      </c>
      <c r="DD94" s="42">
        <v>0</v>
      </c>
      <c r="DE94" s="42">
        <v>0</v>
      </c>
      <c r="DF94" s="42">
        <v>0</v>
      </c>
      <c r="DG94" s="42">
        <v>0</v>
      </c>
      <c r="DH94" s="42">
        <v>0</v>
      </c>
      <c r="DI94" s="42">
        <v>0</v>
      </c>
      <c r="DJ94" s="43"/>
      <c r="DK94" s="42" t="b">
        <v>0</v>
      </c>
      <c r="DL94" s="42" t="b">
        <v>0</v>
      </c>
      <c r="DM94" s="42" t="b">
        <v>0</v>
      </c>
      <c r="DN94" s="42" t="b">
        <v>0</v>
      </c>
      <c r="DO94" s="42" t="b">
        <v>0</v>
      </c>
      <c r="DP94" s="42" t="b">
        <v>0</v>
      </c>
      <c r="DQ94" s="42" t="b">
        <v>0</v>
      </c>
      <c r="DR94" s="42" t="b">
        <v>0</v>
      </c>
      <c r="DS94" s="42" t="b">
        <v>0</v>
      </c>
      <c r="DT94" s="42" t="b">
        <v>0</v>
      </c>
      <c r="DU94" s="42" t="b">
        <v>0</v>
      </c>
      <c r="DV94" s="42" t="b">
        <v>0</v>
      </c>
      <c r="DW94" s="42" t="b">
        <v>0</v>
      </c>
      <c r="DX94" s="42" t="b">
        <v>0</v>
      </c>
      <c r="DY94" s="43"/>
      <c r="EA94" s="3" t="s">
        <v>451</v>
      </c>
      <c r="ED94" s="3">
        <v>55</v>
      </c>
      <c r="EE94" s="3">
        <v>1</v>
      </c>
      <c r="EH94" s="42" t="s">
        <v>105</v>
      </c>
      <c r="EI94" s="42" t="s">
        <v>105</v>
      </c>
      <c r="EJ94" s="42" t="s">
        <v>105</v>
      </c>
      <c r="EK94" s="42" t="s">
        <v>419</v>
      </c>
      <c r="EL94" s="42" t="s">
        <v>105</v>
      </c>
      <c r="EM94" s="42" t="s">
        <v>105</v>
      </c>
      <c r="EN94" s="42" t="s">
        <v>369</v>
      </c>
      <c r="EP94" s="42" t="s">
        <v>160</v>
      </c>
      <c r="EQ94" s="42" t="s">
        <v>105</v>
      </c>
      <c r="ER94" s="42" t="s">
        <v>160</v>
      </c>
      <c r="ES94" s="42" t="s">
        <v>105</v>
      </c>
      <c r="ET94" s="42" t="s">
        <v>105</v>
      </c>
      <c r="EU94" s="42" t="s">
        <v>420</v>
      </c>
      <c r="EV94" s="42" t="s">
        <v>105</v>
      </c>
      <c r="EW94" s="42" t="s">
        <v>105</v>
      </c>
      <c r="EX94" s="42" t="s">
        <v>105</v>
      </c>
      <c r="EY94" s="42" t="s">
        <v>370</v>
      </c>
      <c r="GA94" s="3" t="s">
        <v>208</v>
      </c>
      <c r="GB94" s="3" t="s">
        <v>104</v>
      </c>
      <c r="GC94" s="108" t="e">
        <f>#REF!+#REF!*IF($M94="A",1,0)+#REF!*0+#REF!*0+#REF!*IF($AA94="TRUE",1,0)+#REF!*IF(OR($Q94="Yes",$Q94="Cont"),1,0)+#REF!*($P94/1000)+#REF!*$R94+#REF!*IF($R94&gt;25,$R94-25,0)</f>
        <v>#REF!</v>
      </c>
      <c r="GD94" s="108" t="e">
        <f>#REF!+#REF!*IF($M94="A",1,0)+#REF!*1+#REF!*0+#REF!*IF($AA94="TRUE",1,0)+#REF!*IF(OR($Q94="Yes",$Q94="Cont"),1,0)+#REF!*($P94/1000)+#REF!*$R94+#REF!*IF($R94&gt;25,$R94-25,0)</f>
        <v>#REF!</v>
      </c>
      <c r="GE94" s="108" t="e">
        <f>#REF!+#REF!*IF($M94="A",1,0)+#REF!*1+#REF!*0+#REF!*IF($AA94="TRUE",1,0)+#REF!*IF(OR($Q94="Yes",$Q94="Cont"),1,0)+#REF!*($P94/1000)+#REF!*$R94+#REF!*IF($R94&gt;25,$R94-25,0)</f>
        <v>#REF!</v>
      </c>
      <c r="GF94" s="108" t="e">
        <f>#REF!+#REF!*IF($M94="A",1,0)+#REF!*1+#REF!*1+#REF!*IF($AA94="TRUE",1,0)+#REF!*IF(OR($Q94="Yes",$Q94="Cont"),1,0)+#REF!*($P94/1000)+#REF!*$R94+#REF!*IF($R94&gt;25,$R94-25,0)</f>
        <v>#REF!</v>
      </c>
      <c r="GG94" s="104">
        <v>7.9629999999999992E-2</v>
      </c>
      <c r="GH94" s="109">
        <v>72.260416710552065</v>
      </c>
      <c r="GI94" s="3"/>
      <c r="GJ94" s="3"/>
    </row>
    <row r="95" spans="1:192" s="42" customFormat="1">
      <c r="A95" s="36">
        <v>56</v>
      </c>
      <c r="B95" s="3">
        <v>0</v>
      </c>
      <c r="C95" s="228">
        <v>10122</v>
      </c>
      <c r="D95" s="41">
        <v>1002</v>
      </c>
      <c r="E95" s="42" t="s">
        <v>198</v>
      </c>
      <c r="F95" s="42" t="s">
        <v>199</v>
      </c>
      <c r="G95" s="42" t="s">
        <v>200</v>
      </c>
      <c r="H95" s="42" t="s">
        <v>201</v>
      </c>
      <c r="I95" s="37" t="s">
        <v>453</v>
      </c>
      <c r="J95" s="43" t="s">
        <v>203</v>
      </c>
      <c r="K95" s="43"/>
      <c r="L95" s="44" t="s">
        <v>454</v>
      </c>
      <c r="M95" s="45" t="s">
        <v>159</v>
      </c>
      <c r="N95" s="45" t="s">
        <v>109</v>
      </c>
      <c r="O95" s="45">
        <v>82</v>
      </c>
      <c r="P95" s="45">
        <v>6000</v>
      </c>
      <c r="Q95" s="45" t="s">
        <v>129</v>
      </c>
      <c r="R95" s="45">
        <v>32</v>
      </c>
      <c r="S95" s="45"/>
      <c r="T95" s="45"/>
      <c r="U95" s="45"/>
      <c r="V95" s="45" t="s">
        <v>83</v>
      </c>
      <c r="W95" s="45">
        <v>32</v>
      </c>
      <c r="X95" s="45"/>
      <c r="Y95" s="45"/>
      <c r="Z95" s="45" t="s">
        <v>109</v>
      </c>
      <c r="AA95" s="135" t="s">
        <v>418</v>
      </c>
      <c r="AB95" s="46"/>
      <c r="AC95" s="46"/>
      <c r="AD95" s="46" t="s">
        <v>111</v>
      </c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3" t="b">
        <v>1</v>
      </c>
      <c r="BB95" s="48" t="b">
        <v>1</v>
      </c>
      <c r="BC95" s="42">
        <v>0</v>
      </c>
      <c r="BD95" s="42">
        <v>0</v>
      </c>
      <c r="BE95" s="42">
        <v>0</v>
      </c>
      <c r="BF95" s="42">
        <v>0</v>
      </c>
      <c r="BG95" s="42">
        <v>0</v>
      </c>
      <c r="BH95" s="42">
        <v>0</v>
      </c>
      <c r="BI95" s="42">
        <v>0</v>
      </c>
      <c r="BJ95" s="42">
        <v>0</v>
      </c>
      <c r="BK95" s="42">
        <v>0</v>
      </c>
      <c r="BL95" s="42">
        <v>0</v>
      </c>
      <c r="BM95" s="42">
        <v>0</v>
      </c>
      <c r="BN95" s="42">
        <v>0</v>
      </c>
      <c r="BO95" s="42">
        <v>0</v>
      </c>
      <c r="BP95" s="42">
        <v>0</v>
      </c>
      <c r="BQ95" s="43"/>
      <c r="BR95" s="42">
        <v>0</v>
      </c>
      <c r="BS95" s="42">
        <v>0</v>
      </c>
      <c r="BT95" s="42">
        <v>0</v>
      </c>
      <c r="BU95" s="42">
        <v>0</v>
      </c>
      <c r="BV95" s="42">
        <v>0</v>
      </c>
      <c r="BW95" s="42">
        <v>0</v>
      </c>
      <c r="BX95" s="42">
        <v>0</v>
      </c>
      <c r="BY95" s="42">
        <v>0</v>
      </c>
      <c r="BZ95" s="42">
        <v>0</v>
      </c>
      <c r="CA95" s="42">
        <v>0</v>
      </c>
      <c r="CB95" s="42">
        <v>0</v>
      </c>
      <c r="CC95" s="42">
        <v>0</v>
      </c>
      <c r="CD95" s="42">
        <v>0</v>
      </c>
      <c r="CE95" s="42">
        <v>0</v>
      </c>
      <c r="CF95" s="43"/>
      <c r="CG95" s="42">
        <v>0</v>
      </c>
      <c r="CH95" s="42">
        <v>0</v>
      </c>
      <c r="CI95" s="42">
        <v>0</v>
      </c>
      <c r="CJ95" s="42">
        <v>0</v>
      </c>
      <c r="CK95" s="42">
        <v>0</v>
      </c>
      <c r="CL95" s="42">
        <v>0</v>
      </c>
      <c r="CM95" s="42">
        <v>0</v>
      </c>
      <c r="CN95" s="42">
        <v>0</v>
      </c>
      <c r="CO95" s="42">
        <v>0</v>
      </c>
      <c r="CP95" s="42">
        <v>0</v>
      </c>
      <c r="CQ95" s="42">
        <v>0</v>
      </c>
      <c r="CR95" s="42">
        <v>0</v>
      </c>
      <c r="CS95" s="42">
        <v>0</v>
      </c>
      <c r="CT95" s="42">
        <v>0</v>
      </c>
      <c r="CU95" s="43"/>
      <c r="CV95" s="42">
        <v>0</v>
      </c>
      <c r="CW95" s="42">
        <v>0</v>
      </c>
      <c r="CX95" s="42">
        <v>0</v>
      </c>
      <c r="CY95" s="42">
        <v>0</v>
      </c>
      <c r="CZ95" s="42">
        <v>0</v>
      </c>
      <c r="DA95" s="42">
        <v>0</v>
      </c>
      <c r="DB95" s="42">
        <v>0</v>
      </c>
      <c r="DC95" s="42">
        <v>0</v>
      </c>
      <c r="DD95" s="42">
        <v>0</v>
      </c>
      <c r="DE95" s="42">
        <v>0</v>
      </c>
      <c r="DF95" s="42">
        <v>0</v>
      </c>
      <c r="DG95" s="42">
        <v>0</v>
      </c>
      <c r="DH95" s="42">
        <v>0</v>
      </c>
      <c r="DI95" s="42">
        <v>0</v>
      </c>
      <c r="DJ95" s="43"/>
      <c r="DK95" s="42" t="b">
        <v>0</v>
      </c>
      <c r="DL95" s="42" t="b">
        <v>0</v>
      </c>
      <c r="DM95" s="42" t="b">
        <v>0</v>
      </c>
      <c r="DN95" s="42" t="b">
        <v>0</v>
      </c>
      <c r="DO95" s="42" t="b">
        <v>0</v>
      </c>
      <c r="DP95" s="42" t="b">
        <v>0</v>
      </c>
      <c r="DQ95" s="42" t="b">
        <v>0</v>
      </c>
      <c r="DR95" s="42" t="b">
        <v>0</v>
      </c>
      <c r="DS95" s="42" t="b">
        <v>0</v>
      </c>
      <c r="DT95" s="42" t="b">
        <v>0</v>
      </c>
      <c r="DU95" s="42" t="b">
        <v>0</v>
      </c>
      <c r="DV95" s="42" t="b">
        <v>0</v>
      </c>
      <c r="DW95" s="42" t="b">
        <v>0</v>
      </c>
      <c r="DX95" s="42" t="b">
        <v>0</v>
      </c>
      <c r="DY95" s="43"/>
      <c r="EA95" s="3" t="s">
        <v>453</v>
      </c>
      <c r="ED95" s="3">
        <v>56</v>
      </c>
      <c r="EE95" s="3">
        <v>1</v>
      </c>
      <c r="EH95" s="42" t="s">
        <v>105</v>
      </c>
      <c r="EI95" s="42" t="s">
        <v>105</v>
      </c>
      <c r="EJ95" s="42" t="s">
        <v>105</v>
      </c>
      <c r="EK95" s="42" t="s">
        <v>419</v>
      </c>
      <c r="EL95" s="42" t="s">
        <v>105</v>
      </c>
      <c r="EM95" s="42" t="s">
        <v>105</v>
      </c>
      <c r="EN95" s="42" t="s">
        <v>374</v>
      </c>
      <c r="EP95" s="42" t="s">
        <v>160</v>
      </c>
      <c r="EQ95" s="42" t="s">
        <v>105</v>
      </c>
      <c r="ER95" s="42" t="s">
        <v>160</v>
      </c>
      <c r="ES95" s="42" t="s">
        <v>105</v>
      </c>
      <c r="ET95" s="42" t="s">
        <v>105</v>
      </c>
      <c r="EU95" s="42" t="s">
        <v>420</v>
      </c>
      <c r="EV95" s="42" t="s">
        <v>105</v>
      </c>
      <c r="EW95" s="42" t="s">
        <v>105</v>
      </c>
      <c r="EX95" s="42" t="s">
        <v>105</v>
      </c>
      <c r="EY95" s="42" t="s">
        <v>375</v>
      </c>
      <c r="GA95" s="3" t="s">
        <v>208</v>
      </c>
      <c r="GB95" s="3" t="s">
        <v>104</v>
      </c>
      <c r="GC95" s="108" t="e">
        <f>#REF!+#REF!*IF($M95="A",1,0)+#REF!*0+#REF!*0+#REF!*IF($AA95="TRUE",1,0)+#REF!*IF(OR($Q95="Yes",$Q95="Cont"),1,0)+#REF!*($P95/1000)+#REF!*$R95+#REF!*IF($R95&gt;25,$R95-25,0)</f>
        <v>#REF!</v>
      </c>
      <c r="GD95" s="108" t="e">
        <f>#REF!+#REF!*IF($M95="A",1,0)+#REF!*1+#REF!*0+#REF!*IF($AA95="TRUE",1,0)+#REF!*IF(OR($Q95="Yes",$Q95="Cont"),1,0)+#REF!*($P95/1000)+#REF!*$R95+#REF!*IF($R95&gt;25,$R95-25,0)</f>
        <v>#REF!</v>
      </c>
      <c r="GE95" s="108" t="e">
        <f>#REF!+#REF!*IF($M95="A",1,0)+#REF!*1+#REF!*0+#REF!*IF($AA95="TRUE",1,0)+#REF!*IF(OR($Q95="Yes",$Q95="Cont"),1,0)+#REF!*($P95/1000)+#REF!*$R95+#REF!*IF($R95&gt;25,$R95-25,0)</f>
        <v>#REF!</v>
      </c>
      <c r="GF95" s="108" t="e">
        <f>#REF!+#REF!*IF($M95="A",1,0)+#REF!*1+#REF!*1+#REF!*IF($AA95="TRUE",1,0)+#REF!*IF(OR($Q95="Yes",$Q95="Cont"),1,0)+#REF!*($P95/1000)+#REF!*$R95+#REF!*IF($R95&gt;25,$R95-25,0)</f>
        <v>#REF!</v>
      </c>
      <c r="GG95" s="104">
        <v>7.9629999999999992E-2</v>
      </c>
      <c r="GH95" s="109">
        <v>72.260416710552065</v>
      </c>
      <c r="GI95" s="3"/>
      <c r="GJ95" s="3"/>
    </row>
    <row r="96" spans="1:192" s="42" customFormat="1">
      <c r="A96" s="36">
        <v>57</v>
      </c>
      <c r="B96" s="3">
        <v>0</v>
      </c>
      <c r="C96" s="228">
        <v>10123</v>
      </c>
      <c r="D96" s="41">
        <v>1002</v>
      </c>
      <c r="E96" s="42" t="s">
        <v>198</v>
      </c>
      <c r="F96" s="42" t="s">
        <v>199</v>
      </c>
      <c r="G96" s="42" t="s">
        <v>200</v>
      </c>
      <c r="H96" s="42" t="s">
        <v>201</v>
      </c>
      <c r="I96" s="37" t="s">
        <v>455</v>
      </c>
      <c r="J96" s="43" t="s">
        <v>203</v>
      </c>
      <c r="K96" s="43"/>
      <c r="L96" s="44" t="s">
        <v>456</v>
      </c>
      <c r="M96" s="45" t="s">
        <v>159</v>
      </c>
      <c r="N96" s="45" t="s">
        <v>109</v>
      </c>
      <c r="O96" s="45">
        <v>82</v>
      </c>
      <c r="P96" s="45">
        <v>6000</v>
      </c>
      <c r="Q96" s="45" t="s">
        <v>129</v>
      </c>
      <c r="R96" s="45">
        <v>33</v>
      </c>
      <c r="S96" s="45"/>
      <c r="T96" s="45"/>
      <c r="U96" s="45"/>
      <c r="V96" s="45" t="s">
        <v>83</v>
      </c>
      <c r="W96" s="45">
        <v>33</v>
      </c>
      <c r="X96" s="45"/>
      <c r="Y96" s="45"/>
      <c r="Z96" s="45" t="s">
        <v>109</v>
      </c>
      <c r="AA96" s="135" t="s">
        <v>418</v>
      </c>
      <c r="AB96" s="46"/>
      <c r="AC96" s="46"/>
      <c r="AD96" s="46" t="s">
        <v>111</v>
      </c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3" t="b">
        <v>1</v>
      </c>
      <c r="BB96" s="48" t="b">
        <v>1</v>
      </c>
      <c r="BC96" s="42">
        <v>0</v>
      </c>
      <c r="BD96" s="42">
        <v>0</v>
      </c>
      <c r="BE96" s="42">
        <v>0</v>
      </c>
      <c r="BF96" s="42">
        <v>0</v>
      </c>
      <c r="BG96" s="42">
        <v>0</v>
      </c>
      <c r="BH96" s="42">
        <v>0</v>
      </c>
      <c r="BI96" s="42">
        <v>0</v>
      </c>
      <c r="BJ96" s="42">
        <v>0</v>
      </c>
      <c r="BK96" s="42">
        <v>0</v>
      </c>
      <c r="BL96" s="42">
        <v>0</v>
      </c>
      <c r="BM96" s="42">
        <v>0</v>
      </c>
      <c r="BN96" s="42">
        <v>0</v>
      </c>
      <c r="BO96" s="42">
        <v>0</v>
      </c>
      <c r="BP96" s="42">
        <v>0</v>
      </c>
      <c r="BQ96" s="43"/>
      <c r="BR96" s="42">
        <v>0</v>
      </c>
      <c r="BS96" s="42">
        <v>0</v>
      </c>
      <c r="BT96" s="42">
        <v>0</v>
      </c>
      <c r="BU96" s="42">
        <v>0</v>
      </c>
      <c r="BV96" s="42">
        <v>0</v>
      </c>
      <c r="BW96" s="42">
        <v>0</v>
      </c>
      <c r="BX96" s="42">
        <v>0</v>
      </c>
      <c r="BY96" s="42">
        <v>0</v>
      </c>
      <c r="BZ96" s="42">
        <v>0</v>
      </c>
      <c r="CA96" s="42">
        <v>0</v>
      </c>
      <c r="CB96" s="42">
        <v>0</v>
      </c>
      <c r="CC96" s="42">
        <v>0</v>
      </c>
      <c r="CD96" s="42">
        <v>0</v>
      </c>
      <c r="CE96" s="42">
        <v>0</v>
      </c>
      <c r="CF96" s="43"/>
      <c r="CG96" s="42">
        <v>0</v>
      </c>
      <c r="CH96" s="42">
        <v>0</v>
      </c>
      <c r="CI96" s="42">
        <v>0</v>
      </c>
      <c r="CJ96" s="42">
        <v>0</v>
      </c>
      <c r="CK96" s="42">
        <v>0</v>
      </c>
      <c r="CL96" s="42">
        <v>0</v>
      </c>
      <c r="CM96" s="42">
        <v>0</v>
      </c>
      <c r="CN96" s="42">
        <v>0</v>
      </c>
      <c r="CO96" s="42">
        <v>0</v>
      </c>
      <c r="CP96" s="42">
        <v>0</v>
      </c>
      <c r="CQ96" s="42">
        <v>0</v>
      </c>
      <c r="CR96" s="42">
        <v>0</v>
      </c>
      <c r="CS96" s="42">
        <v>0</v>
      </c>
      <c r="CT96" s="42">
        <v>0</v>
      </c>
      <c r="CU96" s="43"/>
      <c r="CV96" s="42">
        <v>0</v>
      </c>
      <c r="CW96" s="42">
        <v>0</v>
      </c>
      <c r="CX96" s="42">
        <v>0</v>
      </c>
      <c r="CY96" s="42">
        <v>0</v>
      </c>
      <c r="CZ96" s="42">
        <v>0</v>
      </c>
      <c r="DA96" s="42">
        <v>0</v>
      </c>
      <c r="DB96" s="42">
        <v>0</v>
      </c>
      <c r="DC96" s="42">
        <v>0</v>
      </c>
      <c r="DD96" s="42">
        <v>0</v>
      </c>
      <c r="DE96" s="42">
        <v>0</v>
      </c>
      <c r="DF96" s="42">
        <v>0</v>
      </c>
      <c r="DG96" s="42">
        <v>0</v>
      </c>
      <c r="DH96" s="42">
        <v>0</v>
      </c>
      <c r="DI96" s="42">
        <v>0</v>
      </c>
      <c r="DJ96" s="43"/>
      <c r="DK96" s="42" t="b">
        <v>0</v>
      </c>
      <c r="DL96" s="42" t="b">
        <v>0</v>
      </c>
      <c r="DM96" s="42" t="b">
        <v>0</v>
      </c>
      <c r="DN96" s="42" t="b">
        <v>0</v>
      </c>
      <c r="DO96" s="42" t="b">
        <v>0</v>
      </c>
      <c r="DP96" s="42" t="b">
        <v>0</v>
      </c>
      <c r="DQ96" s="42" t="b">
        <v>0</v>
      </c>
      <c r="DR96" s="42" t="b">
        <v>0</v>
      </c>
      <c r="DS96" s="42" t="b">
        <v>0</v>
      </c>
      <c r="DT96" s="42" t="b">
        <v>0</v>
      </c>
      <c r="DU96" s="42" t="b">
        <v>0</v>
      </c>
      <c r="DV96" s="42" t="b">
        <v>0</v>
      </c>
      <c r="DW96" s="42" t="b">
        <v>0</v>
      </c>
      <c r="DX96" s="42" t="b">
        <v>0</v>
      </c>
      <c r="DY96" s="43"/>
      <c r="EA96" s="3" t="s">
        <v>455</v>
      </c>
      <c r="ED96" s="3">
        <v>57</v>
      </c>
      <c r="EE96" s="3">
        <v>1</v>
      </c>
      <c r="EH96" s="42" t="s">
        <v>105</v>
      </c>
      <c r="EI96" s="42" t="s">
        <v>105</v>
      </c>
      <c r="EJ96" s="42" t="s">
        <v>105</v>
      </c>
      <c r="EK96" s="42" t="s">
        <v>419</v>
      </c>
      <c r="EL96" s="42" t="s">
        <v>105</v>
      </c>
      <c r="EM96" s="42" t="s">
        <v>105</v>
      </c>
      <c r="EN96" s="42" t="s">
        <v>457</v>
      </c>
      <c r="EP96" s="42" t="s">
        <v>160</v>
      </c>
      <c r="EQ96" s="42" t="s">
        <v>105</v>
      </c>
      <c r="ER96" s="42" t="s">
        <v>160</v>
      </c>
      <c r="ES96" s="42" t="s">
        <v>105</v>
      </c>
      <c r="ET96" s="42" t="s">
        <v>105</v>
      </c>
      <c r="EU96" s="42" t="s">
        <v>420</v>
      </c>
      <c r="EV96" s="42" t="s">
        <v>105</v>
      </c>
      <c r="EW96" s="42" t="s">
        <v>105</v>
      </c>
      <c r="EX96" s="42" t="s">
        <v>105</v>
      </c>
      <c r="EY96" s="42" t="s">
        <v>458</v>
      </c>
      <c r="GA96" s="3" t="s">
        <v>208</v>
      </c>
      <c r="GB96" s="3" t="s">
        <v>104</v>
      </c>
      <c r="GC96" s="108" t="e">
        <f>#REF!+#REF!*IF($M96="A",1,0)+#REF!*0+#REF!*0+#REF!*IF($AA96="TRUE",1,0)+#REF!*IF(OR($Q96="Yes",$Q96="Cont"),1,0)+#REF!*($P96/1000)+#REF!*$R96+#REF!*IF($R96&gt;25,$R96-25,0)</f>
        <v>#REF!</v>
      </c>
      <c r="GD96" s="108" t="e">
        <f>#REF!+#REF!*IF($M96="A",1,0)+#REF!*1+#REF!*0+#REF!*IF($AA96="TRUE",1,0)+#REF!*IF(OR($Q96="Yes",$Q96="Cont"),1,0)+#REF!*($P96/1000)+#REF!*$R96+#REF!*IF($R96&gt;25,$R96-25,0)</f>
        <v>#REF!</v>
      </c>
      <c r="GE96" s="108" t="e">
        <f>#REF!+#REF!*IF($M96="A",1,0)+#REF!*1+#REF!*0+#REF!*IF($AA96="TRUE",1,0)+#REF!*IF(OR($Q96="Yes",$Q96="Cont"),1,0)+#REF!*($P96/1000)+#REF!*$R96+#REF!*IF($R96&gt;25,$R96-25,0)</f>
        <v>#REF!</v>
      </c>
      <c r="GF96" s="108" t="e">
        <f>#REF!+#REF!*IF($M96="A",1,0)+#REF!*1+#REF!*1+#REF!*IF($AA96="TRUE",1,0)+#REF!*IF(OR($Q96="Yes",$Q96="Cont"),1,0)+#REF!*($P96/1000)+#REF!*$R96+#REF!*IF($R96&gt;25,$R96-25,0)</f>
        <v>#REF!</v>
      </c>
      <c r="GG96" s="104">
        <v>7.9629999999999992E-2</v>
      </c>
      <c r="GH96" s="109">
        <v>72.260416710552065</v>
      </c>
      <c r="GI96" s="3"/>
      <c r="GJ96" s="3"/>
    </row>
    <row r="97" spans="1:192" s="42" customFormat="1">
      <c r="A97" s="36">
        <v>58</v>
      </c>
      <c r="B97" s="3">
        <v>0</v>
      </c>
      <c r="C97" s="228">
        <v>10124</v>
      </c>
      <c r="D97" s="41">
        <v>1002</v>
      </c>
      <c r="E97" s="42" t="s">
        <v>198</v>
      </c>
      <c r="F97" s="42" t="s">
        <v>199</v>
      </c>
      <c r="G97" s="42" t="s">
        <v>200</v>
      </c>
      <c r="H97" s="42" t="s">
        <v>201</v>
      </c>
      <c r="I97" s="37" t="s">
        <v>459</v>
      </c>
      <c r="J97" s="43" t="s">
        <v>203</v>
      </c>
      <c r="K97" s="43"/>
      <c r="L97" s="44" t="s">
        <v>460</v>
      </c>
      <c r="M97" s="45" t="s">
        <v>159</v>
      </c>
      <c r="N97" s="45" t="s">
        <v>109</v>
      </c>
      <c r="O97" s="45">
        <v>82</v>
      </c>
      <c r="P97" s="45">
        <v>6000</v>
      </c>
      <c r="Q97" s="45" t="s">
        <v>129</v>
      </c>
      <c r="R97" s="45">
        <v>40</v>
      </c>
      <c r="S97" s="45"/>
      <c r="T97" s="45"/>
      <c r="U97" s="45"/>
      <c r="V97" s="45" t="s">
        <v>83</v>
      </c>
      <c r="W97" s="45">
        <v>40</v>
      </c>
      <c r="X97" s="45"/>
      <c r="Y97" s="45"/>
      <c r="Z97" s="45" t="s">
        <v>109</v>
      </c>
      <c r="AA97" s="135" t="s">
        <v>418</v>
      </c>
      <c r="AB97" s="46"/>
      <c r="AC97" s="46"/>
      <c r="AD97" s="46" t="s">
        <v>111</v>
      </c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3" t="b">
        <v>1</v>
      </c>
      <c r="BB97" s="48" t="b">
        <v>1</v>
      </c>
      <c r="BC97" s="42">
        <v>0</v>
      </c>
      <c r="BD97" s="42">
        <v>0</v>
      </c>
      <c r="BE97" s="42">
        <v>0</v>
      </c>
      <c r="BF97" s="42">
        <v>0</v>
      </c>
      <c r="BG97" s="42">
        <v>0</v>
      </c>
      <c r="BH97" s="42">
        <v>0</v>
      </c>
      <c r="BI97" s="42">
        <v>0</v>
      </c>
      <c r="BJ97" s="42">
        <v>0</v>
      </c>
      <c r="BK97" s="42">
        <v>0</v>
      </c>
      <c r="BL97" s="42">
        <v>0</v>
      </c>
      <c r="BM97" s="42">
        <v>0</v>
      </c>
      <c r="BN97" s="42">
        <v>0</v>
      </c>
      <c r="BO97" s="42">
        <v>0</v>
      </c>
      <c r="BP97" s="42">
        <v>0</v>
      </c>
      <c r="BQ97" s="43"/>
      <c r="BR97" s="42">
        <v>0</v>
      </c>
      <c r="BS97" s="42">
        <v>0</v>
      </c>
      <c r="BT97" s="42">
        <v>0</v>
      </c>
      <c r="BU97" s="42">
        <v>0</v>
      </c>
      <c r="BV97" s="42">
        <v>0</v>
      </c>
      <c r="BW97" s="42">
        <v>0</v>
      </c>
      <c r="BX97" s="42">
        <v>0</v>
      </c>
      <c r="BY97" s="42">
        <v>0</v>
      </c>
      <c r="BZ97" s="42">
        <v>0</v>
      </c>
      <c r="CA97" s="42">
        <v>0</v>
      </c>
      <c r="CB97" s="42">
        <v>0</v>
      </c>
      <c r="CC97" s="42">
        <v>0</v>
      </c>
      <c r="CD97" s="42">
        <v>0</v>
      </c>
      <c r="CE97" s="42">
        <v>0</v>
      </c>
      <c r="CF97" s="43"/>
      <c r="CG97" s="42">
        <v>0</v>
      </c>
      <c r="CH97" s="42">
        <v>0</v>
      </c>
      <c r="CI97" s="42">
        <v>0</v>
      </c>
      <c r="CJ97" s="42">
        <v>0</v>
      </c>
      <c r="CK97" s="42">
        <v>0</v>
      </c>
      <c r="CL97" s="42">
        <v>0</v>
      </c>
      <c r="CM97" s="42">
        <v>0</v>
      </c>
      <c r="CN97" s="42">
        <v>0</v>
      </c>
      <c r="CO97" s="42">
        <v>0</v>
      </c>
      <c r="CP97" s="42">
        <v>0</v>
      </c>
      <c r="CQ97" s="42">
        <v>0</v>
      </c>
      <c r="CR97" s="42">
        <v>0</v>
      </c>
      <c r="CS97" s="42">
        <v>0</v>
      </c>
      <c r="CT97" s="42">
        <v>0</v>
      </c>
      <c r="CU97" s="43"/>
      <c r="CV97" s="42">
        <v>0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2">
        <v>0</v>
      </c>
      <c r="DJ97" s="43"/>
      <c r="DK97" s="42" t="b">
        <v>0</v>
      </c>
      <c r="DL97" s="42" t="b">
        <v>0</v>
      </c>
      <c r="DM97" s="42" t="b">
        <v>0</v>
      </c>
      <c r="DN97" s="42" t="b">
        <v>0</v>
      </c>
      <c r="DO97" s="42" t="b">
        <v>0</v>
      </c>
      <c r="DP97" s="42" t="b">
        <v>0</v>
      </c>
      <c r="DQ97" s="42" t="b">
        <v>0</v>
      </c>
      <c r="DR97" s="42" t="b">
        <v>0</v>
      </c>
      <c r="DS97" s="42" t="b">
        <v>0</v>
      </c>
      <c r="DT97" s="42" t="b">
        <v>0</v>
      </c>
      <c r="DU97" s="42" t="b">
        <v>0</v>
      </c>
      <c r="DV97" s="42" t="b">
        <v>0</v>
      </c>
      <c r="DW97" s="42" t="b">
        <v>0</v>
      </c>
      <c r="DX97" s="42" t="b">
        <v>0</v>
      </c>
      <c r="DY97" s="43"/>
      <c r="EA97" s="3" t="s">
        <v>459</v>
      </c>
      <c r="ED97" s="3">
        <v>58</v>
      </c>
      <c r="EE97" s="3">
        <v>1</v>
      </c>
      <c r="EH97" s="42" t="s">
        <v>105</v>
      </c>
      <c r="EI97" s="42" t="s">
        <v>105</v>
      </c>
      <c r="EJ97" s="42" t="s">
        <v>105</v>
      </c>
      <c r="EK97" s="42" t="s">
        <v>419</v>
      </c>
      <c r="EL97" s="42" t="s">
        <v>105</v>
      </c>
      <c r="EM97" s="42" t="s">
        <v>105</v>
      </c>
      <c r="EN97" s="42" t="s">
        <v>378</v>
      </c>
      <c r="EP97" s="42" t="s">
        <v>160</v>
      </c>
      <c r="EQ97" s="42" t="s">
        <v>105</v>
      </c>
      <c r="ER97" s="42" t="s">
        <v>160</v>
      </c>
      <c r="ES97" s="42" t="s">
        <v>105</v>
      </c>
      <c r="ET97" s="42" t="s">
        <v>105</v>
      </c>
      <c r="EU97" s="42" t="s">
        <v>420</v>
      </c>
      <c r="EV97" s="42" t="s">
        <v>105</v>
      </c>
      <c r="EW97" s="42" t="s">
        <v>105</v>
      </c>
      <c r="EX97" s="42" t="s">
        <v>105</v>
      </c>
      <c r="EY97" s="42" t="s">
        <v>379</v>
      </c>
      <c r="GA97" s="3" t="s">
        <v>208</v>
      </c>
      <c r="GB97" s="3" t="s">
        <v>104</v>
      </c>
      <c r="GC97" s="108" t="e">
        <f>#REF!+#REF!*IF($M97="A",1,0)+#REF!*0+#REF!*0+#REF!*IF($AA97="TRUE",1,0)+#REF!*IF(OR($Q97="Yes",$Q97="Cont"),1,0)+#REF!*($P97/1000)+#REF!*$R97+#REF!*IF($R97&gt;25,$R97-25,0)</f>
        <v>#REF!</v>
      </c>
      <c r="GD97" s="108" t="e">
        <f>#REF!+#REF!*IF($M97="A",1,0)+#REF!*1+#REF!*0+#REF!*IF($AA97="TRUE",1,0)+#REF!*IF(OR($Q97="Yes",$Q97="Cont"),1,0)+#REF!*($P97/1000)+#REF!*$R97+#REF!*IF($R97&gt;25,$R97-25,0)</f>
        <v>#REF!</v>
      </c>
      <c r="GE97" s="108" t="e">
        <f>#REF!+#REF!*IF($M97="A",1,0)+#REF!*1+#REF!*0+#REF!*IF($AA97="TRUE",1,0)+#REF!*IF(OR($Q97="Yes",$Q97="Cont"),1,0)+#REF!*($P97/1000)+#REF!*$R97+#REF!*IF($R97&gt;25,$R97-25,0)</f>
        <v>#REF!</v>
      </c>
      <c r="GF97" s="108" t="e">
        <f>#REF!+#REF!*IF($M97="A",1,0)+#REF!*1+#REF!*1+#REF!*IF($AA97="TRUE",1,0)+#REF!*IF(OR($Q97="Yes",$Q97="Cont"),1,0)+#REF!*($P97/1000)+#REF!*$R97+#REF!*IF($R97&gt;25,$R97-25,0)</f>
        <v>#REF!</v>
      </c>
      <c r="GG97" s="104">
        <v>7.9629999999999992E-2</v>
      </c>
      <c r="GH97" s="109">
        <v>72.260416710552065</v>
      </c>
      <c r="GI97" s="3"/>
      <c r="GJ97" s="3"/>
    </row>
    <row r="98" spans="1:192" s="42" customFormat="1">
      <c r="A98" s="36">
        <v>59</v>
      </c>
      <c r="B98" s="3">
        <v>0</v>
      </c>
      <c r="C98" s="228">
        <v>10125</v>
      </c>
      <c r="D98" s="41">
        <v>1002</v>
      </c>
      <c r="E98" s="42" t="s">
        <v>198</v>
      </c>
      <c r="F98" s="42" t="s">
        <v>199</v>
      </c>
      <c r="G98" s="42" t="s">
        <v>200</v>
      </c>
      <c r="H98" s="42" t="s">
        <v>201</v>
      </c>
      <c r="I98" s="37" t="s">
        <v>461</v>
      </c>
      <c r="J98" s="43" t="s">
        <v>203</v>
      </c>
      <c r="K98" s="43"/>
      <c r="L98" s="44" t="s">
        <v>462</v>
      </c>
      <c r="M98" s="45" t="s">
        <v>159</v>
      </c>
      <c r="N98" s="45" t="s">
        <v>109</v>
      </c>
      <c r="O98" s="45">
        <v>82</v>
      </c>
      <c r="P98" s="45">
        <v>6000</v>
      </c>
      <c r="Q98" s="45" t="s">
        <v>129</v>
      </c>
      <c r="R98" s="45">
        <v>42</v>
      </c>
      <c r="S98" s="45"/>
      <c r="T98" s="45"/>
      <c r="U98" s="45"/>
      <c r="V98" s="45" t="s">
        <v>83</v>
      </c>
      <c r="W98" s="45">
        <v>42</v>
      </c>
      <c r="X98" s="45"/>
      <c r="Y98" s="45"/>
      <c r="Z98" s="45" t="s">
        <v>109</v>
      </c>
      <c r="AA98" s="135" t="s">
        <v>418</v>
      </c>
      <c r="AB98" s="46"/>
      <c r="AC98" s="46"/>
      <c r="AD98" s="46" t="s">
        <v>111</v>
      </c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3" t="b">
        <v>1</v>
      </c>
      <c r="BB98" s="48" t="b">
        <v>1</v>
      </c>
      <c r="BC98" s="42">
        <v>0</v>
      </c>
      <c r="BD98" s="42">
        <v>0</v>
      </c>
      <c r="BE98" s="42">
        <v>0</v>
      </c>
      <c r="BF98" s="42">
        <v>0</v>
      </c>
      <c r="BG98" s="42">
        <v>0</v>
      </c>
      <c r="BH98" s="42">
        <v>0</v>
      </c>
      <c r="BI98" s="42">
        <v>0</v>
      </c>
      <c r="BJ98" s="42">
        <v>0</v>
      </c>
      <c r="BK98" s="42">
        <v>0</v>
      </c>
      <c r="BL98" s="42">
        <v>0</v>
      </c>
      <c r="BM98" s="42">
        <v>0</v>
      </c>
      <c r="BN98" s="42">
        <v>0</v>
      </c>
      <c r="BO98" s="42">
        <v>0</v>
      </c>
      <c r="BP98" s="42">
        <v>0</v>
      </c>
      <c r="BQ98" s="43"/>
      <c r="BR98" s="42">
        <v>0</v>
      </c>
      <c r="BS98" s="42">
        <v>0</v>
      </c>
      <c r="BT98" s="42">
        <v>0</v>
      </c>
      <c r="BU98" s="42">
        <v>0</v>
      </c>
      <c r="BV98" s="42">
        <v>0</v>
      </c>
      <c r="BW98" s="42">
        <v>0</v>
      </c>
      <c r="BX98" s="42">
        <v>0</v>
      </c>
      <c r="BY98" s="42">
        <v>0</v>
      </c>
      <c r="BZ98" s="42">
        <v>0</v>
      </c>
      <c r="CA98" s="42">
        <v>0</v>
      </c>
      <c r="CB98" s="42">
        <v>0</v>
      </c>
      <c r="CC98" s="42">
        <v>0</v>
      </c>
      <c r="CD98" s="42">
        <v>0</v>
      </c>
      <c r="CE98" s="42">
        <v>0</v>
      </c>
      <c r="CF98" s="43"/>
      <c r="CG98" s="42">
        <v>0</v>
      </c>
      <c r="CH98" s="42">
        <v>0</v>
      </c>
      <c r="CI98" s="42">
        <v>0</v>
      </c>
      <c r="CJ98" s="42">
        <v>0</v>
      </c>
      <c r="CK98" s="42">
        <v>0</v>
      </c>
      <c r="CL98" s="42">
        <v>0</v>
      </c>
      <c r="CM98" s="42">
        <v>0</v>
      </c>
      <c r="CN98" s="42">
        <v>0</v>
      </c>
      <c r="CO98" s="42">
        <v>0</v>
      </c>
      <c r="CP98" s="42">
        <v>0</v>
      </c>
      <c r="CQ98" s="42">
        <v>0</v>
      </c>
      <c r="CR98" s="42">
        <v>0</v>
      </c>
      <c r="CS98" s="42">
        <v>0</v>
      </c>
      <c r="CT98" s="42">
        <v>0</v>
      </c>
      <c r="CU98" s="43"/>
      <c r="CV98" s="42">
        <v>0</v>
      </c>
      <c r="CW98" s="42">
        <v>0</v>
      </c>
      <c r="CX98" s="42">
        <v>0</v>
      </c>
      <c r="CY98" s="42">
        <v>0</v>
      </c>
      <c r="CZ98" s="42">
        <v>0</v>
      </c>
      <c r="DA98" s="42">
        <v>0</v>
      </c>
      <c r="DB98" s="42">
        <v>0</v>
      </c>
      <c r="DC98" s="42">
        <v>0</v>
      </c>
      <c r="DD98" s="42">
        <v>0</v>
      </c>
      <c r="DE98" s="42">
        <v>0</v>
      </c>
      <c r="DF98" s="42">
        <v>0</v>
      </c>
      <c r="DG98" s="42">
        <v>0</v>
      </c>
      <c r="DH98" s="42">
        <v>0</v>
      </c>
      <c r="DI98" s="42">
        <v>0</v>
      </c>
      <c r="DJ98" s="43"/>
      <c r="DK98" s="42" t="b">
        <v>0</v>
      </c>
      <c r="DL98" s="42" t="b">
        <v>0</v>
      </c>
      <c r="DM98" s="42" t="b">
        <v>0</v>
      </c>
      <c r="DN98" s="42" t="b">
        <v>0</v>
      </c>
      <c r="DO98" s="42" t="b">
        <v>0</v>
      </c>
      <c r="DP98" s="42" t="b">
        <v>0</v>
      </c>
      <c r="DQ98" s="42" t="b">
        <v>0</v>
      </c>
      <c r="DR98" s="42" t="b">
        <v>0</v>
      </c>
      <c r="DS98" s="42" t="b">
        <v>0</v>
      </c>
      <c r="DT98" s="42" t="b">
        <v>0</v>
      </c>
      <c r="DU98" s="42" t="b">
        <v>0</v>
      </c>
      <c r="DV98" s="42" t="b">
        <v>0</v>
      </c>
      <c r="DW98" s="42" t="b">
        <v>0</v>
      </c>
      <c r="DX98" s="42" t="b">
        <v>0</v>
      </c>
      <c r="DY98" s="43"/>
      <c r="EA98" s="3" t="s">
        <v>461</v>
      </c>
      <c r="ED98" s="3">
        <v>59</v>
      </c>
      <c r="EE98" s="3">
        <v>1</v>
      </c>
      <c r="EH98" s="42" t="s">
        <v>105</v>
      </c>
      <c r="EI98" s="42" t="s">
        <v>105</v>
      </c>
      <c r="EJ98" s="42" t="s">
        <v>105</v>
      </c>
      <c r="EK98" s="42" t="s">
        <v>419</v>
      </c>
      <c r="EL98" s="42" t="s">
        <v>105</v>
      </c>
      <c r="EM98" s="42" t="s">
        <v>105</v>
      </c>
      <c r="EN98" s="42" t="s">
        <v>383</v>
      </c>
      <c r="EP98" s="42" t="s">
        <v>160</v>
      </c>
      <c r="EQ98" s="42" t="s">
        <v>105</v>
      </c>
      <c r="ER98" s="42" t="s">
        <v>160</v>
      </c>
      <c r="ES98" s="42" t="s">
        <v>105</v>
      </c>
      <c r="ET98" s="42" t="s">
        <v>105</v>
      </c>
      <c r="EU98" s="42" t="s">
        <v>420</v>
      </c>
      <c r="EV98" s="42" t="s">
        <v>105</v>
      </c>
      <c r="EW98" s="42" t="s">
        <v>105</v>
      </c>
      <c r="EX98" s="42" t="s">
        <v>105</v>
      </c>
      <c r="EY98" s="42" t="s">
        <v>384</v>
      </c>
      <c r="GA98" s="3" t="s">
        <v>208</v>
      </c>
      <c r="GB98" s="3" t="s">
        <v>104</v>
      </c>
      <c r="GC98" s="108" t="e">
        <f>#REF!+#REF!*IF($M98="A",1,0)+#REF!*0+#REF!*0+#REF!*IF($AA98="TRUE",1,0)+#REF!*IF(OR($Q98="Yes",$Q98="Cont"),1,0)+#REF!*($P98/1000)+#REF!*$R98+#REF!*IF($R98&gt;25,$R98-25,0)</f>
        <v>#REF!</v>
      </c>
      <c r="GD98" s="108" t="e">
        <f>#REF!+#REF!*IF($M98="A",1,0)+#REF!*1+#REF!*0+#REF!*IF($AA98="TRUE",1,0)+#REF!*IF(OR($Q98="Yes",$Q98="Cont"),1,0)+#REF!*($P98/1000)+#REF!*$R98+#REF!*IF($R98&gt;25,$R98-25,0)</f>
        <v>#REF!</v>
      </c>
      <c r="GE98" s="108" t="e">
        <f>#REF!+#REF!*IF($M98="A",1,0)+#REF!*1+#REF!*0+#REF!*IF($AA98="TRUE",1,0)+#REF!*IF(OR($Q98="Yes",$Q98="Cont"),1,0)+#REF!*($P98/1000)+#REF!*$R98+#REF!*IF($R98&gt;25,$R98-25,0)</f>
        <v>#REF!</v>
      </c>
      <c r="GF98" s="108" t="e">
        <f>#REF!+#REF!*IF($M98="A",1,0)+#REF!*1+#REF!*1+#REF!*IF($AA98="TRUE",1,0)+#REF!*IF(OR($Q98="Yes",$Q98="Cont"),1,0)+#REF!*($P98/1000)+#REF!*$R98+#REF!*IF($R98&gt;25,$R98-25,0)</f>
        <v>#REF!</v>
      </c>
      <c r="GG98" s="104">
        <v>7.9629999999999992E-2</v>
      </c>
      <c r="GH98" s="109">
        <v>72.260416710552065</v>
      </c>
      <c r="GI98" s="3"/>
      <c r="GJ98" s="3"/>
    </row>
    <row r="99" spans="1:192" s="42" customFormat="1" hidden="1">
      <c r="A99" s="36">
        <v>60</v>
      </c>
      <c r="B99" s="3">
        <v>0</v>
      </c>
      <c r="C99" s="228">
        <v>10126</v>
      </c>
      <c r="D99" s="41">
        <v>1002</v>
      </c>
      <c r="E99" s="42" t="s">
        <v>198</v>
      </c>
      <c r="F99" s="42" t="s">
        <v>199</v>
      </c>
      <c r="G99" s="42" t="s">
        <v>200</v>
      </c>
      <c r="H99" s="42" t="s">
        <v>201</v>
      </c>
      <c r="I99" s="37" t="s">
        <v>463</v>
      </c>
      <c r="J99" s="43" t="s">
        <v>203</v>
      </c>
      <c r="K99" s="43"/>
      <c r="L99" s="44" t="s">
        <v>464</v>
      </c>
      <c r="M99" s="45" t="s">
        <v>167</v>
      </c>
      <c r="N99" s="45" t="s">
        <v>109</v>
      </c>
      <c r="O99" s="45">
        <v>82</v>
      </c>
      <c r="P99" s="45">
        <v>6000</v>
      </c>
      <c r="Q99" s="45" t="s">
        <v>129</v>
      </c>
      <c r="R99" s="45">
        <v>3</v>
      </c>
      <c r="S99" s="45"/>
      <c r="T99" s="45"/>
      <c r="U99" s="45" t="s">
        <v>465</v>
      </c>
      <c r="V99" s="45" t="s">
        <v>83</v>
      </c>
      <c r="W99" s="45">
        <v>3</v>
      </c>
      <c r="X99" s="45"/>
      <c r="Y99" s="45"/>
      <c r="Z99" s="45" t="s">
        <v>109</v>
      </c>
      <c r="AA99" s="45"/>
      <c r="AB99" s="46"/>
      <c r="AC99" s="46"/>
      <c r="AD99" s="46" t="s">
        <v>111</v>
      </c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3" t="b">
        <v>1</v>
      </c>
      <c r="BB99" s="48" t="b">
        <v>1</v>
      </c>
      <c r="BC99" s="42">
        <v>0</v>
      </c>
      <c r="BD99" s="42">
        <v>0</v>
      </c>
      <c r="BE99" s="42">
        <v>0</v>
      </c>
      <c r="BF99" s="42">
        <v>0</v>
      </c>
      <c r="BG99" s="42">
        <v>0</v>
      </c>
      <c r="BH99" s="42">
        <v>0</v>
      </c>
      <c r="BI99" s="42">
        <v>0</v>
      </c>
      <c r="BJ99" s="42">
        <v>0</v>
      </c>
      <c r="BK99" s="42">
        <v>0</v>
      </c>
      <c r="BL99" s="42">
        <v>0</v>
      </c>
      <c r="BM99" s="42">
        <v>0</v>
      </c>
      <c r="BN99" s="42">
        <v>0</v>
      </c>
      <c r="BO99" s="42">
        <v>0</v>
      </c>
      <c r="BP99" s="42">
        <v>0</v>
      </c>
      <c r="BQ99" s="43"/>
      <c r="BR99" s="42">
        <v>0</v>
      </c>
      <c r="BS99" s="42">
        <v>0</v>
      </c>
      <c r="BT99" s="42">
        <v>0</v>
      </c>
      <c r="BU99" s="42">
        <v>0</v>
      </c>
      <c r="BV99" s="42">
        <v>0</v>
      </c>
      <c r="BW99" s="42">
        <v>0</v>
      </c>
      <c r="BX99" s="42">
        <v>0</v>
      </c>
      <c r="BY99" s="42">
        <v>0</v>
      </c>
      <c r="BZ99" s="42">
        <v>0</v>
      </c>
      <c r="CA99" s="42">
        <v>0</v>
      </c>
      <c r="CB99" s="42">
        <v>0</v>
      </c>
      <c r="CC99" s="42">
        <v>0</v>
      </c>
      <c r="CD99" s="42">
        <v>0</v>
      </c>
      <c r="CE99" s="42">
        <v>0</v>
      </c>
      <c r="CF99" s="43"/>
      <c r="CG99" s="42">
        <v>0</v>
      </c>
      <c r="CH99" s="42">
        <v>0</v>
      </c>
      <c r="CI99" s="42">
        <v>0</v>
      </c>
      <c r="CJ99" s="42">
        <v>0</v>
      </c>
      <c r="CK99" s="42">
        <v>0</v>
      </c>
      <c r="CL99" s="42">
        <v>0</v>
      </c>
      <c r="CM99" s="42">
        <v>0</v>
      </c>
      <c r="CN99" s="42">
        <v>0</v>
      </c>
      <c r="CO99" s="42">
        <v>0</v>
      </c>
      <c r="CP99" s="42">
        <v>0</v>
      </c>
      <c r="CQ99" s="42">
        <v>0</v>
      </c>
      <c r="CR99" s="42">
        <v>0</v>
      </c>
      <c r="CS99" s="42">
        <v>0</v>
      </c>
      <c r="CT99" s="42">
        <v>0</v>
      </c>
      <c r="CU99" s="43"/>
      <c r="CV99" s="42">
        <v>0</v>
      </c>
      <c r="CW99" s="42">
        <v>0</v>
      </c>
      <c r="CX99" s="42">
        <v>0</v>
      </c>
      <c r="CY99" s="42">
        <v>0</v>
      </c>
      <c r="CZ99" s="42">
        <v>0</v>
      </c>
      <c r="DA99" s="42">
        <v>0</v>
      </c>
      <c r="DB99" s="42">
        <v>0</v>
      </c>
      <c r="DC99" s="42">
        <v>0</v>
      </c>
      <c r="DD99" s="42">
        <v>0</v>
      </c>
      <c r="DE99" s="42">
        <v>0</v>
      </c>
      <c r="DF99" s="42">
        <v>0</v>
      </c>
      <c r="DG99" s="42">
        <v>0</v>
      </c>
      <c r="DH99" s="42">
        <v>0</v>
      </c>
      <c r="DI99" s="42">
        <v>0</v>
      </c>
      <c r="DJ99" s="43"/>
      <c r="DK99" s="42" t="b">
        <v>0</v>
      </c>
      <c r="DL99" s="42" t="b">
        <v>0</v>
      </c>
      <c r="DM99" s="42" t="b">
        <v>0</v>
      </c>
      <c r="DN99" s="42" t="b">
        <v>0</v>
      </c>
      <c r="DO99" s="42" t="b">
        <v>0</v>
      </c>
      <c r="DP99" s="42" t="b">
        <v>0</v>
      </c>
      <c r="DQ99" s="42" t="b">
        <v>0</v>
      </c>
      <c r="DR99" s="42" t="b">
        <v>0</v>
      </c>
      <c r="DS99" s="42" t="b">
        <v>0</v>
      </c>
      <c r="DT99" s="42" t="b">
        <v>0</v>
      </c>
      <c r="DU99" s="42" t="b">
        <v>0</v>
      </c>
      <c r="DV99" s="42" t="b">
        <v>0</v>
      </c>
      <c r="DW99" s="42" t="b">
        <v>0</v>
      </c>
      <c r="DX99" s="42" t="b">
        <v>0</v>
      </c>
      <c r="DY99" s="43"/>
      <c r="EA99" s="3" t="s">
        <v>463</v>
      </c>
      <c r="ED99" s="3">
        <v>60</v>
      </c>
      <c r="EE99" s="3">
        <v>1</v>
      </c>
      <c r="EH99" s="42" t="s">
        <v>136</v>
      </c>
      <c r="EI99" s="42" t="s">
        <v>466</v>
      </c>
      <c r="EJ99" s="42" t="s">
        <v>105</v>
      </c>
      <c r="EK99" s="42" t="s">
        <v>105</v>
      </c>
      <c r="EL99" s="42" t="s">
        <v>105</v>
      </c>
      <c r="EM99" s="42" t="s">
        <v>105</v>
      </c>
      <c r="EN99" s="42" t="s">
        <v>206</v>
      </c>
      <c r="EP99" s="42" t="s">
        <v>167</v>
      </c>
      <c r="EQ99" s="42" t="s">
        <v>105</v>
      </c>
      <c r="ER99" s="42" t="s">
        <v>167</v>
      </c>
      <c r="ES99" s="42" t="s">
        <v>105</v>
      </c>
      <c r="ET99" s="42" t="s">
        <v>105</v>
      </c>
      <c r="EU99" s="42" t="s">
        <v>105</v>
      </c>
      <c r="EV99" s="42" t="s">
        <v>105</v>
      </c>
      <c r="EW99" s="42" t="s">
        <v>105</v>
      </c>
      <c r="EX99" s="42" t="s">
        <v>105</v>
      </c>
      <c r="EY99" s="42" t="s">
        <v>207</v>
      </c>
      <c r="GA99" s="42" t="s">
        <v>395</v>
      </c>
      <c r="GB99" s="3"/>
      <c r="GC99" s="110"/>
      <c r="GD99" s="110"/>
      <c r="GE99" s="110"/>
      <c r="GF99" s="110"/>
      <c r="GH99" s="109"/>
      <c r="GI99" s="3"/>
      <c r="GJ99" s="3"/>
    </row>
    <row r="100" spans="1:192" s="42" customFormat="1" hidden="1">
      <c r="A100" s="36">
        <v>61</v>
      </c>
      <c r="B100" s="3">
        <v>0</v>
      </c>
      <c r="C100" s="228">
        <v>10127</v>
      </c>
      <c r="D100" s="41">
        <v>1002</v>
      </c>
      <c r="E100" s="42" t="s">
        <v>198</v>
      </c>
      <c r="F100" s="42" t="s">
        <v>199</v>
      </c>
      <c r="G100" s="42" t="s">
        <v>200</v>
      </c>
      <c r="H100" s="42" t="s">
        <v>201</v>
      </c>
      <c r="I100" s="37" t="s">
        <v>467</v>
      </c>
      <c r="J100" s="43" t="s">
        <v>203</v>
      </c>
      <c r="K100" s="43"/>
      <c r="L100" s="44" t="s">
        <v>468</v>
      </c>
      <c r="M100" s="45" t="s">
        <v>167</v>
      </c>
      <c r="N100" s="45" t="s">
        <v>109</v>
      </c>
      <c r="O100" s="45">
        <v>82</v>
      </c>
      <c r="P100" s="45">
        <v>6000</v>
      </c>
      <c r="Q100" s="45" t="s">
        <v>129</v>
      </c>
      <c r="R100" s="45">
        <v>4</v>
      </c>
      <c r="S100" s="45"/>
      <c r="T100" s="45"/>
      <c r="U100" s="45" t="s">
        <v>469</v>
      </c>
      <c r="V100" s="45" t="s">
        <v>83</v>
      </c>
      <c r="W100" s="45">
        <v>4</v>
      </c>
      <c r="X100" s="45"/>
      <c r="Y100" s="45"/>
      <c r="Z100" s="45" t="s">
        <v>109</v>
      </c>
      <c r="AA100" s="45"/>
      <c r="AB100" s="46"/>
      <c r="AC100" s="46"/>
      <c r="AD100" s="46" t="s">
        <v>111</v>
      </c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3" t="b">
        <v>1</v>
      </c>
      <c r="BB100" s="48" t="b">
        <v>1</v>
      </c>
      <c r="BC100" s="42">
        <v>0</v>
      </c>
      <c r="BD100" s="42">
        <v>0</v>
      </c>
      <c r="BE100" s="42">
        <v>0</v>
      </c>
      <c r="BF100" s="42">
        <v>0</v>
      </c>
      <c r="BG100" s="42">
        <v>0</v>
      </c>
      <c r="BH100" s="42">
        <v>0</v>
      </c>
      <c r="BI100" s="42">
        <v>0</v>
      </c>
      <c r="BJ100" s="42">
        <v>0</v>
      </c>
      <c r="BK100" s="42">
        <v>0</v>
      </c>
      <c r="BL100" s="42">
        <v>0</v>
      </c>
      <c r="BM100" s="42">
        <v>0</v>
      </c>
      <c r="BN100" s="42">
        <v>0</v>
      </c>
      <c r="BO100" s="42">
        <v>0</v>
      </c>
      <c r="BP100" s="42">
        <v>0</v>
      </c>
      <c r="BQ100" s="43"/>
      <c r="BR100" s="42">
        <v>0</v>
      </c>
      <c r="BS100" s="42">
        <v>0</v>
      </c>
      <c r="BT100" s="42">
        <v>0</v>
      </c>
      <c r="BU100" s="42">
        <v>0</v>
      </c>
      <c r="BV100" s="42">
        <v>0</v>
      </c>
      <c r="BW100" s="42">
        <v>0</v>
      </c>
      <c r="BX100" s="42">
        <v>0</v>
      </c>
      <c r="BY100" s="42">
        <v>0</v>
      </c>
      <c r="BZ100" s="42">
        <v>0</v>
      </c>
      <c r="CA100" s="42">
        <v>0</v>
      </c>
      <c r="CB100" s="42">
        <v>0</v>
      </c>
      <c r="CC100" s="42">
        <v>0</v>
      </c>
      <c r="CD100" s="42">
        <v>0</v>
      </c>
      <c r="CE100" s="42">
        <v>0</v>
      </c>
      <c r="CF100" s="43"/>
      <c r="CG100" s="42">
        <v>0</v>
      </c>
      <c r="CH100" s="42">
        <v>0</v>
      </c>
      <c r="CI100" s="42">
        <v>0</v>
      </c>
      <c r="CJ100" s="42">
        <v>0</v>
      </c>
      <c r="CK100" s="42">
        <v>0</v>
      </c>
      <c r="CL100" s="42">
        <v>0</v>
      </c>
      <c r="CM100" s="42">
        <v>0</v>
      </c>
      <c r="CN100" s="42">
        <v>0</v>
      </c>
      <c r="CO100" s="42">
        <v>0</v>
      </c>
      <c r="CP100" s="42">
        <v>0</v>
      </c>
      <c r="CQ100" s="42">
        <v>0</v>
      </c>
      <c r="CR100" s="42">
        <v>0</v>
      </c>
      <c r="CS100" s="42">
        <v>0</v>
      </c>
      <c r="CT100" s="42">
        <v>0</v>
      </c>
      <c r="CU100" s="43"/>
      <c r="CV100" s="42">
        <v>0</v>
      </c>
      <c r="CW100" s="42">
        <v>0</v>
      </c>
      <c r="CX100" s="42">
        <v>0</v>
      </c>
      <c r="CY100" s="42">
        <v>0</v>
      </c>
      <c r="CZ100" s="42">
        <v>0</v>
      </c>
      <c r="DA100" s="42">
        <v>0</v>
      </c>
      <c r="DB100" s="42">
        <v>0</v>
      </c>
      <c r="DC100" s="42">
        <v>0</v>
      </c>
      <c r="DD100" s="42">
        <v>0</v>
      </c>
      <c r="DE100" s="42">
        <v>0</v>
      </c>
      <c r="DF100" s="42">
        <v>0</v>
      </c>
      <c r="DG100" s="42">
        <v>0</v>
      </c>
      <c r="DH100" s="42">
        <v>0</v>
      </c>
      <c r="DI100" s="42">
        <v>0</v>
      </c>
      <c r="DJ100" s="43"/>
      <c r="DK100" s="42" t="b">
        <v>0</v>
      </c>
      <c r="DL100" s="42" t="b">
        <v>0</v>
      </c>
      <c r="DM100" s="42" t="b">
        <v>0</v>
      </c>
      <c r="DN100" s="42" t="b">
        <v>0</v>
      </c>
      <c r="DO100" s="42" t="b">
        <v>0</v>
      </c>
      <c r="DP100" s="42" t="b">
        <v>0</v>
      </c>
      <c r="DQ100" s="42" t="b">
        <v>0</v>
      </c>
      <c r="DR100" s="42" t="b">
        <v>0</v>
      </c>
      <c r="DS100" s="42" t="b">
        <v>0</v>
      </c>
      <c r="DT100" s="42" t="b">
        <v>0</v>
      </c>
      <c r="DU100" s="42" t="b">
        <v>0</v>
      </c>
      <c r="DV100" s="42" t="b">
        <v>0</v>
      </c>
      <c r="DW100" s="42" t="b">
        <v>0</v>
      </c>
      <c r="DX100" s="42" t="b">
        <v>0</v>
      </c>
      <c r="DY100" s="43"/>
      <c r="EA100" s="3" t="s">
        <v>467</v>
      </c>
      <c r="ED100" s="3">
        <v>61</v>
      </c>
      <c r="EE100" s="3">
        <v>1</v>
      </c>
      <c r="EH100" s="42" t="s">
        <v>136</v>
      </c>
      <c r="EI100" s="42" t="s">
        <v>466</v>
      </c>
      <c r="EJ100" s="42" t="s">
        <v>105</v>
      </c>
      <c r="EK100" s="42" t="s">
        <v>105</v>
      </c>
      <c r="EL100" s="42" t="s">
        <v>105</v>
      </c>
      <c r="EM100" s="42" t="s">
        <v>105</v>
      </c>
      <c r="EN100" s="42" t="s">
        <v>212</v>
      </c>
      <c r="EP100" s="42" t="s">
        <v>167</v>
      </c>
      <c r="EQ100" s="42" t="s">
        <v>105</v>
      </c>
      <c r="ER100" s="42" t="s">
        <v>167</v>
      </c>
      <c r="ES100" s="42" t="s">
        <v>105</v>
      </c>
      <c r="ET100" s="42" t="s">
        <v>105</v>
      </c>
      <c r="EU100" s="42" t="s">
        <v>105</v>
      </c>
      <c r="EV100" s="42" t="s">
        <v>105</v>
      </c>
      <c r="EW100" s="42" t="s">
        <v>105</v>
      </c>
      <c r="EX100" s="42" t="s">
        <v>105</v>
      </c>
      <c r="EY100" s="42" t="s">
        <v>213</v>
      </c>
      <c r="GA100" s="42" t="s">
        <v>395</v>
      </c>
      <c r="GB100" s="3"/>
      <c r="GC100" s="110"/>
      <c r="GD100" s="110"/>
      <c r="GE100" s="110"/>
      <c r="GF100" s="110"/>
      <c r="GH100" s="109"/>
      <c r="GI100" s="3"/>
      <c r="GJ100" s="3"/>
    </row>
    <row r="101" spans="1:192" s="42" customFormat="1">
      <c r="A101" s="36">
        <v>62</v>
      </c>
      <c r="B101" s="3">
        <v>0</v>
      </c>
      <c r="C101" s="228">
        <v>10128</v>
      </c>
      <c r="D101" s="41">
        <v>1002</v>
      </c>
      <c r="E101" s="42" t="s">
        <v>198</v>
      </c>
      <c r="F101" s="42" t="s">
        <v>199</v>
      </c>
      <c r="G101" s="42" t="s">
        <v>200</v>
      </c>
      <c r="H101" s="42" t="s">
        <v>201</v>
      </c>
      <c r="I101" s="37" t="s">
        <v>470</v>
      </c>
      <c r="J101" s="43" t="s">
        <v>203</v>
      </c>
      <c r="K101" s="43"/>
      <c r="L101" s="44" t="s">
        <v>471</v>
      </c>
      <c r="M101" s="45" t="s">
        <v>167</v>
      </c>
      <c r="N101" s="45" t="s">
        <v>109</v>
      </c>
      <c r="O101" s="45">
        <v>82</v>
      </c>
      <c r="P101" s="45">
        <v>6000</v>
      </c>
      <c r="Q101" s="45" t="s">
        <v>129</v>
      </c>
      <c r="R101" s="45">
        <v>5</v>
      </c>
      <c r="S101" s="45"/>
      <c r="T101" s="45"/>
      <c r="U101" s="45" t="s">
        <v>472</v>
      </c>
      <c r="V101" s="45" t="s">
        <v>83</v>
      </c>
      <c r="W101" s="45">
        <v>5</v>
      </c>
      <c r="X101" s="45"/>
      <c r="Y101" s="45"/>
      <c r="Z101" s="45" t="s">
        <v>109</v>
      </c>
      <c r="AA101" s="45"/>
      <c r="AB101" s="46"/>
      <c r="AC101" s="46"/>
      <c r="AD101" s="46" t="s">
        <v>111</v>
      </c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3" t="b">
        <v>1</v>
      </c>
      <c r="BB101" s="48" t="b">
        <v>1</v>
      </c>
      <c r="BC101" s="42">
        <v>0</v>
      </c>
      <c r="BD101" s="42">
        <v>0</v>
      </c>
      <c r="BE101" s="42">
        <v>0</v>
      </c>
      <c r="BF101" s="42">
        <v>0</v>
      </c>
      <c r="BG101" s="42">
        <v>0</v>
      </c>
      <c r="BH101" s="42">
        <v>0</v>
      </c>
      <c r="BI101" s="42">
        <v>0</v>
      </c>
      <c r="BJ101" s="42">
        <v>0</v>
      </c>
      <c r="BK101" s="42">
        <v>0</v>
      </c>
      <c r="BL101" s="42">
        <v>0</v>
      </c>
      <c r="BM101" s="42">
        <v>0</v>
      </c>
      <c r="BN101" s="42">
        <v>0</v>
      </c>
      <c r="BO101" s="42">
        <v>0</v>
      </c>
      <c r="BP101" s="42">
        <v>0</v>
      </c>
      <c r="BQ101" s="43"/>
      <c r="BR101" s="42">
        <v>0</v>
      </c>
      <c r="BS101" s="42">
        <v>0</v>
      </c>
      <c r="BT101" s="42">
        <v>0</v>
      </c>
      <c r="BU101" s="42">
        <v>0</v>
      </c>
      <c r="BV101" s="42">
        <v>0</v>
      </c>
      <c r="BW101" s="42">
        <v>0</v>
      </c>
      <c r="BX101" s="42">
        <v>0</v>
      </c>
      <c r="BY101" s="42">
        <v>0</v>
      </c>
      <c r="BZ101" s="42">
        <v>0</v>
      </c>
      <c r="CA101" s="42">
        <v>0</v>
      </c>
      <c r="CB101" s="42">
        <v>0</v>
      </c>
      <c r="CC101" s="42">
        <v>0</v>
      </c>
      <c r="CD101" s="42">
        <v>0</v>
      </c>
      <c r="CE101" s="42">
        <v>0</v>
      </c>
      <c r="CF101" s="43"/>
      <c r="CG101" s="42">
        <v>0</v>
      </c>
      <c r="CH101" s="42">
        <v>0</v>
      </c>
      <c r="CI101" s="42">
        <v>0</v>
      </c>
      <c r="CJ101" s="42">
        <v>0</v>
      </c>
      <c r="CK101" s="42">
        <v>0</v>
      </c>
      <c r="CL101" s="42">
        <v>0</v>
      </c>
      <c r="CM101" s="42">
        <v>0</v>
      </c>
      <c r="CN101" s="42">
        <v>0</v>
      </c>
      <c r="CO101" s="42">
        <v>0</v>
      </c>
      <c r="CP101" s="42">
        <v>0</v>
      </c>
      <c r="CQ101" s="42">
        <v>0</v>
      </c>
      <c r="CR101" s="42">
        <v>0</v>
      </c>
      <c r="CS101" s="42">
        <v>0</v>
      </c>
      <c r="CT101" s="42">
        <v>0</v>
      </c>
      <c r="CU101" s="43"/>
      <c r="CV101" s="42">
        <v>0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2">
        <v>0</v>
      </c>
      <c r="DJ101" s="43"/>
      <c r="DK101" s="42" t="b">
        <v>0</v>
      </c>
      <c r="DL101" s="42" t="b">
        <v>0</v>
      </c>
      <c r="DM101" s="42" t="b">
        <v>0</v>
      </c>
      <c r="DN101" s="42" t="b">
        <v>0</v>
      </c>
      <c r="DO101" s="42" t="b">
        <v>0</v>
      </c>
      <c r="DP101" s="42" t="b">
        <v>0</v>
      </c>
      <c r="DQ101" s="42" t="b">
        <v>0</v>
      </c>
      <c r="DR101" s="42" t="b">
        <v>0</v>
      </c>
      <c r="DS101" s="42" t="b">
        <v>0</v>
      </c>
      <c r="DT101" s="42" t="b">
        <v>0</v>
      </c>
      <c r="DU101" s="42" t="b">
        <v>0</v>
      </c>
      <c r="DV101" s="42" t="b">
        <v>0</v>
      </c>
      <c r="DW101" s="42" t="b">
        <v>0</v>
      </c>
      <c r="DX101" s="42" t="b">
        <v>0</v>
      </c>
      <c r="DY101" s="43"/>
      <c r="EA101" s="3" t="s">
        <v>470</v>
      </c>
      <c r="ED101" s="3">
        <v>62</v>
      </c>
      <c r="EE101" s="3">
        <v>1</v>
      </c>
      <c r="EH101" s="42" t="s">
        <v>136</v>
      </c>
      <c r="EI101" s="42" t="s">
        <v>466</v>
      </c>
      <c r="EJ101" s="42" t="s">
        <v>105</v>
      </c>
      <c r="EK101" s="42" t="s">
        <v>105</v>
      </c>
      <c r="EL101" s="42" t="s">
        <v>105</v>
      </c>
      <c r="EM101" s="42" t="s">
        <v>105</v>
      </c>
      <c r="EN101" s="42" t="s">
        <v>217</v>
      </c>
      <c r="EP101" s="42" t="s">
        <v>167</v>
      </c>
      <c r="EQ101" s="42" t="s">
        <v>105</v>
      </c>
      <c r="ER101" s="42" t="s">
        <v>167</v>
      </c>
      <c r="ES101" s="42" t="s">
        <v>105</v>
      </c>
      <c r="ET101" s="42" t="s">
        <v>105</v>
      </c>
      <c r="EU101" s="42" t="s">
        <v>105</v>
      </c>
      <c r="EV101" s="42" t="s">
        <v>105</v>
      </c>
      <c r="EW101" s="42" t="s">
        <v>105</v>
      </c>
      <c r="EX101" s="42" t="s">
        <v>105</v>
      </c>
      <c r="EY101" s="42" t="s">
        <v>218</v>
      </c>
      <c r="GB101" s="3" t="s">
        <v>473</v>
      </c>
      <c r="GC101" s="110" t="e">
        <f>#REF!+#REF!*0+#REF!*IF($Q101="Yes",1,0)+#REF!*$R101</f>
        <v>#REF!</v>
      </c>
      <c r="GD101" s="110" t="e">
        <f>#REF!+#REF!*1+#REF!*IF($Q101="Yes",1,0)+#REF!*$R101</f>
        <v>#REF!</v>
      </c>
      <c r="GE101" s="110" t="e">
        <f>#REF!+#REF!*1+#REF!*IF($Q101="Yes",1,0)+#REF!*$R101</f>
        <v>#REF!</v>
      </c>
      <c r="GF101" s="110" t="e">
        <f>#REF!+#REF!*1+#REF!*IF($Q101="Yes",1,0)+#REF!*$R101</f>
        <v>#REF!</v>
      </c>
      <c r="GG101" s="105">
        <v>6.2E-2</v>
      </c>
      <c r="GH101" s="109">
        <v>72.260416710552065</v>
      </c>
      <c r="GI101" s="3"/>
      <c r="GJ101" s="3"/>
    </row>
    <row r="102" spans="1:192" s="42" customFormat="1">
      <c r="A102" s="36">
        <v>63</v>
      </c>
      <c r="B102" s="3">
        <v>0</v>
      </c>
      <c r="C102" s="228">
        <v>10129</v>
      </c>
      <c r="D102" s="41">
        <v>1002</v>
      </c>
      <c r="E102" s="42" t="s">
        <v>198</v>
      </c>
      <c r="F102" s="42" t="s">
        <v>199</v>
      </c>
      <c r="G102" s="42" t="s">
        <v>200</v>
      </c>
      <c r="H102" s="42" t="s">
        <v>201</v>
      </c>
      <c r="I102" s="37" t="s">
        <v>474</v>
      </c>
      <c r="J102" s="43" t="s">
        <v>203</v>
      </c>
      <c r="K102" s="43"/>
      <c r="L102" s="44" t="s">
        <v>475</v>
      </c>
      <c r="M102" s="45" t="s">
        <v>167</v>
      </c>
      <c r="N102" s="45" t="s">
        <v>109</v>
      </c>
      <c r="O102" s="45">
        <v>82</v>
      </c>
      <c r="P102" s="45">
        <v>6000</v>
      </c>
      <c r="Q102" s="45" t="s">
        <v>129</v>
      </c>
      <c r="R102" s="45">
        <v>6</v>
      </c>
      <c r="S102" s="45"/>
      <c r="T102" s="45"/>
      <c r="U102" s="45" t="s">
        <v>476</v>
      </c>
      <c r="V102" s="45" t="s">
        <v>83</v>
      </c>
      <c r="W102" s="45">
        <v>6</v>
      </c>
      <c r="X102" s="45"/>
      <c r="Y102" s="45"/>
      <c r="Z102" s="45" t="s">
        <v>109</v>
      </c>
      <c r="AA102" s="45"/>
      <c r="AB102" s="46"/>
      <c r="AC102" s="46"/>
      <c r="AD102" s="46" t="s">
        <v>111</v>
      </c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3" t="b">
        <v>1</v>
      </c>
      <c r="BB102" s="48" t="b">
        <v>1</v>
      </c>
      <c r="BC102" s="42">
        <v>0</v>
      </c>
      <c r="BD102" s="42">
        <v>0</v>
      </c>
      <c r="BE102" s="42">
        <v>0</v>
      </c>
      <c r="BF102" s="42">
        <v>0</v>
      </c>
      <c r="BG102" s="42">
        <v>0</v>
      </c>
      <c r="BH102" s="42">
        <v>0</v>
      </c>
      <c r="BI102" s="42">
        <v>0</v>
      </c>
      <c r="BJ102" s="42">
        <v>0</v>
      </c>
      <c r="BK102" s="42">
        <v>0</v>
      </c>
      <c r="BL102" s="42">
        <v>0</v>
      </c>
      <c r="BM102" s="42">
        <v>0</v>
      </c>
      <c r="BN102" s="42">
        <v>0</v>
      </c>
      <c r="BO102" s="42">
        <v>0</v>
      </c>
      <c r="BP102" s="42">
        <v>0</v>
      </c>
      <c r="BQ102" s="43"/>
      <c r="BR102" s="42">
        <v>0</v>
      </c>
      <c r="BS102" s="42">
        <v>0</v>
      </c>
      <c r="BT102" s="42">
        <v>0</v>
      </c>
      <c r="BU102" s="42">
        <v>0</v>
      </c>
      <c r="BV102" s="42">
        <v>0</v>
      </c>
      <c r="BW102" s="42">
        <v>0</v>
      </c>
      <c r="BX102" s="42">
        <v>0</v>
      </c>
      <c r="BY102" s="42">
        <v>0</v>
      </c>
      <c r="BZ102" s="42">
        <v>0</v>
      </c>
      <c r="CA102" s="42">
        <v>0</v>
      </c>
      <c r="CB102" s="42">
        <v>0</v>
      </c>
      <c r="CC102" s="42">
        <v>0</v>
      </c>
      <c r="CD102" s="42">
        <v>0</v>
      </c>
      <c r="CE102" s="42">
        <v>0</v>
      </c>
      <c r="CF102" s="43"/>
      <c r="CG102" s="42">
        <v>0</v>
      </c>
      <c r="CH102" s="42">
        <v>0</v>
      </c>
      <c r="CI102" s="42">
        <v>0</v>
      </c>
      <c r="CJ102" s="42">
        <v>0</v>
      </c>
      <c r="CK102" s="42">
        <v>0</v>
      </c>
      <c r="CL102" s="42">
        <v>0</v>
      </c>
      <c r="CM102" s="42">
        <v>0</v>
      </c>
      <c r="CN102" s="42">
        <v>0</v>
      </c>
      <c r="CO102" s="42">
        <v>0</v>
      </c>
      <c r="CP102" s="42">
        <v>0</v>
      </c>
      <c r="CQ102" s="42">
        <v>0</v>
      </c>
      <c r="CR102" s="42">
        <v>0</v>
      </c>
      <c r="CS102" s="42">
        <v>0</v>
      </c>
      <c r="CT102" s="42">
        <v>0</v>
      </c>
      <c r="CU102" s="43"/>
      <c r="CV102" s="42">
        <v>0</v>
      </c>
      <c r="CW102" s="42">
        <v>0</v>
      </c>
      <c r="CX102" s="42">
        <v>0</v>
      </c>
      <c r="CY102" s="42">
        <v>0</v>
      </c>
      <c r="CZ102" s="42">
        <v>0</v>
      </c>
      <c r="DA102" s="42">
        <v>0</v>
      </c>
      <c r="DB102" s="42">
        <v>0</v>
      </c>
      <c r="DC102" s="42">
        <v>0</v>
      </c>
      <c r="DD102" s="42">
        <v>0</v>
      </c>
      <c r="DE102" s="42">
        <v>0</v>
      </c>
      <c r="DF102" s="42">
        <v>0</v>
      </c>
      <c r="DG102" s="42">
        <v>0</v>
      </c>
      <c r="DH102" s="42">
        <v>0</v>
      </c>
      <c r="DI102" s="42">
        <v>0</v>
      </c>
      <c r="DJ102" s="43"/>
      <c r="DK102" s="42" t="b">
        <v>0</v>
      </c>
      <c r="DL102" s="42" t="b">
        <v>0</v>
      </c>
      <c r="DM102" s="42" t="b">
        <v>0</v>
      </c>
      <c r="DN102" s="42" t="b">
        <v>0</v>
      </c>
      <c r="DO102" s="42" t="b">
        <v>0</v>
      </c>
      <c r="DP102" s="42" t="b">
        <v>0</v>
      </c>
      <c r="DQ102" s="42" t="b">
        <v>0</v>
      </c>
      <c r="DR102" s="42" t="b">
        <v>0</v>
      </c>
      <c r="DS102" s="42" t="b">
        <v>0</v>
      </c>
      <c r="DT102" s="42" t="b">
        <v>0</v>
      </c>
      <c r="DU102" s="42" t="b">
        <v>0</v>
      </c>
      <c r="DV102" s="42" t="b">
        <v>0</v>
      </c>
      <c r="DW102" s="42" t="b">
        <v>0</v>
      </c>
      <c r="DX102" s="42" t="b">
        <v>0</v>
      </c>
      <c r="DY102" s="43"/>
      <c r="EA102" s="3" t="s">
        <v>474</v>
      </c>
      <c r="ED102" s="3">
        <v>63</v>
      </c>
      <c r="EE102" s="3">
        <v>1</v>
      </c>
      <c r="EH102" s="42" t="s">
        <v>136</v>
      </c>
      <c r="EI102" s="42" t="s">
        <v>466</v>
      </c>
      <c r="EJ102" s="42" t="s">
        <v>105</v>
      </c>
      <c r="EK102" s="42" t="s">
        <v>105</v>
      </c>
      <c r="EL102" s="42" t="s">
        <v>105</v>
      </c>
      <c r="EM102" s="42" t="s">
        <v>105</v>
      </c>
      <c r="EN102" s="42" t="s">
        <v>222</v>
      </c>
      <c r="EP102" s="42" t="s">
        <v>167</v>
      </c>
      <c r="EQ102" s="42" t="s">
        <v>105</v>
      </c>
      <c r="ER102" s="42" t="s">
        <v>167</v>
      </c>
      <c r="ES102" s="42" t="s">
        <v>105</v>
      </c>
      <c r="ET102" s="42" t="s">
        <v>105</v>
      </c>
      <c r="EU102" s="42" t="s">
        <v>105</v>
      </c>
      <c r="EV102" s="42" t="s">
        <v>105</v>
      </c>
      <c r="EW102" s="42" t="s">
        <v>105</v>
      </c>
      <c r="EX102" s="42" t="s">
        <v>105</v>
      </c>
      <c r="EY102" s="42" t="s">
        <v>223</v>
      </c>
      <c r="GB102" s="3" t="s">
        <v>473</v>
      </c>
      <c r="GC102" s="110" t="e">
        <f>#REF!+#REF!*0+#REF!*IF($Q102="Yes",1,0)+#REF!*$R102</f>
        <v>#REF!</v>
      </c>
      <c r="GD102" s="110" t="e">
        <f>#REF!+#REF!*1+#REF!*IF($Q102="Yes",1,0)+#REF!*$R102</f>
        <v>#REF!</v>
      </c>
      <c r="GE102" s="110" t="e">
        <f>#REF!+#REF!*1+#REF!*IF($Q102="Yes",1,0)+#REF!*$R102</f>
        <v>#REF!</v>
      </c>
      <c r="GF102" s="110" t="e">
        <f>#REF!+#REF!*1+#REF!*IF($Q102="Yes",1,0)+#REF!*$R102</f>
        <v>#REF!</v>
      </c>
      <c r="GG102" s="105">
        <v>6.2E-2</v>
      </c>
      <c r="GH102" s="109">
        <v>72.260416710552065</v>
      </c>
      <c r="GI102" s="3"/>
      <c r="GJ102" s="3"/>
    </row>
    <row r="103" spans="1:192" s="42" customFormat="1">
      <c r="A103" s="36">
        <v>64</v>
      </c>
      <c r="B103" s="3">
        <v>0</v>
      </c>
      <c r="C103" s="228">
        <v>10130</v>
      </c>
      <c r="D103" s="41">
        <v>1002</v>
      </c>
      <c r="E103" s="42" t="s">
        <v>198</v>
      </c>
      <c r="F103" s="42" t="s">
        <v>199</v>
      </c>
      <c r="G103" s="42" t="s">
        <v>200</v>
      </c>
      <c r="H103" s="42" t="s">
        <v>201</v>
      </c>
      <c r="I103" s="37" t="s">
        <v>477</v>
      </c>
      <c r="J103" s="43" t="s">
        <v>203</v>
      </c>
      <c r="K103" s="43"/>
      <c r="L103" s="44" t="s">
        <v>478</v>
      </c>
      <c r="M103" s="45" t="s">
        <v>167</v>
      </c>
      <c r="N103" s="45" t="s">
        <v>109</v>
      </c>
      <c r="O103" s="45">
        <v>82</v>
      </c>
      <c r="P103" s="45">
        <v>6000</v>
      </c>
      <c r="Q103" s="45" t="s">
        <v>129</v>
      </c>
      <c r="R103" s="45">
        <v>7</v>
      </c>
      <c r="S103" s="45"/>
      <c r="T103" s="45"/>
      <c r="U103" s="45" t="s">
        <v>479</v>
      </c>
      <c r="V103" s="45" t="s">
        <v>83</v>
      </c>
      <c r="W103" s="45">
        <v>7</v>
      </c>
      <c r="X103" s="45"/>
      <c r="Y103" s="45"/>
      <c r="Z103" s="45" t="s">
        <v>109</v>
      </c>
      <c r="AA103" s="45"/>
      <c r="AB103" s="46"/>
      <c r="AC103" s="46"/>
      <c r="AD103" s="46" t="s">
        <v>111</v>
      </c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3" t="b">
        <v>1</v>
      </c>
      <c r="BB103" s="48" t="b">
        <v>1</v>
      </c>
      <c r="BC103" s="42">
        <v>0</v>
      </c>
      <c r="BD103" s="42">
        <v>0</v>
      </c>
      <c r="BE103" s="42">
        <v>0</v>
      </c>
      <c r="BF103" s="42">
        <v>0</v>
      </c>
      <c r="BG103" s="42">
        <v>0</v>
      </c>
      <c r="BH103" s="42">
        <v>0</v>
      </c>
      <c r="BI103" s="42">
        <v>0</v>
      </c>
      <c r="BJ103" s="42">
        <v>0</v>
      </c>
      <c r="BK103" s="42">
        <v>0</v>
      </c>
      <c r="BL103" s="42">
        <v>0</v>
      </c>
      <c r="BM103" s="42">
        <v>0</v>
      </c>
      <c r="BN103" s="42">
        <v>0</v>
      </c>
      <c r="BO103" s="42">
        <v>0</v>
      </c>
      <c r="BP103" s="42">
        <v>0</v>
      </c>
      <c r="BQ103" s="43"/>
      <c r="BR103" s="42">
        <v>0</v>
      </c>
      <c r="BS103" s="42">
        <v>0</v>
      </c>
      <c r="BT103" s="42">
        <v>0</v>
      </c>
      <c r="BU103" s="42">
        <v>0</v>
      </c>
      <c r="BV103" s="42">
        <v>0</v>
      </c>
      <c r="BW103" s="42">
        <v>0</v>
      </c>
      <c r="BX103" s="42">
        <v>0</v>
      </c>
      <c r="BY103" s="42">
        <v>0</v>
      </c>
      <c r="BZ103" s="42">
        <v>0</v>
      </c>
      <c r="CA103" s="42">
        <v>0</v>
      </c>
      <c r="CB103" s="42">
        <v>0</v>
      </c>
      <c r="CC103" s="42">
        <v>0</v>
      </c>
      <c r="CD103" s="42">
        <v>0</v>
      </c>
      <c r="CE103" s="42">
        <v>0</v>
      </c>
      <c r="CF103" s="43"/>
      <c r="CG103" s="42">
        <v>0</v>
      </c>
      <c r="CH103" s="42">
        <v>0</v>
      </c>
      <c r="CI103" s="42">
        <v>0</v>
      </c>
      <c r="CJ103" s="42">
        <v>0</v>
      </c>
      <c r="CK103" s="42">
        <v>0</v>
      </c>
      <c r="CL103" s="42">
        <v>0</v>
      </c>
      <c r="CM103" s="42">
        <v>0</v>
      </c>
      <c r="CN103" s="42">
        <v>0</v>
      </c>
      <c r="CO103" s="42">
        <v>0</v>
      </c>
      <c r="CP103" s="42">
        <v>0</v>
      </c>
      <c r="CQ103" s="42">
        <v>0</v>
      </c>
      <c r="CR103" s="42">
        <v>0</v>
      </c>
      <c r="CS103" s="42">
        <v>0</v>
      </c>
      <c r="CT103" s="42">
        <v>0</v>
      </c>
      <c r="CU103" s="43"/>
      <c r="CV103" s="42">
        <v>0</v>
      </c>
      <c r="CW103" s="42">
        <v>0</v>
      </c>
      <c r="CX103" s="42">
        <v>0</v>
      </c>
      <c r="CY103" s="42">
        <v>0</v>
      </c>
      <c r="CZ103" s="42">
        <v>0</v>
      </c>
      <c r="DA103" s="42">
        <v>0</v>
      </c>
      <c r="DB103" s="42">
        <v>0</v>
      </c>
      <c r="DC103" s="42">
        <v>0</v>
      </c>
      <c r="DD103" s="42">
        <v>0</v>
      </c>
      <c r="DE103" s="42">
        <v>0</v>
      </c>
      <c r="DF103" s="42">
        <v>0</v>
      </c>
      <c r="DG103" s="42">
        <v>0</v>
      </c>
      <c r="DH103" s="42">
        <v>0</v>
      </c>
      <c r="DI103" s="42">
        <v>0</v>
      </c>
      <c r="DJ103" s="43"/>
      <c r="DK103" s="42" t="b">
        <v>0</v>
      </c>
      <c r="DL103" s="42" t="b">
        <v>0</v>
      </c>
      <c r="DM103" s="42" t="b">
        <v>0</v>
      </c>
      <c r="DN103" s="42" t="b">
        <v>0</v>
      </c>
      <c r="DO103" s="42" t="b">
        <v>0</v>
      </c>
      <c r="DP103" s="42" t="b">
        <v>0</v>
      </c>
      <c r="DQ103" s="42" t="b">
        <v>0</v>
      </c>
      <c r="DR103" s="42" t="b">
        <v>0</v>
      </c>
      <c r="DS103" s="42" t="b">
        <v>0</v>
      </c>
      <c r="DT103" s="42" t="b">
        <v>0</v>
      </c>
      <c r="DU103" s="42" t="b">
        <v>0</v>
      </c>
      <c r="DV103" s="42" t="b">
        <v>0</v>
      </c>
      <c r="DW103" s="42" t="b">
        <v>0</v>
      </c>
      <c r="DX103" s="42" t="b">
        <v>0</v>
      </c>
      <c r="DY103" s="43"/>
      <c r="EA103" s="3" t="s">
        <v>477</v>
      </c>
      <c r="ED103" s="3">
        <v>64</v>
      </c>
      <c r="EE103" s="3">
        <v>1</v>
      </c>
      <c r="EH103" s="42" t="s">
        <v>136</v>
      </c>
      <c r="EI103" s="42" t="s">
        <v>466</v>
      </c>
      <c r="EJ103" s="42" t="s">
        <v>105</v>
      </c>
      <c r="EK103" s="42" t="s">
        <v>105</v>
      </c>
      <c r="EL103" s="42" t="s">
        <v>105</v>
      </c>
      <c r="EM103" s="42" t="s">
        <v>105</v>
      </c>
      <c r="EN103" s="42" t="s">
        <v>227</v>
      </c>
      <c r="EP103" s="42" t="s">
        <v>167</v>
      </c>
      <c r="EQ103" s="42" t="s">
        <v>105</v>
      </c>
      <c r="ER103" s="42" t="s">
        <v>167</v>
      </c>
      <c r="ES103" s="42" t="s">
        <v>105</v>
      </c>
      <c r="ET103" s="42" t="s">
        <v>105</v>
      </c>
      <c r="EU103" s="42" t="s">
        <v>105</v>
      </c>
      <c r="EV103" s="42" t="s">
        <v>105</v>
      </c>
      <c r="EW103" s="42" t="s">
        <v>105</v>
      </c>
      <c r="EX103" s="42" t="s">
        <v>105</v>
      </c>
      <c r="EY103" s="42" t="s">
        <v>229</v>
      </c>
      <c r="GB103" s="3" t="s">
        <v>473</v>
      </c>
      <c r="GC103" s="110" t="e">
        <f>#REF!+#REF!*0+#REF!*IF($Q103="Yes",1,0)+#REF!*$R103</f>
        <v>#REF!</v>
      </c>
      <c r="GD103" s="110" t="e">
        <f>#REF!+#REF!*1+#REF!*IF($Q103="Yes",1,0)+#REF!*$R103</f>
        <v>#REF!</v>
      </c>
      <c r="GE103" s="110" t="e">
        <f>#REF!+#REF!*1+#REF!*IF($Q103="Yes",1,0)+#REF!*$R103</f>
        <v>#REF!</v>
      </c>
      <c r="GF103" s="110" t="e">
        <f>#REF!+#REF!*1+#REF!*IF($Q103="Yes",1,0)+#REF!*$R103</f>
        <v>#REF!</v>
      </c>
      <c r="GG103" s="105">
        <v>6.2E-2</v>
      </c>
      <c r="GH103" s="109">
        <v>72.260416710552065</v>
      </c>
      <c r="GI103" s="3"/>
      <c r="GJ103" s="3"/>
    </row>
    <row r="104" spans="1:192" s="42" customFormat="1">
      <c r="A104" s="36">
        <v>65</v>
      </c>
      <c r="B104" s="3">
        <v>0</v>
      </c>
      <c r="C104" s="228">
        <v>10131</v>
      </c>
      <c r="D104" s="41">
        <v>1002</v>
      </c>
      <c r="E104" s="42" t="s">
        <v>198</v>
      </c>
      <c r="F104" s="42" t="s">
        <v>199</v>
      </c>
      <c r="G104" s="42" t="s">
        <v>200</v>
      </c>
      <c r="H104" s="42" t="s">
        <v>201</v>
      </c>
      <c r="I104" s="37" t="s">
        <v>480</v>
      </c>
      <c r="J104" s="43" t="s">
        <v>203</v>
      </c>
      <c r="K104" s="43"/>
      <c r="L104" s="44" t="s">
        <v>481</v>
      </c>
      <c r="M104" s="45" t="s">
        <v>167</v>
      </c>
      <c r="N104" s="45" t="s">
        <v>109</v>
      </c>
      <c r="O104" s="45">
        <v>82</v>
      </c>
      <c r="P104" s="45">
        <v>6000</v>
      </c>
      <c r="Q104" s="45" t="s">
        <v>129</v>
      </c>
      <c r="R104" s="45">
        <v>8</v>
      </c>
      <c r="S104" s="45"/>
      <c r="T104" s="45"/>
      <c r="U104" s="45" t="s">
        <v>482</v>
      </c>
      <c r="V104" s="45" t="s">
        <v>83</v>
      </c>
      <c r="W104" s="45">
        <v>8</v>
      </c>
      <c r="X104" s="45"/>
      <c r="Y104" s="45"/>
      <c r="Z104" s="45" t="s">
        <v>109</v>
      </c>
      <c r="AA104" s="45"/>
      <c r="AB104" s="46"/>
      <c r="AC104" s="46"/>
      <c r="AD104" s="46" t="s">
        <v>111</v>
      </c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3" t="b">
        <v>1</v>
      </c>
      <c r="BB104" s="48" t="b">
        <v>1</v>
      </c>
      <c r="BC104" s="42">
        <v>0</v>
      </c>
      <c r="BD104" s="42">
        <v>0</v>
      </c>
      <c r="BE104" s="42">
        <v>0</v>
      </c>
      <c r="BF104" s="42">
        <v>0</v>
      </c>
      <c r="BG104" s="42">
        <v>0</v>
      </c>
      <c r="BH104" s="42">
        <v>0</v>
      </c>
      <c r="BI104" s="42">
        <v>0</v>
      </c>
      <c r="BJ104" s="42">
        <v>0</v>
      </c>
      <c r="BK104" s="42">
        <v>0</v>
      </c>
      <c r="BL104" s="42">
        <v>0</v>
      </c>
      <c r="BM104" s="42">
        <v>0</v>
      </c>
      <c r="BN104" s="42">
        <v>0</v>
      </c>
      <c r="BO104" s="42">
        <v>0</v>
      </c>
      <c r="BP104" s="42">
        <v>0</v>
      </c>
      <c r="BQ104" s="43"/>
      <c r="BR104" s="42">
        <v>0</v>
      </c>
      <c r="BS104" s="42">
        <v>0</v>
      </c>
      <c r="BT104" s="42">
        <v>0</v>
      </c>
      <c r="BU104" s="42">
        <v>0</v>
      </c>
      <c r="BV104" s="42">
        <v>0</v>
      </c>
      <c r="BW104" s="42">
        <v>0</v>
      </c>
      <c r="BX104" s="42">
        <v>0</v>
      </c>
      <c r="BY104" s="42">
        <v>0</v>
      </c>
      <c r="BZ104" s="42">
        <v>0</v>
      </c>
      <c r="CA104" s="42">
        <v>0</v>
      </c>
      <c r="CB104" s="42">
        <v>0</v>
      </c>
      <c r="CC104" s="42">
        <v>0</v>
      </c>
      <c r="CD104" s="42">
        <v>0</v>
      </c>
      <c r="CE104" s="42">
        <v>0</v>
      </c>
      <c r="CF104" s="43"/>
      <c r="CG104" s="42">
        <v>0</v>
      </c>
      <c r="CH104" s="42">
        <v>0</v>
      </c>
      <c r="CI104" s="42">
        <v>0</v>
      </c>
      <c r="CJ104" s="42">
        <v>0</v>
      </c>
      <c r="CK104" s="42">
        <v>0</v>
      </c>
      <c r="CL104" s="42">
        <v>0</v>
      </c>
      <c r="CM104" s="42">
        <v>0</v>
      </c>
      <c r="CN104" s="42">
        <v>0</v>
      </c>
      <c r="CO104" s="42">
        <v>0</v>
      </c>
      <c r="CP104" s="42">
        <v>0</v>
      </c>
      <c r="CQ104" s="42">
        <v>0</v>
      </c>
      <c r="CR104" s="42">
        <v>0</v>
      </c>
      <c r="CS104" s="42">
        <v>0</v>
      </c>
      <c r="CT104" s="42">
        <v>0</v>
      </c>
      <c r="CU104" s="43"/>
      <c r="CV104" s="42">
        <v>0</v>
      </c>
      <c r="CW104" s="42">
        <v>0</v>
      </c>
      <c r="CX104" s="42">
        <v>0</v>
      </c>
      <c r="CY104" s="42">
        <v>0</v>
      </c>
      <c r="CZ104" s="42">
        <v>0</v>
      </c>
      <c r="DA104" s="42">
        <v>0</v>
      </c>
      <c r="DB104" s="42">
        <v>0</v>
      </c>
      <c r="DC104" s="42">
        <v>0</v>
      </c>
      <c r="DD104" s="42">
        <v>0</v>
      </c>
      <c r="DE104" s="42">
        <v>0</v>
      </c>
      <c r="DF104" s="42">
        <v>0</v>
      </c>
      <c r="DG104" s="42">
        <v>0</v>
      </c>
      <c r="DH104" s="42">
        <v>0</v>
      </c>
      <c r="DI104" s="42">
        <v>0</v>
      </c>
      <c r="DJ104" s="43"/>
      <c r="DK104" s="42" t="b">
        <v>0</v>
      </c>
      <c r="DL104" s="42" t="b">
        <v>0</v>
      </c>
      <c r="DM104" s="42" t="b">
        <v>0</v>
      </c>
      <c r="DN104" s="42" t="b">
        <v>0</v>
      </c>
      <c r="DO104" s="42" t="b">
        <v>0</v>
      </c>
      <c r="DP104" s="42" t="b">
        <v>0</v>
      </c>
      <c r="DQ104" s="42" t="b">
        <v>0</v>
      </c>
      <c r="DR104" s="42" t="b">
        <v>0</v>
      </c>
      <c r="DS104" s="42" t="b">
        <v>0</v>
      </c>
      <c r="DT104" s="42" t="b">
        <v>0</v>
      </c>
      <c r="DU104" s="42" t="b">
        <v>0</v>
      </c>
      <c r="DV104" s="42" t="b">
        <v>0</v>
      </c>
      <c r="DW104" s="42" t="b">
        <v>0</v>
      </c>
      <c r="DX104" s="42" t="b">
        <v>0</v>
      </c>
      <c r="DY104" s="43"/>
      <c r="EA104" s="3" t="s">
        <v>480</v>
      </c>
      <c r="ED104" s="3">
        <v>65</v>
      </c>
      <c r="EE104" s="3">
        <v>1</v>
      </c>
      <c r="EH104" s="42" t="s">
        <v>136</v>
      </c>
      <c r="EI104" s="42" t="s">
        <v>466</v>
      </c>
      <c r="EJ104" s="42" t="s">
        <v>105</v>
      </c>
      <c r="EK104" s="42" t="s">
        <v>105</v>
      </c>
      <c r="EL104" s="42" t="s">
        <v>105</v>
      </c>
      <c r="EM104" s="42" t="s">
        <v>105</v>
      </c>
      <c r="EN104" s="42" t="s">
        <v>233</v>
      </c>
      <c r="EP104" s="42" t="s">
        <v>167</v>
      </c>
      <c r="EQ104" s="42" t="s">
        <v>105</v>
      </c>
      <c r="ER104" s="42" t="s">
        <v>167</v>
      </c>
      <c r="ES104" s="42" t="s">
        <v>105</v>
      </c>
      <c r="ET104" s="42" t="s">
        <v>105</v>
      </c>
      <c r="EU104" s="42" t="s">
        <v>105</v>
      </c>
      <c r="EV104" s="42" t="s">
        <v>105</v>
      </c>
      <c r="EW104" s="42" t="s">
        <v>105</v>
      </c>
      <c r="EX104" s="42" t="s">
        <v>105</v>
      </c>
      <c r="EY104" s="42" t="s">
        <v>235</v>
      </c>
      <c r="GB104" s="3" t="s">
        <v>473</v>
      </c>
      <c r="GC104" s="110" t="e">
        <f>#REF!+#REF!*0+#REF!*IF($Q104="Yes",1,0)+#REF!*$R104</f>
        <v>#REF!</v>
      </c>
      <c r="GD104" s="110" t="e">
        <f>#REF!+#REF!*1+#REF!*IF($Q104="Yes",1,0)+#REF!*$R104</f>
        <v>#REF!</v>
      </c>
      <c r="GE104" s="110" t="e">
        <f>#REF!+#REF!*1+#REF!*IF($Q104="Yes",1,0)+#REF!*$R104</f>
        <v>#REF!</v>
      </c>
      <c r="GF104" s="110" t="e">
        <f>#REF!+#REF!*1+#REF!*IF($Q104="Yes",1,0)+#REF!*$R104</f>
        <v>#REF!</v>
      </c>
      <c r="GG104" s="105">
        <v>6.2E-2</v>
      </c>
      <c r="GH104" s="109">
        <v>72.260416710552065</v>
      </c>
      <c r="GI104" s="3"/>
      <c r="GJ104" s="3"/>
    </row>
    <row r="105" spans="1:192" s="42" customFormat="1">
      <c r="A105" s="36">
        <v>66</v>
      </c>
      <c r="B105" s="3">
        <v>0</v>
      </c>
      <c r="C105" s="228">
        <v>10132</v>
      </c>
      <c r="D105" s="41">
        <v>1002</v>
      </c>
      <c r="E105" s="42" t="s">
        <v>198</v>
      </c>
      <c r="F105" s="42" t="s">
        <v>199</v>
      </c>
      <c r="G105" s="42" t="s">
        <v>200</v>
      </c>
      <c r="H105" s="42" t="s">
        <v>201</v>
      </c>
      <c r="I105" s="37" t="s">
        <v>483</v>
      </c>
      <c r="J105" s="43" t="s">
        <v>203</v>
      </c>
      <c r="K105" s="43"/>
      <c r="L105" s="44" t="s">
        <v>484</v>
      </c>
      <c r="M105" s="45" t="s">
        <v>167</v>
      </c>
      <c r="N105" s="45" t="s">
        <v>109</v>
      </c>
      <c r="O105" s="45">
        <v>82</v>
      </c>
      <c r="P105" s="45">
        <v>6000</v>
      </c>
      <c r="Q105" s="45" t="s">
        <v>129</v>
      </c>
      <c r="R105" s="45">
        <v>9</v>
      </c>
      <c r="S105" s="45"/>
      <c r="T105" s="45"/>
      <c r="U105" s="45" t="s">
        <v>485</v>
      </c>
      <c r="V105" s="45" t="s">
        <v>83</v>
      </c>
      <c r="W105" s="45">
        <v>9</v>
      </c>
      <c r="X105" s="45"/>
      <c r="Y105" s="45"/>
      <c r="Z105" s="45" t="s">
        <v>109</v>
      </c>
      <c r="AA105" s="45"/>
      <c r="AB105" s="46"/>
      <c r="AC105" s="46"/>
      <c r="AD105" s="46" t="s">
        <v>111</v>
      </c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3" t="b">
        <v>1</v>
      </c>
      <c r="BB105" s="48" t="b">
        <v>1</v>
      </c>
      <c r="BC105" s="42">
        <v>0</v>
      </c>
      <c r="BD105" s="42">
        <v>0</v>
      </c>
      <c r="BE105" s="42">
        <v>0</v>
      </c>
      <c r="BF105" s="42">
        <v>0</v>
      </c>
      <c r="BG105" s="42">
        <v>0</v>
      </c>
      <c r="BH105" s="42">
        <v>0</v>
      </c>
      <c r="BI105" s="42">
        <v>0</v>
      </c>
      <c r="BJ105" s="42">
        <v>0</v>
      </c>
      <c r="BK105" s="42">
        <v>0</v>
      </c>
      <c r="BL105" s="42">
        <v>0</v>
      </c>
      <c r="BM105" s="42">
        <v>0</v>
      </c>
      <c r="BN105" s="42">
        <v>0</v>
      </c>
      <c r="BO105" s="42">
        <v>0</v>
      </c>
      <c r="BP105" s="42">
        <v>0</v>
      </c>
      <c r="BQ105" s="43"/>
      <c r="BR105" s="42">
        <v>0</v>
      </c>
      <c r="BS105" s="42">
        <v>0</v>
      </c>
      <c r="BT105" s="42">
        <v>0</v>
      </c>
      <c r="BU105" s="42">
        <v>0</v>
      </c>
      <c r="BV105" s="42">
        <v>0</v>
      </c>
      <c r="BW105" s="42">
        <v>0</v>
      </c>
      <c r="BX105" s="42">
        <v>0</v>
      </c>
      <c r="BY105" s="42">
        <v>0</v>
      </c>
      <c r="BZ105" s="42">
        <v>0</v>
      </c>
      <c r="CA105" s="42">
        <v>0</v>
      </c>
      <c r="CB105" s="42">
        <v>0</v>
      </c>
      <c r="CC105" s="42">
        <v>0</v>
      </c>
      <c r="CD105" s="42">
        <v>0</v>
      </c>
      <c r="CE105" s="42">
        <v>0</v>
      </c>
      <c r="CF105" s="43"/>
      <c r="CG105" s="42">
        <v>0</v>
      </c>
      <c r="CH105" s="42">
        <v>0</v>
      </c>
      <c r="CI105" s="42">
        <v>0</v>
      </c>
      <c r="CJ105" s="42">
        <v>0</v>
      </c>
      <c r="CK105" s="42">
        <v>0</v>
      </c>
      <c r="CL105" s="42">
        <v>0</v>
      </c>
      <c r="CM105" s="42">
        <v>0</v>
      </c>
      <c r="CN105" s="42">
        <v>0</v>
      </c>
      <c r="CO105" s="42">
        <v>0</v>
      </c>
      <c r="CP105" s="42">
        <v>0</v>
      </c>
      <c r="CQ105" s="42">
        <v>0</v>
      </c>
      <c r="CR105" s="42">
        <v>0</v>
      </c>
      <c r="CS105" s="42">
        <v>0</v>
      </c>
      <c r="CT105" s="42">
        <v>0</v>
      </c>
      <c r="CU105" s="43"/>
      <c r="CV105" s="42">
        <v>0</v>
      </c>
      <c r="CW105" s="42">
        <v>0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2">
        <v>0</v>
      </c>
      <c r="DJ105" s="43"/>
      <c r="DK105" s="42" t="b">
        <v>0</v>
      </c>
      <c r="DL105" s="42" t="b">
        <v>0</v>
      </c>
      <c r="DM105" s="42" t="b">
        <v>0</v>
      </c>
      <c r="DN105" s="42" t="b">
        <v>0</v>
      </c>
      <c r="DO105" s="42" t="b">
        <v>0</v>
      </c>
      <c r="DP105" s="42" t="b">
        <v>0</v>
      </c>
      <c r="DQ105" s="42" t="b">
        <v>0</v>
      </c>
      <c r="DR105" s="42" t="b">
        <v>0</v>
      </c>
      <c r="DS105" s="42" t="b">
        <v>0</v>
      </c>
      <c r="DT105" s="42" t="b">
        <v>0</v>
      </c>
      <c r="DU105" s="42" t="b">
        <v>0</v>
      </c>
      <c r="DV105" s="42" t="b">
        <v>0</v>
      </c>
      <c r="DW105" s="42" t="b">
        <v>0</v>
      </c>
      <c r="DX105" s="42" t="b">
        <v>0</v>
      </c>
      <c r="DY105" s="43"/>
      <c r="EA105" s="3" t="s">
        <v>483</v>
      </c>
      <c r="ED105" s="3">
        <v>66</v>
      </c>
      <c r="EE105" s="3">
        <v>1</v>
      </c>
      <c r="EH105" s="42" t="s">
        <v>136</v>
      </c>
      <c r="EI105" s="42" t="s">
        <v>466</v>
      </c>
      <c r="EJ105" s="42" t="s">
        <v>105</v>
      </c>
      <c r="EK105" s="42" t="s">
        <v>105</v>
      </c>
      <c r="EL105" s="42" t="s">
        <v>105</v>
      </c>
      <c r="EM105" s="42" t="s">
        <v>105</v>
      </c>
      <c r="EN105" s="42" t="s">
        <v>239</v>
      </c>
      <c r="EP105" s="42" t="s">
        <v>167</v>
      </c>
      <c r="EQ105" s="42" t="s">
        <v>105</v>
      </c>
      <c r="ER105" s="42" t="s">
        <v>167</v>
      </c>
      <c r="ES105" s="42" t="s">
        <v>105</v>
      </c>
      <c r="ET105" s="42" t="s">
        <v>105</v>
      </c>
      <c r="EU105" s="42" t="s">
        <v>105</v>
      </c>
      <c r="EV105" s="42" t="s">
        <v>105</v>
      </c>
      <c r="EW105" s="42" t="s">
        <v>105</v>
      </c>
      <c r="EX105" s="42" t="s">
        <v>105</v>
      </c>
      <c r="EY105" s="42" t="s">
        <v>241</v>
      </c>
      <c r="GB105" s="3" t="s">
        <v>473</v>
      </c>
      <c r="GC105" s="110" t="e">
        <f>#REF!+#REF!*0+#REF!*IF($Q105="Yes",1,0)+#REF!*$R105</f>
        <v>#REF!</v>
      </c>
      <c r="GD105" s="110" t="e">
        <f>#REF!+#REF!*1+#REF!*IF($Q105="Yes",1,0)+#REF!*$R105</f>
        <v>#REF!</v>
      </c>
      <c r="GE105" s="110" t="e">
        <f>#REF!+#REF!*1+#REF!*IF($Q105="Yes",1,0)+#REF!*$R105</f>
        <v>#REF!</v>
      </c>
      <c r="GF105" s="110" t="e">
        <f>#REF!+#REF!*1+#REF!*IF($Q105="Yes",1,0)+#REF!*$R105</f>
        <v>#REF!</v>
      </c>
      <c r="GG105" s="105">
        <v>6.2E-2</v>
      </c>
      <c r="GH105" s="109">
        <v>72.260416710552065</v>
      </c>
      <c r="GI105" s="3"/>
      <c r="GJ105" s="3"/>
    </row>
    <row r="106" spans="1:192" s="42" customFormat="1">
      <c r="A106" s="36">
        <v>67</v>
      </c>
      <c r="B106" s="3">
        <v>0</v>
      </c>
      <c r="C106" s="228">
        <v>10133</v>
      </c>
      <c r="D106" s="41">
        <v>1002</v>
      </c>
      <c r="E106" s="42" t="s">
        <v>198</v>
      </c>
      <c r="F106" s="42" t="s">
        <v>199</v>
      </c>
      <c r="G106" s="42" t="s">
        <v>200</v>
      </c>
      <c r="H106" s="42" t="s">
        <v>201</v>
      </c>
      <c r="I106" s="37" t="s">
        <v>486</v>
      </c>
      <c r="J106" s="43" t="s">
        <v>203</v>
      </c>
      <c r="K106" s="43"/>
      <c r="L106" s="44" t="s">
        <v>487</v>
      </c>
      <c r="M106" s="45" t="s">
        <v>167</v>
      </c>
      <c r="N106" s="45" t="s">
        <v>109</v>
      </c>
      <c r="O106" s="45">
        <v>82</v>
      </c>
      <c r="P106" s="45">
        <v>6000</v>
      </c>
      <c r="Q106" s="45" t="s">
        <v>129</v>
      </c>
      <c r="R106" s="45">
        <v>10</v>
      </c>
      <c r="S106" s="45"/>
      <c r="T106" s="45"/>
      <c r="U106" s="45" t="s">
        <v>488</v>
      </c>
      <c r="V106" s="45" t="s">
        <v>83</v>
      </c>
      <c r="W106" s="45">
        <v>10</v>
      </c>
      <c r="X106" s="45"/>
      <c r="Y106" s="45"/>
      <c r="Z106" s="45" t="s">
        <v>109</v>
      </c>
      <c r="AA106" s="45"/>
      <c r="AB106" s="46"/>
      <c r="AC106" s="46"/>
      <c r="AD106" s="46" t="s">
        <v>111</v>
      </c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3" t="b">
        <v>1</v>
      </c>
      <c r="BB106" s="48" t="b">
        <v>1</v>
      </c>
      <c r="BC106" s="42">
        <v>0</v>
      </c>
      <c r="BD106" s="42">
        <v>0</v>
      </c>
      <c r="BE106" s="42">
        <v>0</v>
      </c>
      <c r="BF106" s="42">
        <v>0</v>
      </c>
      <c r="BG106" s="42">
        <v>0</v>
      </c>
      <c r="BH106" s="42">
        <v>0</v>
      </c>
      <c r="BI106" s="42">
        <v>0</v>
      </c>
      <c r="BJ106" s="42">
        <v>0</v>
      </c>
      <c r="BK106" s="42">
        <v>0</v>
      </c>
      <c r="BL106" s="42">
        <v>0</v>
      </c>
      <c r="BM106" s="42">
        <v>0</v>
      </c>
      <c r="BN106" s="42">
        <v>0</v>
      </c>
      <c r="BO106" s="42">
        <v>0</v>
      </c>
      <c r="BP106" s="42">
        <v>0</v>
      </c>
      <c r="BQ106" s="43"/>
      <c r="BR106" s="42">
        <v>0</v>
      </c>
      <c r="BS106" s="42">
        <v>0</v>
      </c>
      <c r="BT106" s="42">
        <v>0</v>
      </c>
      <c r="BU106" s="42">
        <v>0</v>
      </c>
      <c r="BV106" s="42">
        <v>0</v>
      </c>
      <c r="BW106" s="42">
        <v>0</v>
      </c>
      <c r="BX106" s="42">
        <v>0</v>
      </c>
      <c r="BY106" s="42">
        <v>0</v>
      </c>
      <c r="BZ106" s="42">
        <v>0</v>
      </c>
      <c r="CA106" s="42">
        <v>0</v>
      </c>
      <c r="CB106" s="42">
        <v>0</v>
      </c>
      <c r="CC106" s="42">
        <v>0</v>
      </c>
      <c r="CD106" s="42">
        <v>0</v>
      </c>
      <c r="CE106" s="42">
        <v>0</v>
      </c>
      <c r="CF106" s="43"/>
      <c r="CG106" s="42">
        <v>0</v>
      </c>
      <c r="CH106" s="42">
        <v>0</v>
      </c>
      <c r="CI106" s="42">
        <v>0</v>
      </c>
      <c r="CJ106" s="42">
        <v>0</v>
      </c>
      <c r="CK106" s="42">
        <v>0</v>
      </c>
      <c r="CL106" s="42">
        <v>0</v>
      </c>
      <c r="CM106" s="42">
        <v>0</v>
      </c>
      <c r="CN106" s="42">
        <v>0</v>
      </c>
      <c r="CO106" s="42">
        <v>0</v>
      </c>
      <c r="CP106" s="42">
        <v>0</v>
      </c>
      <c r="CQ106" s="42">
        <v>0</v>
      </c>
      <c r="CR106" s="42">
        <v>0</v>
      </c>
      <c r="CS106" s="42">
        <v>0</v>
      </c>
      <c r="CT106" s="42">
        <v>0</v>
      </c>
      <c r="CU106" s="43"/>
      <c r="CV106" s="42">
        <v>0</v>
      </c>
      <c r="CW106" s="42">
        <v>0</v>
      </c>
      <c r="CX106" s="42">
        <v>0</v>
      </c>
      <c r="CY106" s="42">
        <v>0</v>
      </c>
      <c r="CZ106" s="42">
        <v>0</v>
      </c>
      <c r="DA106" s="42">
        <v>0</v>
      </c>
      <c r="DB106" s="42">
        <v>0</v>
      </c>
      <c r="DC106" s="42">
        <v>0</v>
      </c>
      <c r="DD106" s="42">
        <v>0</v>
      </c>
      <c r="DE106" s="42">
        <v>0</v>
      </c>
      <c r="DF106" s="42">
        <v>0</v>
      </c>
      <c r="DG106" s="42">
        <v>0</v>
      </c>
      <c r="DH106" s="42">
        <v>0</v>
      </c>
      <c r="DI106" s="42">
        <v>0</v>
      </c>
      <c r="DJ106" s="43"/>
      <c r="DK106" s="42" t="b">
        <v>0</v>
      </c>
      <c r="DL106" s="42" t="b">
        <v>0</v>
      </c>
      <c r="DM106" s="42" t="b">
        <v>0</v>
      </c>
      <c r="DN106" s="42" t="b">
        <v>0</v>
      </c>
      <c r="DO106" s="42" t="b">
        <v>0</v>
      </c>
      <c r="DP106" s="42" t="b">
        <v>0</v>
      </c>
      <c r="DQ106" s="42" t="b">
        <v>0</v>
      </c>
      <c r="DR106" s="42" t="b">
        <v>0</v>
      </c>
      <c r="DS106" s="42" t="b">
        <v>0</v>
      </c>
      <c r="DT106" s="42" t="b">
        <v>0</v>
      </c>
      <c r="DU106" s="42" t="b">
        <v>0</v>
      </c>
      <c r="DV106" s="42" t="b">
        <v>0</v>
      </c>
      <c r="DW106" s="42" t="b">
        <v>0</v>
      </c>
      <c r="DX106" s="42" t="b">
        <v>0</v>
      </c>
      <c r="DY106" s="43"/>
      <c r="EA106" s="3" t="s">
        <v>486</v>
      </c>
      <c r="ED106" s="3">
        <v>67</v>
      </c>
      <c r="EE106" s="3">
        <v>1</v>
      </c>
      <c r="EH106" s="42" t="s">
        <v>136</v>
      </c>
      <c r="EI106" s="42" t="s">
        <v>466</v>
      </c>
      <c r="EJ106" s="42" t="s">
        <v>105</v>
      </c>
      <c r="EK106" s="42" t="s">
        <v>105</v>
      </c>
      <c r="EL106" s="42" t="s">
        <v>105</v>
      </c>
      <c r="EM106" s="42" t="s">
        <v>105</v>
      </c>
      <c r="EN106" s="42" t="s">
        <v>245</v>
      </c>
      <c r="EP106" s="42" t="s">
        <v>167</v>
      </c>
      <c r="EQ106" s="42" t="s">
        <v>105</v>
      </c>
      <c r="ER106" s="42" t="s">
        <v>167</v>
      </c>
      <c r="ES106" s="42" t="s">
        <v>105</v>
      </c>
      <c r="ET106" s="42" t="s">
        <v>105</v>
      </c>
      <c r="EU106" s="42" t="s">
        <v>105</v>
      </c>
      <c r="EV106" s="42" t="s">
        <v>105</v>
      </c>
      <c r="EW106" s="42" t="s">
        <v>105</v>
      </c>
      <c r="EX106" s="42" t="s">
        <v>105</v>
      </c>
      <c r="EY106" s="42" t="s">
        <v>247</v>
      </c>
      <c r="GB106" s="3" t="s">
        <v>473</v>
      </c>
      <c r="GC106" s="110" t="e">
        <f>#REF!+#REF!*0+#REF!*IF($Q106="Yes",1,0)+#REF!*$R106</f>
        <v>#REF!</v>
      </c>
      <c r="GD106" s="110" t="e">
        <f>#REF!+#REF!*1+#REF!*IF($Q106="Yes",1,0)+#REF!*$R106</f>
        <v>#REF!</v>
      </c>
      <c r="GE106" s="110" t="e">
        <f>#REF!+#REF!*1+#REF!*IF($Q106="Yes",1,0)+#REF!*$R106</f>
        <v>#REF!</v>
      </c>
      <c r="GF106" s="110" t="e">
        <f>#REF!+#REF!*1+#REF!*IF($Q106="Yes",1,0)+#REF!*$R106</f>
        <v>#REF!</v>
      </c>
      <c r="GG106" s="105">
        <v>6.2E-2</v>
      </c>
      <c r="GH106" s="109">
        <v>72.260416710552065</v>
      </c>
      <c r="GI106" s="3"/>
      <c r="GJ106" s="3"/>
    </row>
    <row r="107" spans="1:192" s="42" customFormat="1">
      <c r="A107" s="36">
        <v>68</v>
      </c>
      <c r="B107" s="3">
        <v>0</v>
      </c>
      <c r="C107" s="228">
        <v>10134</v>
      </c>
      <c r="D107" s="41">
        <v>1002</v>
      </c>
      <c r="E107" s="42" t="s">
        <v>198</v>
      </c>
      <c r="F107" s="42" t="s">
        <v>199</v>
      </c>
      <c r="G107" s="42" t="s">
        <v>200</v>
      </c>
      <c r="H107" s="42" t="s">
        <v>201</v>
      </c>
      <c r="I107" s="37" t="s">
        <v>489</v>
      </c>
      <c r="J107" s="43" t="s">
        <v>203</v>
      </c>
      <c r="K107" s="43"/>
      <c r="L107" s="44" t="s">
        <v>490</v>
      </c>
      <c r="M107" s="45" t="s">
        <v>167</v>
      </c>
      <c r="N107" s="45" t="s">
        <v>109</v>
      </c>
      <c r="O107" s="45">
        <v>82</v>
      </c>
      <c r="P107" s="45">
        <v>6000</v>
      </c>
      <c r="Q107" s="45" t="s">
        <v>129</v>
      </c>
      <c r="R107" s="45">
        <v>11</v>
      </c>
      <c r="S107" s="45"/>
      <c r="T107" s="45"/>
      <c r="U107" s="45" t="s">
        <v>491</v>
      </c>
      <c r="V107" s="45" t="s">
        <v>83</v>
      </c>
      <c r="W107" s="45">
        <v>11</v>
      </c>
      <c r="X107" s="45"/>
      <c r="Y107" s="45"/>
      <c r="Z107" s="45" t="s">
        <v>109</v>
      </c>
      <c r="AA107" s="45"/>
      <c r="AB107" s="46"/>
      <c r="AC107" s="46"/>
      <c r="AD107" s="46" t="s">
        <v>111</v>
      </c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3" t="b">
        <v>1</v>
      </c>
      <c r="BB107" s="48" t="b">
        <v>1</v>
      </c>
      <c r="BC107" s="42">
        <v>0</v>
      </c>
      <c r="BD107" s="42">
        <v>0</v>
      </c>
      <c r="BE107" s="42">
        <v>0</v>
      </c>
      <c r="BF107" s="42">
        <v>0</v>
      </c>
      <c r="BG107" s="42">
        <v>0</v>
      </c>
      <c r="BH107" s="42">
        <v>0</v>
      </c>
      <c r="BI107" s="42">
        <v>0</v>
      </c>
      <c r="BJ107" s="42">
        <v>0</v>
      </c>
      <c r="BK107" s="42">
        <v>0</v>
      </c>
      <c r="BL107" s="42">
        <v>0</v>
      </c>
      <c r="BM107" s="42">
        <v>0</v>
      </c>
      <c r="BN107" s="42">
        <v>0</v>
      </c>
      <c r="BO107" s="42">
        <v>0</v>
      </c>
      <c r="BP107" s="42">
        <v>0</v>
      </c>
      <c r="BQ107" s="43"/>
      <c r="BR107" s="42">
        <v>0</v>
      </c>
      <c r="BS107" s="42">
        <v>0</v>
      </c>
      <c r="BT107" s="42">
        <v>0</v>
      </c>
      <c r="BU107" s="42">
        <v>0</v>
      </c>
      <c r="BV107" s="42">
        <v>0</v>
      </c>
      <c r="BW107" s="42">
        <v>0</v>
      </c>
      <c r="BX107" s="42">
        <v>0</v>
      </c>
      <c r="BY107" s="42">
        <v>0</v>
      </c>
      <c r="BZ107" s="42">
        <v>0</v>
      </c>
      <c r="CA107" s="42">
        <v>0</v>
      </c>
      <c r="CB107" s="42">
        <v>0</v>
      </c>
      <c r="CC107" s="42">
        <v>0</v>
      </c>
      <c r="CD107" s="42">
        <v>0</v>
      </c>
      <c r="CE107" s="42">
        <v>0</v>
      </c>
      <c r="CF107" s="43"/>
      <c r="CG107" s="42">
        <v>0</v>
      </c>
      <c r="CH107" s="42">
        <v>0</v>
      </c>
      <c r="CI107" s="42">
        <v>0</v>
      </c>
      <c r="CJ107" s="42">
        <v>0</v>
      </c>
      <c r="CK107" s="42">
        <v>0</v>
      </c>
      <c r="CL107" s="42">
        <v>0</v>
      </c>
      <c r="CM107" s="42">
        <v>0</v>
      </c>
      <c r="CN107" s="42">
        <v>0</v>
      </c>
      <c r="CO107" s="42">
        <v>0</v>
      </c>
      <c r="CP107" s="42">
        <v>0</v>
      </c>
      <c r="CQ107" s="42">
        <v>0</v>
      </c>
      <c r="CR107" s="42">
        <v>0</v>
      </c>
      <c r="CS107" s="42">
        <v>0</v>
      </c>
      <c r="CT107" s="42">
        <v>0</v>
      </c>
      <c r="CU107" s="43"/>
      <c r="CV107" s="42">
        <v>0</v>
      </c>
      <c r="CW107" s="42">
        <v>0</v>
      </c>
      <c r="CX107" s="42">
        <v>0</v>
      </c>
      <c r="CY107" s="42">
        <v>0</v>
      </c>
      <c r="CZ107" s="42">
        <v>0</v>
      </c>
      <c r="DA107" s="42">
        <v>0</v>
      </c>
      <c r="DB107" s="42">
        <v>0</v>
      </c>
      <c r="DC107" s="42">
        <v>0</v>
      </c>
      <c r="DD107" s="42">
        <v>0</v>
      </c>
      <c r="DE107" s="42">
        <v>0</v>
      </c>
      <c r="DF107" s="42">
        <v>0</v>
      </c>
      <c r="DG107" s="42">
        <v>0</v>
      </c>
      <c r="DH107" s="42">
        <v>0</v>
      </c>
      <c r="DI107" s="42">
        <v>0</v>
      </c>
      <c r="DJ107" s="43"/>
      <c r="DK107" s="42" t="b">
        <v>0</v>
      </c>
      <c r="DL107" s="42" t="b">
        <v>0</v>
      </c>
      <c r="DM107" s="42" t="b">
        <v>0</v>
      </c>
      <c r="DN107" s="42" t="b">
        <v>0</v>
      </c>
      <c r="DO107" s="42" t="b">
        <v>0</v>
      </c>
      <c r="DP107" s="42" t="b">
        <v>0</v>
      </c>
      <c r="DQ107" s="42" t="b">
        <v>0</v>
      </c>
      <c r="DR107" s="42" t="b">
        <v>0</v>
      </c>
      <c r="DS107" s="42" t="b">
        <v>0</v>
      </c>
      <c r="DT107" s="42" t="b">
        <v>0</v>
      </c>
      <c r="DU107" s="42" t="b">
        <v>0</v>
      </c>
      <c r="DV107" s="42" t="b">
        <v>0</v>
      </c>
      <c r="DW107" s="42" t="b">
        <v>0</v>
      </c>
      <c r="DX107" s="42" t="b">
        <v>0</v>
      </c>
      <c r="DY107" s="43"/>
      <c r="EA107" s="3" t="s">
        <v>489</v>
      </c>
      <c r="ED107" s="3">
        <v>68</v>
      </c>
      <c r="EE107" s="3">
        <v>1</v>
      </c>
      <c r="EH107" s="42" t="s">
        <v>136</v>
      </c>
      <c r="EI107" s="42" t="s">
        <v>466</v>
      </c>
      <c r="EJ107" s="42" t="s">
        <v>105</v>
      </c>
      <c r="EK107" s="42" t="s">
        <v>105</v>
      </c>
      <c r="EL107" s="42" t="s">
        <v>105</v>
      </c>
      <c r="EM107" s="42" t="s">
        <v>105</v>
      </c>
      <c r="EN107" s="42" t="s">
        <v>251</v>
      </c>
      <c r="EP107" s="42" t="s">
        <v>167</v>
      </c>
      <c r="EQ107" s="42" t="s">
        <v>105</v>
      </c>
      <c r="ER107" s="42" t="s">
        <v>167</v>
      </c>
      <c r="ES107" s="42" t="s">
        <v>105</v>
      </c>
      <c r="ET107" s="42" t="s">
        <v>105</v>
      </c>
      <c r="EU107" s="42" t="s">
        <v>105</v>
      </c>
      <c r="EV107" s="42" t="s">
        <v>105</v>
      </c>
      <c r="EW107" s="42" t="s">
        <v>105</v>
      </c>
      <c r="EX107" s="42" t="s">
        <v>105</v>
      </c>
      <c r="EY107" s="42" t="s">
        <v>253</v>
      </c>
      <c r="GB107" s="3" t="s">
        <v>473</v>
      </c>
      <c r="GC107" s="110" t="e">
        <f>#REF!+#REF!*0+#REF!*IF($Q107="Yes",1,0)+#REF!*$R107</f>
        <v>#REF!</v>
      </c>
      <c r="GD107" s="110" t="e">
        <f>#REF!+#REF!*1+#REF!*IF($Q107="Yes",1,0)+#REF!*$R107</f>
        <v>#REF!</v>
      </c>
      <c r="GE107" s="110" t="e">
        <f>#REF!+#REF!*1+#REF!*IF($Q107="Yes",1,0)+#REF!*$R107</f>
        <v>#REF!</v>
      </c>
      <c r="GF107" s="110" t="e">
        <f>#REF!+#REF!*1+#REF!*IF($Q107="Yes",1,0)+#REF!*$R107</f>
        <v>#REF!</v>
      </c>
      <c r="GG107" s="105">
        <v>6.2E-2</v>
      </c>
      <c r="GH107" s="109">
        <v>72.260416710552065</v>
      </c>
      <c r="GI107" s="3"/>
      <c r="GJ107" s="3"/>
    </row>
    <row r="108" spans="1:192" s="42" customFormat="1">
      <c r="A108" s="36">
        <v>69</v>
      </c>
      <c r="B108" s="3">
        <v>0</v>
      </c>
      <c r="C108" s="228">
        <v>10135</v>
      </c>
      <c r="D108" s="41">
        <v>1002</v>
      </c>
      <c r="E108" s="42" t="s">
        <v>198</v>
      </c>
      <c r="F108" s="42" t="s">
        <v>199</v>
      </c>
      <c r="G108" s="42" t="s">
        <v>200</v>
      </c>
      <c r="H108" s="42" t="s">
        <v>201</v>
      </c>
      <c r="I108" s="37" t="s">
        <v>492</v>
      </c>
      <c r="J108" s="43" t="s">
        <v>203</v>
      </c>
      <c r="K108" s="43"/>
      <c r="L108" s="44" t="s">
        <v>493</v>
      </c>
      <c r="M108" s="45" t="s">
        <v>167</v>
      </c>
      <c r="N108" s="45" t="s">
        <v>109</v>
      </c>
      <c r="O108" s="45">
        <v>82</v>
      </c>
      <c r="P108" s="45">
        <v>6000</v>
      </c>
      <c r="Q108" s="45" t="s">
        <v>129</v>
      </c>
      <c r="R108" s="45">
        <v>12</v>
      </c>
      <c r="S108" s="45"/>
      <c r="T108" s="45"/>
      <c r="U108" s="45" t="s">
        <v>494</v>
      </c>
      <c r="V108" s="45" t="s">
        <v>83</v>
      </c>
      <c r="W108" s="45">
        <v>12</v>
      </c>
      <c r="X108" s="45"/>
      <c r="Y108" s="45"/>
      <c r="Z108" s="45" t="s">
        <v>109</v>
      </c>
      <c r="AA108" s="45"/>
      <c r="AB108" s="46"/>
      <c r="AC108" s="46"/>
      <c r="AD108" s="46" t="s">
        <v>111</v>
      </c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3" t="b">
        <v>1</v>
      </c>
      <c r="BB108" s="48" t="b">
        <v>1</v>
      </c>
      <c r="BC108" s="42">
        <v>0</v>
      </c>
      <c r="BD108" s="42">
        <v>0</v>
      </c>
      <c r="BE108" s="42">
        <v>0</v>
      </c>
      <c r="BF108" s="42">
        <v>0</v>
      </c>
      <c r="BG108" s="42">
        <v>0</v>
      </c>
      <c r="BH108" s="42">
        <v>0</v>
      </c>
      <c r="BI108" s="42">
        <v>0</v>
      </c>
      <c r="BJ108" s="42">
        <v>0</v>
      </c>
      <c r="BK108" s="42">
        <v>0</v>
      </c>
      <c r="BL108" s="42">
        <v>0</v>
      </c>
      <c r="BM108" s="42">
        <v>0</v>
      </c>
      <c r="BN108" s="42">
        <v>0</v>
      </c>
      <c r="BO108" s="42">
        <v>0</v>
      </c>
      <c r="BP108" s="42">
        <v>0</v>
      </c>
      <c r="BQ108" s="43"/>
      <c r="BR108" s="42">
        <v>0</v>
      </c>
      <c r="BS108" s="42">
        <v>0</v>
      </c>
      <c r="BT108" s="42">
        <v>0</v>
      </c>
      <c r="BU108" s="42">
        <v>0</v>
      </c>
      <c r="BV108" s="42">
        <v>0</v>
      </c>
      <c r="BW108" s="42">
        <v>0</v>
      </c>
      <c r="BX108" s="42">
        <v>0</v>
      </c>
      <c r="BY108" s="42">
        <v>0</v>
      </c>
      <c r="BZ108" s="42">
        <v>0</v>
      </c>
      <c r="CA108" s="42">
        <v>0</v>
      </c>
      <c r="CB108" s="42">
        <v>0</v>
      </c>
      <c r="CC108" s="42">
        <v>0</v>
      </c>
      <c r="CD108" s="42">
        <v>0</v>
      </c>
      <c r="CE108" s="42">
        <v>0</v>
      </c>
      <c r="CF108" s="43"/>
      <c r="CG108" s="42">
        <v>0</v>
      </c>
      <c r="CH108" s="42">
        <v>0</v>
      </c>
      <c r="CI108" s="42">
        <v>0</v>
      </c>
      <c r="CJ108" s="42">
        <v>0</v>
      </c>
      <c r="CK108" s="42">
        <v>0</v>
      </c>
      <c r="CL108" s="42">
        <v>0</v>
      </c>
      <c r="CM108" s="42">
        <v>0</v>
      </c>
      <c r="CN108" s="42">
        <v>0</v>
      </c>
      <c r="CO108" s="42">
        <v>0</v>
      </c>
      <c r="CP108" s="42">
        <v>0</v>
      </c>
      <c r="CQ108" s="42">
        <v>0</v>
      </c>
      <c r="CR108" s="42">
        <v>0</v>
      </c>
      <c r="CS108" s="42">
        <v>0</v>
      </c>
      <c r="CT108" s="42">
        <v>0</v>
      </c>
      <c r="CU108" s="43"/>
      <c r="CV108" s="42">
        <v>0</v>
      </c>
      <c r="CW108" s="42">
        <v>0</v>
      </c>
      <c r="CX108" s="42">
        <v>0</v>
      </c>
      <c r="CY108" s="42">
        <v>0</v>
      </c>
      <c r="CZ108" s="42">
        <v>0</v>
      </c>
      <c r="DA108" s="42">
        <v>0</v>
      </c>
      <c r="DB108" s="42">
        <v>0</v>
      </c>
      <c r="DC108" s="42">
        <v>0</v>
      </c>
      <c r="DD108" s="42">
        <v>0</v>
      </c>
      <c r="DE108" s="42">
        <v>0</v>
      </c>
      <c r="DF108" s="42">
        <v>0</v>
      </c>
      <c r="DG108" s="42">
        <v>0</v>
      </c>
      <c r="DH108" s="42">
        <v>0</v>
      </c>
      <c r="DI108" s="42">
        <v>0</v>
      </c>
      <c r="DJ108" s="43"/>
      <c r="DK108" s="42" t="b">
        <v>0</v>
      </c>
      <c r="DL108" s="42" t="b">
        <v>0</v>
      </c>
      <c r="DM108" s="42" t="b">
        <v>0</v>
      </c>
      <c r="DN108" s="42" t="b">
        <v>0</v>
      </c>
      <c r="DO108" s="42" t="b">
        <v>0</v>
      </c>
      <c r="DP108" s="42" t="b">
        <v>0</v>
      </c>
      <c r="DQ108" s="42" t="b">
        <v>0</v>
      </c>
      <c r="DR108" s="42" t="b">
        <v>0</v>
      </c>
      <c r="DS108" s="42" t="b">
        <v>0</v>
      </c>
      <c r="DT108" s="42" t="b">
        <v>0</v>
      </c>
      <c r="DU108" s="42" t="b">
        <v>0</v>
      </c>
      <c r="DV108" s="42" t="b">
        <v>0</v>
      </c>
      <c r="DW108" s="42" t="b">
        <v>0</v>
      </c>
      <c r="DX108" s="42" t="b">
        <v>0</v>
      </c>
      <c r="DY108" s="43"/>
      <c r="EA108" s="3" t="s">
        <v>492</v>
      </c>
      <c r="ED108" s="3">
        <v>69</v>
      </c>
      <c r="EE108" s="3">
        <v>1</v>
      </c>
      <c r="EH108" s="42" t="s">
        <v>136</v>
      </c>
      <c r="EI108" s="42" t="s">
        <v>466</v>
      </c>
      <c r="EJ108" s="42" t="s">
        <v>105</v>
      </c>
      <c r="EK108" s="42" t="s">
        <v>105</v>
      </c>
      <c r="EL108" s="42" t="s">
        <v>105</v>
      </c>
      <c r="EM108" s="42" t="s">
        <v>105</v>
      </c>
      <c r="EN108" s="42" t="s">
        <v>257</v>
      </c>
      <c r="EP108" s="42" t="s">
        <v>167</v>
      </c>
      <c r="EQ108" s="42" t="s">
        <v>105</v>
      </c>
      <c r="ER108" s="42" t="s">
        <v>167</v>
      </c>
      <c r="ES108" s="42" t="s">
        <v>105</v>
      </c>
      <c r="ET108" s="42" t="s">
        <v>105</v>
      </c>
      <c r="EU108" s="42" t="s">
        <v>105</v>
      </c>
      <c r="EV108" s="42" t="s">
        <v>105</v>
      </c>
      <c r="EW108" s="42" t="s">
        <v>105</v>
      </c>
      <c r="EX108" s="42" t="s">
        <v>105</v>
      </c>
      <c r="EY108" s="42" t="s">
        <v>259</v>
      </c>
      <c r="GB108" s="3" t="s">
        <v>473</v>
      </c>
      <c r="GC108" s="110" t="e">
        <f>#REF!+#REF!*0+#REF!*IF($Q108="Yes",1,0)+#REF!*$R108</f>
        <v>#REF!</v>
      </c>
      <c r="GD108" s="110" t="e">
        <f>#REF!+#REF!*1+#REF!*IF($Q108="Yes",1,0)+#REF!*$R108</f>
        <v>#REF!</v>
      </c>
      <c r="GE108" s="110" t="e">
        <f>#REF!+#REF!*1+#REF!*IF($Q108="Yes",1,0)+#REF!*$R108</f>
        <v>#REF!</v>
      </c>
      <c r="GF108" s="110" t="e">
        <f>#REF!+#REF!*1+#REF!*IF($Q108="Yes",1,0)+#REF!*$R108</f>
        <v>#REF!</v>
      </c>
      <c r="GG108" s="105">
        <v>6.2E-2</v>
      </c>
      <c r="GH108" s="109">
        <v>72.260416710552065</v>
      </c>
      <c r="GI108" s="3"/>
      <c r="GJ108" s="3"/>
    </row>
    <row r="109" spans="1:192" s="42" customFormat="1">
      <c r="A109" s="36">
        <v>70</v>
      </c>
      <c r="B109" s="3">
        <v>0</v>
      </c>
      <c r="C109" s="228">
        <v>10136</v>
      </c>
      <c r="D109" s="41">
        <v>1002</v>
      </c>
      <c r="E109" s="42" t="s">
        <v>198</v>
      </c>
      <c r="F109" s="42" t="s">
        <v>199</v>
      </c>
      <c r="G109" s="42" t="s">
        <v>200</v>
      </c>
      <c r="H109" s="42" t="s">
        <v>201</v>
      </c>
      <c r="I109" s="37" t="s">
        <v>495</v>
      </c>
      <c r="J109" s="43" t="s">
        <v>203</v>
      </c>
      <c r="K109" s="43"/>
      <c r="L109" s="44" t="s">
        <v>496</v>
      </c>
      <c r="M109" s="45" t="s">
        <v>167</v>
      </c>
      <c r="N109" s="45" t="s">
        <v>109</v>
      </c>
      <c r="O109" s="45">
        <v>82</v>
      </c>
      <c r="P109" s="45">
        <v>6000</v>
      </c>
      <c r="Q109" s="45" t="s">
        <v>129</v>
      </c>
      <c r="R109" s="45">
        <v>13</v>
      </c>
      <c r="S109" s="45"/>
      <c r="T109" s="45"/>
      <c r="U109" s="45" t="s">
        <v>497</v>
      </c>
      <c r="V109" s="45" t="s">
        <v>83</v>
      </c>
      <c r="W109" s="45">
        <v>13</v>
      </c>
      <c r="X109" s="45"/>
      <c r="Y109" s="45"/>
      <c r="Z109" s="45" t="s">
        <v>109</v>
      </c>
      <c r="AA109" s="45"/>
      <c r="AB109" s="46"/>
      <c r="AC109" s="46"/>
      <c r="AD109" s="46" t="s">
        <v>111</v>
      </c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3" t="b">
        <v>1</v>
      </c>
      <c r="BB109" s="48" t="b">
        <v>1</v>
      </c>
      <c r="BC109" s="42">
        <v>0</v>
      </c>
      <c r="BD109" s="42">
        <v>0</v>
      </c>
      <c r="BE109" s="42">
        <v>0</v>
      </c>
      <c r="BF109" s="42">
        <v>0</v>
      </c>
      <c r="BG109" s="42">
        <v>0</v>
      </c>
      <c r="BH109" s="42">
        <v>0</v>
      </c>
      <c r="BI109" s="42">
        <v>0</v>
      </c>
      <c r="BJ109" s="42">
        <v>0</v>
      </c>
      <c r="BK109" s="42">
        <v>0</v>
      </c>
      <c r="BL109" s="42">
        <v>0</v>
      </c>
      <c r="BM109" s="42">
        <v>0</v>
      </c>
      <c r="BN109" s="42">
        <v>0</v>
      </c>
      <c r="BO109" s="42">
        <v>0</v>
      </c>
      <c r="BP109" s="42">
        <v>0</v>
      </c>
      <c r="BQ109" s="43"/>
      <c r="BR109" s="42">
        <v>0</v>
      </c>
      <c r="BS109" s="42">
        <v>0</v>
      </c>
      <c r="BT109" s="42">
        <v>0</v>
      </c>
      <c r="BU109" s="42">
        <v>0</v>
      </c>
      <c r="BV109" s="42">
        <v>0</v>
      </c>
      <c r="BW109" s="42">
        <v>0</v>
      </c>
      <c r="BX109" s="42">
        <v>0</v>
      </c>
      <c r="BY109" s="42">
        <v>0</v>
      </c>
      <c r="BZ109" s="42">
        <v>0</v>
      </c>
      <c r="CA109" s="42">
        <v>0</v>
      </c>
      <c r="CB109" s="42">
        <v>0</v>
      </c>
      <c r="CC109" s="42">
        <v>0</v>
      </c>
      <c r="CD109" s="42">
        <v>0</v>
      </c>
      <c r="CE109" s="42">
        <v>0</v>
      </c>
      <c r="CF109" s="43"/>
      <c r="CG109" s="42">
        <v>0</v>
      </c>
      <c r="CH109" s="42">
        <v>0</v>
      </c>
      <c r="CI109" s="42">
        <v>0</v>
      </c>
      <c r="CJ109" s="42">
        <v>0</v>
      </c>
      <c r="CK109" s="42">
        <v>0</v>
      </c>
      <c r="CL109" s="42">
        <v>0</v>
      </c>
      <c r="CM109" s="42">
        <v>0</v>
      </c>
      <c r="CN109" s="42">
        <v>0</v>
      </c>
      <c r="CO109" s="42">
        <v>0</v>
      </c>
      <c r="CP109" s="42">
        <v>0</v>
      </c>
      <c r="CQ109" s="42">
        <v>0</v>
      </c>
      <c r="CR109" s="42">
        <v>0</v>
      </c>
      <c r="CS109" s="42">
        <v>0</v>
      </c>
      <c r="CT109" s="42">
        <v>0</v>
      </c>
      <c r="CU109" s="43"/>
      <c r="CV109" s="42">
        <v>0</v>
      </c>
      <c r="CW109" s="42">
        <v>0</v>
      </c>
      <c r="CX109" s="42">
        <v>0</v>
      </c>
      <c r="CY109" s="42">
        <v>0</v>
      </c>
      <c r="CZ109" s="42">
        <v>0</v>
      </c>
      <c r="DA109" s="42">
        <v>0</v>
      </c>
      <c r="DB109" s="42">
        <v>0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2">
        <v>0</v>
      </c>
      <c r="DJ109" s="43"/>
      <c r="DK109" s="42" t="b">
        <v>0</v>
      </c>
      <c r="DL109" s="42" t="b">
        <v>0</v>
      </c>
      <c r="DM109" s="42" t="b">
        <v>0</v>
      </c>
      <c r="DN109" s="42" t="b">
        <v>0</v>
      </c>
      <c r="DO109" s="42" t="b">
        <v>0</v>
      </c>
      <c r="DP109" s="42" t="b">
        <v>0</v>
      </c>
      <c r="DQ109" s="42" t="b">
        <v>0</v>
      </c>
      <c r="DR109" s="42" t="b">
        <v>0</v>
      </c>
      <c r="DS109" s="42" t="b">
        <v>0</v>
      </c>
      <c r="DT109" s="42" t="b">
        <v>0</v>
      </c>
      <c r="DU109" s="42" t="b">
        <v>0</v>
      </c>
      <c r="DV109" s="42" t="b">
        <v>0</v>
      </c>
      <c r="DW109" s="42" t="b">
        <v>0</v>
      </c>
      <c r="DX109" s="42" t="b">
        <v>0</v>
      </c>
      <c r="DY109" s="43"/>
      <c r="EA109" s="3" t="s">
        <v>495</v>
      </c>
      <c r="ED109" s="3">
        <v>70</v>
      </c>
      <c r="EE109" s="3">
        <v>1</v>
      </c>
      <c r="EH109" s="42" t="s">
        <v>136</v>
      </c>
      <c r="EI109" s="42" t="s">
        <v>466</v>
      </c>
      <c r="EJ109" s="42" t="s">
        <v>105</v>
      </c>
      <c r="EK109" s="42" t="s">
        <v>105</v>
      </c>
      <c r="EL109" s="42" t="s">
        <v>105</v>
      </c>
      <c r="EM109" s="42" t="s">
        <v>105</v>
      </c>
      <c r="EN109" s="42" t="s">
        <v>263</v>
      </c>
      <c r="EP109" s="42" t="s">
        <v>167</v>
      </c>
      <c r="EQ109" s="42" t="s">
        <v>105</v>
      </c>
      <c r="ER109" s="42" t="s">
        <v>167</v>
      </c>
      <c r="ES109" s="42" t="s">
        <v>105</v>
      </c>
      <c r="ET109" s="42" t="s">
        <v>105</v>
      </c>
      <c r="EU109" s="42" t="s">
        <v>105</v>
      </c>
      <c r="EV109" s="42" t="s">
        <v>105</v>
      </c>
      <c r="EW109" s="42" t="s">
        <v>105</v>
      </c>
      <c r="EX109" s="42" t="s">
        <v>105</v>
      </c>
      <c r="EY109" s="42" t="s">
        <v>265</v>
      </c>
      <c r="GB109" s="3" t="s">
        <v>473</v>
      </c>
      <c r="GC109" s="110" t="e">
        <f>#REF!+#REF!*0+#REF!*IF($Q109="Yes",1,0)+#REF!*$R109</f>
        <v>#REF!</v>
      </c>
      <c r="GD109" s="110" t="e">
        <f>#REF!+#REF!*1+#REF!*IF($Q109="Yes",1,0)+#REF!*$R109</f>
        <v>#REF!</v>
      </c>
      <c r="GE109" s="110" t="e">
        <f>#REF!+#REF!*1+#REF!*IF($Q109="Yes",1,0)+#REF!*$R109</f>
        <v>#REF!</v>
      </c>
      <c r="GF109" s="110" t="e">
        <f>#REF!+#REF!*1+#REF!*IF($Q109="Yes",1,0)+#REF!*$R109</f>
        <v>#REF!</v>
      </c>
      <c r="GG109" s="105">
        <v>6.2E-2</v>
      </c>
      <c r="GH109" s="109">
        <v>72.260416710552065</v>
      </c>
      <c r="GI109" s="3"/>
      <c r="GJ109" s="3"/>
    </row>
    <row r="110" spans="1:192" s="42" customFormat="1">
      <c r="A110" s="36">
        <v>71</v>
      </c>
      <c r="B110" s="3">
        <v>0</v>
      </c>
      <c r="C110" s="228">
        <v>10137</v>
      </c>
      <c r="D110" s="41">
        <v>1002</v>
      </c>
      <c r="E110" s="42" t="s">
        <v>198</v>
      </c>
      <c r="F110" s="42" t="s">
        <v>199</v>
      </c>
      <c r="G110" s="42" t="s">
        <v>200</v>
      </c>
      <c r="H110" s="42" t="s">
        <v>201</v>
      </c>
      <c r="I110" s="37" t="s">
        <v>498</v>
      </c>
      <c r="J110" s="43" t="s">
        <v>203</v>
      </c>
      <c r="K110" s="43"/>
      <c r="L110" s="44" t="s">
        <v>499</v>
      </c>
      <c r="M110" s="45" t="s">
        <v>167</v>
      </c>
      <c r="N110" s="45" t="s">
        <v>109</v>
      </c>
      <c r="O110" s="45">
        <v>82</v>
      </c>
      <c r="P110" s="45">
        <v>6000</v>
      </c>
      <c r="Q110" s="45" t="s">
        <v>129</v>
      </c>
      <c r="R110" s="45">
        <v>14</v>
      </c>
      <c r="S110" s="45"/>
      <c r="T110" s="45"/>
      <c r="U110" s="45" t="s">
        <v>500</v>
      </c>
      <c r="V110" s="45" t="s">
        <v>83</v>
      </c>
      <c r="W110" s="45">
        <v>14</v>
      </c>
      <c r="X110" s="45"/>
      <c r="Y110" s="45"/>
      <c r="Z110" s="45" t="s">
        <v>109</v>
      </c>
      <c r="AA110" s="45"/>
      <c r="AB110" s="46"/>
      <c r="AC110" s="46"/>
      <c r="AD110" s="46" t="s">
        <v>111</v>
      </c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3" t="b">
        <v>1</v>
      </c>
      <c r="BB110" s="48" t="b">
        <v>1</v>
      </c>
      <c r="BC110" s="42">
        <v>0</v>
      </c>
      <c r="BD110" s="42">
        <v>0</v>
      </c>
      <c r="BE110" s="42">
        <v>0</v>
      </c>
      <c r="BF110" s="42">
        <v>0</v>
      </c>
      <c r="BG110" s="42">
        <v>0</v>
      </c>
      <c r="BH110" s="42">
        <v>0</v>
      </c>
      <c r="BI110" s="42">
        <v>0</v>
      </c>
      <c r="BJ110" s="42">
        <v>0</v>
      </c>
      <c r="BK110" s="42">
        <v>0</v>
      </c>
      <c r="BL110" s="42">
        <v>0</v>
      </c>
      <c r="BM110" s="42">
        <v>0</v>
      </c>
      <c r="BN110" s="42">
        <v>0</v>
      </c>
      <c r="BO110" s="42">
        <v>0</v>
      </c>
      <c r="BP110" s="42">
        <v>0</v>
      </c>
      <c r="BQ110" s="43"/>
      <c r="BR110" s="42">
        <v>0</v>
      </c>
      <c r="BS110" s="42">
        <v>0</v>
      </c>
      <c r="BT110" s="42">
        <v>0</v>
      </c>
      <c r="BU110" s="42">
        <v>0</v>
      </c>
      <c r="BV110" s="42">
        <v>0</v>
      </c>
      <c r="BW110" s="42">
        <v>0</v>
      </c>
      <c r="BX110" s="42">
        <v>0</v>
      </c>
      <c r="BY110" s="42">
        <v>0</v>
      </c>
      <c r="BZ110" s="42">
        <v>0</v>
      </c>
      <c r="CA110" s="42">
        <v>0</v>
      </c>
      <c r="CB110" s="42">
        <v>0</v>
      </c>
      <c r="CC110" s="42">
        <v>0</v>
      </c>
      <c r="CD110" s="42">
        <v>0</v>
      </c>
      <c r="CE110" s="42">
        <v>0</v>
      </c>
      <c r="CF110" s="43"/>
      <c r="CG110" s="42">
        <v>0</v>
      </c>
      <c r="CH110" s="42">
        <v>0</v>
      </c>
      <c r="CI110" s="42">
        <v>0</v>
      </c>
      <c r="CJ110" s="42">
        <v>0</v>
      </c>
      <c r="CK110" s="42">
        <v>0</v>
      </c>
      <c r="CL110" s="42">
        <v>0</v>
      </c>
      <c r="CM110" s="42">
        <v>0</v>
      </c>
      <c r="CN110" s="42">
        <v>0</v>
      </c>
      <c r="CO110" s="42">
        <v>0</v>
      </c>
      <c r="CP110" s="42">
        <v>0</v>
      </c>
      <c r="CQ110" s="42">
        <v>0</v>
      </c>
      <c r="CR110" s="42">
        <v>0</v>
      </c>
      <c r="CS110" s="42">
        <v>0</v>
      </c>
      <c r="CT110" s="42">
        <v>0</v>
      </c>
      <c r="CU110" s="43"/>
      <c r="CV110" s="42">
        <v>0</v>
      </c>
      <c r="CW110" s="42">
        <v>0</v>
      </c>
      <c r="CX110" s="42">
        <v>0</v>
      </c>
      <c r="CY110" s="42">
        <v>0</v>
      </c>
      <c r="CZ110" s="42">
        <v>0</v>
      </c>
      <c r="DA110" s="42">
        <v>0</v>
      </c>
      <c r="DB110" s="42">
        <v>0</v>
      </c>
      <c r="DC110" s="42">
        <v>0</v>
      </c>
      <c r="DD110" s="42">
        <v>0</v>
      </c>
      <c r="DE110" s="42">
        <v>0</v>
      </c>
      <c r="DF110" s="42">
        <v>0</v>
      </c>
      <c r="DG110" s="42">
        <v>0</v>
      </c>
      <c r="DH110" s="42">
        <v>0</v>
      </c>
      <c r="DI110" s="42">
        <v>0</v>
      </c>
      <c r="DJ110" s="43"/>
      <c r="DK110" s="42" t="b">
        <v>0</v>
      </c>
      <c r="DL110" s="42" t="b">
        <v>0</v>
      </c>
      <c r="DM110" s="42" t="b">
        <v>0</v>
      </c>
      <c r="DN110" s="42" t="b">
        <v>0</v>
      </c>
      <c r="DO110" s="42" t="b">
        <v>0</v>
      </c>
      <c r="DP110" s="42" t="b">
        <v>0</v>
      </c>
      <c r="DQ110" s="42" t="b">
        <v>0</v>
      </c>
      <c r="DR110" s="42" t="b">
        <v>0</v>
      </c>
      <c r="DS110" s="42" t="b">
        <v>0</v>
      </c>
      <c r="DT110" s="42" t="b">
        <v>0</v>
      </c>
      <c r="DU110" s="42" t="b">
        <v>0</v>
      </c>
      <c r="DV110" s="42" t="b">
        <v>0</v>
      </c>
      <c r="DW110" s="42" t="b">
        <v>0</v>
      </c>
      <c r="DX110" s="42" t="b">
        <v>0</v>
      </c>
      <c r="DY110" s="43"/>
      <c r="EA110" s="3" t="s">
        <v>498</v>
      </c>
      <c r="ED110" s="3">
        <v>71</v>
      </c>
      <c r="EE110" s="3">
        <v>1</v>
      </c>
      <c r="EH110" s="42" t="s">
        <v>136</v>
      </c>
      <c r="EI110" s="42" t="s">
        <v>466</v>
      </c>
      <c r="EJ110" s="42" t="s">
        <v>105</v>
      </c>
      <c r="EK110" s="42" t="s">
        <v>105</v>
      </c>
      <c r="EL110" s="42" t="s">
        <v>105</v>
      </c>
      <c r="EM110" s="42" t="s">
        <v>105</v>
      </c>
      <c r="EN110" s="42" t="s">
        <v>269</v>
      </c>
      <c r="EP110" s="42" t="s">
        <v>167</v>
      </c>
      <c r="EQ110" s="42" t="s">
        <v>105</v>
      </c>
      <c r="ER110" s="42" t="s">
        <v>167</v>
      </c>
      <c r="ES110" s="42" t="s">
        <v>105</v>
      </c>
      <c r="ET110" s="42" t="s">
        <v>105</v>
      </c>
      <c r="EU110" s="42" t="s">
        <v>105</v>
      </c>
      <c r="EV110" s="42" t="s">
        <v>105</v>
      </c>
      <c r="EW110" s="42" t="s">
        <v>105</v>
      </c>
      <c r="EX110" s="42" t="s">
        <v>105</v>
      </c>
      <c r="EY110" s="42" t="s">
        <v>271</v>
      </c>
      <c r="GB110" s="3" t="s">
        <v>473</v>
      </c>
      <c r="GC110" s="110" t="e">
        <f>#REF!+#REF!*0+#REF!*IF($Q110="Yes",1,0)+#REF!*$R110</f>
        <v>#REF!</v>
      </c>
      <c r="GD110" s="110" t="e">
        <f>#REF!+#REF!*1+#REF!*IF($Q110="Yes",1,0)+#REF!*$R110</f>
        <v>#REF!</v>
      </c>
      <c r="GE110" s="110" t="e">
        <f>#REF!+#REF!*1+#REF!*IF($Q110="Yes",1,0)+#REF!*$R110</f>
        <v>#REF!</v>
      </c>
      <c r="GF110" s="110" t="e">
        <f>#REF!+#REF!*1+#REF!*IF($Q110="Yes",1,0)+#REF!*$R110</f>
        <v>#REF!</v>
      </c>
      <c r="GG110" s="105">
        <v>6.2E-2</v>
      </c>
      <c r="GH110" s="109">
        <v>72.260416710552065</v>
      </c>
      <c r="GI110" s="3"/>
      <c r="GJ110" s="3"/>
    </row>
    <row r="111" spans="1:192" s="42" customFormat="1">
      <c r="A111" s="36">
        <v>72</v>
      </c>
      <c r="B111" s="3">
        <v>0</v>
      </c>
      <c r="C111" s="228">
        <v>10138</v>
      </c>
      <c r="D111" s="41">
        <v>1002</v>
      </c>
      <c r="E111" s="42" t="s">
        <v>198</v>
      </c>
      <c r="F111" s="42" t="s">
        <v>199</v>
      </c>
      <c r="G111" s="42" t="s">
        <v>200</v>
      </c>
      <c r="H111" s="42" t="s">
        <v>201</v>
      </c>
      <c r="I111" s="37" t="s">
        <v>501</v>
      </c>
      <c r="J111" s="43" t="s">
        <v>203</v>
      </c>
      <c r="K111" s="43"/>
      <c r="L111" s="44" t="s">
        <v>502</v>
      </c>
      <c r="M111" s="45" t="s">
        <v>167</v>
      </c>
      <c r="N111" s="45" t="s">
        <v>109</v>
      </c>
      <c r="O111" s="45">
        <v>82</v>
      </c>
      <c r="P111" s="45">
        <v>6000</v>
      </c>
      <c r="Q111" s="45" t="s">
        <v>129</v>
      </c>
      <c r="R111" s="45">
        <v>15</v>
      </c>
      <c r="S111" s="45">
        <v>565</v>
      </c>
      <c r="T111" s="45">
        <v>705</v>
      </c>
      <c r="U111" s="45" t="s">
        <v>503</v>
      </c>
      <c r="V111" s="45" t="s">
        <v>83</v>
      </c>
      <c r="W111" s="45">
        <v>15</v>
      </c>
      <c r="X111" s="45"/>
      <c r="Y111" s="45"/>
      <c r="Z111" s="45" t="s">
        <v>109</v>
      </c>
      <c r="AA111" s="45"/>
      <c r="AB111" s="46"/>
      <c r="AC111" s="46"/>
      <c r="AD111" s="46" t="s">
        <v>111</v>
      </c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3" t="b">
        <v>1</v>
      </c>
      <c r="BB111" s="48" t="b">
        <v>1</v>
      </c>
      <c r="BC111" s="42">
        <v>0</v>
      </c>
      <c r="BD111" s="42">
        <v>0</v>
      </c>
      <c r="BE111" s="42">
        <v>0</v>
      </c>
      <c r="BF111" s="42">
        <v>0</v>
      </c>
      <c r="BG111" s="42">
        <v>0</v>
      </c>
      <c r="BH111" s="42">
        <v>0</v>
      </c>
      <c r="BI111" s="42">
        <v>0</v>
      </c>
      <c r="BJ111" s="42">
        <v>0</v>
      </c>
      <c r="BK111" s="42">
        <v>0</v>
      </c>
      <c r="BL111" s="42">
        <v>0</v>
      </c>
      <c r="BM111" s="42">
        <v>0</v>
      </c>
      <c r="BN111" s="42">
        <v>0</v>
      </c>
      <c r="BO111" s="42">
        <v>0</v>
      </c>
      <c r="BP111" s="42">
        <v>0</v>
      </c>
      <c r="BQ111" s="43"/>
      <c r="BR111" s="42">
        <v>0</v>
      </c>
      <c r="BS111" s="42">
        <v>0</v>
      </c>
      <c r="BT111" s="42">
        <v>0</v>
      </c>
      <c r="BU111" s="42">
        <v>0</v>
      </c>
      <c r="BV111" s="42">
        <v>0</v>
      </c>
      <c r="BW111" s="42">
        <v>0</v>
      </c>
      <c r="BX111" s="42">
        <v>0</v>
      </c>
      <c r="BY111" s="42">
        <v>0</v>
      </c>
      <c r="BZ111" s="42">
        <v>0</v>
      </c>
      <c r="CA111" s="42">
        <v>0</v>
      </c>
      <c r="CB111" s="42">
        <v>0</v>
      </c>
      <c r="CC111" s="42">
        <v>0</v>
      </c>
      <c r="CD111" s="42">
        <v>0</v>
      </c>
      <c r="CE111" s="42">
        <v>0</v>
      </c>
      <c r="CF111" s="43"/>
      <c r="CG111" s="42">
        <v>0</v>
      </c>
      <c r="CH111" s="42">
        <v>0</v>
      </c>
      <c r="CI111" s="42">
        <v>0</v>
      </c>
      <c r="CJ111" s="42">
        <v>0</v>
      </c>
      <c r="CK111" s="42">
        <v>0</v>
      </c>
      <c r="CL111" s="42">
        <v>0</v>
      </c>
      <c r="CM111" s="42">
        <v>0</v>
      </c>
      <c r="CN111" s="42">
        <v>0</v>
      </c>
      <c r="CO111" s="42">
        <v>0</v>
      </c>
      <c r="CP111" s="42">
        <v>0</v>
      </c>
      <c r="CQ111" s="42">
        <v>0</v>
      </c>
      <c r="CR111" s="42">
        <v>0</v>
      </c>
      <c r="CS111" s="42">
        <v>0</v>
      </c>
      <c r="CT111" s="42">
        <v>0</v>
      </c>
      <c r="CU111" s="43"/>
      <c r="CV111" s="42">
        <v>0</v>
      </c>
      <c r="CW111" s="42">
        <v>0</v>
      </c>
      <c r="CX111" s="42">
        <v>0</v>
      </c>
      <c r="CY111" s="42">
        <v>0</v>
      </c>
      <c r="CZ111" s="42">
        <v>0</v>
      </c>
      <c r="DA111" s="42">
        <v>0</v>
      </c>
      <c r="DB111" s="42">
        <v>0</v>
      </c>
      <c r="DC111" s="42">
        <v>0</v>
      </c>
      <c r="DD111" s="42">
        <v>0</v>
      </c>
      <c r="DE111" s="42">
        <v>0</v>
      </c>
      <c r="DF111" s="42">
        <v>0</v>
      </c>
      <c r="DG111" s="42">
        <v>0</v>
      </c>
      <c r="DH111" s="42">
        <v>0</v>
      </c>
      <c r="DI111" s="42">
        <v>0</v>
      </c>
      <c r="DJ111" s="43"/>
      <c r="DK111" s="42" t="b">
        <v>0</v>
      </c>
      <c r="DL111" s="42" t="b">
        <v>0</v>
      </c>
      <c r="DM111" s="42" t="b">
        <v>0</v>
      </c>
      <c r="DN111" s="42" t="b">
        <v>0</v>
      </c>
      <c r="DO111" s="42" t="b">
        <v>0</v>
      </c>
      <c r="DP111" s="42" t="b">
        <v>0</v>
      </c>
      <c r="DQ111" s="42" t="b">
        <v>0</v>
      </c>
      <c r="DR111" s="42" t="b">
        <v>0</v>
      </c>
      <c r="DS111" s="42" t="b">
        <v>0</v>
      </c>
      <c r="DT111" s="42" t="b">
        <v>0</v>
      </c>
      <c r="DU111" s="42" t="b">
        <v>0</v>
      </c>
      <c r="DV111" s="42" t="b">
        <v>0</v>
      </c>
      <c r="DW111" s="42" t="b">
        <v>0</v>
      </c>
      <c r="DX111" s="42" t="b">
        <v>0</v>
      </c>
      <c r="DY111" s="43"/>
      <c r="EA111" s="3" t="s">
        <v>501</v>
      </c>
      <c r="ED111" s="3">
        <v>72</v>
      </c>
      <c r="EE111" s="3">
        <v>1</v>
      </c>
      <c r="EH111" s="42" t="s">
        <v>136</v>
      </c>
      <c r="EI111" s="42" t="s">
        <v>466</v>
      </c>
      <c r="EJ111" s="42" t="s">
        <v>105</v>
      </c>
      <c r="EK111" s="42" t="s">
        <v>105</v>
      </c>
      <c r="EL111" s="42" t="s">
        <v>105</v>
      </c>
      <c r="EM111" s="42" t="s">
        <v>105</v>
      </c>
      <c r="EN111" s="42" t="s">
        <v>275</v>
      </c>
      <c r="EP111" s="42" t="s">
        <v>167</v>
      </c>
      <c r="EQ111" s="42" t="s">
        <v>105</v>
      </c>
      <c r="ER111" s="42" t="s">
        <v>167</v>
      </c>
      <c r="ES111" s="42" t="s">
        <v>105</v>
      </c>
      <c r="ET111" s="42" t="s">
        <v>105</v>
      </c>
      <c r="EU111" s="42" t="s">
        <v>105</v>
      </c>
      <c r="EV111" s="42" t="s">
        <v>105</v>
      </c>
      <c r="EW111" s="42" t="s">
        <v>504</v>
      </c>
      <c r="EX111" s="42" t="s">
        <v>105</v>
      </c>
      <c r="EY111" s="42" t="s">
        <v>277</v>
      </c>
      <c r="GB111" s="3" t="s">
        <v>473</v>
      </c>
      <c r="GC111" s="110" t="e">
        <f>#REF!+#REF!*0+#REF!*IF($Q111="Yes",1,0)+#REF!*$R111</f>
        <v>#REF!</v>
      </c>
      <c r="GD111" s="110" t="e">
        <f>#REF!+#REF!*1+#REF!*IF($Q111="Yes",1,0)+#REF!*$R111</f>
        <v>#REF!</v>
      </c>
      <c r="GE111" s="110" t="e">
        <f>#REF!+#REF!*1+#REF!*IF($Q111="Yes",1,0)+#REF!*$R111</f>
        <v>#REF!</v>
      </c>
      <c r="GF111" s="110" t="e">
        <f>#REF!+#REF!*1+#REF!*IF($Q111="Yes",1,0)+#REF!*$R111</f>
        <v>#REF!</v>
      </c>
      <c r="GG111" s="105">
        <v>6.2E-2</v>
      </c>
      <c r="GH111" s="109">
        <v>72.260416710552065</v>
      </c>
      <c r="GI111" s="3"/>
      <c r="GJ111" s="3"/>
    </row>
    <row r="112" spans="1:192" s="42" customFormat="1">
      <c r="A112" s="36">
        <v>73</v>
      </c>
      <c r="B112" s="3">
        <v>0</v>
      </c>
      <c r="C112" s="228">
        <v>10139</v>
      </c>
      <c r="D112" s="41">
        <v>1002</v>
      </c>
      <c r="E112" s="42" t="s">
        <v>198</v>
      </c>
      <c r="F112" s="42" t="s">
        <v>199</v>
      </c>
      <c r="G112" s="42" t="s">
        <v>200</v>
      </c>
      <c r="H112" s="42" t="s">
        <v>201</v>
      </c>
      <c r="I112" s="37" t="s">
        <v>505</v>
      </c>
      <c r="J112" s="43" t="s">
        <v>203</v>
      </c>
      <c r="K112" s="43"/>
      <c r="L112" s="44" t="s">
        <v>506</v>
      </c>
      <c r="M112" s="45" t="s">
        <v>167</v>
      </c>
      <c r="N112" s="45" t="s">
        <v>109</v>
      </c>
      <c r="O112" s="45">
        <v>82</v>
      </c>
      <c r="P112" s="45">
        <v>6000</v>
      </c>
      <c r="Q112" s="45" t="s">
        <v>129</v>
      </c>
      <c r="R112" s="45">
        <v>16</v>
      </c>
      <c r="S112" s="45">
        <v>604</v>
      </c>
      <c r="T112" s="45">
        <v>755</v>
      </c>
      <c r="U112" s="45" t="s">
        <v>507</v>
      </c>
      <c r="V112" s="45" t="s">
        <v>83</v>
      </c>
      <c r="W112" s="45">
        <v>16</v>
      </c>
      <c r="X112" s="45"/>
      <c r="Y112" s="45"/>
      <c r="Z112" s="45" t="s">
        <v>109</v>
      </c>
      <c r="AA112" s="45"/>
      <c r="AB112" s="46"/>
      <c r="AC112" s="46"/>
      <c r="AD112" s="46" t="s">
        <v>111</v>
      </c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3" t="b">
        <v>1</v>
      </c>
      <c r="BB112" s="48" t="b">
        <v>1</v>
      </c>
      <c r="BC112" s="42">
        <v>0</v>
      </c>
      <c r="BD112" s="42">
        <v>0</v>
      </c>
      <c r="BE112" s="42">
        <v>0</v>
      </c>
      <c r="BF112" s="42">
        <v>0</v>
      </c>
      <c r="BG112" s="42">
        <v>0</v>
      </c>
      <c r="BH112" s="42">
        <v>0</v>
      </c>
      <c r="BI112" s="42">
        <v>0</v>
      </c>
      <c r="BJ112" s="42">
        <v>0</v>
      </c>
      <c r="BK112" s="42">
        <v>0</v>
      </c>
      <c r="BL112" s="42">
        <v>0</v>
      </c>
      <c r="BM112" s="42">
        <v>0</v>
      </c>
      <c r="BN112" s="42">
        <v>0</v>
      </c>
      <c r="BO112" s="42">
        <v>0</v>
      </c>
      <c r="BP112" s="42">
        <v>0</v>
      </c>
      <c r="BQ112" s="43"/>
      <c r="BR112" s="42">
        <v>0</v>
      </c>
      <c r="BS112" s="42">
        <v>0</v>
      </c>
      <c r="BT112" s="42">
        <v>0</v>
      </c>
      <c r="BU112" s="42">
        <v>0</v>
      </c>
      <c r="BV112" s="42">
        <v>0</v>
      </c>
      <c r="BW112" s="42">
        <v>0</v>
      </c>
      <c r="BX112" s="42">
        <v>0</v>
      </c>
      <c r="BY112" s="42">
        <v>0</v>
      </c>
      <c r="BZ112" s="42">
        <v>0</v>
      </c>
      <c r="CA112" s="42">
        <v>0</v>
      </c>
      <c r="CB112" s="42">
        <v>0</v>
      </c>
      <c r="CC112" s="42">
        <v>0</v>
      </c>
      <c r="CD112" s="42">
        <v>0</v>
      </c>
      <c r="CE112" s="42">
        <v>0</v>
      </c>
      <c r="CF112" s="43"/>
      <c r="CG112" s="42">
        <v>0</v>
      </c>
      <c r="CH112" s="42">
        <v>0</v>
      </c>
      <c r="CI112" s="42">
        <v>0</v>
      </c>
      <c r="CJ112" s="42">
        <v>0</v>
      </c>
      <c r="CK112" s="42">
        <v>0</v>
      </c>
      <c r="CL112" s="42">
        <v>0</v>
      </c>
      <c r="CM112" s="42">
        <v>0</v>
      </c>
      <c r="CN112" s="42">
        <v>0</v>
      </c>
      <c r="CO112" s="42">
        <v>0</v>
      </c>
      <c r="CP112" s="42">
        <v>0</v>
      </c>
      <c r="CQ112" s="42">
        <v>0</v>
      </c>
      <c r="CR112" s="42">
        <v>0</v>
      </c>
      <c r="CS112" s="42">
        <v>0</v>
      </c>
      <c r="CT112" s="42">
        <v>0</v>
      </c>
      <c r="CU112" s="43"/>
      <c r="CV112" s="42">
        <v>0</v>
      </c>
      <c r="CW112" s="42">
        <v>0</v>
      </c>
      <c r="CX112" s="42">
        <v>0</v>
      </c>
      <c r="CY112" s="42">
        <v>0</v>
      </c>
      <c r="CZ112" s="42">
        <v>0</v>
      </c>
      <c r="DA112" s="42">
        <v>0</v>
      </c>
      <c r="DB112" s="42">
        <v>0</v>
      </c>
      <c r="DC112" s="42">
        <v>0</v>
      </c>
      <c r="DD112" s="42">
        <v>0</v>
      </c>
      <c r="DE112" s="42">
        <v>0</v>
      </c>
      <c r="DF112" s="42">
        <v>0</v>
      </c>
      <c r="DG112" s="42">
        <v>0</v>
      </c>
      <c r="DH112" s="42">
        <v>0</v>
      </c>
      <c r="DI112" s="42">
        <v>0</v>
      </c>
      <c r="DJ112" s="43"/>
      <c r="DK112" s="42" t="b">
        <v>0</v>
      </c>
      <c r="DL112" s="42" t="b">
        <v>0</v>
      </c>
      <c r="DM112" s="42" t="b">
        <v>0</v>
      </c>
      <c r="DN112" s="42" t="b">
        <v>0</v>
      </c>
      <c r="DO112" s="42" t="b">
        <v>0</v>
      </c>
      <c r="DP112" s="42" t="b">
        <v>0</v>
      </c>
      <c r="DQ112" s="42" t="b">
        <v>0</v>
      </c>
      <c r="DR112" s="42" t="b">
        <v>0</v>
      </c>
      <c r="DS112" s="42" t="b">
        <v>0</v>
      </c>
      <c r="DT112" s="42" t="b">
        <v>0</v>
      </c>
      <c r="DU112" s="42" t="b">
        <v>0</v>
      </c>
      <c r="DV112" s="42" t="b">
        <v>0</v>
      </c>
      <c r="DW112" s="42" t="b">
        <v>0</v>
      </c>
      <c r="DX112" s="42" t="b">
        <v>0</v>
      </c>
      <c r="DY112" s="43"/>
      <c r="EA112" s="3" t="s">
        <v>505</v>
      </c>
      <c r="ED112" s="3">
        <v>73</v>
      </c>
      <c r="EE112" s="3">
        <v>1</v>
      </c>
      <c r="EH112" s="42" t="s">
        <v>136</v>
      </c>
      <c r="EI112" s="42" t="s">
        <v>466</v>
      </c>
      <c r="EJ112" s="42" t="s">
        <v>105</v>
      </c>
      <c r="EK112" s="42" t="s">
        <v>105</v>
      </c>
      <c r="EL112" s="42" t="s">
        <v>105</v>
      </c>
      <c r="EM112" s="42" t="s">
        <v>105</v>
      </c>
      <c r="EN112" s="42" t="s">
        <v>281</v>
      </c>
      <c r="EP112" s="42" t="s">
        <v>167</v>
      </c>
      <c r="EQ112" s="42" t="s">
        <v>105</v>
      </c>
      <c r="ER112" s="42" t="s">
        <v>167</v>
      </c>
      <c r="ES112" s="42" t="s">
        <v>105</v>
      </c>
      <c r="ET112" s="42" t="s">
        <v>105</v>
      </c>
      <c r="EU112" s="42" t="s">
        <v>105</v>
      </c>
      <c r="EV112" s="42" t="s">
        <v>105</v>
      </c>
      <c r="EW112" s="42" t="s">
        <v>508</v>
      </c>
      <c r="EX112" s="42" t="s">
        <v>105</v>
      </c>
      <c r="EY112" s="42" t="s">
        <v>283</v>
      </c>
      <c r="GB112" s="3" t="s">
        <v>473</v>
      </c>
      <c r="GC112" s="110" t="e">
        <f>#REF!+#REF!*0+#REF!*IF($Q112="Yes",1,0)+#REF!*$R112</f>
        <v>#REF!</v>
      </c>
      <c r="GD112" s="110" t="e">
        <f>#REF!+#REF!*1+#REF!*IF($Q112="Yes",1,0)+#REF!*$R112</f>
        <v>#REF!</v>
      </c>
      <c r="GE112" s="110" t="e">
        <f>#REF!+#REF!*1+#REF!*IF($Q112="Yes",1,0)+#REF!*$R112</f>
        <v>#REF!</v>
      </c>
      <c r="GF112" s="110" t="e">
        <f>#REF!+#REF!*1+#REF!*IF($Q112="Yes",1,0)+#REF!*$R112</f>
        <v>#REF!</v>
      </c>
      <c r="GG112" s="105">
        <v>6.2E-2</v>
      </c>
      <c r="GH112" s="109">
        <v>72.260416710552065</v>
      </c>
      <c r="GI112" s="3"/>
      <c r="GJ112" s="3"/>
    </row>
    <row r="113" spans="1:192" s="42" customFormat="1">
      <c r="A113" s="36">
        <v>74</v>
      </c>
      <c r="B113" s="3">
        <v>0</v>
      </c>
      <c r="C113" s="228">
        <v>10140</v>
      </c>
      <c r="D113" s="41">
        <v>1002</v>
      </c>
      <c r="E113" s="42" t="s">
        <v>198</v>
      </c>
      <c r="F113" s="42" t="s">
        <v>199</v>
      </c>
      <c r="G113" s="42" t="s">
        <v>200</v>
      </c>
      <c r="H113" s="42" t="s">
        <v>201</v>
      </c>
      <c r="I113" s="37" t="s">
        <v>509</v>
      </c>
      <c r="J113" s="43" t="s">
        <v>203</v>
      </c>
      <c r="K113" s="43"/>
      <c r="L113" s="44" t="s">
        <v>510</v>
      </c>
      <c r="M113" s="45" t="s">
        <v>167</v>
      </c>
      <c r="N113" s="45" t="s">
        <v>109</v>
      </c>
      <c r="O113" s="45">
        <v>82</v>
      </c>
      <c r="P113" s="45">
        <v>6000</v>
      </c>
      <c r="Q113" s="45" t="s">
        <v>129</v>
      </c>
      <c r="R113" s="45">
        <v>17</v>
      </c>
      <c r="S113" s="45">
        <v>644</v>
      </c>
      <c r="T113" s="45">
        <v>805</v>
      </c>
      <c r="U113" s="45" t="s">
        <v>511</v>
      </c>
      <c r="V113" s="45" t="s">
        <v>83</v>
      </c>
      <c r="W113" s="45">
        <v>17</v>
      </c>
      <c r="X113" s="45"/>
      <c r="Y113" s="45"/>
      <c r="Z113" s="45" t="s">
        <v>109</v>
      </c>
      <c r="AA113" s="45"/>
      <c r="AB113" s="46"/>
      <c r="AC113" s="46"/>
      <c r="AD113" s="46" t="s">
        <v>111</v>
      </c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3" t="b">
        <v>1</v>
      </c>
      <c r="BB113" s="48" t="b">
        <v>1</v>
      </c>
      <c r="BC113" s="42">
        <v>0</v>
      </c>
      <c r="BD113" s="42">
        <v>0</v>
      </c>
      <c r="BE113" s="42">
        <v>0</v>
      </c>
      <c r="BF113" s="42">
        <v>0</v>
      </c>
      <c r="BG113" s="42">
        <v>0</v>
      </c>
      <c r="BH113" s="42">
        <v>0</v>
      </c>
      <c r="BI113" s="42">
        <v>0</v>
      </c>
      <c r="BJ113" s="42">
        <v>0</v>
      </c>
      <c r="BK113" s="42">
        <v>0</v>
      </c>
      <c r="BL113" s="42">
        <v>0</v>
      </c>
      <c r="BM113" s="42">
        <v>0</v>
      </c>
      <c r="BN113" s="42">
        <v>0</v>
      </c>
      <c r="BO113" s="42">
        <v>0</v>
      </c>
      <c r="BP113" s="42">
        <v>0</v>
      </c>
      <c r="BQ113" s="43"/>
      <c r="BR113" s="42">
        <v>0</v>
      </c>
      <c r="BS113" s="42">
        <v>0</v>
      </c>
      <c r="BT113" s="42">
        <v>0</v>
      </c>
      <c r="BU113" s="42">
        <v>0</v>
      </c>
      <c r="BV113" s="42">
        <v>0</v>
      </c>
      <c r="BW113" s="42">
        <v>0</v>
      </c>
      <c r="BX113" s="42">
        <v>0</v>
      </c>
      <c r="BY113" s="42">
        <v>0</v>
      </c>
      <c r="BZ113" s="42">
        <v>0</v>
      </c>
      <c r="CA113" s="42">
        <v>0</v>
      </c>
      <c r="CB113" s="42">
        <v>0</v>
      </c>
      <c r="CC113" s="42">
        <v>0</v>
      </c>
      <c r="CD113" s="42">
        <v>0</v>
      </c>
      <c r="CE113" s="42">
        <v>0</v>
      </c>
      <c r="CF113" s="43"/>
      <c r="CG113" s="42">
        <v>0</v>
      </c>
      <c r="CH113" s="42">
        <v>0</v>
      </c>
      <c r="CI113" s="42">
        <v>0</v>
      </c>
      <c r="CJ113" s="42">
        <v>0</v>
      </c>
      <c r="CK113" s="42">
        <v>0</v>
      </c>
      <c r="CL113" s="42">
        <v>0</v>
      </c>
      <c r="CM113" s="42">
        <v>0</v>
      </c>
      <c r="CN113" s="42">
        <v>0</v>
      </c>
      <c r="CO113" s="42">
        <v>0</v>
      </c>
      <c r="CP113" s="42">
        <v>0</v>
      </c>
      <c r="CQ113" s="42">
        <v>0</v>
      </c>
      <c r="CR113" s="42">
        <v>0</v>
      </c>
      <c r="CS113" s="42">
        <v>0</v>
      </c>
      <c r="CT113" s="42">
        <v>0</v>
      </c>
      <c r="CU113" s="43"/>
      <c r="CV113" s="42">
        <v>0</v>
      </c>
      <c r="CW113" s="42">
        <v>0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2">
        <v>0</v>
      </c>
      <c r="DJ113" s="43"/>
      <c r="DK113" s="42" t="b">
        <v>0</v>
      </c>
      <c r="DL113" s="42" t="b">
        <v>0</v>
      </c>
      <c r="DM113" s="42" t="b">
        <v>0</v>
      </c>
      <c r="DN113" s="42" t="b">
        <v>0</v>
      </c>
      <c r="DO113" s="42" t="b">
        <v>0</v>
      </c>
      <c r="DP113" s="42" t="b">
        <v>0</v>
      </c>
      <c r="DQ113" s="42" t="b">
        <v>0</v>
      </c>
      <c r="DR113" s="42" t="b">
        <v>0</v>
      </c>
      <c r="DS113" s="42" t="b">
        <v>0</v>
      </c>
      <c r="DT113" s="42" t="b">
        <v>0</v>
      </c>
      <c r="DU113" s="42" t="b">
        <v>0</v>
      </c>
      <c r="DV113" s="42" t="b">
        <v>0</v>
      </c>
      <c r="DW113" s="42" t="b">
        <v>0</v>
      </c>
      <c r="DX113" s="42" t="b">
        <v>0</v>
      </c>
      <c r="DY113" s="43"/>
      <c r="EA113" s="3" t="s">
        <v>509</v>
      </c>
      <c r="ED113" s="3">
        <v>74</v>
      </c>
      <c r="EE113" s="3">
        <v>1</v>
      </c>
      <c r="EH113" s="42" t="s">
        <v>136</v>
      </c>
      <c r="EI113" s="42" t="s">
        <v>466</v>
      </c>
      <c r="EJ113" s="42" t="s">
        <v>105</v>
      </c>
      <c r="EK113" s="42" t="s">
        <v>105</v>
      </c>
      <c r="EL113" s="42" t="s">
        <v>105</v>
      </c>
      <c r="EM113" s="42" t="s">
        <v>105</v>
      </c>
      <c r="EN113" s="42" t="s">
        <v>287</v>
      </c>
      <c r="EP113" s="42" t="s">
        <v>167</v>
      </c>
      <c r="EQ113" s="42" t="s">
        <v>105</v>
      </c>
      <c r="ER113" s="42" t="s">
        <v>167</v>
      </c>
      <c r="ES113" s="42" t="s">
        <v>105</v>
      </c>
      <c r="ET113" s="42" t="s">
        <v>105</v>
      </c>
      <c r="EU113" s="42" t="s">
        <v>105</v>
      </c>
      <c r="EV113" s="42" t="s">
        <v>105</v>
      </c>
      <c r="EW113" s="42" t="s">
        <v>512</v>
      </c>
      <c r="EX113" s="42" t="s">
        <v>105</v>
      </c>
      <c r="EY113" s="42" t="s">
        <v>289</v>
      </c>
      <c r="GB113" s="3" t="s">
        <v>473</v>
      </c>
      <c r="GC113" s="110" t="e">
        <f>#REF!+#REF!*0+#REF!*IF($Q113="Yes",1,0)+#REF!*$R113</f>
        <v>#REF!</v>
      </c>
      <c r="GD113" s="110" t="e">
        <f>#REF!+#REF!*1+#REF!*IF($Q113="Yes",1,0)+#REF!*$R113</f>
        <v>#REF!</v>
      </c>
      <c r="GE113" s="110" t="e">
        <f>#REF!+#REF!*1+#REF!*IF($Q113="Yes",1,0)+#REF!*$R113</f>
        <v>#REF!</v>
      </c>
      <c r="GF113" s="110" t="e">
        <f>#REF!+#REF!*1+#REF!*IF($Q113="Yes",1,0)+#REF!*$R113</f>
        <v>#REF!</v>
      </c>
      <c r="GG113" s="105">
        <v>6.2E-2</v>
      </c>
      <c r="GH113" s="109">
        <v>72.260416710552065</v>
      </c>
      <c r="GI113" s="3"/>
      <c r="GJ113" s="3"/>
    </row>
    <row r="114" spans="1:192" s="42" customFormat="1">
      <c r="A114" s="36">
        <v>75</v>
      </c>
      <c r="B114" s="3">
        <v>0</v>
      </c>
      <c r="C114" s="228">
        <v>10141</v>
      </c>
      <c r="D114" s="41">
        <v>1002</v>
      </c>
      <c r="E114" s="42" t="s">
        <v>198</v>
      </c>
      <c r="F114" s="42" t="s">
        <v>199</v>
      </c>
      <c r="G114" s="42" t="s">
        <v>200</v>
      </c>
      <c r="H114" s="42" t="s">
        <v>201</v>
      </c>
      <c r="I114" s="37" t="s">
        <v>513</v>
      </c>
      <c r="J114" s="43" t="s">
        <v>203</v>
      </c>
      <c r="K114" s="43"/>
      <c r="L114" s="44" t="s">
        <v>514</v>
      </c>
      <c r="M114" s="45" t="s">
        <v>167</v>
      </c>
      <c r="N114" s="45" t="s">
        <v>109</v>
      </c>
      <c r="O114" s="45">
        <v>82</v>
      </c>
      <c r="P114" s="45">
        <v>6000</v>
      </c>
      <c r="Q114" s="45" t="s">
        <v>129</v>
      </c>
      <c r="R114" s="45">
        <v>18</v>
      </c>
      <c r="S114" s="45">
        <v>683</v>
      </c>
      <c r="T114" s="45">
        <v>855</v>
      </c>
      <c r="U114" s="45" t="s">
        <v>515</v>
      </c>
      <c r="V114" s="45" t="s">
        <v>83</v>
      </c>
      <c r="W114" s="45">
        <v>18</v>
      </c>
      <c r="X114" s="45"/>
      <c r="Y114" s="45"/>
      <c r="Z114" s="45" t="s">
        <v>109</v>
      </c>
      <c r="AA114" s="45"/>
      <c r="AB114" s="46"/>
      <c r="AC114" s="46"/>
      <c r="AD114" s="46" t="s">
        <v>111</v>
      </c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3" t="b">
        <v>1</v>
      </c>
      <c r="BB114" s="48" t="b">
        <v>1</v>
      </c>
      <c r="BC114" s="42">
        <v>0</v>
      </c>
      <c r="BD114" s="42">
        <v>0</v>
      </c>
      <c r="BE114" s="42">
        <v>0</v>
      </c>
      <c r="BF114" s="42">
        <v>0</v>
      </c>
      <c r="BG114" s="42">
        <v>0</v>
      </c>
      <c r="BH114" s="42">
        <v>0</v>
      </c>
      <c r="BI114" s="42">
        <v>0</v>
      </c>
      <c r="BJ114" s="42">
        <v>0</v>
      </c>
      <c r="BK114" s="42">
        <v>0</v>
      </c>
      <c r="BL114" s="42">
        <v>0</v>
      </c>
      <c r="BM114" s="42">
        <v>0</v>
      </c>
      <c r="BN114" s="42">
        <v>0</v>
      </c>
      <c r="BO114" s="42">
        <v>0</v>
      </c>
      <c r="BP114" s="42">
        <v>0</v>
      </c>
      <c r="BQ114" s="43"/>
      <c r="BR114" s="42">
        <v>0</v>
      </c>
      <c r="BS114" s="42">
        <v>0</v>
      </c>
      <c r="BT114" s="42">
        <v>0</v>
      </c>
      <c r="BU114" s="42">
        <v>0</v>
      </c>
      <c r="BV114" s="42">
        <v>0</v>
      </c>
      <c r="BW114" s="42">
        <v>0</v>
      </c>
      <c r="BX114" s="42">
        <v>0</v>
      </c>
      <c r="BY114" s="42">
        <v>0</v>
      </c>
      <c r="BZ114" s="42">
        <v>0</v>
      </c>
      <c r="CA114" s="42">
        <v>0</v>
      </c>
      <c r="CB114" s="42">
        <v>0</v>
      </c>
      <c r="CC114" s="42">
        <v>0</v>
      </c>
      <c r="CD114" s="42">
        <v>0</v>
      </c>
      <c r="CE114" s="42">
        <v>0</v>
      </c>
      <c r="CF114" s="43"/>
      <c r="CG114" s="42">
        <v>0</v>
      </c>
      <c r="CH114" s="42">
        <v>0</v>
      </c>
      <c r="CI114" s="42">
        <v>0</v>
      </c>
      <c r="CJ114" s="42">
        <v>0</v>
      </c>
      <c r="CK114" s="42">
        <v>0</v>
      </c>
      <c r="CL114" s="42">
        <v>0</v>
      </c>
      <c r="CM114" s="42">
        <v>0</v>
      </c>
      <c r="CN114" s="42">
        <v>0</v>
      </c>
      <c r="CO114" s="42">
        <v>0</v>
      </c>
      <c r="CP114" s="42">
        <v>0</v>
      </c>
      <c r="CQ114" s="42">
        <v>0</v>
      </c>
      <c r="CR114" s="42">
        <v>0</v>
      </c>
      <c r="CS114" s="42">
        <v>0</v>
      </c>
      <c r="CT114" s="42">
        <v>0</v>
      </c>
      <c r="CU114" s="43"/>
      <c r="CV114" s="42">
        <v>0</v>
      </c>
      <c r="CW114" s="42">
        <v>0</v>
      </c>
      <c r="CX114" s="42">
        <v>0</v>
      </c>
      <c r="CY114" s="42">
        <v>0</v>
      </c>
      <c r="CZ114" s="42">
        <v>0</v>
      </c>
      <c r="DA114" s="42">
        <v>0</v>
      </c>
      <c r="DB114" s="42">
        <v>0</v>
      </c>
      <c r="DC114" s="42">
        <v>0</v>
      </c>
      <c r="DD114" s="42">
        <v>0</v>
      </c>
      <c r="DE114" s="42">
        <v>0</v>
      </c>
      <c r="DF114" s="42">
        <v>0</v>
      </c>
      <c r="DG114" s="42">
        <v>0</v>
      </c>
      <c r="DH114" s="42">
        <v>0</v>
      </c>
      <c r="DI114" s="42">
        <v>0</v>
      </c>
      <c r="DJ114" s="43"/>
      <c r="DK114" s="42" t="b">
        <v>0</v>
      </c>
      <c r="DL114" s="42" t="b">
        <v>0</v>
      </c>
      <c r="DM114" s="42" t="b">
        <v>0</v>
      </c>
      <c r="DN114" s="42" t="b">
        <v>0</v>
      </c>
      <c r="DO114" s="42" t="b">
        <v>0</v>
      </c>
      <c r="DP114" s="42" t="b">
        <v>0</v>
      </c>
      <c r="DQ114" s="42" t="b">
        <v>0</v>
      </c>
      <c r="DR114" s="42" t="b">
        <v>0</v>
      </c>
      <c r="DS114" s="42" t="b">
        <v>0</v>
      </c>
      <c r="DT114" s="42" t="b">
        <v>0</v>
      </c>
      <c r="DU114" s="42" t="b">
        <v>0</v>
      </c>
      <c r="DV114" s="42" t="b">
        <v>0</v>
      </c>
      <c r="DW114" s="42" t="b">
        <v>0</v>
      </c>
      <c r="DX114" s="42" t="b">
        <v>0</v>
      </c>
      <c r="DY114" s="43"/>
      <c r="EA114" s="3" t="s">
        <v>513</v>
      </c>
      <c r="ED114" s="3">
        <v>75</v>
      </c>
      <c r="EE114" s="3">
        <v>1</v>
      </c>
      <c r="EH114" s="42" t="s">
        <v>136</v>
      </c>
      <c r="EI114" s="42" t="s">
        <v>466</v>
      </c>
      <c r="EJ114" s="42" t="s">
        <v>105</v>
      </c>
      <c r="EK114" s="42" t="s">
        <v>105</v>
      </c>
      <c r="EL114" s="42" t="s">
        <v>105</v>
      </c>
      <c r="EM114" s="42" t="s">
        <v>105</v>
      </c>
      <c r="EN114" s="42" t="s">
        <v>293</v>
      </c>
      <c r="EP114" s="42" t="s">
        <v>167</v>
      </c>
      <c r="EQ114" s="42" t="s">
        <v>105</v>
      </c>
      <c r="ER114" s="42" t="s">
        <v>167</v>
      </c>
      <c r="ES114" s="42" t="s">
        <v>105</v>
      </c>
      <c r="ET114" s="42" t="s">
        <v>105</v>
      </c>
      <c r="EU114" s="42" t="s">
        <v>105</v>
      </c>
      <c r="EV114" s="42" t="s">
        <v>105</v>
      </c>
      <c r="EW114" s="42" t="s">
        <v>516</v>
      </c>
      <c r="EX114" s="42" t="s">
        <v>105</v>
      </c>
      <c r="EY114" s="42" t="s">
        <v>295</v>
      </c>
      <c r="GB114" s="3" t="s">
        <v>473</v>
      </c>
      <c r="GC114" s="110" t="e">
        <f>#REF!+#REF!*0+#REF!*IF($Q114="Yes",1,0)+#REF!*$R114</f>
        <v>#REF!</v>
      </c>
      <c r="GD114" s="110" t="e">
        <f>#REF!+#REF!*1+#REF!*IF($Q114="Yes",1,0)+#REF!*$R114</f>
        <v>#REF!</v>
      </c>
      <c r="GE114" s="110" t="e">
        <f>#REF!+#REF!*1+#REF!*IF($Q114="Yes",1,0)+#REF!*$R114</f>
        <v>#REF!</v>
      </c>
      <c r="GF114" s="110" t="e">
        <f>#REF!+#REF!*1+#REF!*IF($Q114="Yes",1,0)+#REF!*$R114</f>
        <v>#REF!</v>
      </c>
      <c r="GG114" s="105">
        <v>6.2E-2</v>
      </c>
      <c r="GH114" s="109">
        <v>72.260416710552065</v>
      </c>
      <c r="GI114" s="3"/>
      <c r="GJ114" s="3"/>
    </row>
    <row r="115" spans="1:192" s="42" customFormat="1">
      <c r="A115" s="36">
        <v>76</v>
      </c>
      <c r="B115" s="3">
        <v>0</v>
      </c>
      <c r="C115" s="228">
        <v>10142</v>
      </c>
      <c r="D115" s="41">
        <v>1002</v>
      </c>
      <c r="E115" s="42" t="s">
        <v>198</v>
      </c>
      <c r="F115" s="42" t="s">
        <v>199</v>
      </c>
      <c r="G115" s="42" t="s">
        <v>200</v>
      </c>
      <c r="H115" s="42" t="s">
        <v>201</v>
      </c>
      <c r="I115" s="37" t="s">
        <v>517</v>
      </c>
      <c r="J115" s="43" t="s">
        <v>203</v>
      </c>
      <c r="K115" s="43"/>
      <c r="L115" s="44" t="s">
        <v>518</v>
      </c>
      <c r="M115" s="45" t="s">
        <v>167</v>
      </c>
      <c r="N115" s="45" t="s">
        <v>109</v>
      </c>
      <c r="O115" s="45">
        <v>82</v>
      </c>
      <c r="P115" s="45">
        <v>6000</v>
      </c>
      <c r="Q115" s="45" t="s">
        <v>129</v>
      </c>
      <c r="R115" s="45">
        <v>19</v>
      </c>
      <c r="S115" s="45">
        <v>723</v>
      </c>
      <c r="T115" s="45">
        <v>905</v>
      </c>
      <c r="U115" s="45" t="s">
        <v>519</v>
      </c>
      <c r="V115" s="45" t="s">
        <v>83</v>
      </c>
      <c r="W115" s="45">
        <v>19</v>
      </c>
      <c r="X115" s="45"/>
      <c r="Y115" s="45"/>
      <c r="Z115" s="45" t="s">
        <v>109</v>
      </c>
      <c r="AA115" s="45"/>
      <c r="AB115" s="46"/>
      <c r="AC115" s="46"/>
      <c r="AD115" s="46" t="s">
        <v>111</v>
      </c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3" t="b">
        <v>1</v>
      </c>
      <c r="BB115" s="48" t="b">
        <v>1</v>
      </c>
      <c r="BC115" s="42">
        <v>0</v>
      </c>
      <c r="BD115" s="42">
        <v>0</v>
      </c>
      <c r="BE115" s="42">
        <v>0</v>
      </c>
      <c r="BF115" s="42">
        <v>0</v>
      </c>
      <c r="BG115" s="42">
        <v>0</v>
      </c>
      <c r="BH115" s="42">
        <v>0</v>
      </c>
      <c r="BI115" s="42">
        <v>0</v>
      </c>
      <c r="BJ115" s="42">
        <v>0</v>
      </c>
      <c r="BK115" s="42">
        <v>0</v>
      </c>
      <c r="BL115" s="42">
        <v>0</v>
      </c>
      <c r="BM115" s="42">
        <v>0</v>
      </c>
      <c r="BN115" s="42">
        <v>0</v>
      </c>
      <c r="BO115" s="42">
        <v>0</v>
      </c>
      <c r="BP115" s="42">
        <v>0</v>
      </c>
      <c r="BQ115" s="43"/>
      <c r="BR115" s="42">
        <v>0</v>
      </c>
      <c r="BS115" s="42">
        <v>0</v>
      </c>
      <c r="BT115" s="42">
        <v>0</v>
      </c>
      <c r="BU115" s="42">
        <v>0</v>
      </c>
      <c r="BV115" s="42">
        <v>0</v>
      </c>
      <c r="BW115" s="42">
        <v>0</v>
      </c>
      <c r="BX115" s="42">
        <v>0</v>
      </c>
      <c r="BY115" s="42">
        <v>0</v>
      </c>
      <c r="BZ115" s="42">
        <v>0</v>
      </c>
      <c r="CA115" s="42">
        <v>0</v>
      </c>
      <c r="CB115" s="42">
        <v>0</v>
      </c>
      <c r="CC115" s="42">
        <v>0</v>
      </c>
      <c r="CD115" s="42">
        <v>0</v>
      </c>
      <c r="CE115" s="42">
        <v>0</v>
      </c>
      <c r="CF115" s="43"/>
      <c r="CG115" s="42">
        <v>0</v>
      </c>
      <c r="CH115" s="42">
        <v>0</v>
      </c>
      <c r="CI115" s="42">
        <v>0</v>
      </c>
      <c r="CJ115" s="42">
        <v>0</v>
      </c>
      <c r="CK115" s="42">
        <v>0</v>
      </c>
      <c r="CL115" s="42">
        <v>0</v>
      </c>
      <c r="CM115" s="42">
        <v>0</v>
      </c>
      <c r="CN115" s="42">
        <v>0</v>
      </c>
      <c r="CO115" s="42">
        <v>0</v>
      </c>
      <c r="CP115" s="42">
        <v>0</v>
      </c>
      <c r="CQ115" s="42">
        <v>0</v>
      </c>
      <c r="CR115" s="42">
        <v>0</v>
      </c>
      <c r="CS115" s="42">
        <v>0</v>
      </c>
      <c r="CT115" s="42">
        <v>0</v>
      </c>
      <c r="CU115" s="43"/>
      <c r="CV115" s="42">
        <v>0</v>
      </c>
      <c r="CW115" s="42">
        <v>0</v>
      </c>
      <c r="CX115" s="42">
        <v>0</v>
      </c>
      <c r="CY115" s="42">
        <v>0</v>
      </c>
      <c r="CZ115" s="42">
        <v>0</v>
      </c>
      <c r="DA115" s="42">
        <v>0</v>
      </c>
      <c r="DB115" s="42">
        <v>0</v>
      </c>
      <c r="DC115" s="42">
        <v>0</v>
      </c>
      <c r="DD115" s="42">
        <v>0</v>
      </c>
      <c r="DE115" s="42">
        <v>0</v>
      </c>
      <c r="DF115" s="42">
        <v>0</v>
      </c>
      <c r="DG115" s="42">
        <v>0</v>
      </c>
      <c r="DH115" s="42">
        <v>0</v>
      </c>
      <c r="DI115" s="42">
        <v>0</v>
      </c>
      <c r="DJ115" s="43"/>
      <c r="DK115" s="42" t="b">
        <v>0</v>
      </c>
      <c r="DL115" s="42" t="b">
        <v>0</v>
      </c>
      <c r="DM115" s="42" t="b">
        <v>0</v>
      </c>
      <c r="DN115" s="42" t="b">
        <v>0</v>
      </c>
      <c r="DO115" s="42" t="b">
        <v>0</v>
      </c>
      <c r="DP115" s="42" t="b">
        <v>0</v>
      </c>
      <c r="DQ115" s="42" t="b">
        <v>0</v>
      </c>
      <c r="DR115" s="42" t="b">
        <v>0</v>
      </c>
      <c r="DS115" s="42" t="b">
        <v>0</v>
      </c>
      <c r="DT115" s="42" t="b">
        <v>0</v>
      </c>
      <c r="DU115" s="42" t="b">
        <v>0</v>
      </c>
      <c r="DV115" s="42" t="b">
        <v>0</v>
      </c>
      <c r="DW115" s="42" t="b">
        <v>0</v>
      </c>
      <c r="DX115" s="42" t="b">
        <v>0</v>
      </c>
      <c r="DY115" s="43"/>
      <c r="EA115" s="3" t="s">
        <v>517</v>
      </c>
      <c r="ED115" s="3">
        <v>76</v>
      </c>
      <c r="EE115" s="3">
        <v>1</v>
      </c>
      <c r="EH115" s="42" t="s">
        <v>136</v>
      </c>
      <c r="EI115" s="42" t="s">
        <v>466</v>
      </c>
      <c r="EJ115" s="42" t="s">
        <v>105</v>
      </c>
      <c r="EK115" s="42" t="s">
        <v>105</v>
      </c>
      <c r="EL115" s="42" t="s">
        <v>105</v>
      </c>
      <c r="EM115" s="42" t="s">
        <v>105</v>
      </c>
      <c r="EN115" s="42" t="s">
        <v>299</v>
      </c>
      <c r="EP115" s="42" t="s">
        <v>167</v>
      </c>
      <c r="EQ115" s="42" t="s">
        <v>105</v>
      </c>
      <c r="ER115" s="42" t="s">
        <v>167</v>
      </c>
      <c r="ES115" s="42" t="s">
        <v>105</v>
      </c>
      <c r="ET115" s="42" t="s">
        <v>105</v>
      </c>
      <c r="EU115" s="42" t="s">
        <v>105</v>
      </c>
      <c r="EV115" s="42" t="s">
        <v>105</v>
      </c>
      <c r="EW115" s="42" t="s">
        <v>520</v>
      </c>
      <c r="EX115" s="42" t="s">
        <v>105</v>
      </c>
      <c r="EY115" s="42" t="s">
        <v>301</v>
      </c>
      <c r="GB115" s="3" t="s">
        <v>473</v>
      </c>
      <c r="GC115" s="110" t="e">
        <f>#REF!+#REF!*0+#REF!*IF($Q115="Yes",1,0)+#REF!*$R115</f>
        <v>#REF!</v>
      </c>
      <c r="GD115" s="110" t="e">
        <f>#REF!+#REF!*1+#REF!*IF($Q115="Yes",1,0)+#REF!*$R115</f>
        <v>#REF!</v>
      </c>
      <c r="GE115" s="110" t="e">
        <f>#REF!+#REF!*1+#REF!*IF($Q115="Yes",1,0)+#REF!*$R115</f>
        <v>#REF!</v>
      </c>
      <c r="GF115" s="110" t="e">
        <f>#REF!+#REF!*1+#REF!*IF($Q115="Yes",1,0)+#REF!*$R115</f>
        <v>#REF!</v>
      </c>
      <c r="GG115" s="105">
        <v>6.2E-2</v>
      </c>
      <c r="GH115" s="109">
        <v>72.260416710552065</v>
      </c>
      <c r="GI115" s="3"/>
      <c r="GJ115" s="3"/>
    </row>
    <row r="116" spans="1:192" s="42" customFormat="1">
      <c r="A116" s="36">
        <v>77</v>
      </c>
      <c r="B116" s="3">
        <v>0</v>
      </c>
      <c r="C116" s="228">
        <v>10143</v>
      </c>
      <c r="D116" s="41">
        <v>1002</v>
      </c>
      <c r="E116" s="42" t="s">
        <v>198</v>
      </c>
      <c r="F116" s="42" t="s">
        <v>199</v>
      </c>
      <c r="G116" s="42" t="s">
        <v>200</v>
      </c>
      <c r="H116" s="42" t="s">
        <v>201</v>
      </c>
      <c r="I116" s="37" t="s">
        <v>521</v>
      </c>
      <c r="J116" s="43" t="s">
        <v>203</v>
      </c>
      <c r="K116" s="43"/>
      <c r="L116" s="44" t="s">
        <v>522</v>
      </c>
      <c r="M116" s="45" t="s">
        <v>167</v>
      </c>
      <c r="N116" s="45" t="s">
        <v>109</v>
      </c>
      <c r="O116" s="45">
        <v>82</v>
      </c>
      <c r="P116" s="45">
        <v>6000</v>
      </c>
      <c r="Q116" s="45" t="s">
        <v>129</v>
      </c>
      <c r="R116" s="45">
        <v>20</v>
      </c>
      <c r="S116" s="45">
        <v>762</v>
      </c>
      <c r="T116" s="45">
        <v>955</v>
      </c>
      <c r="U116" s="45" t="s">
        <v>523</v>
      </c>
      <c r="V116" s="45" t="s">
        <v>83</v>
      </c>
      <c r="W116" s="45">
        <v>20</v>
      </c>
      <c r="X116" s="45"/>
      <c r="Y116" s="45"/>
      <c r="Z116" s="45" t="s">
        <v>109</v>
      </c>
      <c r="AA116" s="45"/>
      <c r="AB116" s="46"/>
      <c r="AC116" s="46"/>
      <c r="AD116" s="46" t="s">
        <v>111</v>
      </c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3" t="b">
        <v>1</v>
      </c>
      <c r="BB116" s="48" t="b">
        <v>1</v>
      </c>
      <c r="BC116" s="42">
        <v>0</v>
      </c>
      <c r="BD116" s="42">
        <v>0</v>
      </c>
      <c r="BE116" s="42">
        <v>0</v>
      </c>
      <c r="BF116" s="42">
        <v>0</v>
      </c>
      <c r="BG116" s="42">
        <v>0</v>
      </c>
      <c r="BH116" s="42">
        <v>0</v>
      </c>
      <c r="BI116" s="42">
        <v>0</v>
      </c>
      <c r="BJ116" s="42">
        <v>0</v>
      </c>
      <c r="BK116" s="42">
        <v>0</v>
      </c>
      <c r="BL116" s="42">
        <v>0</v>
      </c>
      <c r="BM116" s="42">
        <v>0</v>
      </c>
      <c r="BN116" s="42">
        <v>0</v>
      </c>
      <c r="BO116" s="42">
        <v>0</v>
      </c>
      <c r="BP116" s="42">
        <v>0</v>
      </c>
      <c r="BQ116" s="43"/>
      <c r="BR116" s="42">
        <v>0</v>
      </c>
      <c r="BS116" s="42">
        <v>0</v>
      </c>
      <c r="BT116" s="42">
        <v>0</v>
      </c>
      <c r="BU116" s="42">
        <v>0</v>
      </c>
      <c r="BV116" s="42">
        <v>0</v>
      </c>
      <c r="BW116" s="42">
        <v>0</v>
      </c>
      <c r="BX116" s="42">
        <v>0</v>
      </c>
      <c r="BY116" s="42">
        <v>0</v>
      </c>
      <c r="BZ116" s="42">
        <v>0</v>
      </c>
      <c r="CA116" s="42">
        <v>0</v>
      </c>
      <c r="CB116" s="42">
        <v>0</v>
      </c>
      <c r="CC116" s="42">
        <v>0</v>
      </c>
      <c r="CD116" s="42">
        <v>0</v>
      </c>
      <c r="CE116" s="42">
        <v>0</v>
      </c>
      <c r="CF116" s="43"/>
      <c r="CG116" s="42">
        <v>0</v>
      </c>
      <c r="CH116" s="42">
        <v>0</v>
      </c>
      <c r="CI116" s="42">
        <v>0</v>
      </c>
      <c r="CJ116" s="42">
        <v>0</v>
      </c>
      <c r="CK116" s="42">
        <v>0</v>
      </c>
      <c r="CL116" s="42">
        <v>0</v>
      </c>
      <c r="CM116" s="42">
        <v>0</v>
      </c>
      <c r="CN116" s="42">
        <v>0</v>
      </c>
      <c r="CO116" s="42">
        <v>0</v>
      </c>
      <c r="CP116" s="42">
        <v>0</v>
      </c>
      <c r="CQ116" s="42">
        <v>0</v>
      </c>
      <c r="CR116" s="42">
        <v>0</v>
      </c>
      <c r="CS116" s="42">
        <v>0</v>
      </c>
      <c r="CT116" s="42">
        <v>0</v>
      </c>
      <c r="CU116" s="43"/>
      <c r="CV116" s="42">
        <v>0</v>
      </c>
      <c r="CW116" s="42">
        <v>0</v>
      </c>
      <c r="CX116" s="42">
        <v>0</v>
      </c>
      <c r="CY116" s="42">
        <v>0</v>
      </c>
      <c r="CZ116" s="42">
        <v>0</v>
      </c>
      <c r="DA116" s="42">
        <v>0</v>
      </c>
      <c r="DB116" s="42">
        <v>0</v>
      </c>
      <c r="DC116" s="42">
        <v>0</v>
      </c>
      <c r="DD116" s="42">
        <v>0</v>
      </c>
      <c r="DE116" s="42">
        <v>0</v>
      </c>
      <c r="DF116" s="42">
        <v>0</v>
      </c>
      <c r="DG116" s="42">
        <v>0</v>
      </c>
      <c r="DH116" s="42">
        <v>0</v>
      </c>
      <c r="DI116" s="42">
        <v>0</v>
      </c>
      <c r="DJ116" s="43"/>
      <c r="DK116" s="42" t="b">
        <v>0</v>
      </c>
      <c r="DL116" s="42" t="b">
        <v>0</v>
      </c>
      <c r="DM116" s="42" t="b">
        <v>0</v>
      </c>
      <c r="DN116" s="42" t="b">
        <v>0</v>
      </c>
      <c r="DO116" s="42" t="b">
        <v>0</v>
      </c>
      <c r="DP116" s="42" t="b">
        <v>0</v>
      </c>
      <c r="DQ116" s="42" t="b">
        <v>0</v>
      </c>
      <c r="DR116" s="42" t="b">
        <v>0</v>
      </c>
      <c r="DS116" s="42" t="b">
        <v>0</v>
      </c>
      <c r="DT116" s="42" t="b">
        <v>0</v>
      </c>
      <c r="DU116" s="42" t="b">
        <v>0</v>
      </c>
      <c r="DV116" s="42" t="b">
        <v>0</v>
      </c>
      <c r="DW116" s="42" t="b">
        <v>0</v>
      </c>
      <c r="DX116" s="42" t="b">
        <v>0</v>
      </c>
      <c r="DY116" s="43"/>
      <c r="EA116" s="3" t="s">
        <v>521</v>
      </c>
      <c r="ED116" s="3">
        <v>77</v>
      </c>
      <c r="EE116" s="3">
        <v>1</v>
      </c>
      <c r="EH116" s="42" t="s">
        <v>136</v>
      </c>
      <c r="EI116" s="42" t="s">
        <v>466</v>
      </c>
      <c r="EJ116" s="42" t="s">
        <v>105</v>
      </c>
      <c r="EK116" s="42" t="s">
        <v>105</v>
      </c>
      <c r="EL116" s="42" t="s">
        <v>105</v>
      </c>
      <c r="EM116" s="42" t="s">
        <v>105</v>
      </c>
      <c r="EN116" s="42" t="s">
        <v>305</v>
      </c>
      <c r="EP116" s="42" t="s">
        <v>167</v>
      </c>
      <c r="EQ116" s="42" t="s">
        <v>105</v>
      </c>
      <c r="ER116" s="42" t="s">
        <v>167</v>
      </c>
      <c r="ES116" s="42" t="s">
        <v>105</v>
      </c>
      <c r="ET116" s="42" t="s">
        <v>105</v>
      </c>
      <c r="EU116" s="42" t="s">
        <v>105</v>
      </c>
      <c r="EV116" s="42" t="s">
        <v>105</v>
      </c>
      <c r="EW116" s="42" t="s">
        <v>524</v>
      </c>
      <c r="EX116" s="42" t="s">
        <v>105</v>
      </c>
      <c r="EY116" s="42" t="s">
        <v>307</v>
      </c>
      <c r="GB116" s="3" t="s">
        <v>473</v>
      </c>
      <c r="GC116" s="110" t="e">
        <f>#REF!+#REF!*0+#REF!*IF($Q116="Yes",1,0)+#REF!*$R116</f>
        <v>#REF!</v>
      </c>
      <c r="GD116" s="110" t="e">
        <f>#REF!+#REF!*1+#REF!*IF($Q116="Yes",1,0)+#REF!*$R116</f>
        <v>#REF!</v>
      </c>
      <c r="GE116" s="110" t="e">
        <f>#REF!+#REF!*1+#REF!*IF($Q116="Yes",1,0)+#REF!*$R116</f>
        <v>#REF!</v>
      </c>
      <c r="GF116" s="110" t="e">
        <f>#REF!+#REF!*1+#REF!*IF($Q116="Yes",1,0)+#REF!*$R116</f>
        <v>#REF!</v>
      </c>
      <c r="GG116" s="105">
        <v>6.2E-2</v>
      </c>
      <c r="GH116" s="109">
        <v>72.260416710552065</v>
      </c>
      <c r="GI116" s="3"/>
      <c r="GJ116" s="3"/>
    </row>
    <row r="117" spans="1:192" s="42" customFormat="1">
      <c r="A117" s="36">
        <v>78</v>
      </c>
      <c r="B117" s="3">
        <v>0</v>
      </c>
      <c r="C117" s="228">
        <v>10144</v>
      </c>
      <c r="D117" s="41">
        <v>1002</v>
      </c>
      <c r="E117" s="42" t="s">
        <v>198</v>
      </c>
      <c r="F117" s="42" t="s">
        <v>199</v>
      </c>
      <c r="G117" s="42" t="s">
        <v>200</v>
      </c>
      <c r="H117" s="42" t="s">
        <v>201</v>
      </c>
      <c r="I117" s="37" t="s">
        <v>525</v>
      </c>
      <c r="J117" s="43" t="s">
        <v>203</v>
      </c>
      <c r="K117" s="43"/>
      <c r="L117" s="44" t="s">
        <v>526</v>
      </c>
      <c r="M117" s="45" t="s">
        <v>167</v>
      </c>
      <c r="N117" s="45" t="s">
        <v>109</v>
      </c>
      <c r="O117" s="45">
        <v>82</v>
      </c>
      <c r="P117" s="45">
        <v>6000</v>
      </c>
      <c r="Q117" s="45" t="s">
        <v>129</v>
      </c>
      <c r="R117" s="45">
        <v>21</v>
      </c>
      <c r="S117" s="45">
        <v>801</v>
      </c>
      <c r="T117" s="45">
        <v>1003</v>
      </c>
      <c r="U117" s="45" t="s">
        <v>527</v>
      </c>
      <c r="V117" s="45" t="s">
        <v>83</v>
      </c>
      <c r="W117" s="45">
        <v>21</v>
      </c>
      <c r="X117" s="45"/>
      <c r="Y117" s="45"/>
      <c r="Z117" s="45" t="s">
        <v>109</v>
      </c>
      <c r="AA117" s="45"/>
      <c r="AB117" s="46"/>
      <c r="AC117" s="46"/>
      <c r="AD117" s="46" t="s">
        <v>111</v>
      </c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3" t="b">
        <v>1</v>
      </c>
      <c r="BB117" s="48" t="b">
        <v>1</v>
      </c>
      <c r="BC117" s="42">
        <v>0</v>
      </c>
      <c r="BD117" s="42">
        <v>0</v>
      </c>
      <c r="BE117" s="42">
        <v>0</v>
      </c>
      <c r="BF117" s="42">
        <v>0</v>
      </c>
      <c r="BG117" s="42">
        <v>0</v>
      </c>
      <c r="BH117" s="42">
        <v>0</v>
      </c>
      <c r="BI117" s="42">
        <v>0</v>
      </c>
      <c r="BJ117" s="42">
        <v>0</v>
      </c>
      <c r="BK117" s="42">
        <v>0</v>
      </c>
      <c r="BL117" s="42">
        <v>0</v>
      </c>
      <c r="BM117" s="42">
        <v>0</v>
      </c>
      <c r="BN117" s="42">
        <v>0</v>
      </c>
      <c r="BO117" s="42">
        <v>0</v>
      </c>
      <c r="BP117" s="42">
        <v>0</v>
      </c>
      <c r="BQ117" s="43"/>
      <c r="BR117" s="42">
        <v>0</v>
      </c>
      <c r="BS117" s="42">
        <v>0</v>
      </c>
      <c r="BT117" s="42">
        <v>0</v>
      </c>
      <c r="BU117" s="42">
        <v>0</v>
      </c>
      <c r="BV117" s="42">
        <v>0</v>
      </c>
      <c r="BW117" s="42">
        <v>0</v>
      </c>
      <c r="BX117" s="42">
        <v>0</v>
      </c>
      <c r="BY117" s="42">
        <v>0</v>
      </c>
      <c r="BZ117" s="42">
        <v>0</v>
      </c>
      <c r="CA117" s="42">
        <v>0</v>
      </c>
      <c r="CB117" s="42">
        <v>0</v>
      </c>
      <c r="CC117" s="42">
        <v>0</v>
      </c>
      <c r="CD117" s="42">
        <v>0</v>
      </c>
      <c r="CE117" s="42">
        <v>0</v>
      </c>
      <c r="CF117" s="43"/>
      <c r="CG117" s="42">
        <v>0</v>
      </c>
      <c r="CH117" s="42">
        <v>0</v>
      </c>
      <c r="CI117" s="42">
        <v>0</v>
      </c>
      <c r="CJ117" s="42">
        <v>0</v>
      </c>
      <c r="CK117" s="42">
        <v>0</v>
      </c>
      <c r="CL117" s="42">
        <v>0</v>
      </c>
      <c r="CM117" s="42">
        <v>0</v>
      </c>
      <c r="CN117" s="42">
        <v>0</v>
      </c>
      <c r="CO117" s="42">
        <v>0</v>
      </c>
      <c r="CP117" s="42">
        <v>0</v>
      </c>
      <c r="CQ117" s="42">
        <v>0</v>
      </c>
      <c r="CR117" s="42">
        <v>0</v>
      </c>
      <c r="CS117" s="42">
        <v>0</v>
      </c>
      <c r="CT117" s="42">
        <v>0</v>
      </c>
      <c r="CU117" s="43"/>
      <c r="CV117" s="42">
        <v>0</v>
      </c>
      <c r="CW117" s="42">
        <v>0</v>
      </c>
      <c r="CX117" s="42">
        <v>0</v>
      </c>
      <c r="CY117" s="42">
        <v>0</v>
      </c>
      <c r="CZ117" s="42">
        <v>0</v>
      </c>
      <c r="DA117" s="42">
        <v>0</v>
      </c>
      <c r="DB117" s="42">
        <v>0</v>
      </c>
      <c r="DC117" s="42">
        <v>0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2">
        <v>0</v>
      </c>
      <c r="DJ117" s="43"/>
      <c r="DK117" s="42" t="b">
        <v>0</v>
      </c>
      <c r="DL117" s="42" t="b">
        <v>0</v>
      </c>
      <c r="DM117" s="42" t="b">
        <v>0</v>
      </c>
      <c r="DN117" s="42" t="b">
        <v>0</v>
      </c>
      <c r="DO117" s="42" t="b">
        <v>0</v>
      </c>
      <c r="DP117" s="42" t="b">
        <v>0</v>
      </c>
      <c r="DQ117" s="42" t="b">
        <v>0</v>
      </c>
      <c r="DR117" s="42" t="b">
        <v>0</v>
      </c>
      <c r="DS117" s="42" t="b">
        <v>0</v>
      </c>
      <c r="DT117" s="42" t="b">
        <v>0</v>
      </c>
      <c r="DU117" s="42" t="b">
        <v>0</v>
      </c>
      <c r="DV117" s="42" t="b">
        <v>0</v>
      </c>
      <c r="DW117" s="42" t="b">
        <v>0</v>
      </c>
      <c r="DX117" s="42" t="b">
        <v>0</v>
      </c>
      <c r="DY117" s="43"/>
      <c r="EA117" s="3" t="s">
        <v>525</v>
      </c>
      <c r="ED117" s="3">
        <v>78</v>
      </c>
      <c r="EE117" s="3">
        <v>1</v>
      </c>
      <c r="EH117" s="42" t="s">
        <v>136</v>
      </c>
      <c r="EI117" s="42" t="s">
        <v>466</v>
      </c>
      <c r="EJ117" s="42" t="s">
        <v>105</v>
      </c>
      <c r="EK117" s="42" t="s">
        <v>105</v>
      </c>
      <c r="EL117" s="42" t="s">
        <v>105</v>
      </c>
      <c r="EM117" s="42" t="s">
        <v>105</v>
      </c>
      <c r="EN117" s="42" t="s">
        <v>311</v>
      </c>
      <c r="EP117" s="42" t="s">
        <v>167</v>
      </c>
      <c r="EQ117" s="42" t="s">
        <v>105</v>
      </c>
      <c r="ER117" s="42" t="s">
        <v>167</v>
      </c>
      <c r="ES117" s="42" t="s">
        <v>105</v>
      </c>
      <c r="ET117" s="42" t="s">
        <v>105</v>
      </c>
      <c r="EU117" s="42" t="s">
        <v>105</v>
      </c>
      <c r="EV117" s="42" t="s">
        <v>105</v>
      </c>
      <c r="EW117" s="42" t="s">
        <v>528</v>
      </c>
      <c r="EX117" s="42" t="s">
        <v>105</v>
      </c>
      <c r="EY117" s="42" t="s">
        <v>313</v>
      </c>
      <c r="GB117" s="3" t="s">
        <v>473</v>
      </c>
      <c r="GC117" s="110" t="e">
        <f>#REF!+#REF!*0+#REF!*IF($Q117="Yes",1,0)+#REF!*$R117</f>
        <v>#REF!</v>
      </c>
      <c r="GD117" s="110" t="e">
        <f>#REF!+#REF!*1+#REF!*IF($Q117="Yes",1,0)+#REF!*$R117</f>
        <v>#REF!</v>
      </c>
      <c r="GE117" s="110" t="e">
        <f>#REF!+#REF!*1+#REF!*IF($Q117="Yes",1,0)+#REF!*$R117</f>
        <v>#REF!</v>
      </c>
      <c r="GF117" s="110" t="e">
        <f>#REF!+#REF!*1+#REF!*IF($Q117="Yes",1,0)+#REF!*$R117</f>
        <v>#REF!</v>
      </c>
      <c r="GG117" s="105">
        <v>6.2E-2</v>
      </c>
      <c r="GH117" s="109">
        <v>72.260416710552065</v>
      </c>
      <c r="GI117" s="3"/>
      <c r="GJ117" s="3"/>
    </row>
    <row r="118" spans="1:192" s="42" customFormat="1">
      <c r="A118" s="36">
        <v>79</v>
      </c>
      <c r="B118" s="3">
        <v>0</v>
      </c>
      <c r="C118" s="228">
        <v>10145</v>
      </c>
      <c r="D118" s="41">
        <v>1002</v>
      </c>
      <c r="E118" s="42" t="s">
        <v>198</v>
      </c>
      <c r="F118" s="42" t="s">
        <v>199</v>
      </c>
      <c r="G118" s="42" t="s">
        <v>200</v>
      </c>
      <c r="H118" s="42" t="s">
        <v>201</v>
      </c>
      <c r="I118" s="37" t="s">
        <v>529</v>
      </c>
      <c r="J118" s="43" t="s">
        <v>203</v>
      </c>
      <c r="K118" s="43"/>
      <c r="L118" s="44" t="s">
        <v>530</v>
      </c>
      <c r="M118" s="45" t="s">
        <v>167</v>
      </c>
      <c r="N118" s="45" t="s">
        <v>109</v>
      </c>
      <c r="O118" s="45">
        <v>82</v>
      </c>
      <c r="P118" s="45">
        <v>6000</v>
      </c>
      <c r="Q118" s="45" t="s">
        <v>129</v>
      </c>
      <c r="R118" s="45">
        <v>22</v>
      </c>
      <c r="S118" s="45">
        <v>841</v>
      </c>
      <c r="T118" s="45">
        <v>1052</v>
      </c>
      <c r="U118" s="45" t="s">
        <v>531</v>
      </c>
      <c r="V118" s="45" t="s">
        <v>83</v>
      </c>
      <c r="W118" s="45">
        <v>22</v>
      </c>
      <c r="X118" s="45"/>
      <c r="Y118" s="45"/>
      <c r="Z118" s="45" t="s">
        <v>109</v>
      </c>
      <c r="AA118" s="45"/>
      <c r="AB118" s="46"/>
      <c r="AC118" s="46"/>
      <c r="AD118" s="46" t="s">
        <v>111</v>
      </c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3" t="b">
        <v>1</v>
      </c>
      <c r="BB118" s="48" t="b">
        <v>1</v>
      </c>
      <c r="BC118" s="42">
        <v>0</v>
      </c>
      <c r="BD118" s="42">
        <v>0</v>
      </c>
      <c r="BE118" s="42">
        <v>0</v>
      </c>
      <c r="BF118" s="42">
        <v>0</v>
      </c>
      <c r="BG118" s="42">
        <v>0</v>
      </c>
      <c r="BH118" s="42">
        <v>0</v>
      </c>
      <c r="BI118" s="42">
        <v>0</v>
      </c>
      <c r="BJ118" s="42">
        <v>0</v>
      </c>
      <c r="BK118" s="42">
        <v>0</v>
      </c>
      <c r="BL118" s="42">
        <v>0</v>
      </c>
      <c r="BM118" s="42">
        <v>0</v>
      </c>
      <c r="BN118" s="42">
        <v>0</v>
      </c>
      <c r="BO118" s="42">
        <v>0</v>
      </c>
      <c r="BP118" s="42">
        <v>0</v>
      </c>
      <c r="BQ118" s="43"/>
      <c r="BR118" s="42">
        <v>0</v>
      </c>
      <c r="BS118" s="42">
        <v>0</v>
      </c>
      <c r="BT118" s="42">
        <v>0</v>
      </c>
      <c r="BU118" s="42">
        <v>0</v>
      </c>
      <c r="BV118" s="42">
        <v>0</v>
      </c>
      <c r="BW118" s="42">
        <v>0</v>
      </c>
      <c r="BX118" s="42">
        <v>0</v>
      </c>
      <c r="BY118" s="42">
        <v>0</v>
      </c>
      <c r="BZ118" s="42">
        <v>0</v>
      </c>
      <c r="CA118" s="42">
        <v>0</v>
      </c>
      <c r="CB118" s="42">
        <v>0</v>
      </c>
      <c r="CC118" s="42">
        <v>0</v>
      </c>
      <c r="CD118" s="42">
        <v>0</v>
      </c>
      <c r="CE118" s="42">
        <v>0</v>
      </c>
      <c r="CF118" s="43"/>
      <c r="CG118" s="42">
        <v>0</v>
      </c>
      <c r="CH118" s="42">
        <v>0</v>
      </c>
      <c r="CI118" s="42">
        <v>0</v>
      </c>
      <c r="CJ118" s="42">
        <v>0</v>
      </c>
      <c r="CK118" s="42">
        <v>0</v>
      </c>
      <c r="CL118" s="42">
        <v>0</v>
      </c>
      <c r="CM118" s="42">
        <v>0</v>
      </c>
      <c r="CN118" s="42">
        <v>0</v>
      </c>
      <c r="CO118" s="42">
        <v>0</v>
      </c>
      <c r="CP118" s="42">
        <v>0</v>
      </c>
      <c r="CQ118" s="42">
        <v>0</v>
      </c>
      <c r="CR118" s="42">
        <v>0</v>
      </c>
      <c r="CS118" s="42">
        <v>0</v>
      </c>
      <c r="CT118" s="42">
        <v>0</v>
      </c>
      <c r="CU118" s="43"/>
      <c r="CV118" s="42">
        <v>0</v>
      </c>
      <c r="CW118" s="42">
        <v>0</v>
      </c>
      <c r="CX118" s="42">
        <v>0</v>
      </c>
      <c r="CY118" s="42">
        <v>0</v>
      </c>
      <c r="CZ118" s="42">
        <v>0</v>
      </c>
      <c r="DA118" s="42">
        <v>0</v>
      </c>
      <c r="DB118" s="42">
        <v>0</v>
      </c>
      <c r="DC118" s="42">
        <v>0</v>
      </c>
      <c r="DD118" s="42">
        <v>0</v>
      </c>
      <c r="DE118" s="42">
        <v>0</v>
      </c>
      <c r="DF118" s="42">
        <v>0</v>
      </c>
      <c r="DG118" s="42">
        <v>0</v>
      </c>
      <c r="DH118" s="42">
        <v>0</v>
      </c>
      <c r="DI118" s="42">
        <v>0</v>
      </c>
      <c r="DJ118" s="43"/>
      <c r="DK118" s="42" t="b">
        <v>0</v>
      </c>
      <c r="DL118" s="42" t="b">
        <v>0</v>
      </c>
      <c r="DM118" s="42" t="b">
        <v>0</v>
      </c>
      <c r="DN118" s="42" t="b">
        <v>0</v>
      </c>
      <c r="DO118" s="42" t="b">
        <v>0</v>
      </c>
      <c r="DP118" s="42" t="b">
        <v>0</v>
      </c>
      <c r="DQ118" s="42" t="b">
        <v>0</v>
      </c>
      <c r="DR118" s="42" t="b">
        <v>0</v>
      </c>
      <c r="DS118" s="42" t="b">
        <v>0</v>
      </c>
      <c r="DT118" s="42" t="b">
        <v>0</v>
      </c>
      <c r="DU118" s="42" t="b">
        <v>0</v>
      </c>
      <c r="DV118" s="42" t="b">
        <v>0</v>
      </c>
      <c r="DW118" s="42" t="b">
        <v>0</v>
      </c>
      <c r="DX118" s="42" t="b">
        <v>0</v>
      </c>
      <c r="DY118" s="43"/>
      <c r="EA118" s="3" t="s">
        <v>529</v>
      </c>
      <c r="ED118" s="3">
        <v>79</v>
      </c>
      <c r="EE118" s="3">
        <v>1</v>
      </c>
      <c r="EH118" s="42" t="s">
        <v>136</v>
      </c>
      <c r="EI118" s="42" t="s">
        <v>466</v>
      </c>
      <c r="EJ118" s="42" t="s">
        <v>105</v>
      </c>
      <c r="EK118" s="42" t="s">
        <v>105</v>
      </c>
      <c r="EL118" s="42" t="s">
        <v>105</v>
      </c>
      <c r="EM118" s="42" t="s">
        <v>105</v>
      </c>
      <c r="EN118" s="42" t="s">
        <v>317</v>
      </c>
      <c r="EP118" s="42" t="s">
        <v>167</v>
      </c>
      <c r="EQ118" s="42" t="s">
        <v>105</v>
      </c>
      <c r="ER118" s="42" t="s">
        <v>167</v>
      </c>
      <c r="ES118" s="42" t="s">
        <v>105</v>
      </c>
      <c r="ET118" s="42" t="s">
        <v>105</v>
      </c>
      <c r="EU118" s="42" t="s">
        <v>105</v>
      </c>
      <c r="EV118" s="42" t="s">
        <v>105</v>
      </c>
      <c r="EW118" s="42" t="s">
        <v>532</v>
      </c>
      <c r="EX118" s="42" t="s">
        <v>105</v>
      </c>
      <c r="EY118" s="42" t="s">
        <v>319</v>
      </c>
      <c r="GB118" s="3" t="s">
        <v>473</v>
      </c>
      <c r="GC118" s="110" t="e">
        <f>#REF!+#REF!*0+#REF!*IF($Q118="Yes",1,0)+#REF!*$R118</f>
        <v>#REF!</v>
      </c>
      <c r="GD118" s="110" t="e">
        <f>#REF!+#REF!*1+#REF!*IF($Q118="Yes",1,0)+#REF!*$R118</f>
        <v>#REF!</v>
      </c>
      <c r="GE118" s="110" t="e">
        <f>#REF!+#REF!*1+#REF!*IF($Q118="Yes",1,0)+#REF!*$R118</f>
        <v>#REF!</v>
      </c>
      <c r="GF118" s="110" t="e">
        <f>#REF!+#REF!*1+#REF!*IF($Q118="Yes",1,0)+#REF!*$R118</f>
        <v>#REF!</v>
      </c>
      <c r="GG118" s="105">
        <v>6.2E-2</v>
      </c>
      <c r="GH118" s="109">
        <v>72.260416710552065</v>
      </c>
      <c r="GI118" s="3"/>
      <c r="GJ118" s="3"/>
    </row>
    <row r="119" spans="1:192" s="42" customFormat="1">
      <c r="A119" s="36">
        <v>80</v>
      </c>
      <c r="B119" s="3">
        <v>0</v>
      </c>
      <c r="C119" s="228">
        <v>10146</v>
      </c>
      <c r="D119" s="41">
        <v>1002</v>
      </c>
      <c r="E119" s="42" t="s">
        <v>198</v>
      </c>
      <c r="F119" s="42" t="s">
        <v>199</v>
      </c>
      <c r="G119" s="42" t="s">
        <v>200</v>
      </c>
      <c r="H119" s="42" t="s">
        <v>201</v>
      </c>
      <c r="I119" s="37" t="s">
        <v>533</v>
      </c>
      <c r="J119" s="43" t="s">
        <v>203</v>
      </c>
      <c r="K119" s="43"/>
      <c r="L119" s="44" t="s">
        <v>534</v>
      </c>
      <c r="M119" s="45" t="s">
        <v>167</v>
      </c>
      <c r="N119" s="45" t="s">
        <v>109</v>
      </c>
      <c r="O119" s="45">
        <v>82</v>
      </c>
      <c r="P119" s="45">
        <v>6000</v>
      </c>
      <c r="Q119" s="45" t="s">
        <v>129</v>
      </c>
      <c r="R119" s="45">
        <v>23</v>
      </c>
      <c r="S119" s="45">
        <v>880</v>
      </c>
      <c r="T119" s="45">
        <v>1100</v>
      </c>
      <c r="U119" s="45" t="s">
        <v>535</v>
      </c>
      <c r="V119" s="45" t="s">
        <v>83</v>
      </c>
      <c r="W119" s="45">
        <v>23</v>
      </c>
      <c r="X119" s="45"/>
      <c r="Y119" s="45"/>
      <c r="Z119" s="45" t="s">
        <v>109</v>
      </c>
      <c r="AA119" s="45"/>
      <c r="AB119" s="46"/>
      <c r="AC119" s="46"/>
      <c r="AD119" s="46" t="s">
        <v>111</v>
      </c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3" t="b">
        <v>1</v>
      </c>
      <c r="BB119" s="48" t="b">
        <v>1</v>
      </c>
      <c r="BC119" s="42">
        <v>0</v>
      </c>
      <c r="BD119" s="42">
        <v>0</v>
      </c>
      <c r="BE119" s="42">
        <v>0</v>
      </c>
      <c r="BF119" s="42">
        <v>0</v>
      </c>
      <c r="BG119" s="42">
        <v>0</v>
      </c>
      <c r="BH119" s="42">
        <v>0</v>
      </c>
      <c r="BI119" s="42">
        <v>0</v>
      </c>
      <c r="BJ119" s="42">
        <v>0</v>
      </c>
      <c r="BK119" s="42">
        <v>0</v>
      </c>
      <c r="BL119" s="42">
        <v>0</v>
      </c>
      <c r="BM119" s="42">
        <v>0</v>
      </c>
      <c r="BN119" s="42">
        <v>0</v>
      </c>
      <c r="BO119" s="42">
        <v>0</v>
      </c>
      <c r="BP119" s="42">
        <v>0</v>
      </c>
      <c r="BQ119" s="43"/>
      <c r="BR119" s="42">
        <v>0</v>
      </c>
      <c r="BS119" s="42">
        <v>0</v>
      </c>
      <c r="BT119" s="42">
        <v>0</v>
      </c>
      <c r="BU119" s="42">
        <v>0</v>
      </c>
      <c r="BV119" s="42">
        <v>0</v>
      </c>
      <c r="BW119" s="42">
        <v>0</v>
      </c>
      <c r="BX119" s="42">
        <v>0</v>
      </c>
      <c r="BY119" s="42">
        <v>0</v>
      </c>
      <c r="BZ119" s="42">
        <v>0</v>
      </c>
      <c r="CA119" s="42">
        <v>0</v>
      </c>
      <c r="CB119" s="42">
        <v>0</v>
      </c>
      <c r="CC119" s="42">
        <v>0</v>
      </c>
      <c r="CD119" s="42">
        <v>0</v>
      </c>
      <c r="CE119" s="42">
        <v>0</v>
      </c>
      <c r="CF119" s="43"/>
      <c r="CG119" s="42">
        <v>0</v>
      </c>
      <c r="CH119" s="42">
        <v>0</v>
      </c>
      <c r="CI119" s="42">
        <v>0</v>
      </c>
      <c r="CJ119" s="42">
        <v>0</v>
      </c>
      <c r="CK119" s="42">
        <v>0</v>
      </c>
      <c r="CL119" s="42">
        <v>0</v>
      </c>
      <c r="CM119" s="42">
        <v>0</v>
      </c>
      <c r="CN119" s="42">
        <v>0</v>
      </c>
      <c r="CO119" s="42">
        <v>0</v>
      </c>
      <c r="CP119" s="42">
        <v>0</v>
      </c>
      <c r="CQ119" s="42">
        <v>0</v>
      </c>
      <c r="CR119" s="42">
        <v>0</v>
      </c>
      <c r="CS119" s="42">
        <v>0</v>
      </c>
      <c r="CT119" s="42">
        <v>0</v>
      </c>
      <c r="CU119" s="43"/>
      <c r="CV119" s="42">
        <v>0</v>
      </c>
      <c r="CW119" s="42">
        <v>0</v>
      </c>
      <c r="CX119" s="42">
        <v>0</v>
      </c>
      <c r="CY119" s="42">
        <v>0</v>
      </c>
      <c r="CZ119" s="42">
        <v>0</v>
      </c>
      <c r="DA119" s="42">
        <v>0</v>
      </c>
      <c r="DB119" s="42">
        <v>0</v>
      </c>
      <c r="DC119" s="42">
        <v>0</v>
      </c>
      <c r="DD119" s="42">
        <v>0</v>
      </c>
      <c r="DE119" s="42">
        <v>0</v>
      </c>
      <c r="DF119" s="42">
        <v>0</v>
      </c>
      <c r="DG119" s="42">
        <v>0</v>
      </c>
      <c r="DH119" s="42">
        <v>0</v>
      </c>
      <c r="DI119" s="42">
        <v>0</v>
      </c>
      <c r="DJ119" s="43"/>
      <c r="DK119" s="42" t="b">
        <v>0</v>
      </c>
      <c r="DL119" s="42" t="b">
        <v>0</v>
      </c>
      <c r="DM119" s="42" t="b">
        <v>0</v>
      </c>
      <c r="DN119" s="42" t="b">
        <v>0</v>
      </c>
      <c r="DO119" s="42" t="b">
        <v>0</v>
      </c>
      <c r="DP119" s="42" t="b">
        <v>0</v>
      </c>
      <c r="DQ119" s="42" t="b">
        <v>0</v>
      </c>
      <c r="DR119" s="42" t="b">
        <v>0</v>
      </c>
      <c r="DS119" s="42" t="b">
        <v>0</v>
      </c>
      <c r="DT119" s="42" t="b">
        <v>0</v>
      </c>
      <c r="DU119" s="42" t="b">
        <v>0</v>
      </c>
      <c r="DV119" s="42" t="b">
        <v>0</v>
      </c>
      <c r="DW119" s="42" t="b">
        <v>0</v>
      </c>
      <c r="DX119" s="42" t="b">
        <v>0</v>
      </c>
      <c r="DY119" s="43"/>
      <c r="EA119" s="3" t="s">
        <v>533</v>
      </c>
      <c r="ED119" s="3">
        <v>80</v>
      </c>
      <c r="EE119" s="3">
        <v>1</v>
      </c>
      <c r="EH119" s="42" t="s">
        <v>136</v>
      </c>
      <c r="EI119" s="42" t="s">
        <v>466</v>
      </c>
      <c r="EJ119" s="42" t="s">
        <v>105</v>
      </c>
      <c r="EK119" s="42" t="s">
        <v>105</v>
      </c>
      <c r="EL119" s="42" t="s">
        <v>105</v>
      </c>
      <c r="EM119" s="42" t="s">
        <v>105</v>
      </c>
      <c r="EN119" s="42" t="s">
        <v>323</v>
      </c>
      <c r="EP119" s="42" t="s">
        <v>167</v>
      </c>
      <c r="EQ119" s="42" t="s">
        <v>105</v>
      </c>
      <c r="ER119" s="42" t="s">
        <v>167</v>
      </c>
      <c r="ES119" s="42" t="s">
        <v>105</v>
      </c>
      <c r="ET119" s="42" t="s">
        <v>105</v>
      </c>
      <c r="EU119" s="42" t="s">
        <v>105</v>
      </c>
      <c r="EV119" s="42" t="s">
        <v>105</v>
      </c>
      <c r="EW119" s="42" t="s">
        <v>536</v>
      </c>
      <c r="EX119" s="42" t="s">
        <v>105</v>
      </c>
      <c r="EY119" s="42" t="s">
        <v>325</v>
      </c>
      <c r="GB119" s="3" t="s">
        <v>473</v>
      </c>
      <c r="GC119" s="110" t="e">
        <f>#REF!+#REF!*0+#REF!*IF($Q119="Yes",1,0)+#REF!*$R119</f>
        <v>#REF!</v>
      </c>
      <c r="GD119" s="110" t="e">
        <f>#REF!+#REF!*1+#REF!*IF($Q119="Yes",1,0)+#REF!*$R119</f>
        <v>#REF!</v>
      </c>
      <c r="GE119" s="110" t="e">
        <f>#REF!+#REF!*1+#REF!*IF($Q119="Yes",1,0)+#REF!*$R119</f>
        <v>#REF!</v>
      </c>
      <c r="GF119" s="110" t="e">
        <f>#REF!+#REF!*1+#REF!*IF($Q119="Yes",1,0)+#REF!*$R119</f>
        <v>#REF!</v>
      </c>
      <c r="GG119" s="105">
        <v>6.2E-2</v>
      </c>
      <c r="GH119" s="109">
        <v>72.260416710552065</v>
      </c>
      <c r="GI119" s="3"/>
      <c r="GJ119" s="3"/>
    </row>
    <row r="120" spans="1:192" s="42" customFormat="1">
      <c r="A120" s="36">
        <v>81</v>
      </c>
      <c r="B120" s="3">
        <v>0</v>
      </c>
      <c r="C120" s="228">
        <v>10147</v>
      </c>
      <c r="D120" s="41">
        <v>1002</v>
      </c>
      <c r="E120" s="42" t="s">
        <v>198</v>
      </c>
      <c r="F120" s="42" t="s">
        <v>199</v>
      </c>
      <c r="G120" s="42" t="s">
        <v>200</v>
      </c>
      <c r="H120" s="42" t="s">
        <v>201</v>
      </c>
      <c r="I120" s="37" t="s">
        <v>537</v>
      </c>
      <c r="J120" s="43" t="s">
        <v>203</v>
      </c>
      <c r="K120" s="43"/>
      <c r="L120" s="44" t="s">
        <v>538</v>
      </c>
      <c r="M120" s="45" t="s">
        <v>167</v>
      </c>
      <c r="N120" s="45" t="s">
        <v>109</v>
      </c>
      <c r="O120" s="45">
        <v>82</v>
      </c>
      <c r="P120" s="45">
        <v>6000</v>
      </c>
      <c r="Q120" s="45" t="s">
        <v>129</v>
      </c>
      <c r="R120" s="45">
        <v>24</v>
      </c>
      <c r="S120" s="45">
        <v>925</v>
      </c>
      <c r="T120" s="45">
        <v>1158</v>
      </c>
      <c r="U120" s="45" t="s">
        <v>539</v>
      </c>
      <c r="V120" s="45" t="s">
        <v>83</v>
      </c>
      <c r="W120" s="45">
        <v>24</v>
      </c>
      <c r="X120" s="45"/>
      <c r="Y120" s="45"/>
      <c r="Z120" s="45" t="s">
        <v>109</v>
      </c>
      <c r="AA120" s="45"/>
      <c r="AB120" s="46"/>
      <c r="AC120" s="46"/>
      <c r="AD120" s="46" t="s">
        <v>111</v>
      </c>
      <c r="BA120" s="3" t="b">
        <v>1</v>
      </c>
      <c r="BB120" s="48" t="b">
        <v>1</v>
      </c>
      <c r="BC120" s="42">
        <v>0</v>
      </c>
      <c r="BD120" s="42">
        <v>0</v>
      </c>
      <c r="BE120" s="42">
        <v>0</v>
      </c>
      <c r="BF120" s="42">
        <v>0</v>
      </c>
      <c r="BG120" s="42">
        <v>0</v>
      </c>
      <c r="BH120" s="42">
        <v>0</v>
      </c>
      <c r="BI120" s="42">
        <v>0</v>
      </c>
      <c r="BJ120" s="42">
        <v>0</v>
      </c>
      <c r="BK120" s="42">
        <v>0</v>
      </c>
      <c r="BL120" s="42">
        <v>0</v>
      </c>
      <c r="BM120" s="42">
        <v>0</v>
      </c>
      <c r="BN120" s="42">
        <v>0</v>
      </c>
      <c r="BO120" s="42">
        <v>0</v>
      </c>
      <c r="BP120" s="42">
        <v>0</v>
      </c>
      <c r="BQ120" s="43"/>
      <c r="BR120" s="42">
        <v>0</v>
      </c>
      <c r="BS120" s="42">
        <v>0</v>
      </c>
      <c r="BT120" s="42">
        <v>0</v>
      </c>
      <c r="BU120" s="42">
        <v>0</v>
      </c>
      <c r="BV120" s="42">
        <v>0</v>
      </c>
      <c r="BW120" s="42">
        <v>0</v>
      </c>
      <c r="BX120" s="42">
        <v>0</v>
      </c>
      <c r="BY120" s="42">
        <v>0</v>
      </c>
      <c r="BZ120" s="42">
        <v>0</v>
      </c>
      <c r="CA120" s="42">
        <v>0</v>
      </c>
      <c r="CB120" s="42">
        <v>0</v>
      </c>
      <c r="CC120" s="42">
        <v>0</v>
      </c>
      <c r="CD120" s="42">
        <v>0</v>
      </c>
      <c r="CE120" s="42">
        <v>0</v>
      </c>
      <c r="CF120" s="43"/>
      <c r="CG120" s="42">
        <v>0</v>
      </c>
      <c r="CH120" s="42">
        <v>0</v>
      </c>
      <c r="CI120" s="42">
        <v>0</v>
      </c>
      <c r="CJ120" s="42">
        <v>0</v>
      </c>
      <c r="CK120" s="42">
        <v>0</v>
      </c>
      <c r="CL120" s="42">
        <v>0</v>
      </c>
      <c r="CM120" s="42">
        <v>0</v>
      </c>
      <c r="CN120" s="42">
        <v>0</v>
      </c>
      <c r="CO120" s="42">
        <v>0</v>
      </c>
      <c r="CP120" s="42">
        <v>0</v>
      </c>
      <c r="CQ120" s="42">
        <v>0</v>
      </c>
      <c r="CR120" s="42">
        <v>0</v>
      </c>
      <c r="CS120" s="42">
        <v>0</v>
      </c>
      <c r="CT120" s="42">
        <v>0</v>
      </c>
      <c r="CU120" s="43"/>
      <c r="CV120" s="42">
        <v>0</v>
      </c>
      <c r="CW120" s="42">
        <v>0</v>
      </c>
      <c r="CX120" s="42">
        <v>0</v>
      </c>
      <c r="CY120" s="42">
        <v>0</v>
      </c>
      <c r="CZ120" s="42">
        <v>0</v>
      </c>
      <c r="DA120" s="42">
        <v>0</v>
      </c>
      <c r="DB120" s="42">
        <v>0</v>
      </c>
      <c r="DC120" s="42">
        <v>0</v>
      </c>
      <c r="DD120" s="42">
        <v>0</v>
      </c>
      <c r="DE120" s="42">
        <v>0</v>
      </c>
      <c r="DF120" s="42">
        <v>0</v>
      </c>
      <c r="DG120" s="42">
        <v>0</v>
      </c>
      <c r="DH120" s="42">
        <v>0</v>
      </c>
      <c r="DI120" s="42">
        <v>0</v>
      </c>
      <c r="DJ120" s="43"/>
      <c r="DK120" s="42" t="b">
        <v>0</v>
      </c>
      <c r="DL120" s="42" t="b">
        <v>0</v>
      </c>
      <c r="DM120" s="42" t="b">
        <v>0</v>
      </c>
      <c r="DN120" s="42" t="b">
        <v>0</v>
      </c>
      <c r="DO120" s="42" t="b">
        <v>0</v>
      </c>
      <c r="DP120" s="42" t="b">
        <v>0</v>
      </c>
      <c r="DQ120" s="42" t="b">
        <v>0</v>
      </c>
      <c r="DR120" s="42" t="b">
        <v>0</v>
      </c>
      <c r="DS120" s="42" t="b">
        <v>0</v>
      </c>
      <c r="DT120" s="42" t="b">
        <v>0</v>
      </c>
      <c r="DU120" s="42" t="b">
        <v>0</v>
      </c>
      <c r="DV120" s="42" t="b">
        <v>0</v>
      </c>
      <c r="DW120" s="42" t="b">
        <v>0</v>
      </c>
      <c r="DX120" s="42" t="b">
        <v>0</v>
      </c>
      <c r="DY120" s="43"/>
      <c r="EA120" s="3" t="s">
        <v>537</v>
      </c>
      <c r="ED120" s="3">
        <v>81</v>
      </c>
      <c r="EE120" s="3">
        <v>1</v>
      </c>
      <c r="EH120" s="42" t="s">
        <v>136</v>
      </c>
      <c r="EI120" s="42" t="s">
        <v>466</v>
      </c>
      <c r="EJ120" s="42" t="s">
        <v>105</v>
      </c>
      <c r="EK120" s="42" t="s">
        <v>105</v>
      </c>
      <c r="EL120" s="42" t="s">
        <v>105</v>
      </c>
      <c r="EM120" s="42" t="s">
        <v>105</v>
      </c>
      <c r="EN120" s="42" t="s">
        <v>329</v>
      </c>
      <c r="EP120" s="42" t="s">
        <v>167</v>
      </c>
      <c r="EQ120" s="42" t="s">
        <v>105</v>
      </c>
      <c r="ER120" s="42" t="s">
        <v>167</v>
      </c>
      <c r="ES120" s="42" t="s">
        <v>105</v>
      </c>
      <c r="ET120" s="42" t="s">
        <v>105</v>
      </c>
      <c r="EU120" s="42" t="s">
        <v>105</v>
      </c>
      <c r="EV120" s="42" t="s">
        <v>105</v>
      </c>
      <c r="EW120" s="42" t="s">
        <v>300</v>
      </c>
      <c r="EX120" s="42" t="s">
        <v>105</v>
      </c>
      <c r="EY120" s="42" t="s">
        <v>331</v>
      </c>
      <c r="GB120" s="3" t="s">
        <v>473</v>
      </c>
      <c r="GC120" s="110" t="e">
        <f>#REF!+#REF!*0+#REF!*IF($Q120="Yes",1,0)+#REF!*$R120</f>
        <v>#REF!</v>
      </c>
      <c r="GD120" s="110" t="e">
        <f>#REF!+#REF!*1+#REF!*IF($Q120="Yes",1,0)+#REF!*$R120</f>
        <v>#REF!</v>
      </c>
      <c r="GE120" s="110" t="e">
        <f>#REF!+#REF!*1+#REF!*IF($Q120="Yes",1,0)+#REF!*$R120</f>
        <v>#REF!</v>
      </c>
      <c r="GF120" s="110" t="e">
        <f>#REF!+#REF!*1+#REF!*IF($Q120="Yes",1,0)+#REF!*$R120</f>
        <v>#REF!</v>
      </c>
      <c r="GG120" s="105">
        <v>6.2E-2</v>
      </c>
      <c r="GH120" s="109">
        <v>72.260416710552065</v>
      </c>
      <c r="GI120" s="3"/>
      <c r="GJ120" s="3"/>
    </row>
    <row r="121" spans="1:192" s="42" customFormat="1">
      <c r="A121" s="36">
        <v>82</v>
      </c>
      <c r="B121" s="3">
        <v>0</v>
      </c>
      <c r="C121" s="228">
        <v>10148</v>
      </c>
      <c r="D121" s="41">
        <v>1002</v>
      </c>
      <c r="E121" s="42" t="s">
        <v>198</v>
      </c>
      <c r="F121" s="42" t="s">
        <v>199</v>
      </c>
      <c r="G121" s="42" t="s">
        <v>200</v>
      </c>
      <c r="H121" s="42" t="s">
        <v>201</v>
      </c>
      <c r="I121" s="37" t="s">
        <v>540</v>
      </c>
      <c r="J121" s="43" t="s">
        <v>203</v>
      </c>
      <c r="K121" s="43"/>
      <c r="L121" s="44" t="s">
        <v>541</v>
      </c>
      <c r="M121" s="45" t="s">
        <v>167</v>
      </c>
      <c r="N121" s="45" t="s">
        <v>109</v>
      </c>
      <c r="O121" s="45">
        <v>82</v>
      </c>
      <c r="P121" s="45">
        <v>6000</v>
      </c>
      <c r="Q121" s="45" t="s">
        <v>129</v>
      </c>
      <c r="R121" s="45">
        <v>25</v>
      </c>
      <c r="S121" s="45">
        <v>970</v>
      </c>
      <c r="T121" s="45">
        <v>1215</v>
      </c>
      <c r="U121" s="45" t="s">
        <v>542</v>
      </c>
      <c r="V121" s="45" t="s">
        <v>83</v>
      </c>
      <c r="W121" s="45">
        <v>25</v>
      </c>
      <c r="X121" s="45"/>
      <c r="Y121" s="45"/>
      <c r="Z121" s="45" t="s">
        <v>109</v>
      </c>
      <c r="AA121" s="45"/>
      <c r="AB121" s="46"/>
      <c r="AC121" s="46"/>
      <c r="AD121" s="46" t="s">
        <v>111</v>
      </c>
      <c r="BA121" s="3" t="b">
        <v>1</v>
      </c>
      <c r="BB121" s="48" t="b">
        <v>1</v>
      </c>
      <c r="BC121" s="42">
        <v>0</v>
      </c>
      <c r="BD121" s="42">
        <v>0</v>
      </c>
      <c r="BE121" s="42">
        <v>0</v>
      </c>
      <c r="BF121" s="42">
        <v>0</v>
      </c>
      <c r="BG121" s="42">
        <v>0</v>
      </c>
      <c r="BH121" s="42">
        <v>0</v>
      </c>
      <c r="BI121" s="42">
        <v>0</v>
      </c>
      <c r="BJ121" s="42">
        <v>0</v>
      </c>
      <c r="BK121" s="42">
        <v>0</v>
      </c>
      <c r="BL121" s="42">
        <v>0</v>
      </c>
      <c r="BM121" s="42">
        <v>0</v>
      </c>
      <c r="BN121" s="42">
        <v>0</v>
      </c>
      <c r="BO121" s="42">
        <v>0</v>
      </c>
      <c r="BP121" s="42">
        <v>0</v>
      </c>
      <c r="BQ121" s="43"/>
      <c r="BR121" s="42">
        <v>0</v>
      </c>
      <c r="BS121" s="42">
        <v>0</v>
      </c>
      <c r="BT121" s="42">
        <v>0</v>
      </c>
      <c r="BU121" s="42">
        <v>0</v>
      </c>
      <c r="BV121" s="42">
        <v>0</v>
      </c>
      <c r="BW121" s="42">
        <v>0</v>
      </c>
      <c r="BX121" s="42">
        <v>0</v>
      </c>
      <c r="BY121" s="42">
        <v>0</v>
      </c>
      <c r="BZ121" s="42">
        <v>0</v>
      </c>
      <c r="CA121" s="42">
        <v>0</v>
      </c>
      <c r="CB121" s="42">
        <v>0</v>
      </c>
      <c r="CC121" s="42">
        <v>0</v>
      </c>
      <c r="CD121" s="42">
        <v>0</v>
      </c>
      <c r="CE121" s="42">
        <v>0</v>
      </c>
      <c r="CF121" s="43"/>
      <c r="CG121" s="42">
        <v>0</v>
      </c>
      <c r="CH121" s="42">
        <v>0</v>
      </c>
      <c r="CI121" s="42">
        <v>0</v>
      </c>
      <c r="CJ121" s="42">
        <v>0</v>
      </c>
      <c r="CK121" s="42">
        <v>0</v>
      </c>
      <c r="CL121" s="42">
        <v>0</v>
      </c>
      <c r="CM121" s="42">
        <v>0</v>
      </c>
      <c r="CN121" s="42">
        <v>0</v>
      </c>
      <c r="CO121" s="42">
        <v>0</v>
      </c>
      <c r="CP121" s="42">
        <v>0</v>
      </c>
      <c r="CQ121" s="42">
        <v>0</v>
      </c>
      <c r="CR121" s="42">
        <v>0</v>
      </c>
      <c r="CS121" s="42">
        <v>0</v>
      </c>
      <c r="CT121" s="42">
        <v>0</v>
      </c>
      <c r="CU121" s="43"/>
      <c r="CV121" s="42">
        <v>0</v>
      </c>
      <c r="CW121" s="42">
        <v>0</v>
      </c>
      <c r="CX121" s="42">
        <v>0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2">
        <v>0</v>
      </c>
      <c r="DJ121" s="43"/>
      <c r="DK121" s="42" t="b">
        <v>0</v>
      </c>
      <c r="DL121" s="42" t="b">
        <v>0</v>
      </c>
      <c r="DM121" s="42" t="b">
        <v>0</v>
      </c>
      <c r="DN121" s="42" t="b">
        <v>0</v>
      </c>
      <c r="DO121" s="42" t="b">
        <v>0</v>
      </c>
      <c r="DP121" s="42" t="b">
        <v>0</v>
      </c>
      <c r="DQ121" s="42" t="b">
        <v>0</v>
      </c>
      <c r="DR121" s="42" t="b">
        <v>0</v>
      </c>
      <c r="DS121" s="42" t="b">
        <v>0</v>
      </c>
      <c r="DT121" s="42" t="b">
        <v>0</v>
      </c>
      <c r="DU121" s="42" t="b">
        <v>0</v>
      </c>
      <c r="DV121" s="42" t="b">
        <v>0</v>
      </c>
      <c r="DW121" s="42" t="b">
        <v>0</v>
      </c>
      <c r="DX121" s="42" t="b">
        <v>0</v>
      </c>
      <c r="DY121" s="43"/>
      <c r="EA121" s="3" t="s">
        <v>540</v>
      </c>
      <c r="ED121" s="3">
        <v>82</v>
      </c>
      <c r="EE121" s="3">
        <v>1</v>
      </c>
      <c r="EH121" s="42" t="s">
        <v>136</v>
      </c>
      <c r="EI121" s="42" t="s">
        <v>466</v>
      </c>
      <c r="EJ121" s="42" t="s">
        <v>105</v>
      </c>
      <c r="EK121" s="42" t="s">
        <v>105</v>
      </c>
      <c r="EL121" s="42" t="s">
        <v>105</v>
      </c>
      <c r="EM121" s="42" t="s">
        <v>105</v>
      </c>
      <c r="EN121" s="42" t="s">
        <v>335</v>
      </c>
      <c r="EP121" s="42" t="s">
        <v>167</v>
      </c>
      <c r="EQ121" s="42" t="s">
        <v>105</v>
      </c>
      <c r="ER121" s="42" t="s">
        <v>167</v>
      </c>
      <c r="ES121" s="42" t="s">
        <v>105</v>
      </c>
      <c r="ET121" s="42" t="s">
        <v>105</v>
      </c>
      <c r="EU121" s="42" t="s">
        <v>105</v>
      </c>
      <c r="EV121" s="42" t="s">
        <v>105</v>
      </c>
      <c r="EW121" s="42" t="s">
        <v>543</v>
      </c>
      <c r="EX121" s="42" t="s">
        <v>105</v>
      </c>
      <c r="EY121" s="42" t="s">
        <v>337</v>
      </c>
      <c r="GB121" s="3" t="s">
        <v>473</v>
      </c>
      <c r="GC121" s="110" t="e">
        <f>#REF!+#REF!*0+#REF!*IF($Q121="Yes",1,0)+#REF!*$R121</f>
        <v>#REF!</v>
      </c>
      <c r="GD121" s="110" t="e">
        <f>#REF!+#REF!*1+#REF!*IF($Q121="Yes",1,0)+#REF!*$R121</f>
        <v>#REF!</v>
      </c>
      <c r="GE121" s="110" t="e">
        <f>#REF!+#REF!*1+#REF!*IF($Q121="Yes",1,0)+#REF!*$R121</f>
        <v>#REF!</v>
      </c>
      <c r="GF121" s="110" t="e">
        <f>#REF!+#REF!*1+#REF!*IF($Q121="Yes",1,0)+#REF!*$R121</f>
        <v>#REF!</v>
      </c>
      <c r="GG121" s="105">
        <v>6.2E-2</v>
      </c>
      <c r="GH121" s="109">
        <v>72.260416710552065</v>
      </c>
      <c r="GI121" s="3"/>
      <c r="GJ121" s="3"/>
    </row>
    <row r="122" spans="1:192" s="42" customFormat="1">
      <c r="A122" s="36">
        <v>83</v>
      </c>
      <c r="B122" s="3">
        <v>0</v>
      </c>
      <c r="C122" s="228">
        <v>10149</v>
      </c>
      <c r="D122" s="41">
        <v>1002</v>
      </c>
      <c r="E122" s="42" t="s">
        <v>198</v>
      </c>
      <c r="F122" s="42" t="s">
        <v>199</v>
      </c>
      <c r="G122" s="42" t="s">
        <v>200</v>
      </c>
      <c r="H122" s="42" t="s">
        <v>201</v>
      </c>
      <c r="I122" s="37" t="s">
        <v>544</v>
      </c>
      <c r="J122" s="43" t="s">
        <v>203</v>
      </c>
      <c r="K122" s="43"/>
      <c r="L122" s="44" t="s">
        <v>545</v>
      </c>
      <c r="M122" s="45" t="s">
        <v>167</v>
      </c>
      <c r="N122" s="45" t="s">
        <v>109</v>
      </c>
      <c r="O122" s="45">
        <v>82</v>
      </c>
      <c r="P122" s="45">
        <v>6000</v>
      </c>
      <c r="Q122" s="45" t="s">
        <v>129</v>
      </c>
      <c r="R122" s="45">
        <v>26</v>
      </c>
      <c r="S122" s="45"/>
      <c r="T122" s="45"/>
      <c r="U122" s="45" t="s">
        <v>546</v>
      </c>
      <c r="V122" s="45" t="s">
        <v>83</v>
      </c>
      <c r="W122" s="45">
        <v>26</v>
      </c>
      <c r="X122" s="45"/>
      <c r="Y122" s="45"/>
      <c r="Z122" s="45" t="s">
        <v>109</v>
      </c>
      <c r="AA122" s="45"/>
      <c r="AB122" s="46"/>
      <c r="AC122" s="46"/>
      <c r="AD122" s="46" t="s">
        <v>111</v>
      </c>
      <c r="BA122" s="3" t="b">
        <v>1</v>
      </c>
      <c r="BB122" s="48" t="b">
        <v>1</v>
      </c>
      <c r="BC122" s="42">
        <v>0</v>
      </c>
      <c r="BD122" s="42">
        <v>0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  <c r="BN122" s="42">
        <v>0</v>
      </c>
      <c r="BO122" s="42">
        <v>0</v>
      </c>
      <c r="BP122" s="42">
        <v>0</v>
      </c>
      <c r="BQ122" s="43"/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>
        <v>0</v>
      </c>
      <c r="CA122" s="42">
        <v>0</v>
      </c>
      <c r="CB122" s="42">
        <v>0</v>
      </c>
      <c r="CC122" s="42">
        <v>0</v>
      </c>
      <c r="CD122" s="42">
        <v>0</v>
      </c>
      <c r="CE122" s="42">
        <v>0</v>
      </c>
      <c r="CF122" s="43"/>
      <c r="CG122" s="42">
        <v>0</v>
      </c>
      <c r="CH122" s="42">
        <v>0</v>
      </c>
      <c r="CI122" s="42">
        <v>0</v>
      </c>
      <c r="CJ122" s="42">
        <v>0</v>
      </c>
      <c r="CK122" s="42">
        <v>0</v>
      </c>
      <c r="CL122" s="42">
        <v>0</v>
      </c>
      <c r="CM122" s="42">
        <v>0</v>
      </c>
      <c r="CN122" s="42">
        <v>0</v>
      </c>
      <c r="CO122" s="42">
        <v>0</v>
      </c>
      <c r="CP122" s="42">
        <v>0</v>
      </c>
      <c r="CQ122" s="42">
        <v>0</v>
      </c>
      <c r="CR122" s="42">
        <v>0</v>
      </c>
      <c r="CS122" s="42">
        <v>0</v>
      </c>
      <c r="CT122" s="42">
        <v>0</v>
      </c>
      <c r="CU122" s="43"/>
      <c r="CV122" s="42">
        <v>0</v>
      </c>
      <c r="CW122" s="42">
        <v>0</v>
      </c>
      <c r="CX122" s="42">
        <v>0</v>
      </c>
      <c r="CY122" s="42">
        <v>0</v>
      </c>
      <c r="CZ122" s="42">
        <v>0</v>
      </c>
      <c r="DA122" s="42">
        <v>0</v>
      </c>
      <c r="DB122" s="42">
        <v>0</v>
      </c>
      <c r="DC122" s="42">
        <v>0</v>
      </c>
      <c r="DD122" s="42">
        <v>0</v>
      </c>
      <c r="DE122" s="42">
        <v>0</v>
      </c>
      <c r="DF122" s="42">
        <v>0</v>
      </c>
      <c r="DG122" s="42">
        <v>0</v>
      </c>
      <c r="DH122" s="42">
        <v>0</v>
      </c>
      <c r="DI122" s="42">
        <v>0</v>
      </c>
      <c r="DJ122" s="43"/>
      <c r="DK122" s="42" t="b">
        <v>0</v>
      </c>
      <c r="DL122" s="42" t="b">
        <v>0</v>
      </c>
      <c r="DM122" s="42" t="b">
        <v>0</v>
      </c>
      <c r="DN122" s="42" t="b">
        <v>0</v>
      </c>
      <c r="DO122" s="42" t="b">
        <v>0</v>
      </c>
      <c r="DP122" s="42" t="b">
        <v>0</v>
      </c>
      <c r="DQ122" s="42" t="b">
        <v>0</v>
      </c>
      <c r="DR122" s="42" t="b">
        <v>0</v>
      </c>
      <c r="DS122" s="42" t="b">
        <v>0</v>
      </c>
      <c r="DT122" s="42" t="b">
        <v>0</v>
      </c>
      <c r="DU122" s="42" t="b">
        <v>0</v>
      </c>
      <c r="DV122" s="42" t="b">
        <v>0</v>
      </c>
      <c r="DW122" s="42" t="b">
        <v>0</v>
      </c>
      <c r="DX122" s="42" t="b">
        <v>0</v>
      </c>
      <c r="DY122" s="43"/>
      <c r="EA122" s="3" t="s">
        <v>544</v>
      </c>
      <c r="ED122" s="3">
        <v>83</v>
      </c>
      <c r="EE122" s="3">
        <v>1</v>
      </c>
      <c r="EH122" s="42" t="s">
        <v>136</v>
      </c>
      <c r="EI122" s="42" t="s">
        <v>466</v>
      </c>
      <c r="EJ122" s="42" t="s">
        <v>105</v>
      </c>
      <c r="EK122" s="42" t="s">
        <v>105</v>
      </c>
      <c r="EL122" s="42" t="s">
        <v>105</v>
      </c>
      <c r="EM122" s="42" t="s">
        <v>105</v>
      </c>
      <c r="EN122" s="42" t="s">
        <v>341</v>
      </c>
      <c r="EP122" s="42" t="s">
        <v>167</v>
      </c>
      <c r="EQ122" s="42" t="s">
        <v>105</v>
      </c>
      <c r="ER122" s="42" t="s">
        <v>167</v>
      </c>
      <c r="ES122" s="42" t="s">
        <v>105</v>
      </c>
      <c r="ET122" s="42" t="s">
        <v>105</v>
      </c>
      <c r="EU122" s="42" t="s">
        <v>105</v>
      </c>
      <c r="EV122" s="42" t="s">
        <v>105</v>
      </c>
      <c r="EW122" s="42" t="s">
        <v>105</v>
      </c>
      <c r="EX122" s="42" t="s">
        <v>105</v>
      </c>
      <c r="EY122" s="42" t="s">
        <v>343</v>
      </c>
      <c r="GB122" s="3" t="s">
        <v>473</v>
      </c>
      <c r="GC122" s="110" t="e">
        <f>#REF!+#REF!*0+#REF!*IF($Q122="Yes",1,0)+#REF!*$R122</f>
        <v>#REF!</v>
      </c>
      <c r="GD122" s="110" t="e">
        <f>#REF!+#REF!*1+#REF!*IF($Q122="Yes",1,0)+#REF!*$R122</f>
        <v>#REF!</v>
      </c>
      <c r="GE122" s="110" t="e">
        <f>#REF!+#REF!*1+#REF!*IF($Q122="Yes",1,0)+#REF!*$R122</f>
        <v>#REF!</v>
      </c>
      <c r="GF122" s="110" t="e">
        <f>#REF!+#REF!*1+#REF!*IF($Q122="Yes",1,0)+#REF!*$R122</f>
        <v>#REF!</v>
      </c>
      <c r="GG122" s="105">
        <v>6.2E-2</v>
      </c>
      <c r="GH122" s="109">
        <v>72.260416710552065</v>
      </c>
      <c r="GI122" s="3"/>
      <c r="GJ122" s="3"/>
    </row>
    <row r="123" spans="1:192" s="42" customFormat="1" hidden="1">
      <c r="A123" s="36">
        <v>84</v>
      </c>
      <c r="B123" s="3">
        <v>0</v>
      </c>
      <c r="C123" s="228">
        <v>10150</v>
      </c>
      <c r="D123" s="41">
        <v>1002</v>
      </c>
      <c r="E123" s="42" t="s">
        <v>198</v>
      </c>
      <c r="F123" s="42" t="s">
        <v>199</v>
      </c>
      <c r="G123" s="42" t="s">
        <v>200</v>
      </c>
      <c r="H123" s="42" t="s">
        <v>201</v>
      </c>
      <c r="I123" s="37" t="s">
        <v>547</v>
      </c>
      <c r="J123" s="43" t="s">
        <v>203</v>
      </c>
      <c r="K123" s="43"/>
      <c r="L123" s="44" t="s">
        <v>548</v>
      </c>
      <c r="M123" s="45" t="s">
        <v>167</v>
      </c>
      <c r="N123" s="45" t="s">
        <v>109</v>
      </c>
      <c r="O123" s="45">
        <v>82</v>
      </c>
      <c r="P123" s="45">
        <v>6000</v>
      </c>
      <c r="Q123" s="45" t="s">
        <v>129</v>
      </c>
      <c r="R123" s="45">
        <v>27</v>
      </c>
      <c r="S123" s="45"/>
      <c r="T123" s="45"/>
      <c r="U123" s="45" t="s">
        <v>549</v>
      </c>
      <c r="V123" s="45" t="s">
        <v>83</v>
      </c>
      <c r="W123" s="45">
        <v>27</v>
      </c>
      <c r="X123" s="45"/>
      <c r="Y123" s="45"/>
      <c r="Z123" s="45" t="s">
        <v>109</v>
      </c>
      <c r="AA123" s="45"/>
      <c r="AB123" s="46"/>
      <c r="AC123" s="46"/>
      <c r="AD123" s="46" t="s">
        <v>111</v>
      </c>
      <c r="BA123" s="3" t="b">
        <v>1</v>
      </c>
      <c r="BB123" s="48" t="b">
        <v>1</v>
      </c>
      <c r="BC123" s="42">
        <v>0</v>
      </c>
      <c r="BD123" s="42">
        <v>0</v>
      </c>
      <c r="BE123" s="42">
        <v>0</v>
      </c>
      <c r="BF123" s="42">
        <v>0</v>
      </c>
      <c r="BG123" s="42">
        <v>0</v>
      </c>
      <c r="BH123" s="42">
        <v>0</v>
      </c>
      <c r="BI123" s="42">
        <v>0</v>
      </c>
      <c r="BJ123" s="42">
        <v>0</v>
      </c>
      <c r="BK123" s="42">
        <v>0</v>
      </c>
      <c r="BL123" s="42">
        <v>0</v>
      </c>
      <c r="BM123" s="42">
        <v>0</v>
      </c>
      <c r="BN123" s="42">
        <v>0</v>
      </c>
      <c r="BO123" s="42">
        <v>0</v>
      </c>
      <c r="BP123" s="42">
        <v>0</v>
      </c>
      <c r="BQ123" s="43"/>
      <c r="BR123" s="42">
        <v>0</v>
      </c>
      <c r="BS123" s="42">
        <v>0</v>
      </c>
      <c r="BT123" s="42">
        <v>0</v>
      </c>
      <c r="BU123" s="42">
        <v>0</v>
      </c>
      <c r="BV123" s="42">
        <v>0</v>
      </c>
      <c r="BW123" s="42">
        <v>0</v>
      </c>
      <c r="BX123" s="42">
        <v>0</v>
      </c>
      <c r="BY123" s="42">
        <v>0</v>
      </c>
      <c r="BZ123" s="42">
        <v>0</v>
      </c>
      <c r="CA123" s="42">
        <v>0</v>
      </c>
      <c r="CB123" s="42">
        <v>0</v>
      </c>
      <c r="CC123" s="42">
        <v>0</v>
      </c>
      <c r="CD123" s="42">
        <v>0</v>
      </c>
      <c r="CE123" s="42">
        <v>0</v>
      </c>
      <c r="CF123" s="43"/>
      <c r="CG123" s="42">
        <v>0</v>
      </c>
      <c r="CH123" s="42">
        <v>0</v>
      </c>
      <c r="CI123" s="42">
        <v>0</v>
      </c>
      <c r="CJ123" s="42">
        <v>0</v>
      </c>
      <c r="CK123" s="42">
        <v>0</v>
      </c>
      <c r="CL123" s="42">
        <v>0</v>
      </c>
      <c r="CM123" s="42">
        <v>0</v>
      </c>
      <c r="CN123" s="42">
        <v>0</v>
      </c>
      <c r="CO123" s="42">
        <v>0</v>
      </c>
      <c r="CP123" s="42">
        <v>0</v>
      </c>
      <c r="CQ123" s="42">
        <v>0</v>
      </c>
      <c r="CR123" s="42">
        <v>0</v>
      </c>
      <c r="CS123" s="42">
        <v>0</v>
      </c>
      <c r="CT123" s="42">
        <v>0</v>
      </c>
      <c r="CU123" s="43"/>
      <c r="CV123" s="42">
        <v>0</v>
      </c>
      <c r="CW123" s="42">
        <v>0</v>
      </c>
      <c r="CX123" s="42">
        <v>0</v>
      </c>
      <c r="CY123" s="42">
        <v>0</v>
      </c>
      <c r="CZ123" s="42">
        <v>0</v>
      </c>
      <c r="DA123" s="42">
        <v>0</v>
      </c>
      <c r="DB123" s="42">
        <v>0</v>
      </c>
      <c r="DC123" s="42">
        <v>0</v>
      </c>
      <c r="DD123" s="42">
        <v>0</v>
      </c>
      <c r="DE123" s="42">
        <v>0</v>
      </c>
      <c r="DF123" s="42">
        <v>0</v>
      </c>
      <c r="DG123" s="42">
        <v>0</v>
      </c>
      <c r="DH123" s="42">
        <v>0</v>
      </c>
      <c r="DI123" s="42">
        <v>0</v>
      </c>
      <c r="DJ123" s="43"/>
      <c r="DK123" s="42" t="b">
        <v>0</v>
      </c>
      <c r="DL123" s="42" t="b">
        <v>0</v>
      </c>
      <c r="DM123" s="42" t="b">
        <v>0</v>
      </c>
      <c r="DN123" s="42" t="b">
        <v>0</v>
      </c>
      <c r="DO123" s="42" t="b">
        <v>0</v>
      </c>
      <c r="DP123" s="42" t="b">
        <v>0</v>
      </c>
      <c r="DQ123" s="42" t="b">
        <v>0</v>
      </c>
      <c r="DR123" s="42" t="b">
        <v>0</v>
      </c>
      <c r="DS123" s="42" t="b">
        <v>0</v>
      </c>
      <c r="DT123" s="42" t="b">
        <v>0</v>
      </c>
      <c r="DU123" s="42" t="b">
        <v>0</v>
      </c>
      <c r="DV123" s="42" t="b">
        <v>0</v>
      </c>
      <c r="DW123" s="42" t="b">
        <v>0</v>
      </c>
      <c r="DX123" s="42" t="b">
        <v>0</v>
      </c>
      <c r="DY123" s="43"/>
      <c r="EA123" s="3" t="s">
        <v>547</v>
      </c>
      <c r="ED123" s="3">
        <v>84</v>
      </c>
      <c r="EE123" s="3">
        <v>1</v>
      </c>
      <c r="EH123" s="42" t="s">
        <v>136</v>
      </c>
      <c r="EI123" s="42" t="s">
        <v>466</v>
      </c>
      <c r="EJ123" s="42" t="s">
        <v>105</v>
      </c>
      <c r="EK123" s="42" t="s">
        <v>105</v>
      </c>
      <c r="EL123" s="42" t="s">
        <v>105</v>
      </c>
      <c r="EM123" s="42" t="s">
        <v>105</v>
      </c>
      <c r="EN123" s="42" t="s">
        <v>347</v>
      </c>
      <c r="EP123" s="42" t="s">
        <v>167</v>
      </c>
      <c r="EQ123" s="42" t="s">
        <v>105</v>
      </c>
      <c r="ER123" s="42" t="s">
        <v>167</v>
      </c>
      <c r="ES123" s="42" t="s">
        <v>105</v>
      </c>
      <c r="ET123" s="42" t="s">
        <v>105</v>
      </c>
      <c r="EU123" s="42" t="s">
        <v>105</v>
      </c>
      <c r="EV123" s="42" t="s">
        <v>105</v>
      </c>
      <c r="EW123" s="42" t="s">
        <v>105</v>
      </c>
      <c r="EX123" s="42" t="s">
        <v>105</v>
      </c>
      <c r="EY123" s="42" t="s">
        <v>349</v>
      </c>
      <c r="GA123" s="42" t="s">
        <v>395</v>
      </c>
      <c r="GC123" s="110"/>
      <c r="GD123" s="110"/>
      <c r="GE123" s="110"/>
      <c r="GF123" s="110"/>
      <c r="GH123" s="109"/>
      <c r="GI123" s="3"/>
      <c r="GJ123" s="3"/>
    </row>
    <row r="124" spans="1:192" s="42" customFormat="1" hidden="1">
      <c r="A124" s="36">
        <v>85</v>
      </c>
      <c r="B124" s="3">
        <v>0</v>
      </c>
      <c r="C124" s="228">
        <v>10151</v>
      </c>
      <c r="D124" s="41">
        <v>1002</v>
      </c>
      <c r="E124" s="42" t="s">
        <v>198</v>
      </c>
      <c r="F124" s="42" t="s">
        <v>199</v>
      </c>
      <c r="G124" s="42" t="s">
        <v>200</v>
      </c>
      <c r="H124" s="42" t="s">
        <v>201</v>
      </c>
      <c r="I124" s="37" t="s">
        <v>550</v>
      </c>
      <c r="J124" s="43" t="s">
        <v>203</v>
      </c>
      <c r="K124" s="43"/>
      <c r="L124" s="44" t="s">
        <v>551</v>
      </c>
      <c r="M124" s="45" t="s">
        <v>167</v>
      </c>
      <c r="N124" s="45" t="s">
        <v>109</v>
      </c>
      <c r="O124" s="45">
        <v>82</v>
      </c>
      <c r="P124" s="45">
        <v>6000</v>
      </c>
      <c r="Q124" s="45" t="s">
        <v>129</v>
      </c>
      <c r="R124" s="45">
        <v>28</v>
      </c>
      <c r="S124" s="45"/>
      <c r="T124" s="45"/>
      <c r="U124" s="45" t="s">
        <v>552</v>
      </c>
      <c r="V124" s="45" t="s">
        <v>83</v>
      </c>
      <c r="W124" s="45">
        <v>28</v>
      </c>
      <c r="X124" s="45"/>
      <c r="Y124" s="45"/>
      <c r="Z124" s="45" t="s">
        <v>109</v>
      </c>
      <c r="AA124" s="45"/>
      <c r="AB124" s="46"/>
      <c r="AC124" s="46"/>
      <c r="AD124" s="46" t="s">
        <v>111</v>
      </c>
      <c r="BA124" s="3" t="b">
        <v>1</v>
      </c>
      <c r="BB124" s="48" t="b">
        <v>1</v>
      </c>
      <c r="BC124" s="42">
        <v>0</v>
      </c>
      <c r="BD124" s="42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  <c r="BN124" s="42">
        <v>0</v>
      </c>
      <c r="BO124" s="42">
        <v>0</v>
      </c>
      <c r="BP124" s="42">
        <v>0</v>
      </c>
      <c r="BQ124" s="43"/>
      <c r="BR124" s="42">
        <v>0</v>
      </c>
      <c r="BS124" s="42">
        <v>0</v>
      </c>
      <c r="BT124" s="42">
        <v>0</v>
      </c>
      <c r="BU124" s="42">
        <v>0</v>
      </c>
      <c r="BV124" s="42">
        <v>0</v>
      </c>
      <c r="BW124" s="42">
        <v>0</v>
      </c>
      <c r="BX124" s="42">
        <v>0</v>
      </c>
      <c r="BY124" s="42">
        <v>0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0</v>
      </c>
      <c r="CF124" s="43"/>
      <c r="CG124" s="42">
        <v>0</v>
      </c>
      <c r="CH124" s="42">
        <v>0</v>
      </c>
      <c r="CI124" s="42">
        <v>0</v>
      </c>
      <c r="CJ124" s="42">
        <v>0</v>
      </c>
      <c r="CK124" s="42">
        <v>0</v>
      </c>
      <c r="CL124" s="42">
        <v>0</v>
      </c>
      <c r="CM124" s="42">
        <v>0</v>
      </c>
      <c r="CN124" s="42">
        <v>0</v>
      </c>
      <c r="CO124" s="42">
        <v>0</v>
      </c>
      <c r="CP124" s="42">
        <v>0</v>
      </c>
      <c r="CQ124" s="42">
        <v>0</v>
      </c>
      <c r="CR124" s="42">
        <v>0</v>
      </c>
      <c r="CS124" s="42">
        <v>0</v>
      </c>
      <c r="CT124" s="42">
        <v>0</v>
      </c>
      <c r="CU124" s="43"/>
      <c r="CV124" s="42">
        <v>0</v>
      </c>
      <c r="CW124" s="42">
        <v>0</v>
      </c>
      <c r="CX124" s="42">
        <v>0</v>
      </c>
      <c r="CY124" s="42">
        <v>0</v>
      </c>
      <c r="CZ124" s="42">
        <v>0</v>
      </c>
      <c r="DA124" s="42">
        <v>0</v>
      </c>
      <c r="DB124" s="42">
        <v>0</v>
      </c>
      <c r="DC124" s="42">
        <v>0</v>
      </c>
      <c r="DD124" s="42">
        <v>0</v>
      </c>
      <c r="DE124" s="42">
        <v>0</v>
      </c>
      <c r="DF124" s="42">
        <v>0</v>
      </c>
      <c r="DG124" s="42">
        <v>0</v>
      </c>
      <c r="DH124" s="42">
        <v>0</v>
      </c>
      <c r="DI124" s="42">
        <v>0</v>
      </c>
      <c r="DJ124" s="43"/>
      <c r="DK124" s="42" t="b">
        <v>0</v>
      </c>
      <c r="DL124" s="42" t="b">
        <v>0</v>
      </c>
      <c r="DM124" s="42" t="b">
        <v>0</v>
      </c>
      <c r="DN124" s="42" t="b">
        <v>0</v>
      </c>
      <c r="DO124" s="42" t="b">
        <v>0</v>
      </c>
      <c r="DP124" s="42" t="b">
        <v>0</v>
      </c>
      <c r="DQ124" s="42" t="b">
        <v>0</v>
      </c>
      <c r="DR124" s="42" t="b">
        <v>0</v>
      </c>
      <c r="DS124" s="42" t="b">
        <v>0</v>
      </c>
      <c r="DT124" s="42" t="b">
        <v>0</v>
      </c>
      <c r="DU124" s="42" t="b">
        <v>0</v>
      </c>
      <c r="DV124" s="42" t="b">
        <v>0</v>
      </c>
      <c r="DW124" s="42" t="b">
        <v>0</v>
      </c>
      <c r="DX124" s="42" t="b">
        <v>0</v>
      </c>
      <c r="DY124" s="43"/>
      <c r="EA124" s="3" t="s">
        <v>550</v>
      </c>
      <c r="ED124" s="3">
        <v>85</v>
      </c>
      <c r="EE124" s="3">
        <v>1</v>
      </c>
      <c r="EH124" s="42" t="s">
        <v>136</v>
      </c>
      <c r="EI124" s="42" t="s">
        <v>466</v>
      </c>
      <c r="EJ124" s="42" t="s">
        <v>105</v>
      </c>
      <c r="EK124" s="42" t="s">
        <v>105</v>
      </c>
      <c r="EL124" s="42" t="s">
        <v>105</v>
      </c>
      <c r="EM124" s="42" t="s">
        <v>105</v>
      </c>
      <c r="EN124" s="42" t="s">
        <v>353</v>
      </c>
      <c r="EP124" s="42" t="s">
        <v>167</v>
      </c>
      <c r="EQ124" s="42" t="s">
        <v>105</v>
      </c>
      <c r="ER124" s="42" t="s">
        <v>167</v>
      </c>
      <c r="ES124" s="42" t="s">
        <v>105</v>
      </c>
      <c r="ET124" s="42" t="s">
        <v>105</v>
      </c>
      <c r="EU124" s="42" t="s">
        <v>105</v>
      </c>
      <c r="EV124" s="42" t="s">
        <v>105</v>
      </c>
      <c r="EW124" s="42" t="s">
        <v>105</v>
      </c>
      <c r="EX124" s="42" t="s">
        <v>105</v>
      </c>
      <c r="EY124" s="42" t="s">
        <v>355</v>
      </c>
      <c r="GA124" s="42" t="s">
        <v>395</v>
      </c>
      <c r="GC124" s="110"/>
      <c r="GD124" s="110"/>
      <c r="GE124" s="110"/>
      <c r="GF124" s="110"/>
      <c r="GH124" s="109"/>
      <c r="GI124" s="3"/>
      <c r="GJ124" s="3"/>
    </row>
    <row r="125" spans="1:192" s="42" customFormat="1" hidden="1">
      <c r="A125" s="36">
        <v>86</v>
      </c>
      <c r="B125" s="3">
        <v>0</v>
      </c>
      <c r="C125" s="228">
        <v>10152</v>
      </c>
      <c r="D125" s="41">
        <v>1002</v>
      </c>
      <c r="E125" s="42" t="s">
        <v>198</v>
      </c>
      <c r="F125" s="42" t="s">
        <v>199</v>
      </c>
      <c r="G125" s="42" t="s">
        <v>200</v>
      </c>
      <c r="H125" s="42" t="s">
        <v>201</v>
      </c>
      <c r="I125" s="37" t="s">
        <v>553</v>
      </c>
      <c r="J125" s="43" t="s">
        <v>203</v>
      </c>
      <c r="K125" s="43"/>
      <c r="L125" s="44" t="s">
        <v>554</v>
      </c>
      <c r="M125" s="45" t="s">
        <v>167</v>
      </c>
      <c r="N125" s="45" t="s">
        <v>109</v>
      </c>
      <c r="O125" s="45">
        <v>82</v>
      </c>
      <c r="P125" s="45">
        <v>6000</v>
      </c>
      <c r="Q125" s="45" t="s">
        <v>129</v>
      </c>
      <c r="R125" s="45">
        <v>29</v>
      </c>
      <c r="S125" s="45"/>
      <c r="T125" s="45"/>
      <c r="U125" s="45" t="s">
        <v>555</v>
      </c>
      <c r="V125" s="45" t="s">
        <v>83</v>
      </c>
      <c r="W125" s="45">
        <v>29</v>
      </c>
      <c r="X125" s="45"/>
      <c r="Y125" s="45"/>
      <c r="Z125" s="45" t="s">
        <v>109</v>
      </c>
      <c r="AA125" s="45"/>
      <c r="AB125" s="46"/>
      <c r="AC125" s="46"/>
      <c r="AD125" s="46" t="s">
        <v>111</v>
      </c>
      <c r="BA125" s="3" t="b">
        <v>1</v>
      </c>
      <c r="BB125" s="48" t="b">
        <v>1</v>
      </c>
      <c r="BC125" s="42">
        <v>0</v>
      </c>
      <c r="BD125" s="42">
        <v>0</v>
      </c>
      <c r="BE125" s="42">
        <v>0</v>
      </c>
      <c r="BF125" s="42">
        <v>0</v>
      </c>
      <c r="BG125" s="42">
        <v>0</v>
      </c>
      <c r="BH125" s="42">
        <v>0</v>
      </c>
      <c r="BI125" s="42">
        <v>0</v>
      </c>
      <c r="BJ125" s="42">
        <v>0</v>
      </c>
      <c r="BK125" s="42">
        <v>0</v>
      </c>
      <c r="BL125" s="42">
        <v>0</v>
      </c>
      <c r="BM125" s="42">
        <v>0</v>
      </c>
      <c r="BN125" s="42">
        <v>0</v>
      </c>
      <c r="BO125" s="42">
        <v>0</v>
      </c>
      <c r="BP125" s="42">
        <v>0</v>
      </c>
      <c r="BQ125" s="43"/>
      <c r="BR125" s="42">
        <v>0</v>
      </c>
      <c r="BS125" s="42">
        <v>0</v>
      </c>
      <c r="BT125" s="42">
        <v>0</v>
      </c>
      <c r="BU125" s="42">
        <v>0</v>
      </c>
      <c r="BV125" s="42">
        <v>0</v>
      </c>
      <c r="BW125" s="42">
        <v>0</v>
      </c>
      <c r="BX125" s="42">
        <v>0</v>
      </c>
      <c r="BY125" s="42">
        <v>0</v>
      </c>
      <c r="BZ125" s="42">
        <v>0</v>
      </c>
      <c r="CA125" s="42">
        <v>0</v>
      </c>
      <c r="CB125" s="42">
        <v>0</v>
      </c>
      <c r="CC125" s="42">
        <v>0</v>
      </c>
      <c r="CD125" s="42">
        <v>0</v>
      </c>
      <c r="CE125" s="42">
        <v>0</v>
      </c>
      <c r="CF125" s="43"/>
      <c r="CG125" s="42">
        <v>0</v>
      </c>
      <c r="CH125" s="42">
        <v>0</v>
      </c>
      <c r="CI125" s="42">
        <v>0</v>
      </c>
      <c r="CJ125" s="42">
        <v>0</v>
      </c>
      <c r="CK125" s="42">
        <v>0</v>
      </c>
      <c r="CL125" s="42">
        <v>0</v>
      </c>
      <c r="CM125" s="42">
        <v>0</v>
      </c>
      <c r="CN125" s="42">
        <v>0</v>
      </c>
      <c r="CO125" s="42">
        <v>0</v>
      </c>
      <c r="CP125" s="42">
        <v>0</v>
      </c>
      <c r="CQ125" s="42">
        <v>0</v>
      </c>
      <c r="CR125" s="42">
        <v>0</v>
      </c>
      <c r="CS125" s="42">
        <v>0</v>
      </c>
      <c r="CT125" s="42">
        <v>0</v>
      </c>
      <c r="CU125" s="43"/>
      <c r="CV125" s="42">
        <v>0</v>
      </c>
      <c r="CW125" s="42">
        <v>0</v>
      </c>
      <c r="CX125" s="42">
        <v>0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2">
        <v>0</v>
      </c>
      <c r="DJ125" s="43"/>
      <c r="DK125" s="42" t="b">
        <v>0</v>
      </c>
      <c r="DL125" s="42" t="b">
        <v>0</v>
      </c>
      <c r="DM125" s="42" t="b">
        <v>0</v>
      </c>
      <c r="DN125" s="42" t="b">
        <v>0</v>
      </c>
      <c r="DO125" s="42" t="b">
        <v>0</v>
      </c>
      <c r="DP125" s="42" t="b">
        <v>0</v>
      </c>
      <c r="DQ125" s="42" t="b">
        <v>0</v>
      </c>
      <c r="DR125" s="42" t="b">
        <v>0</v>
      </c>
      <c r="DS125" s="42" t="b">
        <v>0</v>
      </c>
      <c r="DT125" s="42" t="b">
        <v>0</v>
      </c>
      <c r="DU125" s="42" t="b">
        <v>0</v>
      </c>
      <c r="DV125" s="42" t="b">
        <v>0</v>
      </c>
      <c r="DW125" s="42" t="b">
        <v>0</v>
      </c>
      <c r="DX125" s="42" t="b">
        <v>0</v>
      </c>
      <c r="DY125" s="43"/>
      <c r="EA125" s="3" t="s">
        <v>553</v>
      </c>
      <c r="ED125" s="3">
        <v>86</v>
      </c>
      <c r="EE125" s="3">
        <v>1</v>
      </c>
      <c r="EH125" s="42" t="s">
        <v>136</v>
      </c>
      <c r="EI125" s="42" t="s">
        <v>466</v>
      </c>
      <c r="EJ125" s="42" t="s">
        <v>105</v>
      </c>
      <c r="EK125" s="42" t="s">
        <v>105</v>
      </c>
      <c r="EL125" s="42" t="s">
        <v>105</v>
      </c>
      <c r="EM125" s="42" t="s">
        <v>105</v>
      </c>
      <c r="EN125" s="42" t="s">
        <v>359</v>
      </c>
      <c r="EP125" s="42" t="s">
        <v>167</v>
      </c>
      <c r="EQ125" s="42" t="s">
        <v>105</v>
      </c>
      <c r="ER125" s="42" t="s">
        <v>167</v>
      </c>
      <c r="ES125" s="42" t="s">
        <v>105</v>
      </c>
      <c r="ET125" s="42" t="s">
        <v>105</v>
      </c>
      <c r="EU125" s="42" t="s">
        <v>105</v>
      </c>
      <c r="EV125" s="42" t="s">
        <v>105</v>
      </c>
      <c r="EW125" s="42" t="s">
        <v>105</v>
      </c>
      <c r="EX125" s="42" t="s">
        <v>105</v>
      </c>
      <c r="EY125" s="42" t="s">
        <v>360</v>
      </c>
      <c r="GA125" s="42" t="s">
        <v>395</v>
      </c>
      <c r="GC125" s="110"/>
      <c r="GD125" s="110"/>
      <c r="GE125" s="110"/>
      <c r="GF125" s="110"/>
      <c r="GH125" s="109"/>
      <c r="GI125" s="3"/>
      <c r="GJ125" s="3"/>
    </row>
    <row r="126" spans="1:192" s="42" customFormat="1" hidden="1">
      <c r="A126" s="36">
        <v>87</v>
      </c>
      <c r="B126" s="3">
        <v>0</v>
      </c>
      <c r="C126" s="228">
        <v>10153</v>
      </c>
      <c r="D126" s="41">
        <v>1002</v>
      </c>
      <c r="E126" s="42" t="s">
        <v>198</v>
      </c>
      <c r="F126" s="42" t="s">
        <v>199</v>
      </c>
      <c r="G126" s="42" t="s">
        <v>200</v>
      </c>
      <c r="H126" s="42" t="s">
        <v>201</v>
      </c>
      <c r="I126" s="37" t="s">
        <v>556</v>
      </c>
      <c r="J126" s="43" t="s">
        <v>203</v>
      </c>
      <c r="K126" s="43"/>
      <c r="L126" s="44" t="s">
        <v>557</v>
      </c>
      <c r="M126" s="45" t="s">
        <v>167</v>
      </c>
      <c r="N126" s="45" t="s">
        <v>109</v>
      </c>
      <c r="O126" s="45">
        <v>82</v>
      </c>
      <c r="P126" s="45">
        <v>6000</v>
      </c>
      <c r="Q126" s="45" t="s">
        <v>129</v>
      </c>
      <c r="R126" s="45">
        <v>30</v>
      </c>
      <c r="S126" s="45"/>
      <c r="T126" s="45"/>
      <c r="U126" s="45" t="s">
        <v>558</v>
      </c>
      <c r="V126" s="45" t="s">
        <v>83</v>
      </c>
      <c r="W126" s="45">
        <v>30</v>
      </c>
      <c r="X126" s="45"/>
      <c r="Y126" s="45"/>
      <c r="Z126" s="45" t="s">
        <v>109</v>
      </c>
      <c r="AA126" s="45"/>
      <c r="AB126" s="46"/>
      <c r="AC126" s="46"/>
      <c r="AD126" s="46" t="s">
        <v>111</v>
      </c>
      <c r="BA126" s="3" t="b">
        <v>1</v>
      </c>
      <c r="BB126" s="48" t="b">
        <v>1</v>
      </c>
      <c r="BC126" s="42">
        <v>0</v>
      </c>
      <c r="BD126" s="42">
        <v>0</v>
      </c>
      <c r="BE126" s="42">
        <v>0</v>
      </c>
      <c r="BF126" s="42">
        <v>0</v>
      </c>
      <c r="BG126" s="42">
        <v>0</v>
      </c>
      <c r="BH126" s="42">
        <v>0</v>
      </c>
      <c r="BI126" s="42">
        <v>0</v>
      </c>
      <c r="BJ126" s="42">
        <v>0</v>
      </c>
      <c r="BK126" s="42">
        <v>0</v>
      </c>
      <c r="BL126" s="42">
        <v>0</v>
      </c>
      <c r="BM126" s="42">
        <v>0</v>
      </c>
      <c r="BN126" s="42">
        <v>0</v>
      </c>
      <c r="BO126" s="42">
        <v>0</v>
      </c>
      <c r="BP126" s="42">
        <v>0</v>
      </c>
      <c r="BQ126" s="43"/>
      <c r="BR126" s="42">
        <v>0</v>
      </c>
      <c r="BS126" s="42">
        <v>0</v>
      </c>
      <c r="BT126" s="42">
        <v>0</v>
      </c>
      <c r="BU126" s="42">
        <v>0</v>
      </c>
      <c r="BV126" s="42">
        <v>0</v>
      </c>
      <c r="BW126" s="42">
        <v>0</v>
      </c>
      <c r="BX126" s="42">
        <v>0</v>
      </c>
      <c r="BY126" s="42">
        <v>0</v>
      </c>
      <c r="BZ126" s="42">
        <v>0</v>
      </c>
      <c r="CA126" s="42">
        <v>0</v>
      </c>
      <c r="CB126" s="42">
        <v>0</v>
      </c>
      <c r="CC126" s="42">
        <v>0</v>
      </c>
      <c r="CD126" s="42">
        <v>0</v>
      </c>
      <c r="CE126" s="42">
        <v>0</v>
      </c>
      <c r="CF126" s="43"/>
      <c r="CG126" s="42">
        <v>0</v>
      </c>
      <c r="CH126" s="42">
        <v>0</v>
      </c>
      <c r="CI126" s="42">
        <v>0</v>
      </c>
      <c r="CJ126" s="42">
        <v>0</v>
      </c>
      <c r="CK126" s="42">
        <v>0</v>
      </c>
      <c r="CL126" s="42">
        <v>0</v>
      </c>
      <c r="CM126" s="42">
        <v>0</v>
      </c>
      <c r="CN126" s="42">
        <v>0</v>
      </c>
      <c r="CO126" s="42">
        <v>0</v>
      </c>
      <c r="CP126" s="42">
        <v>0</v>
      </c>
      <c r="CQ126" s="42">
        <v>0</v>
      </c>
      <c r="CR126" s="42">
        <v>0</v>
      </c>
      <c r="CS126" s="42">
        <v>0</v>
      </c>
      <c r="CT126" s="42">
        <v>0</v>
      </c>
      <c r="CU126" s="43"/>
      <c r="CV126" s="42">
        <v>0</v>
      </c>
      <c r="CW126" s="42">
        <v>0</v>
      </c>
      <c r="CX126" s="42">
        <v>0</v>
      </c>
      <c r="CY126" s="42">
        <v>0</v>
      </c>
      <c r="CZ126" s="42">
        <v>0</v>
      </c>
      <c r="DA126" s="42">
        <v>0</v>
      </c>
      <c r="DB126" s="42">
        <v>0</v>
      </c>
      <c r="DC126" s="42">
        <v>0</v>
      </c>
      <c r="DD126" s="42">
        <v>0</v>
      </c>
      <c r="DE126" s="42">
        <v>0</v>
      </c>
      <c r="DF126" s="42">
        <v>0</v>
      </c>
      <c r="DG126" s="42">
        <v>0</v>
      </c>
      <c r="DH126" s="42">
        <v>0</v>
      </c>
      <c r="DI126" s="42">
        <v>0</v>
      </c>
      <c r="DJ126" s="43"/>
      <c r="DK126" s="42" t="b">
        <v>0</v>
      </c>
      <c r="DL126" s="42" t="b">
        <v>0</v>
      </c>
      <c r="DM126" s="42" t="b">
        <v>0</v>
      </c>
      <c r="DN126" s="42" t="b">
        <v>0</v>
      </c>
      <c r="DO126" s="42" t="b">
        <v>0</v>
      </c>
      <c r="DP126" s="42" t="b">
        <v>0</v>
      </c>
      <c r="DQ126" s="42" t="b">
        <v>0</v>
      </c>
      <c r="DR126" s="42" t="b">
        <v>0</v>
      </c>
      <c r="DS126" s="42" t="b">
        <v>0</v>
      </c>
      <c r="DT126" s="42" t="b">
        <v>0</v>
      </c>
      <c r="DU126" s="42" t="b">
        <v>0</v>
      </c>
      <c r="DV126" s="42" t="b">
        <v>0</v>
      </c>
      <c r="DW126" s="42" t="b">
        <v>0</v>
      </c>
      <c r="DX126" s="42" t="b">
        <v>0</v>
      </c>
      <c r="DY126" s="43"/>
      <c r="EA126" s="3" t="s">
        <v>556</v>
      </c>
      <c r="ED126" s="3">
        <v>87</v>
      </c>
      <c r="EE126" s="3">
        <v>1</v>
      </c>
      <c r="EH126" s="42" t="s">
        <v>136</v>
      </c>
      <c r="EI126" s="42" t="s">
        <v>466</v>
      </c>
      <c r="EJ126" s="42" t="s">
        <v>105</v>
      </c>
      <c r="EK126" s="42" t="s">
        <v>105</v>
      </c>
      <c r="EL126" s="42" t="s">
        <v>105</v>
      </c>
      <c r="EM126" s="42" t="s">
        <v>105</v>
      </c>
      <c r="EN126" s="42" t="s">
        <v>364</v>
      </c>
      <c r="EP126" s="42" t="s">
        <v>167</v>
      </c>
      <c r="EQ126" s="42" t="s">
        <v>105</v>
      </c>
      <c r="ER126" s="42" t="s">
        <v>167</v>
      </c>
      <c r="ES126" s="42" t="s">
        <v>105</v>
      </c>
      <c r="ET126" s="42" t="s">
        <v>105</v>
      </c>
      <c r="EU126" s="42" t="s">
        <v>105</v>
      </c>
      <c r="EV126" s="42" t="s">
        <v>105</v>
      </c>
      <c r="EW126" s="42" t="s">
        <v>105</v>
      </c>
      <c r="EX126" s="42" t="s">
        <v>105</v>
      </c>
      <c r="EY126" s="42" t="s">
        <v>365</v>
      </c>
      <c r="GA126" s="42" t="s">
        <v>395</v>
      </c>
      <c r="GC126" s="110"/>
      <c r="GD126" s="110"/>
      <c r="GE126" s="110"/>
      <c r="GF126" s="110"/>
      <c r="GH126" s="109"/>
      <c r="GI126" s="3"/>
      <c r="GJ126" s="3"/>
    </row>
    <row r="127" spans="1:192" s="42" customFormat="1" hidden="1">
      <c r="A127" s="36">
        <v>88</v>
      </c>
      <c r="B127" s="3">
        <v>0</v>
      </c>
      <c r="C127" s="228">
        <v>10154</v>
      </c>
      <c r="D127" s="41">
        <v>1002</v>
      </c>
      <c r="E127" s="42" t="s">
        <v>198</v>
      </c>
      <c r="F127" s="42" t="s">
        <v>199</v>
      </c>
      <c r="G127" s="42" t="s">
        <v>200</v>
      </c>
      <c r="H127" s="42" t="s">
        <v>201</v>
      </c>
      <c r="I127" s="37" t="s">
        <v>559</v>
      </c>
      <c r="J127" s="43" t="s">
        <v>203</v>
      </c>
      <c r="K127" s="43"/>
      <c r="L127" s="44" t="s">
        <v>560</v>
      </c>
      <c r="M127" s="45" t="s">
        <v>167</v>
      </c>
      <c r="N127" s="45" t="s">
        <v>109</v>
      </c>
      <c r="O127" s="45">
        <v>82</v>
      </c>
      <c r="P127" s="45">
        <v>6000</v>
      </c>
      <c r="Q127" s="45" t="s">
        <v>129</v>
      </c>
      <c r="R127" s="45">
        <v>31</v>
      </c>
      <c r="S127" s="45"/>
      <c r="T127" s="45"/>
      <c r="U127" s="45" t="s">
        <v>561</v>
      </c>
      <c r="V127" s="45" t="s">
        <v>83</v>
      </c>
      <c r="W127" s="45">
        <v>31</v>
      </c>
      <c r="X127" s="45"/>
      <c r="Y127" s="45"/>
      <c r="Z127" s="45" t="s">
        <v>109</v>
      </c>
      <c r="AA127" s="45"/>
      <c r="AB127" s="46"/>
      <c r="AC127" s="46"/>
      <c r="AD127" s="46" t="s">
        <v>111</v>
      </c>
      <c r="BA127" s="3" t="b">
        <v>1</v>
      </c>
      <c r="BB127" s="48" t="b">
        <v>1</v>
      </c>
      <c r="BC127" s="42">
        <v>0</v>
      </c>
      <c r="BD127" s="42">
        <v>0</v>
      </c>
      <c r="BE127" s="42">
        <v>0</v>
      </c>
      <c r="BF127" s="42">
        <v>0</v>
      </c>
      <c r="BG127" s="42">
        <v>0</v>
      </c>
      <c r="BH127" s="42">
        <v>0</v>
      </c>
      <c r="BI127" s="42">
        <v>0</v>
      </c>
      <c r="BJ127" s="42">
        <v>0</v>
      </c>
      <c r="BK127" s="42">
        <v>0</v>
      </c>
      <c r="BL127" s="42">
        <v>0</v>
      </c>
      <c r="BM127" s="42">
        <v>0</v>
      </c>
      <c r="BN127" s="42">
        <v>0</v>
      </c>
      <c r="BO127" s="42">
        <v>0</v>
      </c>
      <c r="BP127" s="42">
        <v>0</v>
      </c>
      <c r="BQ127" s="43"/>
      <c r="BR127" s="42">
        <v>0</v>
      </c>
      <c r="BS127" s="42">
        <v>0</v>
      </c>
      <c r="BT127" s="42">
        <v>0</v>
      </c>
      <c r="BU127" s="42">
        <v>0</v>
      </c>
      <c r="BV127" s="42">
        <v>0</v>
      </c>
      <c r="BW127" s="42">
        <v>0</v>
      </c>
      <c r="BX127" s="42">
        <v>0</v>
      </c>
      <c r="BY127" s="42">
        <v>0</v>
      </c>
      <c r="BZ127" s="42">
        <v>0</v>
      </c>
      <c r="CA127" s="42">
        <v>0</v>
      </c>
      <c r="CB127" s="42">
        <v>0</v>
      </c>
      <c r="CC127" s="42">
        <v>0</v>
      </c>
      <c r="CD127" s="42">
        <v>0</v>
      </c>
      <c r="CE127" s="42">
        <v>0</v>
      </c>
      <c r="CF127" s="43"/>
      <c r="CG127" s="42">
        <v>0</v>
      </c>
      <c r="CH127" s="42">
        <v>0</v>
      </c>
      <c r="CI127" s="42">
        <v>0</v>
      </c>
      <c r="CJ127" s="42">
        <v>0</v>
      </c>
      <c r="CK127" s="42">
        <v>0</v>
      </c>
      <c r="CL127" s="42">
        <v>0</v>
      </c>
      <c r="CM127" s="42">
        <v>0</v>
      </c>
      <c r="CN127" s="42">
        <v>0</v>
      </c>
      <c r="CO127" s="42">
        <v>0</v>
      </c>
      <c r="CP127" s="42">
        <v>0</v>
      </c>
      <c r="CQ127" s="42">
        <v>0</v>
      </c>
      <c r="CR127" s="42">
        <v>0</v>
      </c>
      <c r="CS127" s="42">
        <v>0</v>
      </c>
      <c r="CT127" s="42">
        <v>0</v>
      </c>
      <c r="CU127" s="43"/>
      <c r="CV127" s="42">
        <v>0</v>
      </c>
      <c r="CW127" s="42">
        <v>0</v>
      </c>
      <c r="CX127" s="42">
        <v>0</v>
      </c>
      <c r="CY127" s="42">
        <v>0</v>
      </c>
      <c r="CZ127" s="42">
        <v>0</v>
      </c>
      <c r="DA127" s="42">
        <v>0</v>
      </c>
      <c r="DB127" s="42">
        <v>0</v>
      </c>
      <c r="DC127" s="42">
        <v>0</v>
      </c>
      <c r="DD127" s="42">
        <v>0</v>
      </c>
      <c r="DE127" s="42">
        <v>0</v>
      </c>
      <c r="DF127" s="42">
        <v>0</v>
      </c>
      <c r="DG127" s="42">
        <v>0</v>
      </c>
      <c r="DH127" s="42">
        <v>0</v>
      </c>
      <c r="DI127" s="42">
        <v>0</v>
      </c>
      <c r="DJ127" s="43"/>
      <c r="DK127" s="42" t="b">
        <v>0</v>
      </c>
      <c r="DL127" s="42" t="b">
        <v>0</v>
      </c>
      <c r="DM127" s="42" t="b">
        <v>0</v>
      </c>
      <c r="DN127" s="42" t="b">
        <v>0</v>
      </c>
      <c r="DO127" s="42" t="b">
        <v>0</v>
      </c>
      <c r="DP127" s="42" t="b">
        <v>0</v>
      </c>
      <c r="DQ127" s="42" t="b">
        <v>0</v>
      </c>
      <c r="DR127" s="42" t="b">
        <v>0</v>
      </c>
      <c r="DS127" s="42" t="b">
        <v>0</v>
      </c>
      <c r="DT127" s="42" t="b">
        <v>0</v>
      </c>
      <c r="DU127" s="42" t="b">
        <v>0</v>
      </c>
      <c r="DV127" s="42" t="b">
        <v>0</v>
      </c>
      <c r="DW127" s="42" t="b">
        <v>0</v>
      </c>
      <c r="DX127" s="42" t="b">
        <v>0</v>
      </c>
      <c r="DY127" s="43"/>
      <c r="EA127" s="3" t="s">
        <v>559</v>
      </c>
      <c r="ED127" s="3">
        <v>88</v>
      </c>
      <c r="EE127" s="3">
        <v>1</v>
      </c>
      <c r="EH127" s="42" t="s">
        <v>136</v>
      </c>
      <c r="EI127" s="42" t="s">
        <v>466</v>
      </c>
      <c r="EJ127" s="42" t="s">
        <v>105</v>
      </c>
      <c r="EK127" s="42" t="s">
        <v>105</v>
      </c>
      <c r="EL127" s="42" t="s">
        <v>105</v>
      </c>
      <c r="EM127" s="42" t="s">
        <v>105</v>
      </c>
      <c r="EN127" s="42" t="s">
        <v>369</v>
      </c>
      <c r="EP127" s="42" t="s">
        <v>167</v>
      </c>
      <c r="EQ127" s="42" t="s">
        <v>105</v>
      </c>
      <c r="ER127" s="42" t="s">
        <v>167</v>
      </c>
      <c r="ES127" s="42" t="s">
        <v>105</v>
      </c>
      <c r="ET127" s="42" t="s">
        <v>105</v>
      </c>
      <c r="EU127" s="42" t="s">
        <v>105</v>
      </c>
      <c r="EV127" s="42" t="s">
        <v>105</v>
      </c>
      <c r="EW127" s="42" t="s">
        <v>105</v>
      </c>
      <c r="EX127" s="42" t="s">
        <v>105</v>
      </c>
      <c r="EY127" s="42" t="s">
        <v>370</v>
      </c>
      <c r="GA127" s="42" t="s">
        <v>395</v>
      </c>
      <c r="GC127" s="110"/>
      <c r="GD127" s="110"/>
      <c r="GE127" s="110"/>
      <c r="GF127" s="110"/>
      <c r="GH127" s="109"/>
      <c r="GI127" s="3"/>
      <c r="GJ127" s="3"/>
    </row>
    <row r="128" spans="1:192" s="42" customFormat="1" hidden="1">
      <c r="A128" s="36">
        <v>89</v>
      </c>
      <c r="B128" s="3">
        <v>0</v>
      </c>
      <c r="C128" s="228">
        <v>10155</v>
      </c>
      <c r="D128" s="41">
        <v>1002</v>
      </c>
      <c r="E128" s="42" t="s">
        <v>198</v>
      </c>
      <c r="F128" s="42" t="s">
        <v>199</v>
      </c>
      <c r="G128" s="42" t="s">
        <v>200</v>
      </c>
      <c r="H128" s="42" t="s">
        <v>201</v>
      </c>
      <c r="I128" s="37" t="s">
        <v>562</v>
      </c>
      <c r="J128" s="43" t="s">
        <v>203</v>
      </c>
      <c r="K128" s="43"/>
      <c r="L128" s="44" t="s">
        <v>563</v>
      </c>
      <c r="M128" s="45" t="s">
        <v>167</v>
      </c>
      <c r="N128" s="45" t="s">
        <v>109</v>
      </c>
      <c r="O128" s="45">
        <v>82</v>
      </c>
      <c r="P128" s="45">
        <v>6000</v>
      </c>
      <c r="Q128" s="45" t="s">
        <v>129</v>
      </c>
      <c r="R128" s="45">
        <v>32</v>
      </c>
      <c r="S128" s="45"/>
      <c r="T128" s="45"/>
      <c r="U128" s="45" t="s">
        <v>564</v>
      </c>
      <c r="V128" s="45" t="s">
        <v>83</v>
      </c>
      <c r="W128" s="45">
        <v>32</v>
      </c>
      <c r="X128" s="45"/>
      <c r="Y128" s="45"/>
      <c r="Z128" s="45" t="s">
        <v>109</v>
      </c>
      <c r="AA128" s="45"/>
      <c r="AB128" s="46"/>
      <c r="AC128" s="46"/>
      <c r="AD128" s="46" t="s">
        <v>111</v>
      </c>
      <c r="BA128" s="3" t="b">
        <v>1</v>
      </c>
      <c r="BB128" s="48" t="b">
        <v>1</v>
      </c>
      <c r="BC128" s="42">
        <v>0</v>
      </c>
      <c r="BD128" s="42">
        <v>0</v>
      </c>
      <c r="BE128" s="42">
        <v>0</v>
      </c>
      <c r="BF128" s="42">
        <v>0</v>
      </c>
      <c r="BG128" s="42">
        <v>0</v>
      </c>
      <c r="BH128" s="42">
        <v>0</v>
      </c>
      <c r="BI128" s="42">
        <v>0</v>
      </c>
      <c r="BJ128" s="42">
        <v>0</v>
      </c>
      <c r="BK128" s="42">
        <v>0</v>
      </c>
      <c r="BL128" s="42">
        <v>0</v>
      </c>
      <c r="BM128" s="42">
        <v>0</v>
      </c>
      <c r="BN128" s="42">
        <v>0</v>
      </c>
      <c r="BO128" s="42">
        <v>0</v>
      </c>
      <c r="BP128" s="42">
        <v>0</v>
      </c>
      <c r="BQ128" s="43"/>
      <c r="BR128" s="42">
        <v>0</v>
      </c>
      <c r="BS128" s="42">
        <v>0</v>
      </c>
      <c r="BT128" s="42">
        <v>0</v>
      </c>
      <c r="BU128" s="42">
        <v>0</v>
      </c>
      <c r="BV128" s="42">
        <v>0</v>
      </c>
      <c r="BW128" s="42">
        <v>0</v>
      </c>
      <c r="BX128" s="42">
        <v>0</v>
      </c>
      <c r="BY128" s="42">
        <v>0</v>
      </c>
      <c r="BZ128" s="42">
        <v>0</v>
      </c>
      <c r="CA128" s="42">
        <v>0</v>
      </c>
      <c r="CB128" s="42">
        <v>0</v>
      </c>
      <c r="CC128" s="42">
        <v>0</v>
      </c>
      <c r="CD128" s="42">
        <v>0</v>
      </c>
      <c r="CE128" s="42">
        <v>0</v>
      </c>
      <c r="CF128" s="43"/>
      <c r="CG128" s="42">
        <v>0</v>
      </c>
      <c r="CH128" s="42">
        <v>0</v>
      </c>
      <c r="CI128" s="42">
        <v>0</v>
      </c>
      <c r="CJ128" s="42">
        <v>0</v>
      </c>
      <c r="CK128" s="42">
        <v>0</v>
      </c>
      <c r="CL128" s="42">
        <v>0</v>
      </c>
      <c r="CM128" s="42">
        <v>0</v>
      </c>
      <c r="CN128" s="42">
        <v>0</v>
      </c>
      <c r="CO128" s="42">
        <v>0</v>
      </c>
      <c r="CP128" s="42">
        <v>0</v>
      </c>
      <c r="CQ128" s="42">
        <v>0</v>
      </c>
      <c r="CR128" s="42">
        <v>0</v>
      </c>
      <c r="CS128" s="42">
        <v>0</v>
      </c>
      <c r="CT128" s="42">
        <v>0</v>
      </c>
      <c r="CU128" s="43"/>
      <c r="CV128" s="42">
        <v>0</v>
      </c>
      <c r="CW128" s="42">
        <v>0</v>
      </c>
      <c r="CX128" s="42">
        <v>0</v>
      </c>
      <c r="CY128" s="42">
        <v>0</v>
      </c>
      <c r="CZ128" s="42">
        <v>0</v>
      </c>
      <c r="DA128" s="42">
        <v>0</v>
      </c>
      <c r="DB128" s="42">
        <v>0</v>
      </c>
      <c r="DC128" s="42">
        <v>0</v>
      </c>
      <c r="DD128" s="42">
        <v>0</v>
      </c>
      <c r="DE128" s="42">
        <v>0</v>
      </c>
      <c r="DF128" s="42">
        <v>0</v>
      </c>
      <c r="DG128" s="42">
        <v>0</v>
      </c>
      <c r="DH128" s="42">
        <v>0</v>
      </c>
      <c r="DI128" s="42">
        <v>0</v>
      </c>
      <c r="DJ128" s="43"/>
      <c r="DK128" s="42" t="b">
        <v>0</v>
      </c>
      <c r="DL128" s="42" t="b">
        <v>0</v>
      </c>
      <c r="DM128" s="42" t="b">
        <v>0</v>
      </c>
      <c r="DN128" s="42" t="b">
        <v>0</v>
      </c>
      <c r="DO128" s="42" t="b">
        <v>0</v>
      </c>
      <c r="DP128" s="42" t="b">
        <v>0</v>
      </c>
      <c r="DQ128" s="42" t="b">
        <v>0</v>
      </c>
      <c r="DR128" s="42" t="b">
        <v>0</v>
      </c>
      <c r="DS128" s="42" t="b">
        <v>0</v>
      </c>
      <c r="DT128" s="42" t="b">
        <v>0</v>
      </c>
      <c r="DU128" s="42" t="b">
        <v>0</v>
      </c>
      <c r="DV128" s="42" t="b">
        <v>0</v>
      </c>
      <c r="DW128" s="42" t="b">
        <v>0</v>
      </c>
      <c r="DX128" s="42" t="b">
        <v>0</v>
      </c>
      <c r="DY128" s="43"/>
      <c r="EA128" s="3" t="s">
        <v>562</v>
      </c>
      <c r="ED128" s="3">
        <v>89</v>
      </c>
      <c r="EE128" s="3">
        <v>1</v>
      </c>
      <c r="EH128" s="42" t="s">
        <v>136</v>
      </c>
      <c r="EI128" s="42" t="s">
        <v>466</v>
      </c>
      <c r="EJ128" s="42" t="s">
        <v>105</v>
      </c>
      <c r="EK128" s="42" t="s">
        <v>105</v>
      </c>
      <c r="EL128" s="42" t="s">
        <v>105</v>
      </c>
      <c r="EM128" s="42" t="s">
        <v>105</v>
      </c>
      <c r="EN128" s="42" t="s">
        <v>374</v>
      </c>
      <c r="EP128" s="42" t="s">
        <v>167</v>
      </c>
      <c r="EQ128" s="42" t="s">
        <v>105</v>
      </c>
      <c r="ER128" s="42" t="s">
        <v>167</v>
      </c>
      <c r="ES128" s="42" t="s">
        <v>105</v>
      </c>
      <c r="ET128" s="42" t="s">
        <v>105</v>
      </c>
      <c r="EU128" s="42" t="s">
        <v>105</v>
      </c>
      <c r="EV128" s="42" t="s">
        <v>105</v>
      </c>
      <c r="EW128" s="42" t="s">
        <v>105</v>
      </c>
      <c r="EX128" s="42" t="s">
        <v>105</v>
      </c>
      <c r="EY128" s="42" t="s">
        <v>375</v>
      </c>
      <c r="GA128" s="42" t="s">
        <v>395</v>
      </c>
      <c r="GC128" s="110"/>
      <c r="GD128" s="110"/>
      <c r="GE128" s="110"/>
      <c r="GF128" s="110"/>
      <c r="GH128" s="109"/>
      <c r="GI128" s="3"/>
      <c r="GJ128" s="3"/>
    </row>
    <row r="129" spans="1:192" s="42" customFormat="1" hidden="1">
      <c r="A129" s="36">
        <v>90</v>
      </c>
      <c r="B129" s="3">
        <v>0</v>
      </c>
      <c r="C129" s="228">
        <v>10156</v>
      </c>
      <c r="D129" s="41">
        <v>1002</v>
      </c>
      <c r="E129" s="42" t="s">
        <v>198</v>
      </c>
      <c r="F129" s="42" t="s">
        <v>199</v>
      </c>
      <c r="G129" s="42" t="s">
        <v>200</v>
      </c>
      <c r="H129" s="42" t="s">
        <v>201</v>
      </c>
      <c r="I129" s="37" t="s">
        <v>565</v>
      </c>
      <c r="J129" s="43" t="s">
        <v>203</v>
      </c>
      <c r="K129" s="43"/>
      <c r="L129" s="44" t="s">
        <v>566</v>
      </c>
      <c r="M129" s="45" t="s">
        <v>167</v>
      </c>
      <c r="N129" s="45" t="s">
        <v>109</v>
      </c>
      <c r="O129" s="45">
        <v>82</v>
      </c>
      <c r="P129" s="45">
        <v>6000</v>
      </c>
      <c r="Q129" s="45" t="s">
        <v>129</v>
      </c>
      <c r="R129" s="45">
        <v>42</v>
      </c>
      <c r="S129" s="45"/>
      <c r="T129" s="45"/>
      <c r="U129" s="45" t="s">
        <v>567</v>
      </c>
      <c r="V129" s="45" t="s">
        <v>83</v>
      </c>
      <c r="W129" s="45">
        <v>42</v>
      </c>
      <c r="X129" s="45"/>
      <c r="Y129" s="45"/>
      <c r="Z129" s="45" t="s">
        <v>109</v>
      </c>
      <c r="AA129" s="45"/>
      <c r="AB129" s="46"/>
      <c r="AC129" s="46"/>
      <c r="AD129" s="46" t="s">
        <v>111</v>
      </c>
      <c r="BA129" s="3" t="b">
        <v>1</v>
      </c>
      <c r="BB129" s="48" t="b">
        <v>1</v>
      </c>
      <c r="BC129" s="42">
        <v>0</v>
      </c>
      <c r="BD129" s="42">
        <v>0</v>
      </c>
      <c r="BE129" s="42">
        <v>0</v>
      </c>
      <c r="BF129" s="42">
        <v>0</v>
      </c>
      <c r="BG129" s="42">
        <v>0</v>
      </c>
      <c r="BH129" s="42">
        <v>0</v>
      </c>
      <c r="BI129" s="42">
        <v>0</v>
      </c>
      <c r="BJ129" s="42">
        <v>0</v>
      </c>
      <c r="BK129" s="42">
        <v>0</v>
      </c>
      <c r="BL129" s="42">
        <v>0</v>
      </c>
      <c r="BM129" s="42">
        <v>0</v>
      </c>
      <c r="BN129" s="42">
        <v>0</v>
      </c>
      <c r="BO129" s="42">
        <v>0</v>
      </c>
      <c r="BP129" s="42">
        <v>0</v>
      </c>
      <c r="BQ129" s="43"/>
      <c r="BR129" s="42">
        <v>0</v>
      </c>
      <c r="BS129" s="42">
        <v>0</v>
      </c>
      <c r="BT129" s="42">
        <v>0</v>
      </c>
      <c r="BU129" s="42">
        <v>0</v>
      </c>
      <c r="BV129" s="42">
        <v>0</v>
      </c>
      <c r="BW129" s="42">
        <v>0</v>
      </c>
      <c r="BX129" s="42">
        <v>0</v>
      </c>
      <c r="BY129" s="42">
        <v>0</v>
      </c>
      <c r="BZ129" s="42">
        <v>0</v>
      </c>
      <c r="CA129" s="42">
        <v>0</v>
      </c>
      <c r="CB129" s="42">
        <v>0</v>
      </c>
      <c r="CC129" s="42">
        <v>0</v>
      </c>
      <c r="CD129" s="42">
        <v>0</v>
      </c>
      <c r="CE129" s="42">
        <v>0</v>
      </c>
      <c r="CF129" s="43"/>
      <c r="CG129" s="42">
        <v>0</v>
      </c>
      <c r="CH129" s="42">
        <v>0</v>
      </c>
      <c r="CI129" s="42">
        <v>0</v>
      </c>
      <c r="CJ129" s="42">
        <v>0</v>
      </c>
      <c r="CK129" s="42">
        <v>0</v>
      </c>
      <c r="CL129" s="42">
        <v>0</v>
      </c>
      <c r="CM129" s="42">
        <v>0</v>
      </c>
      <c r="CN129" s="42">
        <v>0</v>
      </c>
      <c r="CO129" s="42">
        <v>0</v>
      </c>
      <c r="CP129" s="42">
        <v>0</v>
      </c>
      <c r="CQ129" s="42">
        <v>0</v>
      </c>
      <c r="CR129" s="42">
        <v>0</v>
      </c>
      <c r="CS129" s="42">
        <v>0</v>
      </c>
      <c r="CT129" s="42">
        <v>0</v>
      </c>
      <c r="CU129" s="43"/>
      <c r="CV129" s="42">
        <v>0</v>
      </c>
      <c r="CW129" s="42">
        <v>0</v>
      </c>
      <c r="CX129" s="42">
        <v>0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2">
        <v>0</v>
      </c>
      <c r="DJ129" s="43"/>
      <c r="DK129" s="42" t="b">
        <v>0</v>
      </c>
      <c r="DL129" s="42" t="b">
        <v>0</v>
      </c>
      <c r="DM129" s="42" t="b">
        <v>0</v>
      </c>
      <c r="DN129" s="42" t="b">
        <v>0</v>
      </c>
      <c r="DO129" s="42" t="b">
        <v>0</v>
      </c>
      <c r="DP129" s="42" t="b">
        <v>0</v>
      </c>
      <c r="DQ129" s="42" t="b">
        <v>0</v>
      </c>
      <c r="DR129" s="42" t="b">
        <v>0</v>
      </c>
      <c r="DS129" s="42" t="b">
        <v>0</v>
      </c>
      <c r="DT129" s="42" t="b">
        <v>0</v>
      </c>
      <c r="DU129" s="42" t="b">
        <v>0</v>
      </c>
      <c r="DV129" s="42" t="b">
        <v>0</v>
      </c>
      <c r="DW129" s="42" t="b">
        <v>0</v>
      </c>
      <c r="DX129" s="42" t="b">
        <v>0</v>
      </c>
      <c r="DY129" s="43"/>
      <c r="EA129" s="3" t="s">
        <v>565</v>
      </c>
      <c r="ED129" s="3">
        <v>90</v>
      </c>
      <c r="EE129" s="3">
        <v>1</v>
      </c>
      <c r="EH129" s="42" t="s">
        <v>136</v>
      </c>
      <c r="EI129" s="42" t="s">
        <v>466</v>
      </c>
      <c r="EJ129" s="42" t="s">
        <v>105</v>
      </c>
      <c r="EK129" s="42" t="s">
        <v>105</v>
      </c>
      <c r="EL129" s="42" t="s">
        <v>105</v>
      </c>
      <c r="EM129" s="42" t="s">
        <v>105</v>
      </c>
      <c r="EN129" s="42" t="s">
        <v>383</v>
      </c>
      <c r="EP129" s="42" t="s">
        <v>167</v>
      </c>
      <c r="EQ129" s="42" t="s">
        <v>105</v>
      </c>
      <c r="ER129" s="42" t="s">
        <v>167</v>
      </c>
      <c r="ES129" s="42" t="s">
        <v>105</v>
      </c>
      <c r="ET129" s="42" t="s">
        <v>105</v>
      </c>
      <c r="EU129" s="42" t="s">
        <v>105</v>
      </c>
      <c r="EV129" s="42" t="s">
        <v>105</v>
      </c>
      <c r="EW129" s="42" t="s">
        <v>105</v>
      </c>
      <c r="EX129" s="42" t="s">
        <v>105</v>
      </c>
      <c r="EY129" s="42" t="s">
        <v>384</v>
      </c>
      <c r="GA129" s="42" t="s">
        <v>395</v>
      </c>
      <c r="GC129" s="110"/>
      <c r="GD129" s="110"/>
      <c r="GE129" s="110"/>
      <c r="GF129" s="110"/>
      <c r="GH129" s="109"/>
      <c r="GI129" s="3"/>
      <c r="GJ129" s="3"/>
    </row>
    <row r="130" spans="1:192" s="42" customFormat="1" hidden="1">
      <c r="A130" s="36">
        <v>91</v>
      </c>
      <c r="B130" s="3">
        <v>0</v>
      </c>
      <c r="C130" s="228">
        <v>10157</v>
      </c>
      <c r="D130" s="41">
        <v>1002</v>
      </c>
      <c r="E130" s="42" t="s">
        <v>198</v>
      </c>
      <c r="F130" s="42" t="s">
        <v>199</v>
      </c>
      <c r="G130" s="42" t="s">
        <v>200</v>
      </c>
      <c r="H130" s="42" t="s">
        <v>201</v>
      </c>
      <c r="I130" s="37" t="s">
        <v>568</v>
      </c>
      <c r="J130" s="43" t="s">
        <v>203</v>
      </c>
      <c r="K130" s="43"/>
      <c r="L130" s="44" t="s">
        <v>569</v>
      </c>
      <c r="M130" s="45" t="s">
        <v>167</v>
      </c>
      <c r="N130" s="45" t="s">
        <v>109</v>
      </c>
      <c r="O130" s="45">
        <v>82</v>
      </c>
      <c r="P130" s="45">
        <v>6000</v>
      </c>
      <c r="Q130" s="45" t="s">
        <v>129</v>
      </c>
      <c r="R130" s="45">
        <v>55</v>
      </c>
      <c r="S130" s="45"/>
      <c r="T130" s="45"/>
      <c r="U130" s="45" t="s">
        <v>570</v>
      </c>
      <c r="V130" s="45" t="s">
        <v>83</v>
      </c>
      <c r="W130" s="45">
        <v>55</v>
      </c>
      <c r="X130" s="45"/>
      <c r="Y130" s="45"/>
      <c r="Z130" s="45" t="s">
        <v>109</v>
      </c>
      <c r="AA130" s="45"/>
      <c r="AB130" s="46"/>
      <c r="AC130" s="46"/>
      <c r="AD130" s="46" t="s">
        <v>111</v>
      </c>
      <c r="BA130" s="3" t="b">
        <v>1</v>
      </c>
      <c r="BB130" s="48" t="b">
        <v>1</v>
      </c>
      <c r="BC130" s="42">
        <v>0</v>
      </c>
      <c r="BD130" s="42">
        <v>0</v>
      </c>
      <c r="BE130" s="42">
        <v>0</v>
      </c>
      <c r="BF130" s="42">
        <v>0</v>
      </c>
      <c r="BG130" s="42">
        <v>0</v>
      </c>
      <c r="BH130" s="42">
        <v>0</v>
      </c>
      <c r="BI130" s="42">
        <v>0</v>
      </c>
      <c r="BJ130" s="42">
        <v>0</v>
      </c>
      <c r="BK130" s="42">
        <v>0</v>
      </c>
      <c r="BL130" s="42">
        <v>0</v>
      </c>
      <c r="BM130" s="42">
        <v>0</v>
      </c>
      <c r="BN130" s="42">
        <v>0</v>
      </c>
      <c r="BO130" s="42">
        <v>0</v>
      </c>
      <c r="BP130" s="42">
        <v>0</v>
      </c>
      <c r="BQ130" s="43"/>
      <c r="BR130" s="42">
        <v>0</v>
      </c>
      <c r="BS130" s="42">
        <v>0</v>
      </c>
      <c r="BT130" s="42">
        <v>0</v>
      </c>
      <c r="BU130" s="42">
        <v>0</v>
      </c>
      <c r="BV130" s="42">
        <v>0</v>
      </c>
      <c r="BW130" s="42">
        <v>0</v>
      </c>
      <c r="BX130" s="42">
        <v>0</v>
      </c>
      <c r="BY130" s="42">
        <v>0</v>
      </c>
      <c r="BZ130" s="42">
        <v>0</v>
      </c>
      <c r="CA130" s="42">
        <v>0</v>
      </c>
      <c r="CB130" s="42">
        <v>0</v>
      </c>
      <c r="CC130" s="42">
        <v>0</v>
      </c>
      <c r="CD130" s="42">
        <v>0</v>
      </c>
      <c r="CE130" s="42">
        <v>0</v>
      </c>
      <c r="CF130" s="43"/>
      <c r="CG130" s="42">
        <v>0</v>
      </c>
      <c r="CH130" s="42">
        <v>0</v>
      </c>
      <c r="CI130" s="42">
        <v>0</v>
      </c>
      <c r="CJ130" s="42">
        <v>0</v>
      </c>
      <c r="CK130" s="42">
        <v>0</v>
      </c>
      <c r="CL130" s="42">
        <v>0</v>
      </c>
      <c r="CM130" s="42">
        <v>0</v>
      </c>
      <c r="CN130" s="42">
        <v>0</v>
      </c>
      <c r="CO130" s="42">
        <v>0</v>
      </c>
      <c r="CP130" s="42">
        <v>0</v>
      </c>
      <c r="CQ130" s="42">
        <v>0</v>
      </c>
      <c r="CR130" s="42">
        <v>0</v>
      </c>
      <c r="CS130" s="42">
        <v>0</v>
      </c>
      <c r="CT130" s="42">
        <v>0</v>
      </c>
      <c r="CU130" s="43"/>
      <c r="CV130" s="42">
        <v>0</v>
      </c>
      <c r="CW130" s="42">
        <v>0</v>
      </c>
      <c r="CX130" s="42">
        <v>0</v>
      </c>
      <c r="CY130" s="42">
        <v>0</v>
      </c>
      <c r="CZ130" s="42">
        <v>0</v>
      </c>
      <c r="DA130" s="42">
        <v>0</v>
      </c>
      <c r="DB130" s="42">
        <v>0</v>
      </c>
      <c r="DC130" s="42">
        <v>0</v>
      </c>
      <c r="DD130" s="42">
        <v>0</v>
      </c>
      <c r="DE130" s="42">
        <v>0</v>
      </c>
      <c r="DF130" s="42">
        <v>0</v>
      </c>
      <c r="DG130" s="42">
        <v>0</v>
      </c>
      <c r="DH130" s="42">
        <v>0</v>
      </c>
      <c r="DI130" s="42">
        <v>0</v>
      </c>
      <c r="DJ130" s="43"/>
      <c r="DK130" s="42" t="b">
        <v>0</v>
      </c>
      <c r="DL130" s="42" t="b">
        <v>0</v>
      </c>
      <c r="DM130" s="42" t="b">
        <v>0</v>
      </c>
      <c r="DN130" s="42" t="b">
        <v>0</v>
      </c>
      <c r="DO130" s="42" t="b">
        <v>0</v>
      </c>
      <c r="DP130" s="42" t="b">
        <v>0</v>
      </c>
      <c r="DQ130" s="42" t="b">
        <v>0</v>
      </c>
      <c r="DR130" s="42" t="b">
        <v>0</v>
      </c>
      <c r="DS130" s="42" t="b">
        <v>0</v>
      </c>
      <c r="DT130" s="42" t="b">
        <v>0</v>
      </c>
      <c r="DU130" s="42" t="b">
        <v>0</v>
      </c>
      <c r="DV130" s="42" t="b">
        <v>0</v>
      </c>
      <c r="DW130" s="42" t="b">
        <v>0</v>
      </c>
      <c r="DX130" s="42" t="b">
        <v>0</v>
      </c>
      <c r="DY130" s="43"/>
      <c r="EA130" s="3" t="s">
        <v>568</v>
      </c>
      <c r="ED130" s="3">
        <v>91</v>
      </c>
      <c r="EE130" s="3">
        <v>1</v>
      </c>
      <c r="EH130" s="42" t="s">
        <v>136</v>
      </c>
      <c r="EI130" s="42" t="s">
        <v>466</v>
      </c>
      <c r="EJ130" s="42" t="s">
        <v>105</v>
      </c>
      <c r="EK130" s="42" t="s">
        <v>105</v>
      </c>
      <c r="EL130" s="42" t="s">
        <v>105</v>
      </c>
      <c r="EM130" s="42" t="s">
        <v>105</v>
      </c>
      <c r="EN130" s="42" t="s">
        <v>388</v>
      </c>
      <c r="EP130" s="42" t="s">
        <v>167</v>
      </c>
      <c r="EQ130" s="42" t="s">
        <v>105</v>
      </c>
      <c r="ER130" s="42" t="s">
        <v>167</v>
      </c>
      <c r="ES130" s="42" t="s">
        <v>105</v>
      </c>
      <c r="ET130" s="42" t="s">
        <v>105</v>
      </c>
      <c r="EU130" s="42" t="s">
        <v>105</v>
      </c>
      <c r="EV130" s="42" t="s">
        <v>105</v>
      </c>
      <c r="EW130" s="42" t="s">
        <v>105</v>
      </c>
      <c r="EX130" s="42" t="s">
        <v>105</v>
      </c>
      <c r="EY130" s="42" t="s">
        <v>389</v>
      </c>
      <c r="GA130" s="42" t="s">
        <v>395</v>
      </c>
      <c r="GC130" s="110"/>
      <c r="GD130" s="110"/>
      <c r="GE130" s="110"/>
      <c r="GF130" s="110"/>
      <c r="GH130" s="109"/>
      <c r="GI130" s="3"/>
      <c r="GJ130" s="3"/>
    </row>
    <row r="131" spans="1:192" s="42" customFormat="1" hidden="1">
      <c r="A131" s="36">
        <v>92</v>
      </c>
      <c r="B131" s="3">
        <v>0</v>
      </c>
      <c r="C131" s="228">
        <v>10158</v>
      </c>
      <c r="D131" s="41">
        <v>1002</v>
      </c>
      <c r="E131" s="42" t="s">
        <v>198</v>
      </c>
      <c r="F131" s="42" t="s">
        <v>199</v>
      </c>
      <c r="G131" s="42" t="s">
        <v>200</v>
      </c>
      <c r="H131" s="42" t="s">
        <v>201</v>
      </c>
      <c r="I131" s="37" t="s">
        <v>571</v>
      </c>
      <c r="J131" s="43" t="s">
        <v>203</v>
      </c>
      <c r="K131" s="43"/>
      <c r="L131" s="44" t="s">
        <v>572</v>
      </c>
      <c r="M131" s="45" t="s">
        <v>167</v>
      </c>
      <c r="N131" s="45" t="s">
        <v>109</v>
      </c>
      <c r="O131" s="45">
        <v>82</v>
      </c>
      <c r="P131" s="45">
        <v>6000</v>
      </c>
      <c r="Q131" s="45" t="s">
        <v>129</v>
      </c>
      <c r="R131" s="45">
        <v>60</v>
      </c>
      <c r="S131" s="45"/>
      <c r="T131" s="45"/>
      <c r="U131" s="45" t="s">
        <v>573</v>
      </c>
      <c r="V131" s="45" t="s">
        <v>83</v>
      </c>
      <c r="W131" s="45">
        <v>60</v>
      </c>
      <c r="X131" s="45"/>
      <c r="Y131" s="45"/>
      <c r="Z131" s="45" t="s">
        <v>109</v>
      </c>
      <c r="AA131" s="45"/>
      <c r="AB131" s="46"/>
      <c r="AC131" s="46"/>
      <c r="AD131" s="46" t="s">
        <v>111</v>
      </c>
      <c r="BA131" s="3" t="b">
        <v>1</v>
      </c>
      <c r="BB131" s="48" t="b">
        <v>1</v>
      </c>
      <c r="BC131" s="42">
        <v>0</v>
      </c>
      <c r="BD131" s="42">
        <v>0</v>
      </c>
      <c r="BE131" s="42">
        <v>0</v>
      </c>
      <c r="BF131" s="42">
        <v>0</v>
      </c>
      <c r="BG131" s="42">
        <v>0</v>
      </c>
      <c r="BH131" s="42">
        <v>0</v>
      </c>
      <c r="BI131" s="42">
        <v>0</v>
      </c>
      <c r="BJ131" s="42">
        <v>0</v>
      </c>
      <c r="BK131" s="42">
        <v>0</v>
      </c>
      <c r="BL131" s="42">
        <v>0</v>
      </c>
      <c r="BM131" s="42">
        <v>0</v>
      </c>
      <c r="BN131" s="42">
        <v>0</v>
      </c>
      <c r="BO131" s="42">
        <v>0</v>
      </c>
      <c r="BP131" s="42">
        <v>0</v>
      </c>
      <c r="BQ131" s="43"/>
      <c r="BR131" s="42">
        <v>0</v>
      </c>
      <c r="BS131" s="42">
        <v>0</v>
      </c>
      <c r="BT131" s="42">
        <v>0</v>
      </c>
      <c r="BU131" s="42">
        <v>0</v>
      </c>
      <c r="BV131" s="42">
        <v>0</v>
      </c>
      <c r="BW131" s="42">
        <v>0</v>
      </c>
      <c r="BX131" s="42">
        <v>0</v>
      </c>
      <c r="BY131" s="42">
        <v>0</v>
      </c>
      <c r="BZ131" s="42">
        <v>0</v>
      </c>
      <c r="CA131" s="42">
        <v>0</v>
      </c>
      <c r="CB131" s="42">
        <v>0</v>
      </c>
      <c r="CC131" s="42">
        <v>0</v>
      </c>
      <c r="CD131" s="42">
        <v>0</v>
      </c>
      <c r="CE131" s="42">
        <v>0</v>
      </c>
      <c r="CF131" s="43"/>
      <c r="CG131" s="42">
        <v>0</v>
      </c>
      <c r="CH131" s="42">
        <v>0</v>
      </c>
      <c r="CI131" s="42">
        <v>0</v>
      </c>
      <c r="CJ131" s="42">
        <v>0</v>
      </c>
      <c r="CK131" s="42">
        <v>0</v>
      </c>
      <c r="CL131" s="42">
        <v>0</v>
      </c>
      <c r="CM131" s="42">
        <v>0</v>
      </c>
      <c r="CN131" s="42">
        <v>0</v>
      </c>
      <c r="CO131" s="42">
        <v>0</v>
      </c>
      <c r="CP131" s="42">
        <v>0</v>
      </c>
      <c r="CQ131" s="42">
        <v>0</v>
      </c>
      <c r="CR131" s="42">
        <v>0</v>
      </c>
      <c r="CS131" s="42">
        <v>0</v>
      </c>
      <c r="CT131" s="42">
        <v>0</v>
      </c>
      <c r="CU131" s="43"/>
      <c r="CV131" s="42">
        <v>0</v>
      </c>
      <c r="CW131" s="42">
        <v>0</v>
      </c>
      <c r="CX131" s="42">
        <v>0</v>
      </c>
      <c r="CY131" s="42">
        <v>0</v>
      </c>
      <c r="CZ131" s="42">
        <v>0</v>
      </c>
      <c r="DA131" s="42">
        <v>0</v>
      </c>
      <c r="DB131" s="42">
        <v>0</v>
      </c>
      <c r="DC131" s="42">
        <v>0</v>
      </c>
      <c r="DD131" s="42">
        <v>0</v>
      </c>
      <c r="DE131" s="42">
        <v>0</v>
      </c>
      <c r="DF131" s="42">
        <v>0</v>
      </c>
      <c r="DG131" s="42">
        <v>0</v>
      </c>
      <c r="DH131" s="42">
        <v>0</v>
      </c>
      <c r="DI131" s="42">
        <v>0</v>
      </c>
      <c r="DJ131" s="43"/>
      <c r="DK131" s="42" t="b">
        <v>0</v>
      </c>
      <c r="DL131" s="42" t="b">
        <v>0</v>
      </c>
      <c r="DM131" s="42" t="b">
        <v>0</v>
      </c>
      <c r="DN131" s="42" t="b">
        <v>0</v>
      </c>
      <c r="DO131" s="42" t="b">
        <v>0</v>
      </c>
      <c r="DP131" s="42" t="b">
        <v>0</v>
      </c>
      <c r="DQ131" s="42" t="b">
        <v>0</v>
      </c>
      <c r="DR131" s="42" t="b">
        <v>0</v>
      </c>
      <c r="DS131" s="42" t="b">
        <v>0</v>
      </c>
      <c r="DT131" s="42" t="b">
        <v>0</v>
      </c>
      <c r="DU131" s="42" t="b">
        <v>0</v>
      </c>
      <c r="DV131" s="42" t="b">
        <v>0</v>
      </c>
      <c r="DW131" s="42" t="b">
        <v>0</v>
      </c>
      <c r="DX131" s="42" t="b">
        <v>0</v>
      </c>
      <c r="DY131" s="43"/>
      <c r="EA131" s="3" t="s">
        <v>571</v>
      </c>
      <c r="ED131" s="3">
        <v>92</v>
      </c>
      <c r="EE131" s="3">
        <v>1</v>
      </c>
      <c r="EH131" s="42" t="s">
        <v>136</v>
      </c>
      <c r="EI131" s="42" t="s">
        <v>466</v>
      </c>
      <c r="EJ131" s="42" t="s">
        <v>105</v>
      </c>
      <c r="EK131" s="42" t="s">
        <v>105</v>
      </c>
      <c r="EL131" s="42" t="s">
        <v>105</v>
      </c>
      <c r="EM131" s="42" t="s">
        <v>105</v>
      </c>
      <c r="EN131" s="42" t="s">
        <v>393</v>
      </c>
      <c r="EP131" s="42" t="s">
        <v>167</v>
      </c>
      <c r="EQ131" s="42" t="s">
        <v>105</v>
      </c>
      <c r="ER131" s="42" t="s">
        <v>167</v>
      </c>
      <c r="ES131" s="42" t="s">
        <v>105</v>
      </c>
      <c r="ET131" s="42" t="s">
        <v>105</v>
      </c>
      <c r="EU131" s="42" t="s">
        <v>105</v>
      </c>
      <c r="EV131" s="42" t="s">
        <v>105</v>
      </c>
      <c r="EW131" s="42" t="s">
        <v>105</v>
      </c>
      <c r="EX131" s="42" t="s">
        <v>105</v>
      </c>
      <c r="EY131" s="42" t="s">
        <v>394</v>
      </c>
      <c r="GA131" s="42" t="s">
        <v>395</v>
      </c>
      <c r="GC131" s="110"/>
      <c r="GD131" s="110"/>
      <c r="GE131" s="110"/>
      <c r="GF131" s="110"/>
      <c r="GH131" s="109"/>
      <c r="GI131" s="3"/>
      <c r="GJ131" s="3"/>
    </row>
    <row r="132" spans="1:192" s="42" customFormat="1" hidden="1">
      <c r="A132" s="36">
        <v>93</v>
      </c>
      <c r="B132" s="3">
        <v>0</v>
      </c>
      <c r="C132" s="228">
        <v>10159</v>
      </c>
      <c r="D132" s="41">
        <v>1002</v>
      </c>
      <c r="E132" s="42" t="s">
        <v>198</v>
      </c>
      <c r="F132" s="42" t="s">
        <v>199</v>
      </c>
      <c r="G132" s="42" t="s">
        <v>200</v>
      </c>
      <c r="H132" s="42" t="s">
        <v>201</v>
      </c>
      <c r="I132" s="37" t="s">
        <v>574</v>
      </c>
      <c r="J132" s="43" t="s">
        <v>203</v>
      </c>
      <c r="K132" s="43"/>
      <c r="L132" s="44" t="s">
        <v>575</v>
      </c>
      <c r="M132" s="45" t="s">
        <v>167</v>
      </c>
      <c r="N132" s="45" t="s">
        <v>109</v>
      </c>
      <c r="O132" s="45">
        <v>82</v>
      </c>
      <c r="P132" s="45">
        <v>6000</v>
      </c>
      <c r="Q132" s="45" t="s">
        <v>129</v>
      </c>
      <c r="R132" s="45">
        <v>80</v>
      </c>
      <c r="S132" s="45"/>
      <c r="T132" s="45"/>
      <c r="U132" s="45" t="s">
        <v>576</v>
      </c>
      <c r="V132" s="45" t="s">
        <v>83</v>
      </c>
      <c r="W132" s="45">
        <v>80</v>
      </c>
      <c r="X132" s="45"/>
      <c r="Y132" s="45"/>
      <c r="Z132" s="45" t="s">
        <v>109</v>
      </c>
      <c r="AA132" s="45"/>
      <c r="AB132" s="46"/>
      <c r="AC132" s="46"/>
      <c r="AD132" s="46" t="s">
        <v>111</v>
      </c>
      <c r="BA132" s="3" t="b">
        <v>1</v>
      </c>
      <c r="BB132" s="48" t="b">
        <v>1</v>
      </c>
      <c r="BC132" s="42">
        <v>0</v>
      </c>
      <c r="BD132" s="42">
        <v>0</v>
      </c>
      <c r="BE132" s="42">
        <v>0</v>
      </c>
      <c r="BF132" s="42">
        <v>0</v>
      </c>
      <c r="BG132" s="42">
        <v>0</v>
      </c>
      <c r="BH132" s="42">
        <v>0</v>
      </c>
      <c r="BI132" s="42">
        <v>0</v>
      </c>
      <c r="BJ132" s="42">
        <v>0</v>
      </c>
      <c r="BK132" s="42">
        <v>0</v>
      </c>
      <c r="BL132" s="42">
        <v>0</v>
      </c>
      <c r="BM132" s="42">
        <v>0</v>
      </c>
      <c r="BN132" s="42">
        <v>0</v>
      </c>
      <c r="BO132" s="42">
        <v>0</v>
      </c>
      <c r="BP132" s="42">
        <v>0</v>
      </c>
      <c r="BQ132" s="43"/>
      <c r="BR132" s="42">
        <v>0</v>
      </c>
      <c r="BS132" s="42">
        <v>0</v>
      </c>
      <c r="BT132" s="42">
        <v>0</v>
      </c>
      <c r="BU132" s="42">
        <v>0</v>
      </c>
      <c r="BV132" s="42">
        <v>0</v>
      </c>
      <c r="BW132" s="42">
        <v>0</v>
      </c>
      <c r="BX132" s="42">
        <v>0</v>
      </c>
      <c r="BY132" s="42">
        <v>0</v>
      </c>
      <c r="BZ132" s="42">
        <v>0</v>
      </c>
      <c r="CA132" s="42">
        <v>0</v>
      </c>
      <c r="CB132" s="42">
        <v>0</v>
      </c>
      <c r="CC132" s="42">
        <v>0</v>
      </c>
      <c r="CD132" s="42">
        <v>0</v>
      </c>
      <c r="CE132" s="42">
        <v>0</v>
      </c>
      <c r="CF132" s="43"/>
      <c r="CG132" s="42">
        <v>0</v>
      </c>
      <c r="CH132" s="42">
        <v>0</v>
      </c>
      <c r="CI132" s="42">
        <v>0</v>
      </c>
      <c r="CJ132" s="42">
        <v>0</v>
      </c>
      <c r="CK132" s="42">
        <v>0</v>
      </c>
      <c r="CL132" s="42">
        <v>0</v>
      </c>
      <c r="CM132" s="42">
        <v>0</v>
      </c>
      <c r="CN132" s="42">
        <v>0</v>
      </c>
      <c r="CO132" s="42">
        <v>0</v>
      </c>
      <c r="CP132" s="42">
        <v>0</v>
      </c>
      <c r="CQ132" s="42">
        <v>0</v>
      </c>
      <c r="CR132" s="42">
        <v>0</v>
      </c>
      <c r="CS132" s="42">
        <v>0</v>
      </c>
      <c r="CT132" s="42">
        <v>0</v>
      </c>
      <c r="CU132" s="43"/>
      <c r="CV132" s="42">
        <v>0</v>
      </c>
      <c r="CW132" s="42">
        <v>0</v>
      </c>
      <c r="CX132" s="42">
        <v>0</v>
      </c>
      <c r="CY132" s="42">
        <v>0</v>
      </c>
      <c r="CZ132" s="42">
        <v>0</v>
      </c>
      <c r="DA132" s="42">
        <v>0</v>
      </c>
      <c r="DB132" s="42">
        <v>0</v>
      </c>
      <c r="DC132" s="42">
        <v>0</v>
      </c>
      <c r="DD132" s="42">
        <v>0</v>
      </c>
      <c r="DE132" s="42">
        <v>0</v>
      </c>
      <c r="DF132" s="42">
        <v>0</v>
      </c>
      <c r="DG132" s="42">
        <v>0</v>
      </c>
      <c r="DH132" s="42">
        <v>0</v>
      </c>
      <c r="DI132" s="42">
        <v>0</v>
      </c>
      <c r="DJ132" s="43"/>
      <c r="DK132" s="42" t="b">
        <v>0</v>
      </c>
      <c r="DL132" s="42" t="b">
        <v>0</v>
      </c>
      <c r="DM132" s="42" t="b">
        <v>0</v>
      </c>
      <c r="DN132" s="42" t="b">
        <v>0</v>
      </c>
      <c r="DO132" s="42" t="b">
        <v>0</v>
      </c>
      <c r="DP132" s="42" t="b">
        <v>0</v>
      </c>
      <c r="DQ132" s="42" t="b">
        <v>0</v>
      </c>
      <c r="DR132" s="42" t="b">
        <v>0</v>
      </c>
      <c r="DS132" s="42" t="b">
        <v>0</v>
      </c>
      <c r="DT132" s="42" t="b">
        <v>0</v>
      </c>
      <c r="DU132" s="42" t="b">
        <v>0</v>
      </c>
      <c r="DV132" s="42" t="b">
        <v>0</v>
      </c>
      <c r="DW132" s="42" t="b">
        <v>0</v>
      </c>
      <c r="DX132" s="42" t="b">
        <v>0</v>
      </c>
      <c r="DY132" s="43"/>
      <c r="EA132" s="3" t="s">
        <v>574</v>
      </c>
      <c r="ED132" s="3">
        <v>93</v>
      </c>
      <c r="EE132" s="3">
        <v>1</v>
      </c>
      <c r="EH132" s="42" t="s">
        <v>136</v>
      </c>
      <c r="EI132" s="42" t="s">
        <v>466</v>
      </c>
      <c r="EJ132" s="42" t="s">
        <v>105</v>
      </c>
      <c r="EK132" s="42" t="s">
        <v>105</v>
      </c>
      <c r="EL132" s="42" t="s">
        <v>105</v>
      </c>
      <c r="EM132" s="42" t="s">
        <v>105</v>
      </c>
      <c r="EN132" s="42" t="s">
        <v>399</v>
      </c>
      <c r="EP132" s="42" t="s">
        <v>167</v>
      </c>
      <c r="EQ132" s="42" t="s">
        <v>105</v>
      </c>
      <c r="ER132" s="42" t="s">
        <v>167</v>
      </c>
      <c r="ES132" s="42" t="s">
        <v>105</v>
      </c>
      <c r="ET132" s="42" t="s">
        <v>105</v>
      </c>
      <c r="EU132" s="42" t="s">
        <v>105</v>
      </c>
      <c r="EV132" s="42" t="s">
        <v>105</v>
      </c>
      <c r="EW132" s="42" t="s">
        <v>105</v>
      </c>
      <c r="EX132" s="42" t="s">
        <v>105</v>
      </c>
      <c r="EY132" s="42" t="s">
        <v>400</v>
      </c>
      <c r="GA132" s="42" t="s">
        <v>395</v>
      </c>
      <c r="GC132" s="110"/>
      <c r="GD132" s="110"/>
      <c r="GE132" s="110"/>
      <c r="GF132" s="110"/>
      <c r="GH132" s="109"/>
      <c r="GI132" s="3"/>
      <c r="GJ132" s="3"/>
    </row>
    <row r="133" spans="1:192" s="42" customFormat="1" hidden="1">
      <c r="A133" s="36">
        <v>94</v>
      </c>
      <c r="B133" s="3">
        <v>0</v>
      </c>
      <c r="C133" s="228">
        <v>10160</v>
      </c>
      <c r="D133" s="41">
        <v>1002</v>
      </c>
      <c r="E133" s="42" t="s">
        <v>198</v>
      </c>
      <c r="F133" s="42" t="s">
        <v>199</v>
      </c>
      <c r="G133" s="42" t="s">
        <v>200</v>
      </c>
      <c r="H133" s="42" t="s">
        <v>201</v>
      </c>
      <c r="I133" s="37" t="s">
        <v>577</v>
      </c>
      <c r="J133" s="43" t="s">
        <v>203</v>
      </c>
      <c r="K133" s="43"/>
      <c r="L133" s="44" t="s">
        <v>578</v>
      </c>
      <c r="M133" s="45" t="s">
        <v>167</v>
      </c>
      <c r="N133" s="45" t="s">
        <v>109</v>
      </c>
      <c r="O133" s="45">
        <v>82</v>
      </c>
      <c r="P133" s="45">
        <v>6000</v>
      </c>
      <c r="Q133" s="45" t="s">
        <v>129</v>
      </c>
      <c r="R133" s="45">
        <v>100</v>
      </c>
      <c r="S133" s="45"/>
      <c r="T133" s="45"/>
      <c r="U133" s="45" t="s">
        <v>579</v>
      </c>
      <c r="V133" s="45" t="s">
        <v>83</v>
      </c>
      <c r="W133" s="45">
        <v>100</v>
      </c>
      <c r="X133" s="45"/>
      <c r="Y133" s="45"/>
      <c r="Z133" s="45" t="s">
        <v>109</v>
      </c>
      <c r="AA133" s="45"/>
      <c r="AB133" s="46"/>
      <c r="AC133" s="46"/>
      <c r="AD133" s="46" t="s">
        <v>111</v>
      </c>
      <c r="BA133" s="3" t="b">
        <v>1</v>
      </c>
      <c r="BB133" s="48" t="b">
        <v>1</v>
      </c>
      <c r="BC133" s="42">
        <v>0</v>
      </c>
      <c r="BD133" s="42">
        <v>0</v>
      </c>
      <c r="BE133" s="42">
        <v>0</v>
      </c>
      <c r="BF133" s="42">
        <v>0</v>
      </c>
      <c r="BG133" s="42">
        <v>0</v>
      </c>
      <c r="BH133" s="42">
        <v>0</v>
      </c>
      <c r="BI133" s="42">
        <v>0</v>
      </c>
      <c r="BJ133" s="42">
        <v>0</v>
      </c>
      <c r="BK133" s="42">
        <v>0</v>
      </c>
      <c r="BL133" s="42">
        <v>0</v>
      </c>
      <c r="BM133" s="42">
        <v>0</v>
      </c>
      <c r="BN133" s="42">
        <v>0</v>
      </c>
      <c r="BO133" s="42">
        <v>0</v>
      </c>
      <c r="BP133" s="42">
        <v>0</v>
      </c>
      <c r="BQ133" s="43"/>
      <c r="BR133" s="42">
        <v>0</v>
      </c>
      <c r="BS133" s="42">
        <v>0</v>
      </c>
      <c r="BT133" s="42">
        <v>0</v>
      </c>
      <c r="BU133" s="42">
        <v>0</v>
      </c>
      <c r="BV133" s="42">
        <v>0</v>
      </c>
      <c r="BW133" s="42">
        <v>0</v>
      </c>
      <c r="BX133" s="42">
        <v>0</v>
      </c>
      <c r="BY133" s="42">
        <v>0</v>
      </c>
      <c r="BZ133" s="42">
        <v>0</v>
      </c>
      <c r="CA133" s="42">
        <v>0</v>
      </c>
      <c r="CB133" s="42">
        <v>0</v>
      </c>
      <c r="CC133" s="42">
        <v>0</v>
      </c>
      <c r="CD133" s="42">
        <v>0</v>
      </c>
      <c r="CE133" s="42">
        <v>0</v>
      </c>
      <c r="CF133" s="43"/>
      <c r="CG133" s="42">
        <v>0</v>
      </c>
      <c r="CH133" s="42">
        <v>0</v>
      </c>
      <c r="CI133" s="42">
        <v>0</v>
      </c>
      <c r="CJ133" s="42">
        <v>0</v>
      </c>
      <c r="CK133" s="42">
        <v>0</v>
      </c>
      <c r="CL133" s="42">
        <v>0</v>
      </c>
      <c r="CM133" s="42">
        <v>0</v>
      </c>
      <c r="CN133" s="42">
        <v>0</v>
      </c>
      <c r="CO133" s="42">
        <v>0</v>
      </c>
      <c r="CP133" s="42">
        <v>0</v>
      </c>
      <c r="CQ133" s="42">
        <v>0</v>
      </c>
      <c r="CR133" s="42">
        <v>0</v>
      </c>
      <c r="CS133" s="42">
        <v>0</v>
      </c>
      <c r="CT133" s="42">
        <v>0</v>
      </c>
      <c r="CU133" s="43"/>
      <c r="CV133" s="42">
        <v>0</v>
      </c>
      <c r="CW133" s="42">
        <v>0</v>
      </c>
      <c r="CX133" s="42">
        <v>0</v>
      </c>
      <c r="CY133" s="42">
        <v>0</v>
      </c>
      <c r="CZ133" s="42">
        <v>0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2">
        <v>0</v>
      </c>
      <c r="DJ133" s="43"/>
      <c r="DK133" s="42" t="b">
        <v>0</v>
      </c>
      <c r="DL133" s="42" t="b">
        <v>0</v>
      </c>
      <c r="DM133" s="42" t="b">
        <v>0</v>
      </c>
      <c r="DN133" s="42" t="b">
        <v>0</v>
      </c>
      <c r="DO133" s="42" t="b">
        <v>0</v>
      </c>
      <c r="DP133" s="42" t="b">
        <v>0</v>
      </c>
      <c r="DQ133" s="42" t="b">
        <v>0</v>
      </c>
      <c r="DR133" s="42" t="b">
        <v>0</v>
      </c>
      <c r="DS133" s="42" t="b">
        <v>0</v>
      </c>
      <c r="DT133" s="42" t="b">
        <v>0</v>
      </c>
      <c r="DU133" s="42" t="b">
        <v>0</v>
      </c>
      <c r="DV133" s="42" t="b">
        <v>0</v>
      </c>
      <c r="DW133" s="42" t="b">
        <v>0</v>
      </c>
      <c r="DX133" s="42" t="b">
        <v>0</v>
      </c>
      <c r="DY133" s="43"/>
      <c r="EA133" s="3" t="s">
        <v>577</v>
      </c>
      <c r="ED133" s="3">
        <v>94</v>
      </c>
      <c r="EE133" s="3">
        <v>1</v>
      </c>
      <c r="EH133" s="42" t="s">
        <v>136</v>
      </c>
      <c r="EI133" s="42" t="s">
        <v>466</v>
      </c>
      <c r="EJ133" s="42" t="s">
        <v>105</v>
      </c>
      <c r="EK133" s="42" t="s">
        <v>105</v>
      </c>
      <c r="EL133" s="42" t="s">
        <v>105</v>
      </c>
      <c r="EM133" s="42" t="s">
        <v>105</v>
      </c>
      <c r="EN133" s="42" t="s">
        <v>404</v>
      </c>
      <c r="EP133" s="42" t="s">
        <v>167</v>
      </c>
      <c r="EQ133" s="42" t="s">
        <v>105</v>
      </c>
      <c r="ER133" s="42" t="s">
        <v>167</v>
      </c>
      <c r="ES133" s="42" t="s">
        <v>105</v>
      </c>
      <c r="ET133" s="42" t="s">
        <v>105</v>
      </c>
      <c r="EU133" s="42" t="s">
        <v>105</v>
      </c>
      <c r="EV133" s="42" t="s">
        <v>105</v>
      </c>
      <c r="EW133" s="42" t="s">
        <v>105</v>
      </c>
      <c r="EX133" s="42" t="s">
        <v>105</v>
      </c>
      <c r="EY133" s="42" t="s">
        <v>405</v>
      </c>
      <c r="GA133" s="42" t="s">
        <v>395</v>
      </c>
      <c r="GC133" s="110"/>
      <c r="GD133" s="110"/>
      <c r="GE133" s="110"/>
      <c r="GF133" s="110"/>
      <c r="GH133" s="109"/>
      <c r="GI133" s="3"/>
      <c r="GJ133" s="3"/>
    </row>
    <row r="134" spans="1:192" s="42" customFormat="1" hidden="1">
      <c r="A134" s="36">
        <v>95</v>
      </c>
      <c r="B134" s="3">
        <v>0</v>
      </c>
      <c r="C134" s="228">
        <v>10161</v>
      </c>
      <c r="D134" s="41">
        <v>1002</v>
      </c>
      <c r="E134" s="42" t="s">
        <v>198</v>
      </c>
      <c r="F134" s="42" t="s">
        <v>199</v>
      </c>
      <c r="G134" s="42" t="s">
        <v>200</v>
      </c>
      <c r="H134" s="42" t="s">
        <v>201</v>
      </c>
      <c r="I134" s="37" t="s">
        <v>580</v>
      </c>
      <c r="J134" s="43" t="s">
        <v>203</v>
      </c>
      <c r="K134" s="43"/>
      <c r="L134" s="44" t="s">
        <v>581</v>
      </c>
      <c r="M134" s="45" t="s">
        <v>167</v>
      </c>
      <c r="N134" s="45" t="s">
        <v>109</v>
      </c>
      <c r="O134" s="45">
        <v>82</v>
      </c>
      <c r="P134" s="45">
        <v>6000</v>
      </c>
      <c r="Q134" s="45" t="s">
        <v>129</v>
      </c>
      <c r="R134" s="45">
        <v>150</v>
      </c>
      <c r="S134" s="45"/>
      <c r="T134" s="45"/>
      <c r="U134" s="45" t="s">
        <v>582</v>
      </c>
      <c r="V134" s="45" t="s">
        <v>83</v>
      </c>
      <c r="W134" s="45">
        <v>150</v>
      </c>
      <c r="X134" s="45"/>
      <c r="Y134" s="45"/>
      <c r="Z134" s="45" t="s">
        <v>109</v>
      </c>
      <c r="AA134" s="45"/>
      <c r="AB134" s="46"/>
      <c r="AC134" s="46"/>
      <c r="AD134" s="46" t="s">
        <v>111</v>
      </c>
      <c r="BA134" s="3" t="b">
        <v>1</v>
      </c>
      <c r="BB134" s="48" t="b">
        <v>1</v>
      </c>
      <c r="BC134" s="42">
        <v>0</v>
      </c>
      <c r="BD134" s="42">
        <v>0</v>
      </c>
      <c r="BE134" s="42">
        <v>0</v>
      </c>
      <c r="BF134" s="42">
        <v>0</v>
      </c>
      <c r="BG134" s="42">
        <v>0</v>
      </c>
      <c r="BH134" s="42">
        <v>0</v>
      </c>
      <c r="BI134" s="42">
        <v>0</v>
      </c>
      <c r="BJ134" s="42">
        <v>0</v>
      </c>
      <c r="BK134" s="42">
        <v>0</v>
      </c>
      <c r="BL134" s="42">
        <v>0</v>
      </c>
      <c r="BM134" s="42">
        <v>0</v>
      </c>
      <c r="BN134" s="42">
        <v>0</v>
      </c>
      <c r="BO134" s="42">
        <v>0</v>
      </c>
      <c r="BP134" s="42">
        <v>0</v>
      </c>
      <c r="BQ134" s="43"/>
      <c r="BR134" s="42">
        <v>0</v>
      </c>
      <c r="BS134" s="42">
        <v>0</v>
      </c>
      <c r="BT134" s="42">
        <v>0</v>
      </c>
      <c r="BU134" s="42">
        <v>0</v>
      </c>
      <c r="BV134" s="42">
        <v>0</v>
      </c>
      <c r="BW134" s="42">
        <v>0</v>
      </c>
      <c r="BX134" s="42">
        <v>0</v>
      </c>
      <c r="BY134" s="42">
        <v>0</v>
      </c>
      <c r="BZ134" s="42">
        <v>0</v>
      </c>
      <c r="CA134" s="42">
        <v>0</v>
      </c>
      <c r="CB134" s="42">
        <v>0</v>
      </c>
      <c r="CC134" s="42">
        <v>0</v>
      </c>
      <c r="CD134" s="42">
        <v>0</v>
      </c>
      <c r="CE134" s="42">
        <v>0</v>
      </c>
      <c r="CF134" s="43"/>
      <c r="CG134" s="42">
        <v>0</v>
      </c>
      <c r="CH134" s="42">
        <v>0</v>
      </c>
      <c r="CI134" s="42">
        <v>0</v>
      </c>
      <c r="CJ134" s="42">
        <v>0</v>
      </c>
      <c r="CK134" s="42">
        <v>0</v>
      </c>
      <c r="CL134" s="42">
        <v>0</v>
      </c>
      <c r="CM134" s="42">
        <v>0</v>
      </c>
      <c r="CN134" s="42">
        <v>0</v>
      </c>
      <c r="CO134" s="42">
        <v>0</v>
      </c>
      <c r="CP134" s="42">
        <v>0</v>
      </c>
      <c r="CQ134" s="42">
        <v>0</v>
      </c>
      <c r="CR134" s="42">
        <v>0</v>
      </c>
      <c r="CS134" s="42">
        <v>0</v>
      </c>
      <c r="CT134" s="42">
        <v>0</v>
      </c>
      <c r="CU134" s="43"/>
      <c r="CV134" s="42">
        <v>0</v>
      </c>
      <c r="CW134" s="42">
        <v>0</v>
      </c>
      <c r="CX134" s="42">
        <v>0</v>
      </c>
      <c r="CY134" s="42">
        <v>0</v>
      </c>
      <c r="CZ134" s="42">
        <v>0</v>
      </c>
      <c r="DA134" s="42">
        <v>0</v>
      </c>
      <c r="DB134" s="42">
        <v>0</v>
      </c>
      <c r="DC134" s="42">
        <v>0</v>
      </c>
      <c r="DD134" s="42">
        <v>0</v>
      </c>
      <c r="DE134" s="42">
        <v>0</v>
      </c>
      <c r="DF134" s="42">
        <v>0</v>
      </c>
      <c r="DG134" s="42">
        <v>0</v>
      </c>
      <c r="DH134" s="42">
        <v>0</v>
      </c>
      <c r="DI134" s="42">
        <v>0</v>
      </c>
      <c r="DJ134" s="43"/>
      <c r="DK134" s="42" t="b">
        <v>0</v>
      </c>
      <c r="DL134" s="42" t="b">
        <v>0</v>
      </c>
      <c r="DM134" s="42" t="b">
        <v>0</v>
      </c>
      <c r="DN134" s="42" t="b">
        <v>0</v>
      </c>
      <c r="DO134" s="42" t="b">
        <v>0</v>
      </c>
      <c r="DP134" s="42" t="b">
        <v>0</v>
      </c>
      <c r="DQ134" s="42" t="b">
        <v>0</v>
      </c>
      <c r="DR134" s="42" t="b">
        <v>0</v>
      </c>
      <c r="DS134" s="42" t="b">
        <v>0</v>
      </c>
      <c r="DT134" s="42" t="b">
        <v>0</v>
      </c>
      <c r="DU134" s="42" t="b">
        <v>0</v>
      </c>
      <c r="DV134" s="42" t="b">
        <v>0</v>
      </c>
      <c r="DW134" s="42" t="b">
        <v>0</v>
      </c>
      <c r="DX134" s="42" t="b">
        <v>0</v>
      </c>
      <c r="DY134" s="43"/>
      <c r="EA134" s="3" t="s">
        <v>580</v>
      </c>
      <c r="ED134" s="3">
        <v>95</v>
      </c>
      <c r="EE134" s="3">
        <v>1</v>
      </c>
      <c r="EH134" s="42" t="s">
        <v>136</v>
      </c>
      <c r="EI134" s="42" t="s">
        <v>466</v>
      </c>
      <c r="EJ134" s="42" t="s">
        <v>105</v>
      </c>
      <c r="EK134" s="42" t="s">
        <v>105</v>
      </c>
      <c r="EL134" s="42" t="s">
        <v>105</v>
      </c>
      <c r="EM134" s="42" t="s">
        <v>105</v>
      </c>
      <c r="EN134" s="42" t="s">
        <v>409</v>
      </c>
      <c r="EP134" s="42" t="s">
        <v>167</v>
      </c>
      <c r="EQ134" s="42" t="s">
        <v>105</v>
      </c>
      <c r="ER134" s="42" t="s">
        <v>167</v>
      </c>
      <c r="ES134" s="42" t="s">
        <v>105</v>
      </c>
      <c r="ET134" s="42" t="s">
        <v>105</v>
      </c>
      <c r="EU134" s="42" t="s">
        <v>105</v>
      </c>
      <c r="EV134" s="42" t="s">
        <v>105</v>
      </c>
      <c r="EW134" s="42" t="s">
        <v>105</v>
      </c>
      <c r="EX134" s="42" t="s">
        <v>105</v>
      </c>
      <c r="EY134" s="42" t="s">
        <v>410</v>
      </c>
      <c r="GA134" s="42" t="s">
        <v>395</v>
      </c>
      <c r="GC134" s="110"/>
      <c r="GD134" s="110"/>
      <c r="GE134" s="110"/>
      <c r="GF134" s="110"/>
      <c r="GH134" s="109"/>
      <c r="GI134" s="3"/>
      <c r="GJ134" s="3"/>
    </row>
    <row r="135" spans="1:192" s="42" customFormat="1" hidden="1">
      <c r="A135" s="36">
        <v>96</v>
      </c>
      <c r="B135" s="3">
        <v>0</v>
      </c>
      <c r="C135" s="228">
        <v>10162</v>
      </c>
      <c r="D135" s="41">
        <v>1002</v>
      </c>
      <c r="E135" s="42" t="s">
        <v>198</v>
      </c>
      <c r="F135" s="42" t="s">
        <v>199</v>
      </c>
      <c r="G135" s="42" t="s">
        <v>200</v>
      </c>
      <c r="H135" s="42" t="s">
        <v>201</v>
      </c>
      <c r="I135" s="37" t="s">
        <v>583</v>
      </c>
      <c r="J135" s="43" t="s">
        <v>203</v>
      </c>
      <c r="K135" s="43"/>
      <c r="L135" s="44" t="s">
        <v>584</v>
      </c>
      <c r="M135" s="45" t="s">
        <v>167</v>
      </c>
      <c r="N135" s="45" t="s">
        <v>109</v>
      </c>
      <c r="O135" s="45">
        <v>82</v>
      </c>
      <c r="P135" s="45">
        <v>6000</v>
      </c>
      <c r="Q135" s="45" t="s">
        <v>129</v>
      </c>
      <c r="R135" s="45">
        <v>200</v>
      </c>
      <c r="S135" s="45"/>
      <c r="T135" s="45"/>
      <c r="U135" s="45" t="s">
        <v>585</v>
      </c>
      <c r="V135" s="45" t="s">
        <v>83</v>
      </c>
      <c r="W135" s="45">
        <v>200</v>
      </c>
      <c r="X135" s="45"/>
      <c r="Y135" s="45"/>
      <c r="Z135" s="45" t="s">
        <v>109</v>
      </c>
      <c r="AA135" s="45"/>
      <c r="AB135" s="46"/>
      <c r="AC135" s="46"/>
      <c r="AD135" s="46" t="s">
        <v>111</v>
      </c>
      <c r="BA135" s="3" t="b">
        <v>1</v>
      </c>
      <c r="BB135" s="48" t="b">
        <v>1</v>
      </c>
      <c r="BC135" s="42">
        <v>0</v>
      </c>
      <c r="BD135" s="42">
        <v>0</v>
      </c>
      <c r="BE135" s="42">
        <v>0</v>
      </c>
      <c r="BF135" s="42">
        <v>0</v>
      </c>
      <c r="BG135" s="42">
        <v>0</v>
      </c>
      <c r="BH135" s="42">
        <v>0</v>
      </c>
      <c r="BI135" s="42">
        <v>0</v>
      </c>
      <c r="BJ135" s="42">
        <v>0</v>
      </c>
      <c r="BK135" s="42">
        <v>0</v>
      </c>
      <c r="BL135" s="42">
        <v>0</v>
      </c>
      <c r="BM135" s="42">
        <v>0</v>
      </c>
      <c r="BN135" s="42">
        <v>0</v>
      </c>
      <c r="BO135" s="42">
        <v>0</v>
      </c>
      <c r="BP135" s="42">
        <v>0</v>
      </c>
      <c r="BQ135" s="43"/>
      <c r="BR135" s="42">
        <v>0</v>
      </c>
      <c r="BS135" s="42">
        <v>0</v>
      </c>
      <c r="BT135" s="42">
        <v>0</v>
      </c>
      <c r="BU135" s="42">
        <v>0</v>
      </c>
      <c r="BV135" s="42">
        <v>0</v>
      </c>
      <c r="BW135" s="42">
        <v>0</v>
      </c>
      <c r="BX135" s="42">
        <v>0</v>
      </c>
      <c r="BY135" s="42">
        <v>0</v>
      </c>
      <c r="BZ135" s="42">
        <v>0</v>
      </c>
      <c r="CA135" s="42">
        <v>0</v>
      </c>
      <c r="CB135" s="42">
        <v>0</v>
      </c>
      <c r="CC135" s="42">
        <v>0</v>
      </c>
      <c r="CD135" s="42">
        <v>0</v>
      </c>
      <c r="CE135" s="42">
        <v>0</v>
      </c>
      <c r="CF135" s="43"/>
      <c r="CG135" s="42">
        <v>0</v>
      </c>
      <c r="CH135" s="42">
        <v>0</v>
      </c>
      <c r="CI135" s="42">
        <v>0</v>
      </c>
      <c r="CJ135" s="42">
        <v>0</v>
      </c>
      <c r="CK135" s="42">
        <v>0</v>
      </c>
      <c r="CL135" s="42">
        <v>0</v>
      </c>
      <c r="CM135" s="42">
        <v>0</v>
      </c>
      <c r="CN135" s="42">
        <v>0</v>
      </c>
      <c r="CO135" s="42">
        <v>0</v>
      </c>
      <c r="CP135" s="42">
        <v>0</v>
      </c>
      <c r="CQ135" s="42">
        <v>0</v>
      </c>
      <c r="CR135" s="42">
        <v>0</v>
      </c>
      <c r="CS135" s="42">
        <v>0</v>
      </c>
      <c r="CT135" s="42">
        <v>0</v>
      </c>
      <c r="CU135" s="43"/>
      <c r="CV135" s="42">
        <v>0</v>
      </c>
      <c r="CW135" s="42">
        <v>0</v>
      </c>
      <c r="CX135" s="42">
        <v>0</v>
      </c>
      <c r="CY135" s="42">
        <v>0</v>
      </c>
      <c r="CZ135" s="42">
        <v>0</v>
      </c>
      <c r="DA135" s="42">
        <v>0</v>
      </c>
      <c r="DB135" s="42">
        <v>0</v>
      </c>
      <c r="DC135" s="42">
        <v>0</v>
      </c>
      <c r="DD135" s="42">
        <v>0</v>
      </c>
      <c r="DE135" s="42">
        <v>0</v>
      </c>
      <c r="DF135" s="42">
        <v>0</v>
      </c>
      <c r="DG135" s="42">
        <v>0</v>
      </c>
      <c r="DH135" s="42">
        <v>0</v>
      </c>
      <c r="DI135" s="42">
        <v>0</v>
      </c>
      <c r="DJ135" s="43"/>
      <c r="DK135" s="42" t="b">
        <v>0</v>
      </c>
      <c r="DL135" s="42" t="b">
        <v>0</v>
      </c>
      <c r="DM135" s="42" t="b">
        <v>0</v>
      </c>
      <c r="DN135" s="42" t="b">
        <v>0</v>
      </c>
      <c r="DO135" s="42" t="b">
        <v>0</v>
      </c>
      <c r="DP135" s="42" t="b">
        <v>0</v>
      </c>
      <c r="DQ135" s="42" t="b">
        <v>0</v>
      </c>
      <c r="DR135" s="42" t="b">
        <v>0</v>
      </c>
      <c r="DS135" s="42" t="b">
        <v>0</v>
      </c>
      <c r="DT135" s="42" t="b">
        <v>0</v>
      </c>
      <c r="DU135" s="42" t="b">
        <v>0</v>
      </c>
      <c r="DV135" s="42" t="b">
        <v>0</v>
      </c>
      <c r="DW135" s="42" t="b">
        <v>0</v>
      </c>
      <c r="DX135" s="42" t="b">
        <v>0</v>
      </c>
      <c r="DY135" s="43"/>
      <c r="EA135" s="3" t="s">
        <v>583</v>
      </c>
      <c r="ED135" s="3">
        <v>96</v>
      </c>
      <c r="EE135" s="3">
        <v>1</v>
      </c>
      <c r="EH135" s="42" t="s">
        <v>136</v>
      </c>
      <c r="EI135" s="42" t="s">
        <v>466</v>
      </c>
      <c r="EJ135" s="42" t="s">
        <v>105</v>
      </c>
      <c r="EK135" s="42" t="s">
        <v>105</v>
      </c>
      <c r="EL135" s="42" t="s">
        <v>105</v>
      </c>
      <c r="EM135" s="42" t="s">
        <v>105</v>
      </c>
      <c r="EN135" s="42" t="s">
        <v>414</v>
      </c>
      <c r="EP135" s="42" t="s">
        <v>167</v>
      </c>
      <c r="EQ135" s="42" t="s">
        <v>105</v>
      </c>
      <c r="ER135" s="42" t="s">
        <v>167</v>
      </c>
      <c r="ES135" s="42" t="s">
        <v>105</v>
      </c>
      <c r="ET135" s="42" t="s">
        <v>105</v>
      </c>
      <c r="EU135" s="42" t="s">
        <v>105</v>
      </c>
      <c r="EV135" s="42" t="s">
        <v>105</v>
      </c>
      <c r="EW135" s="42" t="s">
        <v>105</v>
      </c>
      <c r="EX135" s="42" t="s">
        <v>105</v>
      </c>
      <c r="EY135" s="42" t="s">
        <v>415</v>
      </c>
      <c r="GA135" s="42" t="s">
        <v>395</v>
      </c>
      <c r="GC135" s="110"/>
      <c r="GD135" s="110"/>
      <c r="GE135" s="110"/>
      <c r="GF135" s="110"/>
      <c r="GH135" s="109"/>
      <c r="GI135" s="3"/>
      <c r="GJ135" s="3"/>
    </row>
    <row r="136" spans="1:192" s="42" customFormat="1">
      <c r="A136" s="36">
        <v>97</v>
      </c>
      <c r="B136" s="3">
        <v>0</v>
      </c>
      <c r="C136" s="228">
        <v>10163</v>
      </c>
      <c r="D136" s="41">
        <v>1002</v>
      </c>
      <c r="E136" s="42" t="s">
        <v>198</v>
      </c>
      <c r="F136" s="42" t="s">
        <v>199</v>
      </c>
      <c r="G136" s="42" t="s">
        <v>200</v>
      </c>
      <c r="H136" s="42" t="s">
        <v>201</v>
      </c>
      <c r="I136" s="37" t="s">
        <v>586</v>
      </c>
      <c r="J136" s="49" t="s">
        <v>587</v>
      </c>
      <c r="K136" s="49"/>
      <c r="L136" s="50" t="s">
        <v>588</v>
      </c>
      <c r="M136" s="51" t="s">
        <v>109</v>
      </c>
      <c r="N136" s="51" t="s">
        <v>109</v>
      </c>
      <c r="O136" s="102"/>
      <c r="P136" s="45">
        <v>6000</v>
      </c>
      <c r="Q136" s="51" t="s">
        <v>115</v>
      </c>
      <c r="R136" s="51">
        <v>14</v>
      </c>
      <c r="S136" s="52"/>
      <c r="T136" s="52"/>
      <c r="U136" s="52"/>
      <c r="V136" s="45" t="s">
        <v>83</v>
      </c>
      <c r="W136" s="51">
        <v>14</v>
      </c>
      <c r="X136" s="102"/>
      <c r="Y136" s="102"/>
      <c r="Z136" s="51" t="s">
        <v>109</v>
      </c>
      <c r="AA136" s="102"/>
      <c r="AB136" s="53"/>
      <c r="AC136" s="53"/>
      <c r="AD136" s="53" t="s">
        <v>111</v>
      </c>
      <c r="BA136" s="3" t="b">
        <v>1</v>
      </c>
      <c r="BB136" s="48" t="b">
        <v>1</v>
      </c>
      <c r="BC136" s="42">
        <v>0</v>
      </c>
      <c r="BD136" s="42">
        <v>0</v>
      </c>
      <c r="BE136" s="42">
        <v>0</v>
      </c>
      <c r="BF136" s="42">
        <v>0</v>
      </c>
      <c r="BG136" s="42">
        <v>0</v>
      </c>
      <c r="BH136" s="42">
        <v>0</v>
      </c>
      <c r="BI136" s="42">
        <v>0</v>
      </c>
      <c r="BJ136" s="42">
        <v>0</v>
      </c>
      <c r="BK136" s="42">
        <v>0</v>
      </c>
      <c r="BL136" s="42">
        <v>0</v>
      </c>
      <c r="BM136" s="42">
        <v>0</v>
      </c>
      <c r="BN136" s="42">
        <v>0</v>
      </c>
      <c r="BO136" s="42">
        <v>0</v>
      </c>
      <c r="BP136" s="42">
        <v>0</v>
      </c>
      <c r="BQ136" s="43"/>
      <c r="BR136" s="42">
        <v>0</v>
      </c>
      <c r="BS136" s="42">
        <v>0</v>
      </c>
      <c r="BT136" s="42">
        <v>0</v>
      </c>
      <c r="BU136" s="42">
        <v>0</v>
      </c>
      <c r="BV136" s="42">
        <v>0</v>
      </c>
      <c r="BW136" s="42">
        <v>0</v>
      </c>
      <c r="BX136" s="42">
        <v>0</v>
      </c>
      <c r="BY136" s="42">
        <v>0</v>
      </c>
      <c r="BZ136" s="42">
        <v>0</v>
      </c>
      <c r="CA136" s="42">
        <v>0</v>
      </c>
      <c r="CB136" s="42">
        <v>0</v>
      </c>
      <c r="CC136" s="42">
        <v>0</v>
      </c>
      <c r="CD136" s="42">
        <v>0</v>
      </c>
      <c r="CE136" s="42">
        <v>0</v>
      </c>
      <c r="CF136" s="43"/>
      <c r="CG136" s="42">
        <v>0</v>
      </c>
      <c r="CH136" s="42">
        <v>0</v>
      </c>
      <c r="CI136" s="42">
        <v>0</v>
      </c>
      <c r="CJ136" s="42">
        <v>0</v>
      </c>
      <c r="CK136" s="42">
        <v>0</v>
      </c>
      <c r="CL136" s="42">
        <v>0</v>
      </c>
      <c r="CM136" s="42">
        <v>0</v>
      </c>
      <c r="CN136" s="42">
        <v>0</v>
      </c>
      <c r="CO136" s="42">
        <v>0</v>
      </c>
      <c r="CP136" s="42">
        <v>0</v>
      </c>
      <c r="CQ136" s="42">
        <v>0</v>
      </c>
      <c r="CR136" s="42">
        <v>0</v>
      </c>
      <c r="CS136" s="42">
        <v>0</v>
      </c>
      <c r="CT136" s="42">
        <v>0</v>
      </c>
      <c r="CU136" s="43"/>
      <c r="CV136" s="42">
        <v>0</v>
      </c>
      <c r="CW136" s="42">
        <v>0</v>
      </c>
      <c r="CX136" s="42">
        <v>0</v>
      </c>
      <c r="CY136" s="42">
        <v>0</v>
      </c>
      <c r="CZ136" s="42">
        <v>0</v>
      </c>
      <c r="DA136" s="42">
        <v>0</v>
      </c>
      <c r="DB136" s="42">
        <v>0</v>
      </c>
      <c r="DC136" s="42">
        <v>0</v>
      </c>
      <c r="DD136" s="42">
        <v>0</v>
      </c>
      <c r="DE136" s="42">
        <v>0</v>
      </c>
      <c r="DF136" s="42">
        <v>0</v>
      </c>
      <c r="DG136" s="42">
        <v>0</v>
      </c>
      <c r="DH136" s="42">
        <v>0</v>
      </c>
      <c r="DI136" s="42">
        <v>0</v>
      </c>
      <c r="DJ136" s="43"/>
      <c r="DK136" s="42" t="b">
        <v>0</v>
      </c>
      <c r="DL136" s="42" t="b">
        <v>0</v>
      </c>
      <c r="DM136" s="42" t="b">
        <v>0</v>
      </c>
      <c r="DN136" s="42" t="b">
        <v>0</v>
      </c>
      <c r="DO136" s="42" t="b">
        <v>0</v>
      </c>
      <c r="DP136" s="42" t="b">
        <v>0</v>
      </c>
      <c r="DQ136" s="42" t="b">
        <v>0</v>
      </c>
      <c r="DR136" s="42" t="b">
        <v>0</v>
      </c>
      <c r="DS136" s="42" t="b">
        <v>0</v>
      </c>
      <c r="DT136" s="42" t="b">
        <v>0</v>
      </c>
      <c r="DU136" s="42" t="b">
        <v>0</v>
      </c>
      <c r="DV136" s="42" t="b">
        <v>0</v>
      </c>
      <c r="DW136" s="42" t="b">
        <v>0</v>
      </c>
      <c r="DX136" s="42" t="b">
        <v>0</v>
      </c>
      <c r="DY136" s="43"/>
      <c r="EA136" s="3" t="s">
        <v>586</v>
      </c>
      <c r="ED136" s="3">
        <v>97</v>
      </c>
      <c r="EE136" s="3">
        <v>1</v>
      </c>
      <c r="EH136" s="42" t="s">
        <v>105</v>
      </c>
      <c r="EI136" s="42" t="s">
        <v>105</v>
      </c>
      <c r="EJ136" s="42" t="s">
        <v>105</v>
      </c>
      <c r="EK136" s="42" t="s">
        <v>589</v>
      </c>
      <c r="EL136" s="42" t="s">
        <v>105</v>
      </c>
      <c r="EM136" s="42" t="s">
        <v>105</v>
      </c>
      <c r="EN136" s="42" t="s">
        <v>269</v>
      </c>
      <c r="EP136" s="42" t="s">
        <v>119</v>
      </c>
      <c r="EQ136" s="42" t="s">
        <v>105</v>
      </c>
      <c r="ER136" s="42" t="s">
        <v>119</v>
      </c>
      <c r="ES136" s="42" t="s">
        <v>105</v>
      </c>
      <c r="ET136" s="42" t="s">
        <v>590</v>
      </c>
      <c r="EU136" s="42" t="s">
        <v>105</v>
      </c>
      <c r="EV136" s="42" t="s">
        <v>105</v>
      </c>
      <c r="EW136" s="42" t="s">
        <v>105</v>
      </c>
      <c r="EX136" s="42" t="s">
        <v>105</v>
      </c>
      <c r="EY136" s="42" t="s">
        <v>271</v>
      </c>
      <c r="GA136" s="3" t="s">
        <v>208</v>
      </c>
      <c r="GB136" s="3" t="s">
        <v>104</v>
      </c>
      <c r="GC136" s="108" t="e">
        <f>#REF!+#REF!*IF($M136="A",1,0)+#REF!*0+#REF!*0+#REF!*IF($AA136="TRUE",1,0)+#REF!*IF(OR($Q136="Yes",$Q136="Cont"),1,0)+#REF!*($P136/1000)+#REF!*$R136+#REF!*IF($R136&gt;25,$R136-25,0)</f>
        <v>#REF!</v>
      </c>
      <c r="GD136" s="108" t="e">
        <f>#REF!+#REF!*IF($M136="A",1,0)+#REF!*1+#REF!*0+#REF!*IF($AA136="TRUE",1,0)+#REF!*IF(OR($Q136="Yes",$Q136="Cont"),1,0)+#REF!*($P136/1000)+#REF!*$R136+#REF!*IF($R136&gt;25,$R136-25,0)</f>
        <v>#REF!</v>
      </c>
      <c r="GE136" s="108" t="e">
        <f>#REF!+#REF!*IF($M136="A",1,0)+#REF!*1+#REF!*0+#REF!*IF($AA136="TRUE",1,0)+#REF!*IF(OR($Q136="Yes",$Q136="Cont"),1,0)+#REF!*($P136/1000)+#REF!*$R136+#REF!*IF($R136&gt;25,$R136-25,0)</f>
        <v>#REF!</v>
      </c>
      <c r="GF136" s="108" t="e">
        <f>#REF!+#REF!*IF($M136="A",1,0)+#REF!*1+#REF!*1+#REF!*IF($AA136="TRUE",1,0)+#REF!*IF(OR($Q136="Yes",$Q136="Cont"),1,0)+#REF!*($P136/1000)+#REF!*$R136+#REF!*IF($R136&gt;25,$R136-25,0)</f>
        <v>#REF!</v>
      </c>
      <c r="GG136" s="104">
        <v>7.9629999999999992E-2</v>
      </c>
      <c r="GH136" s="109">
        <v>72.260416710552065</v>
      </c>
      <c r="GI136" s="3"/>
      <c r="GJ136" s="3"/>
    </row>
    <row r="137" spans="1:192" s="42" customFormat="1">
      <c r="A137" s="36">
        <v>98</v>
      </c>
      <c r="B137" s="3">
        <v>0</v>
      </c>
      <c r="C137" s="228">
        <v>10164</v>
      </c>
      <c r="D137" s="41">
        <v>1002</v>
      </c>
      <c r="E137" s="42" t="s">
        <v>198</v>
      </c>
      <c r="F137" s="42" t="s">
        <v>199</v>
      </c>
      <c r="G137" s="42" t="s">
        <v>200</v>
      </c>
      <c r="H137" s="42" t="s">
        <v>201</v>
      </c>
      <c r="I137" s="37" t="s">
        <v>591</v>
      </c>
      <c r="J137" s="49" t="s">
        <v>587</v>
      </c>
      <c r="K137" s="49"/>
      <c r="L137" s="50" t="s">
        <v>592</v>
      </c>
      <c r="M137" s="51" t="s">
        <v>109</v>
      </c>
      <c r="N137" s="51" t="s">
        <v>109</v>
      </c>
      <c r="O137" s="102"/>
      <c r="P137" s="45">
        <v>6000</v>
      </c>
      <c r="Q137" s="51" t="s">
        <v>115</v>
      </c>
      <c r="R137" s="51">
        <v>15</v>
      </c>
      <c r="S137" s="52"/>
      <c r="T137" s="52"/>
      <c r="U137" s="52"/>
      <c r="V137" s="45" t="s">
        <v>83</v>
      </c>
      <c r="W137" s="51">
        <v>15</v>
      </c>
      <c r="X137" s="102"/>
      <c r="Y137" s="102"/>
      <c r="Z137" s="51" t="s">
        <v>109</v>
      </c>
      <c r="AA137" s="102"/>
      <c r="AB137" s="53"/>
      <c r="AC137" s="53"/>
      <c r="AD137" s="53" t="s">
        <v>111</v>
      </c>
      <c r="BA137" s="3" t="b">
        <v>1</v>
      </c>
      <c r="BB137" s="48" t="b">
        <v>1</v>
      </c>
      <c r="BC137" s="42">
        <v>0</v>
      </c>
      <c r="BD137" s="42">
        <v>0</v>
      </c>
      <c r="BE137" s="42">
        <v>0</v>
      </c>
      <c r="BF137" s="42">
        <v>0</v>
      </c>
      <c r="BG137" s="42">
        <v>0</v>
      </c>
      <c r="BH137" s="42">
        <v>0</v>
      </c>
      <c r="BI137" s="42">
        <v>0</v>
      </c>
      <c r="BJ137" s="42">
        <v>0</v>
      </c>
      <c r="BK137" s="42">
        <v>0</v>
      </c>
      <c r="BL137" s="42">
        <v>0</v>
      </c>
      <c r="BM137" s="42">
        <v>0</v>
      </c>
      <c r="BN137" s="42">
        <v>0</v>
      </c>
      <c r="BO137" s="42">
        <v>0</v>
      </c>
      <c r="BP137" s="42">
        <v>0</v>
      </c>
      <c r="BQ137" s="43"/>
      <c r="BR137" s="42">
        <v>0</v>
      </c>
      <c r="BS137" s="42">
        <v>0</v>
      </c>
      <c r="BT137" s="42">
        <v>0</v>
      </c>
      <c r="BU137" s="42">
        <v>0</v>
      </c>
      <c r="BV137" s="42">
        <v>0</v>
      </c>
      <c r="BW137" s="42">
        <v>0</v>
      </c>
      <c r="BX137" s="42">
        <v>0</v>
      </c>
      <c r="BY137" s="42">
        <v>0</v>
      </c>
      <c r="BZ137" s="42">
        <v>0</v>
      </c>
      <c r="CA137" s="42">
        <v>0</v>
      </c>
      <c r="CB137" s="42">
        <v>0</v>
      </c>
      <c r="CC137" s="42">
        <v>0</v>
      </c>
      <c r="CD137" s="42">
        <v>0</v>
      </c>
      <c r="CE137" s="42">
        <v>0</v>
      </c>
      <c r="CF137" s="43"/>
      <c r="CG137" s="42">
        <v>0</v>
      </c>
      <c r="CH137" s="42">
        <v>0</v>
      </c>
      <c r="CI137" s="42">
        <v>0</v>
      </c>
      <c r="CJ137" s="42">
        <v>0</v>
      </c>
      <c r="CK137" s="42">
        <v>0</v>
      </c>
      <c r="CL137" s="42">
        <v>0</v>
      </c>
      <c r="CM137" s="42">
        <v>0</v>
      </c>
      <c r="CN137" s="42">
        <v>0</v>
      </c>
      <c r="CO137" s="42">
        <v>0</v>
      </c>
      <c r="CP137" s="42">
        <v>0</v>
      </c>
      <c r="CQ137" s="42">
        <v>0</v>
      </c>
      <c r="CR137" s="42">
        <v>0</v>
      </c>
      <c r="CS137" s="42">
        <v>0</v>
      </c>
      <c r="CT137" s="42">
        <v>0</v>
      </c>
      <c r="CU137" s="43"/>
      <c r="CV137" s="42">
        <v>0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2">
        <v>0</v>
      </c>
      <c r="DJ137" s="43"/>
      <c r="DK137" s="42" t="b">
        <v>0</v>
      </c>
      <c r="DL137" s="42" t="b">
        <v>0</v>
      </c>
      <c r="DM137" s="42" t="b">
        <v>0</v>
      </c>
      <c r="DN137" s="42" t="b">
        <v>0</v>
      </c>
      <c r="DO137" s="42" t="b">
        <v>0</v>
      </c>
      <c r="DP137" s="42" t="b">
        <v>0</v>
      </c>
      <c r="DQ137" s="42" t="b">
        <v>0</v>
      </c>
      <c r="DR137" s="42" t="b">
        <v>0</v>
      </c>
      <c r="DS137" s="42" t="b">
        <v>0</v>
      </c>
      <c r="DT137" s="42" t="b">
        <v>0</v>
      </c>
      <c r="DU137" s="42" t="b">
        <v>0</v>
      </c>
      <c r="DV137" s="42" t="b">
        <v>0</v>
      </c>
      <c r="DW137" s="42" t="b">
        <v>0</v>
      </c>
      <c r="DX137" s="42" t="b">
        <v>0</v>
      </c>
      <c r="DY137" s="43"/>
      <c r="EA137" s="3" t="s">
        <v>591</v>
      </c>
      <c r="ED137" s="3">
        <v>98</v>
      </c>
      <c r="EE137" s="3">
        <v>1</v>
      </c>
      <c r="EH137" s="42" t="s">
        <v>105</v>
      </c>
      <c r="EI137" s="42" t="s">
        <v>105</v>
      </c>
      <c r="EJ137" s="42" t="s">
        <v>105</v>
      </c>
      <c r="EK137" s="42" t="s">
        <v>589</v>
      </c>
      <c r="EL137" s="42" t="s">
        <v>105</v>
      </c>
      <c r="EM137" s="42" t="s">
        <v>105</v>
      </c>
      <c r="EN137" s="42" t="s">
        <v>275</v>
      </c>
      <c r="EP137" s="42" t="s">
        <v>119</v>
      </c>
      <c r="EQ137" s="42" t="s">
        <v>105</v>
      </c>
      <c r="ER137" s="42" t="s">
        <v>119</v>
      </c>
      <c r="ES137" s="42" t="s">
        <v>105</v>
      </c>
      <c r="ET137" s="42" t="s">
        <v>590</v>
      </c>
      <c r="EU137" s="42" t="s">
        <v>105</v>
      </c>
      <c r="EV137" s="42" t="s">
        <v>105</v>
      </c>
      <c r="EW137" s="42" t="s">
        <v>105</v>
      </c>
      <c r="EX137" s="42" t="s">
        <v>105</v>
      </c>
      <c r="EY137" s="42" t="s">
        <v>277</v>
      </c>
      <c r="GA137" s="3" t="s">
        <v>208</v>
      </c>
      <c r="GB137" s="3" t="s">
        <v>104</v>
      </c>
      <c r="GC137" s="108" t="e">
        <f>#REF!+#REF!*IF($M137="A",1,0)+#REF!*0+#REF!*0+#REF!*IF($AA137="TRUE",1,0)+#REF!*IF(OR($Q137="Yes",$Q137="Cont"),1,0)+#REF!*($P137/1000)+#REF!*$R137+#REF!*IF($R137&gt;25,$R137-25,0)</f>
        <v>#REF!</v>
      </c>
      <c r="GD137" s="108" t="e">
        <f>#REF!+#REF!*IF($M137="A",1,0)+#REF!*1+#REF!*0+#REF!*IF($AA137="TRUE",1,0)+#REF!*IF(OR($Q137="Yes",$Q137="Cont"),1,0)+#REF!*($P137/1000)+#REF!*$R137+#REF!*IF($R137&gt;25,$R137-25,0)</f>
        <v>#REF!</v>
      </c>
      <c r="GE137" s="108" t="e">
        <f>#REF!+#REF!*IF($M137="A",1,0)+#REF!*1+#REF!*0+#REF!*IF($AA137="TRUE",1,0)+#REF!*IF(OR($Q137="Yes",$Q137="Cont"),1,0)+#REF!*($P137/1000)+#REF!*$R137+#REF!*IF($R137&gt;25,$R137-25,0)</f>
        <v>#REF!</v>
      </c>
      <c r="GF137" s="108" t="e">
        <f>#REF!+#REF!*IF($M137="A",1,0)+#REF!*1+#REF!*1+#REF!*IF($AA137="TRUE",1,0)+#REF!*IF(OR($Q137="Yes",$Q137="Cont"),1,0)+#REF!*($P137/1000)+#REF!*$R137+#REF!*IF($R137&gt;25,$R137-25,0)</f>
        <v>#REF!</v>
      </c>
      <c r="GG137" s="104">
        <v>7.9629999999999992E-2</v>
      </c>
      <c r="GH137" s="109">
        <v>72.260416710552065</v>
      </c>
      <c r="GI137" s="3"/>
      <c r="GJ137" s="3"/>
    </row>
    <row r="138" spans="1:192" s="42" customFormat="1">
      <c r="A138" s="36">
        <v>99</v>
      </c>
      <c r="B138" s="3">
        <v>0</v>
      </c>
      <c r="C138" s="228">
        <v>10165</v>
      </c>
      <c r="D138" s="41">
        <v>1002</v>
      </c>
      <c r="E138" s="42" t="s">
        <v>198</v>
      </c>
      <c r="F138" s="42" t="s">
        <v>199</v>
      </c>
      <c r="G138" s="42" t="s">
        <v>200</v>
      </c>
      <c r="H138" s="42" t="s">
        <v>201</v>
      </c>
      <c r="I138" s="37" t="s">
        <v>593</v>
      </c>
      <c r="J138" s="49" t="s">
        <v>587</v>
      </c>
      <c r="K138" s="49"/>
      <c r="L138" s="50" t="s">
        <v>594</v>
      </c>
      <c r="M138" s="51" t="s">
        <v>109</v>
      </c>
      <c r="N138" s="51" t="s">
        <v>109</v>
      </c>
      <c r="O138" s="102"/>
      <c r="P138" s="45">
        <v>6000</v>
      </c>
      <c r="Q138" s="51" t="s">
        <v>115</v>
      </c>
      <c r="R138" s="51">
        <v>16</v>
      </c>
      <c r="S138" s="52"/>
      <c r="T138" s="52"/>
      <c r="U138" s="52"/>
      <c r="V138" s="45" t="s">
        <v>83</v>
      </c>
      <c r="W138" s="51">
        <v>16</v>
      </c>
      <c r="X138" s="102"/>
      <c r="Y138" s="102"/>
      <c r="Z138" s="51" t="s">
        <v>109</v>
      </c>
      <c r="AA138" s="102"/>
      <c r="AB138" s="53"/>
      <c r="AC138" s="53"/>
      <c r="AD138" s="53" t="s">
        <v>111</v>
      </c>
      <c r="BA138" s="3" t="b">
        <v>1</v>
      </c>
      <c r="BB138" s="48" t="b">
        <v>1</v>
      </c>
      <c r="BC138" s="42">
        <v>0</v>
      </c>
      <c r="BD138" s="42">
        <v>0</v>
      </c>
      <c r="BE138" s="42">
        <v>0</v>
      </c>
      <c r="BF138" s="42">
        <v>0</v>
      </c>
      <c r="BG138" s="42">
        <v>0</v>
      </c>
      <c r="BH138" s="42">
        <v>0</v>
      </c>
      <c r="BI138" s="42">
        <v>0</v>
      </c>
      <c r="BJ138" s="42">
        <v>0</v>
      </c>
      <c r="BK138" s="42">
        <v>0</v>
      </c>
      <c r="BL138" s="42">
        <v>0</v>
      </c>
      <c r="BM138" s="42">
        <v>0</v>
      </c>
      <c r="BN138" s="42">
        <v>0</v>
      </c>
      <c r="BO138" s="42">
        <v>0</v>
      </c>
      <c r="BP138" s="42">
        <v>0</v>
      </c>
      <c r="BQ138" s="43"/>
      <c r="BR138" s="42">
        <v>0</v>
      </c>
      <c r="BS138" s="42">
        <v>0</v>
      </c>
      <c r="BT138" s="42">
        <v>0</v>
      </c>
      <c r="BU138" s="42">
        <v>0</v>
      </c>
      <c r="BV138" s="42">
        <v>0</v>
      </c>
      <c r="BW138" s="42">
        <v>0</v>
      </c>
      <c r="BX138" s="42">
        <v>0</v>
      </c>
      <c r="BY138" s="42">
        <v>0</v>
      </c>
      <c r="BZ138" s="42">
        <v>0</v>
      </c>
      <c r="CA138" s="42">
        <v>0</v>
      </c>
      <c r="CB138" s="42">
        <v>0</v>
      </c>
      <c r="CC138" s="42">
        <v>0</v>
      </c>
      <c r="CD138" s="42">
        <v>0</v>
      </c>
      <c r="CE138" s="42">
        <v>0</v>
      </c>
      <c r="CF138" s="43"/>
      <c r="CG138" s="42">
        <v>0</v>
      </c>
      <c r="CH138" s="42">
        <v>0</v>
      </c>
      <c r="CI138" s="42">
        <v>0</v>
      </c>
      <c r="CJ138" s="42">
        <v>0</v>
      </c>
      <c r="CK138" s="42">
        <v>0</v>
      </c>
      <c r="CL138" s="42">
        <v>0</v>
      </c>
      <c r="CM138" s="42">
        <v>0</v>
      </c>
      <c r="CN138" s="42">
        <v>0</v>
      </c>
      <c r="CO138" s="42">
        <v>0</v>
      </c>
      <c r="CP138" s="42">
        <v>0</v>
      </c>
      <c r="CQ138" s="42">
        <v>0</v>
      </c>
      <c r="CR138" s="42">
        <v>0</v>
      </c>
      <c r="CS138" s="42">
        <v>0</v>
      </c>
      <c r="CT138" s="42">
        <v>0</v>
      </c>
      <c r="CU138" s="43"/>
      <c r="CV138" s="42">
        <v>0</v>
      </c>
      <c r="CW138" s="42">
        <v>0</v>
      </c>
      <c r="CX138" s="42">
        <v>0</v>
      </c>
      <c r="CY138" s="42">
        <v>0</v>
      </c>
      <c r="CZ138" s="42">
        <v>0</v>
      </c>
      <c r="DA138" s="42">
        <v>0</v>
      </c>
      <c r="DB138" s="42">
        <v>0</v>
      </c>
      <c r="DC138" s="42">
        <v>0</v>
      </c>
      <c r="DD138" s="42">
        <v>0</v>
      </c>
      <c r="DE138" s="42">
        <v>0</v>
      </c>
      <c r="DF138" s="42">
        <v>0</v>
      </c>
      <c r="DG138" s="42">
        <v>0</v>
      </c>
      <c r="DH138" s="42">
        <v>0</v>
      </c>
      <c r="DI138" s="42">
        <v>0</v>
      </c>
      <c r="DJ138" s="43"/>
      <c r="DK138" s="42" t="b">
        <v>0</v>
      </c>
      <c r="DL138" s="42" t="b">
        <v>0</v>
      </c>
      <c r="DM138" s="42" t="b">
        <v>0</v>
      </c>
      <c r="DN138" s="42" t="b">
        <v>0</v>
      </c>
      <c r="DO138" s="42" t="b">
        <v>0</v>
      </c>
      <c r="DP138" s="42" t="b">
        <v>0</v>
      </c>
      <c r="DQ138" s="42" t="b">
        <v>0</v>
      </c>
      <c r="DR138" s="42" t="b">
        <v>0</v>
      </c>
      <c r="DS138" s="42" t="b">
        <v>0</v>
      </c>
      <c r="DT138" s="42" t="b">
        <v>0</v>
      </c>
      <c r="DU138" s="42" t="b">
        <v>0</v>
      </c>
      <c r="DV138" s="42" t="b">
        <v>0</v>
      </c>
      <c r="DW138" s="42" t="b">
        <v>0</v>
      </c>
      <c r="DX138" s="42" t="b">
        <v>0</v>
      </c>
      <c r="DY138" s="43"/>
      <c r="EA138" s="3" t="s">
        <v>593</v>
      </c>
      <c r="ED138" s="3">
        <v>99</v>
      </c>
      <c r="EE138" s="3">
        <v>1</v>
      </c>
      <c r="EH138" s="42" t="s">
        <v>105</v>
      </c>
      <c r="EI138" s="42" t="s">
        <v>105</v>
      </c>
      <c r="EJ138" s="42" t="s">
        <v>105</v>
      </c>
      <c r="EK138" s="42" t="s">
        <v>589</v>
      </c>
      <c r="EL138" s="42" t="s">
        <v>105</v>
      </c>
      <c r="EM138" s="42" t="s">
        <v>105</v>
      </c>
      <c r="EN138" s="42" t="s">
        <v>281</v>
      </c>
      <c r="EP138" s="42" t="s">
        <v>119</v>
      </c>
      <c r="EQ138" s="42" t="s">
        <v>105</v>
      </c>
      <c r="ER138" s="42" t="s">
        <v>119</v>
      </c>
      <c r="ES138" s="42" t="s">
        <v>105</v>
      </c>
      <c r="ET138" s="42" t="s">
        <v>590</v>
      </c>
      <c r="EU138" s="42" t="s">
        <v>105</v>
      </c>
      <c r="EV138" s="42" t="s">
        <v>105</v>
      </c>
      <c r="EW138" s="42" t="s">
        <v>105</v>
      </c>
      <c r="EX138" s="42" t="s">
        <v>105</v>
      </c>
      <c r="EY138" s="42" t="s">
        <v>283</v>
      </c>
      <c r="GA138" s="3" t="s">
        <v>208</v>
      </c>
      <c r="GB138" s="3" t="s">
        <v>104</v>
      </c>
      <c r="GC138" s="108" t="e">
        <f>#REF!+#REF!*IF($M138="A",1,0)+#REF!*0+#REF!*0+#REF!*IF($AA138="TRUE",1,0)+#REF!*IF(OR($Q138="Yes",$Q138="Cont"),1,0)+#REF!*($P138/1000)+#REF!*$R138+#REF!*IF($R138&gt;25,$R138-25,0)</f>
        <v>#REF!</v>
      </c>
      <c r="GD138" s="108" t="e">
        <f>#REF!+#REF!*IF($M138="A",1,0)+#REF!*1+#REF!*0+#REF!*IF($AA138="TRUE",1,0)+#REF!*IF(OR($Q138="Yes",$Q138="Cont"),1,0)+#REF!*($P138/1000)+#REF!*$R138+#REF!*IF($R138&gt;25,$R138-25,0)</f>
        <v>#REF!</v>
      </c>
      <c r="GE138" s="108" t="e">
        <f>#REF!+#REF!*IF($M138="A",1,0)+#REF!*1+#REF!*0+#REF!*IF($AA138="TRUE",1,0)+#REF!*IF(OR($Q138="Yes",$Q138="Cont"),1,0)+#REF!*($P138/1000)+#REF!*$R138+#REF!*IF($R138&gt;25,$R138-25,0)</f>
        <v>#REF!</v>
      </c>
      <c r="GF138" s="108" t="e">
        <f>#REF!+#REF!*IF($M138="A",1,0)+#REF!*1+#REF!*1+#REF!*IF($AA138="TRUE",1,0)+#REF!*IF(OR($Q138="Yes",$Q138="Cont"),1,0)+#REF!*($P138/1000)+#REF!*$R138+#REF!*IF($R138&gt;25,$R138-25,0)</f>
        <v>#REF!</v>
      </c>
      <c r="GG138" s="104">
        <v>7.9629999999999992E-2</v>
      </c>
      <c r="GH138" s="109">
        <v>72.260416710552065</v>
      </c>
      <c r="GI138" s="3"/>
      <c r="GJ138" s="3"/>
    </row>
    <row r="139" spans="1:192" s="42" customFormat="1">
      <c r="A139" s="36">
        <v>100</v>
      </c>
      <c r="B139" s="3">
        <v>0</v>
      </c>
      <c r="C139" s="228">
        <v>10166</v>
      </c>
      <c r="D139" s="41">
        <v>1002</v>
      </c>
      <c r="E139" s="42" t="s">
        <v>198</v>
      </c>
      <c r="F139" s="42" t="s">
        <v>199</v>
      </c>
      <c r="G139" s="42" t="s">
        <v>200</v>
      </c>
      <c r="H139" s="42" t="s">
        <v>201</v>
      </c>
      <c r="I139" s="37" t="s">
        <v>595</v>
      </c>
      <c r="J139" s="49" t="s">
        <v>587</v>
      </c>
      <c r="K139" s="49"/>
      <c r="L139" s="50" t="s">
        <v>596</v>
      </c>
      <c r="M139" s="51" t="s">
        <v>109</v>
      </c>
      <c r="N139" s="51" t="s">
        <v>109</v>
      </c>
      <c r="O139" s="102"/>
      <c r="P139" s="45">
        <v>6000</v>
      </c>
      <c r="Q139" s="51" t="s">
        <v>115</v>
      </c>
      <c r="R139" s="51">
        <v>20</v>
      </c>
      <c r="S139" s="52"/>
      <c r="T139" s="52"/>
      <c r="U139" s="52"/>
      <c r="V139" s="45" t="s">
        <v>83</v>
      </c>
      <c r="W139" s="51">
        <v>20</v>
      </c>
      <c r="X139" s="102"/>
      <c r="Y139" s="102"/>
      <c r="Z139" s="51" t="s">
        <v>109</v>
      </c>
      <c r="AA139" s="102"/>
      <c r="AB139" s="53"/>
      <c r="AC139" s="53"/>
      <c r="AD139" s="53" t="s">
        <v>111</v>
      </c>
      <c r="BA139" s="3" t="b">
        <v>1</v>
      </c>
      <c r="BB139" s="48" t="b">
        <v>1</v>
      </c>
      <c r="BC139" s="42">
        <v>0</v>
      </c>
      <c r="BD139" s="42">
        <v>0</v>
      </c>
      <c r="BE139" s="42">
        <v>0</v>
      </c>
      <c r="BF139" s="42">
        <v>0</v>
      </c>
      <c r="BG139" s="42">
        <v>0</v>
      </c>
      <c r="BH139" s="42">
        <v>0</v>
      </c>
      <c r="BI139" s="42">
        <v>0</v>
      </c>
      <c r="BJ139" s="42">
        <v>0</v>
      </c>
      <c r="BK139" s="42">
        <v>0</v>
      </c>
      <c r="BL139" s="42">
        <v>0</v>
      </c>
      <c r="BM139" s="42">
        <v>0</v>
      </c>
      <c r="BN139" s="42">
        <v>0</v>
      </c>
      <c r="BO139" s="42">
        <v>0</v>
      </c>
      <c r="BP139" s="42">
        <v>0</v>
      </c>
      <c r="BQ139" s="43"/>
      <c r="BR139" s="42">
        <v>0</v>
      </c>
      <c r="BS139" s="42">
        <v>0</v>
      </c>
      <c r="BT139" s="42">
        <v>0</v>
      </c>
      <c r="BU139" s="42">
        <v>0</v>
      </c>
      <c r="BV139" s="42">
        <v>0</v>
      </c>
      <c r="BW139" s="42">
        <v>0</v>
      </c>
      <c r="BX139" s="42">
        <v>0</v>
      </c>
      <c r="BY139" s="42">
        <v>0</v>
      </c>
      <c r="BZ139" s="42">
        <v>0</v>
      </c>
      <c r="CA139" s="42">
        <v>0</v>
      </c>
      <c r="CB139" s="42">
        <v>0</v>
      </c>
      <c r="CC139" s="42">
        <v>0</v>
      </c>
      <c r="CD139" s="42">
        <v>0</v>
      </c>
      <c r="CE139" s="42">
        <v>0</v>
      </c>
      <c r="CF139" s="43"/>
      <c r="CG139" s="42">
        <v>0</v>
      </c>
      <c r="CH139" s="42">
        <v>0</v>
      </c>
      <c r="CI139" s="42">
        <v>0</v>
      </c>
      <c r="CJ139" s="42">
        <v>0</v>
      </c>
      <c r="CK139" s="42">
        <v>0</v>
      </c>
      <c r="CL139" s="42">
        <v>0</v>
      </c>
      <c r="CM139" s="42">
        <v>0</v>
      </c>
      <c r="CN139" s="42">
        <v>0</v>
      </c>
      <c r="CO139" s="42">
        <v>0</v>
      </c>
      <c r="CP139" s="42">
        <v>0</v>
      </c>
      <c r="CQ139" s="42">
        <v>0</v>
      </c>
      <c r="CR139" s="42">
        <v>0</v>
      </c>
      <c r="CS139" s="42">
        <v>0</v>
      </c>
      <c r="CT139" s="42">
        <v>0</v>
      </c>
      <c r="CU139" s="43"/>
      <c r="CV139" s="42">
        <v>0</v>
      </c>
      <c r="CW139" s="42">
        <v>0</v>
      </c>
      <c r="CX139" s="42">
        <v>0</v>
      </c>
      <c r="CY139" s="42">
        <v>0</v>
      </c>
      <c r="CZ139" s="42">
        <v>0</v>
      </c>
      <c r="DA139" s="42">
        <v>0</v>
      </c>
      <c r="DB139" s="42">
        <v>0</v>
      </c>
      <c r="DC139" s="42">
        <v>0</v>
      </c>
      <c r="DD139" s="42">
        <v>0</v>
      </c>
      <c r="DE139" s="42">
        <v>0</v>
      </c>
      <c r="DF139" s="42">
        <v>0</v>
      </c>
      <c r="DG139" s="42">
        <v>0</v>
      </c>
      <c r="DH139" s="42">
        <v>0</v>
      </c>
      <c r="DI139" s="42">
        <v>0</v>
      </c>
      <c r="DJ139" s="43"/>
      <c r="DK139" s="42" t="b">
        <v>0</v>
      </c>
      <c r="DL139" s="42" t="b">
        <v>0</v>
      </c>
      <c r="DM139" s="42" t="b">
        <v>0</v>
      </c>
      <c r="DN139" s="42" t="b">
        <v>0</v>
      </c>
      <c r="DO139" s="42" t="b">
        <v>0</v>
      </c>
      <c r="DP139" s="42" t="b">
        <v>0</v>
      </c>
      <c r="DQ139" s="42" t="b">
        <v>0</v>
      </c>
      <c r="DR139" s="42" t="b">
        <v>0</v>
      </c>
      <c r="DS139" s="42" t="b">
        <v>0</v>
      </c>
      <c r="DT139" s="42" t="b">
        <v>0</v>
      </c>
      <c r="DU139" s="42" t="b">
        <v>0</v>
      </c>
      <c r="DV139" s="42" t="b">
        <v>0</v>
      </c>
      <c r="DW139" s="42" t="b">
        <v>0</v>
      </c>
      <c r="DX139" s="42" t="b">
        <v>0</v>
      </c>
      <c r="DY139" s="43"/>
      <c r="EA139" s="3" t="s">
        <v>595</v>
      </c>
      <c r="ED139" s="3">
        <v>100</v>
      </c>
      <c r="EE139" s="3">
        <v>1</v>
      </c>
      <c r="EH139" s="42" t="s">
        <v>105</v>
      </c>
      <c r="EI139" s="42" t="s">
        <v>105</v>
      </c>
      <c r="EJ139" s="42" t="s">
        <v>105</v>
      </c>
      <c r="EK139" s="42" t="s">
        <v>589</v>
      </c>
      <c r="EL139" s="42" t="s">
        <v>105</v>
      </c>
      <c r="EM139" s="42" t="s">
        <v>105</v>
      </c>
      <c r="EN139" s="42" t="s">
        <v>305</v>
      </c>
      <c r="EP139" s="42" t="s">
        <v>119</v>
      </c>
      <c r="EQ139" s="42" t="s">
        <v>105</v>
      </c>
      <c r="ER139" s="42" t="s">
        <v>119</v>
      </c>
      <c r="ES139" s="42" t="s">
        <v>105</v>
      </c>
      <c r="ET139" s="42" t="s">
        <v>590</v>
      </c>
      <c r="EU139" s="42" t="s">
        <v>105</v>
      </c>
      <c r="EV139" s="42" t="s">
        <v>105</v>
      </c>
      <c r="EW139" s="42" t="s">
        <v>105</v>
      </c>
      <c r="EX139" s="42" t="s">
        <v>105</v>
      </c>
      <c r="EY139" s="42" t="s">
        <v>307</v>
      </c>
      <c r="GA139" s="3" t="s">
        <v>208</v>
      </c>
      <c r="GB139" s="3" t="s">
        <v>104</v>
      </c>
      <c r="GC139" s="108" t="e">
        <f>#REF!+#REF!*IF($M139="A",1,0)+#REF!*0+#REF!*0+#REF!*IF($AA139="TRUE",1,0)+#REF!*IF(OR($Q139="Yes",$Q139="Cont"),1,0)+#REF!*($P139/1000)+#REF!*$R139+#REF!*IF($R139&gt;25,$R139-25,0)</f>
        <v>#REF!</v>
      </c>
      <c r="GD139" s="108" t="e">
        <f>#REF!+#REF!*IF($M139="A",1,0)+#REF!*1+#REF!*0+#REF!*IF($AA139="TRUE",1,0)+#REF!*IF(OR($Q139="Yes",$Q139="Cont"),1,0)+#REF!*($P139/1000)+#REF!*$R139+#REF!*IF($R139&gt;25,$R139-25,0)</f>
        <v>#REF!</v>
      </c>
      <c r="GE139" s="108" t="e">
        <f>#REF!+#REF!*IF($M139="A",1,0)+#REF!*1+#REF!*0+#REF!*IF($AA139="TRUE",1,0)+#REF!*IF(OR($Q139="Yes",$Q139="Cont"),1,0)+#REF!*($P139/1000)+#REF!*$R139+#REF!*IF($R139&gt;25,$R139-25,0)</f>
        <v>#REF!</v>
      </c>
      <c r="GF139" s="108" t="e">
        <f>#REF!+#REF!*IF($M139="A",1,0)+#REF!*1+#REF!*1+#REF!*IF($AA139="TRUE",1,0)+#REF!*IF(OR($Q139="Yes",$Q139="Cont"),1,0)+#REF!*($P139/1000)+#REF!*$R139+#REF!*IF($R139&gt;25,$R139-25,0)</f>
        <v>#REF!</v>
      </c>
      <c r="GG139" s="104">
        <v>7.9629999999999992E-2</v>
      </c>
      <c r="GH139" s="109">
        <v>72.260416710552065</v>
      </c>
      <c r="GI139" s="3"/>
      <c r="GJ139" s="3"/>
    </row>
    <row r="140" spans="1:192" s="42" customFormat="1">
      <c r="A140" s="36">
        <v>101</v>
      </c>
      <c r="B140" s="3">
        <v>0</v>
      </c>
      <c r="C140" s="228">
        <v>10167</v>
      </c>
      <c r="D140" s="41">
        <v>1002</v>
      </c>
      <c r="E140" s="42" t="s">
        <v>198</v>
      </c>
      <c r="F140" s="42" t="s">
        <v>199</v>
      </c>
      <c r="G140" s="42" t="s">
        <v>200</v>
      </c>
      <c r="H140" s="42" t="s">
        <v>201</v>
      </c>
      <c r="I140" s="37" t="s">
        <v>597</v>
      </c>
      <c r="J140" s="49" t="s">
        <v>587</v>
      </c>
      <c r="K140" s="49"/>
      <c r="L140" s="50" t="s">
        <v>598</v>
      </c>
      <c r="M140" s="51" t="s">
        <v>109</v>
      </c>
      <c r="N140" s="51" t="s">
        <v>109</v>
      </c>
      <c r="O140" s="102"/>
      <c r="P140" s="45">
        <v>6000</v>
      </c>
      <c r="Q140" s="51" t="s">
        <v>115</v>
      </c>
      <c r="R140" s="51">
        <v>23</v>
      </c>
      <c r="S140" s="52"/>
      <c r="T140" s="52"/>
      <c r="U140" s="52"/>
      <c r="V140" s="45" t="s">
        <v>83</v>
      </c>
      <c r="W140" s="51">
        <v>23</v>
      </c>
      <c r="X140" s="102"/>
      <c r="Y140" s="102"/>
      <c r="Z140" s="51" t="s">
        <v>109</v>
      </c>
      <c r="AA140" s="102"/>
      <c r="AB140" s="53"/>
      <c r="AC140" s="53"/>
      <c r="AD140" s="53" t="s">
        <v>111</v>
      </c>
      <c r="BA140" s="3" t="b">
        <v>1</v>
      </c>
      <c r="BB140" s="48" t="b">
        <v>1</v>
      </c>
      <c r="BC140" s="42">
        <v>0</v>
      </c>
      <c r="BD140" s="42">
        <v>0</v>
      </c>
      <c r="BE140" s="42">
        <v>0</v>
      </c>
      <c r="BF140" s="42">
        <v>0</v>
      </c>
      <c r="BG140" s="42">
        <v>0</v>
      </c>
      <c r="BH140" s="42">
        <v>0</v>
      </c>
      <c r="BI140" s="42">
        <v>0</v>
      </c>
      <c r="BJ140" s="42">
        <v>0</v>
      </c>
      <c r="BK140" s="42">
        <v>0</v>
      </c>
      <c r="BL140" s="42">
        <v>0</v>
      </c>
      <c r="BM140" s="42">
        <v>0</v>
      </c>
      <c r="BN140" s="42">
        <v>0</v>
      </c>
      <c r="BO140" s="42">
        <v>0</v>
      </c>
      <c r="BP140" s="42">
        <v>0</v>
      </c>
      <c r="BQ140" s="43"/>
      <c r="BR140" s="42">
        <v>0</v>
      </c>
      <c r="BS140" s="42">
        <v>0</v>
      </c>
      <c r="BT140" s="42">
        <v>0</v>
      </c>
      <c r="BU140" s="42">
        <v>0</v>
      </c>
      <c r="BV140" s="42">
        <v>0</v>
      </c>
      <c r="BW140" s="42">
        <v>0</v>
      </c>
      <c r="BX140" s="42">
        <v>0</v>
      </c>
      <c r="BY140" s="42">
        <v>0</v>
      </c>
      <c r="BZ140" s="42">
        <v>0</v>
      </c>
      <c r="CA140" s="42">
        <v>0</v>
      </c>
      <c r="CB140" s="42">
        <v>0</v>
      </c>
      <c r="CC140" s="42">
        <v>0</v>
      </c>
      <c r="CD140" s="42">
        <v>0</v>
      </c>
      <c r="CE140" s="42">
        <v>0</v>
      </c>
      <c r="CF140" s="43"/>
      <c r="CG140" s="42">
        <v>0</v>
      </c>
      <c r="CH140" s="42">
        <v>0</v>
      </c>
      <c r="CI140" s="42">
        <v>0</v>
      </c>
      <c r="CJ140" s="42">
        <v>0</v>
      </c>
      <c r="CK140" s="42">
        <v>0</v>
      </c>
      <c r="CL140" s="42">
        <v>0</v>
      </c>
      <c r="CM140" s="42">
        <v>0</v>
      </c>
      <c r="CN140" s="42">
        <v>0</v>
      </c>
      <c r="CO140" s="42">
        <v>0</v>
      </c>
      <c r="CP140" s="42">
        <v>0</v>
      </c>
      <c r="CQ140" s="42">
        <v>0</v>
      </c>
      <c r="CR140" s="42">
        <v>0</v>
      </c>
      <c r="CS140" s="42">
        <v>0</v>
      </c>
      <c r="CT140" s="42">
        <v>0</v>
      </c>
      <c r="CU140" s="43"/>
      <c r="CV140" s="42">
        <v>0</v>
      </c>
      <c r="CW140" s="42">
        <v>0</v>
      </c>
      <c r="CX140" s="42">
        <v>0</v>
      </c>
      <c r="CY140" s="42">
        <v>0</v>
      </c>
      <c r="CZ140" s="42">
        <v>0</v>
      </c>
      <c r="DA140" s="42">
        <v>0</v>
      </c>
      <c r="DB140" s="42">
        <v>0</v>
      </c>
      <c r="DC140" s="42">
        <v>0</v>
      </c>
      <c r="DD140" s="42">
        <v>0</v>
      </c>
      <c r="DE140" s="42">
        <v>0</v>
      </c>
      <c r="DF140" s="42">
        <v>0</v>
      </c>
      <c r="DG140" s="42">
        <v>0</v>
      </c>
      <c r="DH140" s="42">
        <v>0</v>
      </c>
      <c r="DI140" s="42">
        <v>0</v>
      </c>
      <c r="DJ140" s="43"/>
      <c r="DK140" s="42" t="b">
        <v>0</v>
      </c>
      <c r="DL140" s="42" t="b">
        <v>0</v>
      </c>
      <c r="DM140" s="42" t="b">
        <v>0</v>
      </c>
      <c r="DN140" s="42" t="b">
        <v>0</v>
      </c>
      <c r="DO140" s="42" t="b">
        <v>0</v>
      </c>
      <c r="DP140" s="42" t="b">
        <v>0</v>
      </c>
      <c r="DQ140" s="42" t="b">
        <v>0</v>
      </c>
      <c r="DR140" s="42" t="b">
        <v>0</v>
      </c>
      <c r="DS140" s="42" t="b">
        <v>0</v>
      </c>
      <c r="DT140" s="42" t="b">
        <v>0</v>
      </c>
      <c r="DU140" s="42" t="b">
        <v>0</v>
      </c>
      <c r="DV140" s="42" t="b">
        <v>0</v>
      </c>
      <c r="DW140" s="42" t="b">
        <v>0</v>
      </c>
      <c r="DX140" s="42" t="b">
        <v>0</v>
      </c>
      <c r="DY140" s="43"/>
      <c r="EA140" s="3" t="s">
        <v>597</v>
      </c>
      <c r="ED140" s="3">
        <v>101</v>
      </c>
      <c r="EE140" s="3">
        <v>1</v>
      </c>
      <c r="EH140" s="42" t="s">
        <v>105</v>
      </c>
      <c r="EI140" s="42" t="s">
        <v>105</v>
      </c>
      <c r="EJ140" s="42" t="s">
        <v>105</v>
      </c>
      <c r="EK140" s="42" t="s">
        <v>589</v>
      </c>
      <c r="EL140" s="42" t="s">
        <v>105</v>
      </c>
      <c r="EM140" s="42" t="s">
        <v>105</v>
      </c>
      <c r="EN140" s="42" t="s">
        <v>323</v>
      </c>
      <c r="EP140" s="42" t="s">
        <v>119</v>
      </c>
      <c r="EQ140" s="42" t="s">
        <v>105</v>
      </c>
      <c r="ER140" s="42" t="s">
        <v>119</v>
      </c>
      <c r="ES140" s="42" t="s">
        <v>105</v>
      </c>
      <c r="ET140" s="42" t="s">
        <v>590</v>
      </c>
      <c r="EU140" s="42" t="s">
        <v>105</v>
      </c>
      <c r="EV140" s="42" t="s">
        <v>105</v>
      </c>
      <c r="EW140" s="42" t="s">
        <v>105</v>
      </c>
      <c r="EX140" s="42" t="s">
        <v>105</v>
      </c>
      <c r="EY140" s="42" t="s">
        <v>325</v>
      </c>
      <c r="GA140" s="3" t="s">
        <v>208</v>
      </c>
      <c r="GB140" s="3" t="s">
        <v>104</v>
      </c>
      <c r="GC140" s="108" t="e">
        <f>#REF!+#REF!*IF($M140="A",1,0)+#REF!*0+#REF!*0+#REF!*IF($AA140="TRUE",1,0)+#REF!*IF(OR($Q140="Yes",$Q140="Cont"),1,0)+#REF!*($P140/1000)+#REF!*$R140+#REF!*IF($R140&gt;25,$R140-25,0)</f>
        <v>#REF!</v>
      </c>
      <c r="GD140" s="108" t="e">
        <f>#REF!+#REF!*IF($M140="A",1,0)+#REF!*1+#REF!*0+#REF!*IF($AA140="TRUE",1,0)+#REF!*IF(OR($Q140="Yes",$Q140="Cont"),1,0)+#REF!*($P140/1000)+#REF!*$R140+#REF!*IF($R140&gt;25,$R140-25,0)</f>
        <v>#REF!</v>
      </c>
      <c r="GE140" s="108" t="e">
        <f>#REF!+#REF!*IF($M140="A",1,0)+#REF!*1+#REF!*0+#REF!*IF($AA140="TRUE",1,0)+#REF!*IF(OR($Q140="Yes",$Q140="Cont"),1,0)+#REF!*($P140/1000)+#REF!*$R140+#REF!*IF($R140&gt;25,$R140-25,0)</f>
        <v>#REF!</v>
      </c>
      <c r="GF140" s="108" t="e">
        <f>#REF!+#REF!*IF($M140="A",1,0)+#REF!*1+#REF!*1+#REF!*IF($AA140="TRUE",1,0)+#REF!*IF(OR($Q140="Yes",$Q140="Cont"),1,0)+#REF!*($P140/1000)+#REF!*$R140+#REF!*IF($R140&gt;25,$R140-25,0)</f>
        <v>#REF!</v>
      </c>
      <c r="GG140" s="104">
        <v>7.9629999999999992E-2</v>
      </c>
      <c r="GH140" s="109">
        <v>72.260416710552065</v>
      </c>
      <c r="GI140" s="3"/>
      <c r="GJ140" s="3"/>
    </row>
    <row r="141" spans="1:192" s="42" customFormat="1">
      <c r="A141" s="36">
        <v>102</v>
      </c>
      <c r="B141" s="3">
        <v>0</v>
      </c>
      <c r="C141" s="228">
        <v>10168</v>
      </c>
      <c r="D141" s="41">
        <v>1002</v>
      </c>
      <c r="E141" s="42" t="s">
        <v>198</v>
      </c>
      <c r="F141" s="42" t="s">
        <v>199</v>
      </c>
      <c r="G141" s="42" t="s">
        <v>200</v>
      </c>
      <c r="H141" s="42" t="s">
        <v>201</v>
      </c>
      <c r="I141" s="37" t="s">
        <v>599</v>
      </c>
      <c r="J141" s="49" t="s">
        <v>587</v>
      </c>
      <c r="K141" s="49"/>
      <c r="L141" s="50" t="s">
        <v>600</v>
      </c>
      <c r="M141" s="51" t="s">
        <v>109</v>
      </c>
      <c r="N141" s="51" t="s">
        <v>109</v>
      </c>
      <c r="O141" s="51"/>
      <c r="P141" s="45">
        <v>6000</v>
      </c>
      <c r="Q141" s="51" t="s">
        <v>115</v>
      </c>
      <c r="R141" s="51">
        <v>26</v>
      </c>
      <c r="S141" s="54"/>
      <c r="T141" s="54"/>
      <c r="U141" s="54"/>
      <c r="V141" s="45" t="s">
        <v>83</v>
      </c>
      <c r="W141" s="51">
        <v>26</v>
      </c>
      <c r="X141" s="51"/>
      <c r="Y141" s="51"/>
      <c r="Z141" s="51" t="s">
        <v>109</v>
      </c>
      <c r="AA141" s="51"/>
      <c r="AB141" s="46"/>
      <c r="AC141" s="46"/>
      <c r="AD141" s="46" t="s">
        <v>111</v>
      </c>
      <c r="BA141" s="3" t="b">
        <v>1</v>
      </c>
      <c r="BB141" s="48" t="b">
        <v>1</v>
      </c>
      <c r="BC141" s="42">
        <v>0</v>
      </c>
      <c r="BD141" s="42">
        <v>0</v>
      </c>
      <c r="BE141" s="42">
        <v>0</v>
      </c>
      <c r="BF141" s="42">
        <v>0</v>
      </c>
      <c r="BG141" s="42">
        <v>0</v>
      </c>
      <c r="BH141" s="42">
        <v>0</v>
      </c>
      <c r="BI141" s="42">
        <v>0</v>
      </c>
      <c r="BJ141" s="42">
        <v>0</v>
      </c>
      <c r="BK141" s="42">
        <v>0</v>
      </c>
      <c r="BL141" s="42">
        <v>0</v>
      </c>
      <c r="BM141" s="42">
        <v>0</v>
      </c>
      <c r="BN141" s="42">
        <v>0</v>
      </c>
      <c r="BO141" s="42">
        <v>0</v>
      </c>
      <c r="BP141" s="42">
        <v>0</v>
      </c>
      <c r="BQ141" s="43"/>
      <c r="BR141" s="42">
        <v>0</v>
      </c>
      <c r="BS141" s="42">
        <v>0</v>
      </c>
      <c r="BT141" s="42">
        <v>0</v>
      </c>
      <c r="BU141" s="42">
        <v>0</v>
      </c>
      <c r="BV141" s="42">
        <v>0</v>
      </c>
      <c r="BW141" s="42">
        <v>0</v>
      </c>
      <c r="BX141" s="42">
        <v>0</v>
      </c>
      <c r="BY141" s="42">
        <v>0</v>
      </c>
      <c r="BZ141" s="42">
        <v>0</v>
      </c>
      <c r="CA141" s="42">
        <v>0</v>
      </c>
      <c r="CB141" s="42">
        <v>0</v>
      </c>
      <c r="CC141" s="42">
        <v>0</v>
      </c>
      <c r="CD141" s="42">
        <v>0</v>
      </c>
      <c r="CE141" s="42">
        <v>0</v>
      </c>
      <c r="CF141" s="43"/>
      <c r="CG141" s="42">
        <v>0</v>
      </c>
      <c r="CH141" s="42">
        <v>0</v>
      </c>
      <c r="CI141" s="42">
        <v>0</v>
      </c>
      <c r="CJ141" s="42">
        <v>0</v>
      </c>
      <c r="CK141" s="42">
        <v>0</v>
      </c>
      <c r="CL141" s="42">
        <v>0</v>
      </c>
      <c r="CM141" s="42">
        <v>0</v>
      </c>
      <c r="CN141" s="42">
        <v>0</v>
      </c>
      <c r="CO141" s="42">
        <v>0</v>
      </c>
      <c r="CP141" s="42">
        <v>0</v>
      </c>
      <c r="CQ141" s="42">
        <v>0</v>
      </c>
      <c r="CR141" s="42">
        <v>0</v>
      </c>
      <c r="CS141" s="42">
        <v>0</v>
      </c>
      <c r="CT141" s="42">
        <v>0</v>
      </c>
      <c r="CU141" s="43"/>
      <c r="CV141" s="42">
        <v>0</v>
      </c>
      <c r="CW141" s="42">
        <v>0</v>
      </c>
      <c r="CX141" s="42">
        <v>0</v>
      </c>
      <c r="CY141" s="42">
        <v>0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2">
        <v>0</v>
      </c>
      <c r="DJ141" s="43"/>
      <c r="DK141" s="42" t="b">
        <v>0</v>
      </c>
      <c r="DL141" s="42" t="b">
        <v>0</v>
      </c>
      <c r="DM141" s="42" t="b">
        <v>0</v>
      </c>
      <c r="DN141" s="42" t="b">
        <v>0</v>
      </c>
      <c r="DO141" s="42" t="b">
        <v>0</v>
      </c>
      <c r="DP141" s="42" t="b">
        <v>0</v>
      </c>
      <c r="DQ141" s="42" t="b">
        <v>0</v>
      </c>
      <c r="DR141" s="42" t="b">
        <v>0</v>
      </c>
      <c r="DS141" s="42" t="b">
        <v>0</v>
      </c>
      <c r="DT141" s="42" t="b">
        <v>0</v>
      </c>
      <c r="DU141" s="42" t="b">
        <v>0</v>
      </c>
      <c r="DV141" s="42" t="b">
        <v>0</v>
      </c>
      <c r="DW141" s="42" t="b">
        <v>0</v>
      </c>
      <c r="DX141" s="42" t="b">
        <v>0</v>
      </c>
      <c r="DY141" s="43"/>
      <c r="EA141" s="3" t="s">
        <v>599</v>
      </c>
      <c r="ED141" s="3">
        <v>102</v>
      </c>
      <c r="EE141" s="3">
        <v>1</v>
      </c>
      <c r="EH141" s="42" t="s">
        <v>105</v>
      </c>
      <c r="EI141" s="42" t="s">
        <v>105</v>
      </c>
      <c r="EJ141" s="42" t="s">
        <v>105</v>
      </c>
      <c r="EK141" s="42" t="s">
        <v>589</v>
      </c>
      <c r="EL141" s="42" t="s">
        <v>105</v>
      </c>
      <c r="EM141" s="42" t="s">
        <v>105</v>
      </c>
      <c r="EN141" s="42" t="s">
        <v>341</v>
      </c>
      <c r="EP141" s="42" t="s">
        <v>119</v>
      </c>
      <c r="EQ141" s="42" t="s">
        <v>105</v>
      </c>
      <c r="ER141" s="42" t="s">
        <v>119</v>
      </c>
      <c r="ES141" s="42" t="s">
        <v>105</v>
      </c>
      <c r="ET141" s="42" t="s">
        <v>590</v>
      </c>
      <c r="EU141" s="42" t="s">
        <v>105</v>
      </c>
      <c r="EV141" s="42" t="s">
        <v>105</v>
      </c>
      <c r="EW141" s="42" t="s">
        <v>105</v>
      </c>
      <c r="EX141" s="42" t="s">
        <v>105</v>
      </c>
      <c r="EY141" s="42" t="s">
        <v>343</v>
      </c>
      <c r="GA141" s="3" t="s">
        <v>208</v>
      </c>
      <c r="GB141" s="3" t="s">
        <v>104</v>
      </c>
      <c r="GC141" s="108" t="e">
        <f>#REF!+#REF!*IF($M141="A",1,0)+#REF!*0+#REF!*0+#REF!*IF($AA141="TRUE",1,0)+#REF!*IF(OR($Q141="Yes",$Q141="Cont"),1,0)+#REF!*($P141/1000)+#REF!*$R141+#REF!*IF($R141&gt;25,$R141-25,0)</f>
        <v>#REF!</v>
      </c>
      <c r="GD141" s="108" t="e">
        <f>#REF!+#REF!*IF($M141="A",1,0)+#REF!*1+#REF!*0+#REF!*IF($AA141="TRUE",1,0)+#REF!*IF(OR($Q141="Yes",$Q141="Cont"),1,0)+#REF!*($P141/1000)+#REF!*$R141+#REF!*IF($R141&gt;25,$R141-25,0)</f>
        <v>#REF!</v>
      </c>
      <c r="GE141" s="108" t="e">
        <f>#REF!+#REF!*IF($M141="A",1,0)+#REF!*1+#REF!*0+#REF!*IF($AA141="TRUE",1,0)+#REF!*IF(OR($Q141="Yes",$Q141="Cont"),1,0)+#REF!*($P141/1000)+#REF!*$R141+#REF!*IF($R141&gt;25,$R141-25,0)</f>
        <v>#REF!</v>
      </c>
      <c r="GF141" s="108" t="e">
        <f>#REF!+#REF!*IF($M141="A",1,0)+#REF!*1+#REF!*1+#REF!*IF($AA141="TRUE",1,0)+#REF!*IF(OR($Q141="Yes",$Q141="Cont"),1,0)+#REF!*($P141/1000)+#REF!*$R141+#REF!*IF($R141&gt;25,$R141-25,0)</f>
        <v>#REF!</v>
      </c>
      <c r="GG141" s="104">
        <v>7.9629999999999992E-2</v>
      </c>
      <c r="GH141" s="109">
        <v>72.260416710552065</v>
      </c>
      <c r="GI141" s="3"/>
      <c r="GJ141" s="3"/>
    </row>
    <row r="142" spans="1:192" s="42" customFormat="1">
      <c r="A142" s="36">
        <v>103</v>
      </c>
      <c r="B142" s="3">
        <v>0</v>
      </c>
      <c r="C142" s="228">
        <v>10169</v>
      </c>
      <c r="D142" s="41">
        <v>1002</v>
      </c>
      <c r="E142" s="42" t="s">
        <v>198</v>
      </c>
      <c r="F142" s="42" t="s">
        <v>199</v>
      </c>
      <c r="G142" s="42" t="s">
        <v>200</v>
      </c>
      <c r="H142" s="42" t="s">
        <v>201</v>
      </c>
      <c r="I142" s="37" t="s">
        <v>601</v>
      </c>
      <c r="J142" s="49" t="s">
        <v>587</v>
      </c>
      <c r="K142" s="49"/>
      <c r="L142" s="50" t="s">
        <v>602</v>
      </c>
      <c r="M142" s="51" t="s">
        <v>109</v>
      </c>
      <c r="N142" s="51" t="s">
        <v>109</v>
      </c>
      <c r="O142" s="51"/>
      <c r="P142" s="45">
        <v>6000</v>
      </c>
      <c r="Q142" s="51" t="s">
        <v>115</v>
      </c>
      <c r="R142" s="51">
        <v>30</v>
      </c>
      <c r="S142" s="54"/>
      <c r="T142" s="54"/>
      <c r="U142" s="54"/>
      <c r="V142" s="45" t="s">
        <v>83</v>
      </c>
      <c r="W142" s="51">
        <v>30</v>
      </c>
      <c r="X142" s="51"/>
      <c r="Y142" s="51"/>
      <c r="Z142" s="51" t="s">
        <v>109</v>
      </c>
      <c r="AA142" s="51"/>
      <c r="AB142" s="46"/>
      <c r="AC142" s="46"/>
      <c r="AD142" s="46" t="s">
        <v>111</v>
      </c>
      <c r="BA142" s="3" t="b">
        <v>1</v>
      </c>
      <c r="BB142" s="48" t="b">
        <v>1</v>
      </c>
      <c r="BC142" s="42">
        <v>0</v>
      </c>
      <c r="BD142" s="42">
        <v>0</v>
      </c>
      <c r="BE142" s="42">
        <v>0</v>
      </c>
      <c r="BF142" s="42">
        <v>0</v>
      </c>
      <c r="BG142" s="42">
        <v>0</v>
      </c>
      <c r="BH142" s="42">
        <v>0</v>
      </c>
      <c r="BI142" s="42">
        <v>0</v>
      </c>
      <c r="BJ142" s="42">
        <v>0</v>
      </c>
      <c r="BK142" s="42">
        <v>0</v>
      </c>
      <c r="BL142" s="42">
        <v>0</v>
      </c>
      <c r="BM142" s="42">
        <v>0</v>
      </c>
      <c r="BN142" s="42">
        <v>0</v>
      </c>
      <c r="BO142" s="42">
        <v>0</v>
      </c>
      <c r="BP142" s="42">
        <v>0</v>
      </c>
      <c r="BQ142" s="43"/>
      <c r="BR142" s="42">
        <v>0</v>
      </c>
      <c r="BS142" s="42">
        <v>0</v>
      </c>
      <c r="BT142" s="42">
        <v>0</v>
      </c>
      <c r="BU142" s="42">
        <v>0</v>
      </c>
      <c r="BV142" s="42">
        <v>0</v>
      </c>
      <c r="BW142" s="42">
        <v>0</v>
      </c>
      <c r="BX142" s="42">
        <v>0</v>
      </c>
      <c r="BY142" s="42">
        <v>0</v>
      </c>
      <c r="BZ142" s="42">
        <v>0</v>
      </c>
      <c r="CA142" s="42">
        <v>0</v>
      </c>
      <c r="CB142" s="42">
        <v>0</v>
      </c>
      <c r="CC142" s="42">
        <v>0</v>
      </c>
      <c r="CD142" s="42">
        <v>0</v>
      </c>
      <c r="CE142" s="42">
        <v>0</v>
      </c>
      <c r="CF142" s="43"/>
      <c r="CG142" s="42">
        <v>0</v>
      </c>
      <c r="CH142" s="42">
        <v>0</v>
      </c>
      <c r="CI142" s="42">
        <v>0</v>
      </c>
      <c r="CJ142" s="42">
        <v>0</v>
      </c>
      <c r="CK142" s="42">
        <v>0</v>
      </c>
      <c r="CL142" s="42">
        <v>0</v>
      </c>
      <c r="CM142" s="42">
        <v>0</v>
      </c>
      <c r="CN142" s="42">
        <v>0</v>
      </c>
      <c r="CO142" s="42">
        <v>0</v>
      </c>
      <c r="CP142" s="42">
        <v>0</v>
      </c>
      <c r="CQ142" s="42">
        <v>0</v>
      </c>
      <c r="CR142" s="42">
        <v>0</v>
      </c>
      <c r="CS142" s="42">
        <v>0</v>
      </c>
      <c r="CT142" s="42">
        <v>0</v>
      </c>
      <c r="CU142" s="43"/>
      <c r="CV142" s="42">
        <v>0</v>
      </c>
      <c r="CW142" s="42">
        <v>0</v>
      </c>
      <c r="CX142" s="42">
        <v>0</v>
      </c>
      <c r="CY142" s="42">
        <v>0</v>
      </c>
      <c r="CZ142" s="42">
        <v>0</v>
      </c>
      <c r="DA142" s="42">
        <v>0</v>
      </c>
      <c r="DB142" s="42">
        <v>0</v>
      </c>
      <c r="DC142" s="42">
        <v>0</v>
      </c>
      <c r="DD142" s="42">
        <v>0</v>
      </c>
      <c r="DE142" s="42">
        <v>0</v>
      </c>
      <c r="DF142" s="42">
        <v>0</v>
      </c>
      <c r="DG142" s="42">
        <v>0</v>
      </c>
      <c r="DH142" s="42">
        <v>0</v>
      </c>
      <c r="DI142" s="42">
        <v>0</v>
      </c>
      <c r="DJ142" s="43"/>
      <c r="DK142" s="42" t="b">
        <v>0</v>
      </c>
      <c r="DL142" s="42" t="b">
        <v>0</v>
      </c>
      <c r="DM142" s="42" t="b">
        <v>0</v>
      </c>
      <c r="DN142" s="42" t="b">
        <v>0</v>
      </c>
      <c r="DO142" s="42" t="b">
        <v>0</v>
      </c>
      <c r="DP142" s="42" t="b">
        <v>0</v>
      </c>
      <c r="DQ142" s="42" t="b">
        <v>0</v>
      </c>
      <c r="DR142" s="42" t="b">
        <v>0</v>
      </c>
      <c r="DS142" s="42" t="b">
        <v>0</v>
      </c>
      <c r="DT142" s="42" t="b">
        <v>0</v>
      </c>
      <c r="DU142" s="42" t="b">
        <v>0</v>
      </c>
      <c r="DV142" s="42" t="b">
        <v>0</v>
      </c>
      <c r="DW142" s="42" t="b">
        <v>0</v>
      </c>
      <c r="DX142" s="42" t="b">
        <v>0</v>
      </c>
      <c r="DY142" s="43"/>
      <c r="EA142" s="3" t="s">
        <v>601</v>
      </c>
      <c r="ED142" s="3">
        <v>103</v>
      </c>
      <c r="EE142" s="3">
        <v>1</v>
      </c>
      <c r="EH142" s="42" t="s">
        <v>105</v>
      </c>
      <c r="EI142" s="42" t="s">
        <v>105</v>
      </c>
      <c r="EJ142" s="42" t="s">
        <v>105</v>
      </c>
      <c r="EK142" s="42" t="s">
        <v>589</v>
      </c>
      <c r="EL142" s="42" t="s">
        <v>105</v>
      </c>
      <c r="EM142" s="42" t="s">
        <v>105</v>
      </c>
      <c r="EN142" s="42" t="s">
        <v>364</v>
      </c>
      <c r="EP142" s="42" t="s">
        <v>119</v>
      </c>
      <c r="EQ142" s="42" t="s">
        <v>105</v>
      </c>
      <c r="ER142" s="42" t="s">
        <v>119</v>
      </c>
      <c r="ES142" s="42" t="s">
        <v>105</v>
      </c>
      <c r="ET142" s="42" t="s">
        <v>590</v>
      </c>
      <c r="EU142" s="42" t="s">
        <v>105</v>
      </c>
      <c r="EV142" s="42" t="s">
        <v>105</v>
      </c>
      <c r="EW142" s="42" t="s">
        <v>105</v>
      </c>
      <c r="EX142" s="42" t="s">
        <v>105</v>
      </c>
      <c r="EY142" s="42" t="s">
        <v>365</v>
      </c>
      <c r="GA142" s="3" t="s">
        <v>208</v>
      </c>
      <c r="GB142" s="3" t="s">
        <v>104</v>
      </c>
      <c r="GC142" s="108" t="e">
        <f>#REF!+#REF!*IF($M142="A",1,0)+#REF!*0+#REF!*0+#REF!*IF($AA142="TRUE",1,0)+#REF!*IF(OR($Q142="Yes",$Q142="Cont"),1,0)+#REF!*($P142/1000)+#REF!*$R142+#REF!*IF($R142&gt;25,$R142-25,0)</f>
        <v>#REF!</v>
      </c>
      <c r="GD142" s="108" t="e">
        <f>#REF!+#REF!*IF($M142="A",1,0)+#REF!*1+#REF!*0+#REF!*IF($AA142="TRUE",1,0)+#REF!*IF(OR($Q142="Yes",$Q142="Cont"),1,0)+#REF!*($P142/1000)+#REF!*$R142+#REF!*IF($R142&gt;25,$R142-25,0)</f>
        <v>#REF!</v>
      </c>
      <c r="GE142" s="108" t="e">
        <f>#REF!+#REF!*IF($M142="A",1,0)+#REF!*1+#REF!*0+#REF!*IF($AA142="TRUE",1,0)+#REF!*IF(OR($Q142="Yes",$Q142="Cont"),1,0)+#REF!*($P142/1000)+#REF!*$R142+#REF!*IF($R142&gt;25,$R142-25,0)</f>
        <v>#REF!</v>
      </c>
      <c r="GF142" s="108" t="e">
        <f>#REF!+#REF!*IF($M142="A",1,0)+#REF!*1+#REF!*1+#REF!*IF($AA142="TRUE",1,0)+#REF!*IF(OR($Q142="Yes",$Q142="Cont"),1,0)+#REF!*($P142/1000)+#REF!*$R142+#REF!*IF($R142&gt;25,$R142-25,0)</f>
        <v>#REF!</v>
      </c>
      <c r="GG142" s="104">
        <v>7.9629999999999992E-2</v>
      </c>
      <c r="GH142" s="109">
        <v>72.260416710552065</v>
      </c>
      <c r="GI142" s="3"/>
      <c r="GJ142" s="3"/>
    </row>
    <row r="143" spans="1:192" s="42" customFormat="1">
      <c r="A143" s="36">
        <v>104</v>
      </c>
      <c r="B143" s="3">
        <v>0</v>
      </c>
      <c r="C143" s="228">
        <v>10170</v>
      </c>
      <c r="D143" s="41">
        <v>1002</v>
      </c>
      <c r="E143" s="42" t="s">
        <v>198</v>
      </c>
      <c r="F143" s="42" t="s">
        <v>199</v>
      </c>
      <c r="G143" s="42" t="s">
        <v>200</v>
      </c>
      <c r="H143" s="42" t="s">
        <v>201</v>
      </c>
      <c r="I143" s="37" t="s">
        <v>603</v>
      </c>
      <c r="J143" s="49" t="s">
        <v>587</v>
      </c>
      <c r="K143" s="49"/>
      <c r="L143" s="50" t="s">
        <v>604</v>
      </c>
      <c r="M143" s="51" t="s">
        <v>109</v>
      </c>
      <c r="N143" s="51" t="s">
        <v>109</v>
      </c>
      <c r="O143" s="51"/>
      <c r="P143" s="45">
        <v>6000</v>
      </c>
      <c r="Q143" s="51" t="s">
        <v>115</v>
      </c>
      <c r="R143" s="51">
        <v>18</v>
      </c>
      <c r="S143" s="54"/>
      <c r="T143" s="54"/>
      <c r="U143" s="54"/>
      <c r="V143" s="45" t="s">
        <v>83</v>
      </c>
      <c r="W143" s="51">
        <v>18</v>
      </c>
      <c r="X143" s="51"/>
      <c r="Y143" s="51"/>
      <c r="Z143" s="51" t="s">
        <v>109</v>
      </c>
      <c r="AA143" s="51"/>
      <c r="AB143" s="46"/>
      <c r="AC143" s="46"/>
      <c r="AD143" s="46" t="s">
        <v>111</v>
      </c>
      <c r="BA143" s="3" t="b">
        <v>1</v>
      </c>
      <c r="BB143" s="48" t="b">
        <v>1</v>
      </c>
      <c r="BC143" s="42">
        <v>0</v>
      </c>
      <c r="BD143" s="42">
        <v>0</v>
      </c>
      <c r="BE143" s="42">
        <v>0</v>
      </c>
      <c r="BF143" s="42">
        <v>0</v>
      </c>
      <c r="BG143" s="42">
        <v>0</v>
      </c>
      <c r="BH143" s="42">
        <v>0</v>
      </c>
      <c r="BI143" s="42">
        <v>0</v>
      </c>
      <c r="BJ143" s="42">
        <v>0</v>
      </c>
      <c r="BK143" s="42">
        <v>0</v>
      </c>
      <c r="BL143" s="42">
        <v>0</v>
      </c>
      <c r="BM143" s="42">
        <v>0</v>
      </c>
      <c r="BN143" s="42">
        <v>0</v>
      </c>
      <c r="BO143" s="42">
        <v>0</v>
      </c>
      <c r="BP143" s="42">
        <v>0</v>
      </c>
      <c r="BQ143" s="43"/>
      <c r="BR143" s="42">
        <v>0</v>
      </c>
      <c r="BS143" s="42">
        <v>0</v>
      </c>
      <c r="BT143" s="42">
        <v>0</v>
      </c>
      <c r="BU143" s="42">
        <v>0</v>
      </c>
      <c r="BV143" s="42">
        <v>0</v>
      </c>
      <c r="BW143" s="42">
        <v>0</v>
      </c>
      <c r="BX143" s="42">
        <v>0</v>
      </c>
      <c r="BY143" s="42">
        <v>0</v>
      </c>
      <c r="BZ143" s="42">
        <v>0</v>
      </c>
      <c r="CA143" s="42">
        <v>0</v>
      </c>
      <c r="CB143" s="42">
        <v>0</v>
      </c>
      <c r="CC143" s="42">
        <v>0</v>
      </c>
      <c r="CD143" s="42">
        <v>0</v>
      </c>
      <c r="CE143" s="42">
        <v>0</v>
      </c>
      <c r="CF143" s="43"/>
      <c r="CG143" s="42">
        <v>0</v>
      </c>
      <c r="CH143" s="42">
        <v>0</v>
      </c>
      <c r="CI143" s="42">
        <v>0</v>
      </c>
      <c r="CJ143" s="42">
        <v>0</v>
      </c>
      <c r="CK143" s="42">
        <v>0</v>
      </c>
      <c r="CL143" s="42">
        <v>0</v>
      </c>
      <c r="CM143" s="42">
        <v>0</v>
      </c>
      <c r="CN143" s="42">
        <v>0</v>
      </c>
      <c r="CO143" s="42">
        <v>0</v>
      </c>
      <c r="CP143" s="42">
        <v>0</v>
      </c>
      <c r="CQ143" s="42">
        <v>0</v>
      </c>
      <c r="CR143" s="42">
        <v>0</v>
      </c>
      <c r="CS143" s="42">
        <v>0</v>
      </c>
      <c r="CT143" s="42">
        <v>0</v>
      </c>
      <c r="CU143" s="43"/>
      <c r="CV143" s="42">
        <v>0</v>
      </c>
      <c r="CW143" s="42">
        <v>0</v>
      </c>
      <c r="CX143" s="42">
        <v>0</v>
      </c>
      <c r="CY143" s="42">
        <v>0</v>
      </c>
      <c r="CZ143" s="42">
        <v>0</v>
      </c>
      <c r="DA143" s="42">
        <v>0</v>
      </c>
      <c r="DB143" s="42">
        <v>0</v>
      </c>
      <c r="DC143" s="42">
        <v>0</v>
      </c>
      <c r="DD143" s="42">
        <v>0</v>
      </c>
      <c r="DE143" s="42">
        <v>0</v>
      </c>
      <c r="DF143" s="42">
        <v>0</v>
      </c>
      <c r="DG143" s="42">
        <v>0</v>
      </c>
      <c r="DH143" s="42">
        <v>0</v>
      </c>
      <c r="DI143" s="42">
        <v>0</v>
      </c>
      <c r="DJ143" s="43"/>
      <c r="DK143" s="42" t="b">
        <v>0</v>
      </c>
      <c r="DL143" s="42" t="b">
        <v>0</v>
      </c>
      <c r="DM143" s="42" t="b">
        <v>0</v>
      </c>
      <c r="DN143" s="42" t="b">
        <v>0</v>
      </c>
      <c r="DO143" s="42" t="b">
        <v>0</v>
      </c>
      <c r="DP143" s="42" t="b">
        <v>0</v>
      </c>
      <c r="DQ143" s="42" t="b">
        <v>0</v>
      </c>
      <c r="DR143" s="42" t="b">
        <v>0</v>
      </c>
      <c r="DS143" s="42" t="b">
        <v>0</v>
      </c>
      <c r="DT143" s="42" t="b">
        <v>0</v>
      </c>
      <c r="DU143" s="42" t="b">
        <v>0</v>
      </c>
      <c r="DV143" s="42" t="b">
        <v>0</v>
      </c>
      <c r="DW143" s="42" t="b">
        <v>0</v>
      </c>
      <c r="DX143" s="42" t="b">
        <v>0</v>
      </c>
      <c r="DY143" s="43"/>
      <c r="EA143" s="3" t="s">
        <v>603</v>
      </c>
      <c r="ED143" s="3">
        <v>104</v>
      </c>
      <c r="EE143" s="3">
        <v>1</v>
      </c>
      <c r="EH143" s="42" t="s">
        <v>105</v>
      </c>
      <c r="EI143" s="42" t="s">
        <v>105</v>
      </c>
      <c r="EJ143" s="42" t="s">
        <v>105</v>
      </c>
      <c r="EK143" s="42" t="s">
        <v>589</v>
      </c>
      <c r="EL143" s="42" t="s">
        <v>105</v>
      </c>
      <c r="EM143" s="42" t="s">
        <v>105</v>
      </c>
      <c r="EN143" s="42" t="s">
        <v>293</v>
      </c>
      <c r="EP143" s="42" t="s">
        <v>119</v>
      </c>
      <c r="EQ143" s="42" t="s">
        <v>105</v>
      </c>
      <c r="ER143" s="42" t="s">
        <v>119</v>
      </c>
      <c r="ES143" s="42" t="s">
        <v>105</v>
      </c>
      <c r="ET143" s="42" t="s">
        <v>590</v>
      </c>
      <c r="EU143" s="42" t="s">
        <v>105</v>
      </c>
      <c r="EV143" s="42" t="s">
        <v>105</v>
      </c>
      <c r="EW143" s="42" t="s">
        <v>105</v>
      </c>
      <c r="EX143" s="42" t="s">
        <v>105</v>
      </c>
      <c r="EY143" s="42" t="s">
        <v>295</v>
      </c>
      <c r="GA143" s="3" t="s">
        <v>208</v>
      </c>
      <c r="GB143" s="3" t="s">
        <v>104</v>
      </c>
      <c r="GC143" s="108" t="e">
        <f>#REF!+#REF!*IF($M143="A",1,0)+#REF!*0+#REF!*0+#REF!*IF($AA143="TRUE",1,0)+#REF!*IF(OR($Q143="Yes",$Q143="Cont"),1,0)+#REF!*($P143/1000)+#REF!*$R143+#REF!*IF($R143&gt;25,$R143-25,0)</f>
        <v>#REF!</v>
      </c>
      <c r="GD143" s="108" t="e">
        <f>#REF!+#REF!*IF($M143="A",1,0)+#REF!*1+#REF!*0+#REF!*IF($AA143="TRUE",1,0)+#REF!*IF(OR($Q143="Yes",$Q143="Cont"),1,0)+#REF!*($P143/1000)+#REF!*$R143+#REF!*IF($R143&gt;25,$R143-25,0)</f>
        <v>#REF!</v>
      </c>
      <c r="GE143" s="108" t="e">
        <f>#REF!+#REF!*IF($M143="A",1,0)+#REF!*1+#REF!*0+#REF!*IF($AA143="TRUE",1,0)+#REF!*IF(OR($Q143="Yes",$Q143="Cont"),1,0)+#REF!*($P143/1000)+#REF!*$R143+#REF!*IF($R143&gt;25,$R143-25,0)</f>
        <v>#REF!</v>
      </c>
      <c r="GF143" s="108" t="e">
        <f>#REF!+#REF!*IF($M143="A",1,0)+#REF!*1+#REF!*1+#REF!*IF($AA143="TRUE",1,0)+#REF!*IF(OR($Q143="Yes",$Q143="Cont"),1,0)+#REF!*($P143/1000)+#REF!*$R143+#REF!*IF($R143&gt;25,$R143-25,0)</f>
        <v>#REF!</v>
      </c>
      <c r="GG143" s="104">
        <v>7.9629999999999992E-2</v>
      </c>
      <c r="GH143" s="109">
        <v>72.260416710552065</v>
      </c>
      <c r="GI143" s="3"/>
      <c r="GJ143" s="3"/>
    </row>
    <row r="144" spans="1:192" s="42" customFormat="1">
      <c r="A144" s="36">
        <v>105</v>
      </c>
      <c r="B144" s="3">
        <v>0</v>
      </c>
      <c r="C144" s="228">
        <v>10171</v>
      </c>
      <c r="D144" s="41">
        <v>1002</v>
      </c>
      <c r="E144" s="42" t="s">
        <v>198</v>
      </c>
      <c r="F144" s="42" t="s">
        <v>199</v>
      </c>
      <c r="G144" s="42" t="s">
        <v>200</v>
      </c>
      <c r="H144" s="42" t="s">
        <v>201</v>
      </c>
      <c r="I144" s="37" t="s">
        <v>605</v>
      </c>
      <c r="J144" s="43" t="s">
        <v>587</v>
      </c>
      <c r="K144" s="43"/>
      <c r="L144" s="44" t="s">
        <v>606</v>
      </c>
      <c r="M144" s="45" t="s">
        <v>159</v>
      </c>
      <c r="N144" s="45" t="s">
        <v>109</v>
      </c>
      <c r="O144" s="45"/>
      <c r="P144" s="45">
        <v>6000</v>
      </c>
      <c r="Q144" s="45" t="s">
        <v>129</v>
      </c>
      <c r="R144" s="45">
        <v>33</v>
      </c>
      <c r="S144" s="45"/>
      <c r="T144" s="45"/>
      <c r="U144" s="45"/>
      <c r="V144" s="45" t="s">
        <v>83</v>
      </c>
      <c r="W144" s="45">
        <v>33</v>
      </c>
      <c r="X144" s="45"/>
      <c r="Y144" s="45"/>
      <c r="Z144" s="45" t="s">
        <v>109</v>
      </c>
      <c r="AA144" s="45"/>
      <c r="AB144" s="46"/>
      <c r="AC144" s="46"/>
      <c r="AD144" s="46" t="s">
        <v>111</v>
      </c>
      <c r="BA144" s="3" t="b">
        <v>1</v>
      </c>
      <c r="BB144" s="48" t="b">
        <v>1</v>
      </c>
      <c r="BC144" s="42">
        <v>0</v>
      </c>
      <c r="BD144" s="42">
        <v>0</v>
      </c>
      <c r="BE144" s="42">
        <v>0</v>
      </c>
      <c r="BF144" s="42">
        <v>0</v>
      </c>
      <c r="BG144" s="42">
        <v>0</v>
      </c>
      <c r="BH144" s="42">
        <v>0</v>
      </c>
      <c r="BI144" s="42">
        <v>0</v>
      </c>
      <c r="BJ144" s="42">
        <v>0</v>
      </c>
      <c r="BK144" s="42">
        <v>0</v>
      </c>
      <c r="BL144" s="42">
        <v>0</v>
      </c>
      <c r="BM144" s="42">
        <v>0</v>
      </c>
      <c r="BN144" s="42">
        <v>0</v>
      </c>
      <c r="BO144" s="42">
        <v>0</v>
      </c>
      <c r="BP144" s="42">
        <v>0</v>
      </c>
      <c r="BQ144" s="43"/>
      <c r="BR144" s="42">
        <v>0</v>
      </c>
      <c r="BS144" s="42">
        <v>0</v>
      </c>
      <c r="BT144" s="42">
        <v>0</v>
      </c>
      <c r="BU144" s="42">
        <v>0</v>
      </c>
      <c r="BV144" s="42">
        <v>0</v>
      </c>
      <c r="BW144" s="42">
        <v>0</v>
      </c>
      <c r="BX144" s="42">
        <v>0</v>
      </c>
      <c r="BY144" s="42">
        <v>0</v>
      </c>
      <c r="BZ144" s="42">
        <v>0</v>
      </c>
      <c r="CA144" s="42">
        <v>0</v>
      </c>
      <c r="CB144" s="42">
        <v>0</v>
      </c>
      <c r="CC144" s="42">
        <v>0</v>
      </c>
      <c r="CD144" s="42">
        <v>0</v>
      </c>
      <c r="CE144" s="42">
        <v>0</v>
      </c>
      <c r="CF144" s="43"/>
      <c r="CG144" s="42">
        <v>0</v>
      </c>
      <c r="CH144" s="42">
        <v>0</v>
      </c>
      <c r="CI144" s="42">
        <v>0</v>
      </c>
      <c r="CJ144" s="42">
        <v>0</v>
      </c>
      <c r="CK144" s="42">
        <v>0</v>
      </c>
      <c r="CL144" s="42">
        <v>0</v>
      </c>
      <c r="CM144" s="42">
        <v>0</v>
      </c>
      <c r="CN144" s="42">
        <v>0</v>
      </c>
      <c r="CO144" s="42">
        <v>0</v>
      </c>
      <c r="CP144" s="42">
        <v>0</v>
      </c>
      <c r="CQ144" s="42">
        <v>0</v>
      </c>
      <c r="CR144" s="42">
        <v>0</v>
      </c>
      <c r="CS144" s="42">
        <v>0</v>
      </c>
      <c r="CT144" s="42">
        <v>0</v>
      </c>
      <c r="CU144" s="43"/>
      <c r="CV144" s="42">
        <v>0</v>
      </c>
      <c r="CW144" s="42">
        <v>0</v>
      </c>
      <c r="CX144" s="42">
        <v>0</v>
      </c>
      <c r="CY144" s="42">
        <v>0</v>
      </c>
      <c r="CZ144" s="42">
        <v>0</v>
      </c>
      <c r="DA144" s="42">
        <v>0</v>
      </c>
      <c r="DB144" s="42">
        <v>0</v>
      </c>
      <c r="DC144" s="42">
        <v>0</v>
      </c>
      <c r="DD144" s="42">
        <v>0</v>
      </c>
      <c r="DE144" s="42">
        <v>0</v>
      </c>
      <c r="DF144" s="42">
        <v>0</v>
      </c>
      <c r="DG144" s="42">
        <v>0</v>
      </c>
      <c r="DH144" s="42">
        <v>0</v>
      </c>
      <c r="DI144" s="42">
        <v>0</v>
      </c>
      <c r="DJ144" s="43"/>
      <c r="DK144" s="42" t="b">
        <v>0</v>
      </c>
      <c r="DL144" s="42" t="b">
        <v>0</v>
      </c>
      <c r="DM144" s="42" t="b">
        <v>0</v>
      </c>
      <c r="DN144" s="42" t="b">
        <v>0</v>
      </c>
      <c r="DO144" s="42" t="b">
        <v>0</v>
      </c>
      <c r="DP144" s="42" t="b">
        <v>0</v>
      </c>
      <c r="DQ144" s="42" t="b">
        <v>0</v>
      </c>
      <c r="DR144" s="42" t="b">
        <v>0</v>
      </c>
      <c r="DS144" s="42" t="b">
        <v>0</v>
      </c>
      <c r="DT144" s="42" t="b">
        <v>0</v>
      </c>
      <c r="DU144" s="42" t="b">
        <v>0</v>
      </c>
      <c r="DV144" s="42" t="b">
        <v>0</v>
      </c>
      <c r="DW144" s="42" t="b">
        <v>0</v>
      </c>
      <c r="DX144" s="42" t="b">
        <v>0</v>
      </c>
      <c r="DY144" s="43"/>
      <c r="EA144" s="3" t="s">
        <v>605</v>
      </c>
      <c r="ED144" s="3">
        <v>105</v>
      </c>
      <c r="EE144" s="3">
        <v>1</v>
      </c>
      <c r="EH144" s="42" t="s">
        <v>105</v>
      </c>
      <c r="EI144" s="42" t="s">
        <v>105</v>
      </c>
      <c r="EJ144" s="42" t="s">
        <v>105</v>
      </c>
      <c r="EK144" s="42" t="s">
        <v>105</v>
      </c>
      <c r="EL144" s="42" t="s">
        <v>105</v>
      </c>
      <c r="EM144" s="42" t="s">
        <v>105</v>
      </c>
      <c r="EN144" s="42" t="s">
        <v>457</v>
      </c>
      <c r="EP144" s="42" t="s">
        <v>160</v>
      </c>
      <c r="EQ144" s="42" t="s">
        <v>105</v>
      </c>
      <c r="ER144" s="42" t="s">
        <v>160</v>
      </c>
      <c r="ES144" s="42" t="s">
        <v>105</v>
      </c>
      <c r="ET144" s="42" t="s">
        <v>105</v>
      </c>
      <c r="EU144" s="42" t="s">
        <v>105</v>
      </c>
      <c r="EV144" s="42" t="s">
        <v>105</v>
      </c>
      <c r="EW144" s="42" t="s">
        <v>105</v>
      </c>
      <c r="EX144" s="42" t="s">
        <v>105</v>
      </c>
      <c r="EY144" s="42" t="s">
        <v>458</v>
      </c>
      <c r="GA144" s="3" t="s">
        <v>208</v>
      </c>
      <c r="GB144" s="3" t="s">
        <v>104</v>
      </c>
      <c r="GC144" s="108" t="e">
        <f>#REF!+#REF!*IF($M144="A",1,0)+#REF!*0+#REF!*0+#REF!*IF($AA144="TRUE",1,0)+#REF!*IF(OR($Q144="Yes",$Q144="Cont"),1,0)+#REF!*($P144/1000)+#REF!*$R144+#REF!*IF($R144&gt;25,$R144-25,0)</f>
        <v>#REF!</v>
      </c>
      <c r="GD144" s="108" t="e">
        <f>#REF!+#REF!*IF($M144="A",1,0)+#REF!*1+#REF!*0+#REF!*IF($AA144="TRUE",1,0)+#REF!*IF(OR($Q144="Yes",$Q144="Cont"),1,0)+#REF!*($P144/1000)+#REF!*$R144+#REF!*IF($R144&gt;25,$R144-25,0)</f>
        <v>#REF!</v>
      </c>
      <c r="GE144" s="108" t="e">
        <f>#REF!+#REF!*IF($M144="A",1,0)+#REF!*1+#REF!*0+#REF!*IF($AA144="TRUE",1,0)+#REF!*IF(OR($Q144="Yes",$Q144="Cont"),1,0)+#REF!*($P144/1000)+#REF!*$R144+#REF!*IF($R144&gt;25,$R144-25,0)</f>
        <v>#REF!</v>
      </c>
      <c r="GF144" s="108" t="e">
        <f>#REF!+#REF!*IF($M144="A",1,0)+#REF!*1+#REF!*1+#REF!*IF($AA144="TRUE",1,0)+#REF!*IF(OR($Q144="Yes",$Q144="Cont"),1,0)+#REF!*($P144/1000)+#REF!*$R144+#REF!*IF($R144&gt;25,$R144-25,0)</f>
        <v>#REF!</v>
      </c>
      <c r="GG144" s="104">
        <v>7.9629999999999992E-2</v>
      </c>
      <c r="GH144" s="109">
        <v>72.260416710552065</v>
      </c>
      <c r="GI144" s="3"/>
      <c r="GJ144" s="3"/>
    </row>
    <row r="145" spans="1:192" s="42" customFormat="1">
      <c r="A145" s="36">
        <v>106</v>
      </c>
      <c r="B145" s="3">
        <v>0</v>
      </c>
      <c r="C145" s="228">
        <v>10172</v>
      </c>
      <c r="D145" s="41">
        <v>1002</v>
      </c>
      <c r="E145" s="42" t="s">
        <v>198</v>
      </c>
      <c r="F145" s="42" t="s">
        <v>199</v>
      </c>
      <c r="G145" s="42" t="s">
        <v>200</v>
      </c>
      <c r="H145" s="42" t="s">
        <v>201</v>
      </c>
      <c r="I145" s="37" t="s">
        <v>607</v>
      </c>
      <c r="J145" s="43" t="s">
        <v>587</v>
      </c>
      <c r="K145" s="43"/>
      <c r="L145" s="44" t="s">
        <v>608</v>
      </c>
      <c r="M145" s="45" t="s">
        <v>159</v>
      </c>
      <c r="N145" s="45" t="s">
        <v>109</v>
      </c>
      <c r="O145" s="45"/>
      <c r="P145" s="45">
        <v>6000</v>
      </c>
      <c r="Q145" s="45" t="s">
        <v>129</v>
      </c>
      <c r="R145" s="45">
        <v>68</v>
      </c>
      <c r="S145" s="45"/>
      <c r="T145" s="45"/>
      <c r="U145" s="45"/>
      <c r="V145" s="45" t="s">
        <v>83</v>
      </c>
      <c r="W145" s="45">
        <v>68</v>
      </c>
      <c r="X145" s="45"/>
      <c r="Y145" s="45"/>
      <c r="Z145" s="45" t="s">
        <v>109</v>
      </c>
      <c r="AA145" s="45"/>
      <c r="AB145" s="46"/>
      <c r="AC145" s="46"/>
      <c r="AD145" s="46" t="s">
        <v>111</v>
      </c>
      <c r="BA145" s="3" t="b">
        <v>1</v>
      </c>
      <c r="BB145" s="48" t="b">
        <v>1</v>
      </c>
      <c r="BC145" s="42">
        <v>0</v>
      </c>
      <c r="BD145" s="42">
        <v>0</v>
      </c>
      <c r="BE145" s="42">
        <v>0</v>
      </c>
      <c r="BF145" s="42">
        <v>0</v>
      </c>
      <c r="BG145" s="42">
        <v>0</v>
      </c>
      <c r="BH145" s="42">
        <v>0</v>
      </c>
      <c r="BI145" s="42">
        <v>0</v>
      </c>
      <c r="BJ145" s="42">
        <v>0</v>
      </c>
      <c r="BK145" s="42">
        <v>0</v>
      </c>
      <c r="BL145" s="42">
        <v>0</v>
      </c>
      <c r="BM145" s="42">
        <v>0</v>
      </c>
      <c r="BN145" s="42">
        <v>0</v>
      </c>
      <c r="BO145" s="42">
        <v>0</v>
      </c>
      <c r="BP145" s="42">
        <v>0</v>
      </c>
      <c r="BQ145" s="43"/>
      <c r="BR145" s="42">
        <v>0</v>
      </c>
      <c r="BS145" s="42">
        <v>0</v>
      </c>
      <c r="BT145" s="42">
        <v>0</v>
      </c>
      <c r="BU145" s="42">
        <v>0</v>
      </c>
      <c r="BV145" s="42">
        <v>0</v>
      </c>
      <c r="BW145" s="42">
        <v>0</v>
      </c>
      <c r="BX145" s="42">
        <v>0</v>
      </c>
      <c r="BY145" s="42">
        <v>0</v>
      </c>
      <c r="BZ145" s="42">
        <v>0</v>
      </c>
      <c r="CA145" s="42">
        <v>0</v>
      </c>
      <c r="CB145" s="42">
        <v>0</v>
      </c>
      <c r="CC145" s="42">
        <v>0</v>
      </c>
      <c r="CD145" s="42">
        <v>0</v>
      </c>
      <c r="CE145" s="42">
        <v>0</v>
      </c>
      <c r="CF145" s="43"/>
      <c r="CG145" s="42">
        <v>0</v>
      </c>
      <c r="CH145" s="42">
        <v>0</v>
      </c>
      <c r="CI145" s="42">
        <v>0</v>
      </c>
      <c r="CJ145" s="42">
        <v>0</v>
      </c>
      <c r="CK145" s="42">
        <v>0</v>
      </c>
      <c r="CL145" s="42">
        <v>0</v>
      </c>
      <c r="CM145" s="42">
        <v>0</v>
      </c>
      <c r="CN145" s="42">
        <v>0</v>
      </c>
      <c r="CO145" s="42">
        <v>0</v>
      </c>
      <c r="CP145" s="42">
        <v>0</v>
      </c>
      <c r="CQ145" s="42">
        <v>0</v>
      </c>
      <c r="CR145" s="42">
        <v>0</v>
      </c>
      <c r="CS145" s="42">
        <v>0</v>
      </c>
      <c r="CT145" s="42">
        <v>0</v>
      </c>
      <c r="CU145" s="43"/>
      <c r="CV145" s="42">
        <v>0</v>
      </c>
      <c r="CW145" s="42">
        <v>0</v>
      </c>
      <c r="CX145" s="42">
        <v>0</v>
      </c>
      <c r="CY145" s="42">
        <v>0</v>
      </c>
      <c r="CZ145" s="42">
        <v>0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2">
        <v>0</v>
      </c>
      <c r="DJ145" s="43"/>
      <c r="DK145" s="42" t="b">
        <v>0</v>
      </c>
      <c r="DL145" s="42" t="b">
        <v>0</v>
      </c>
      <c r="DM145" s="42" t="b">
        <v>0</v>
      </c>
      <c r="DN145" s="42" t="b">
        <v>0</v>
      </c>
      <c r="DO145" s="42" t="b">
        <v>0</v>
      </c>
      <c r="DP145" s="42" t="b">
        <v>0</v>
      </c>
      <c r="DQ145" s="42" t="b">
        <v>0</v>
      </c>
      <c r="DR145" s="42" t="b">
        <v>0</v>
      </c>
      <c r="DS145" s="42" t="b">
        <v>0</v>
      </c>
      <c r="DT145" s="42" t="b">
        <v>0</v>
      </c>
      <c r="DU145" s="42" t="b">
        <v>0</v>
      </c>
      <c r="DV145" s="42" t="b">
        <v>0</v>
      </c>
      <c r="DW145" s="42" t="b">
        <v>0</v>
      </c>
      <c r="DX145" s="42" t="b">
        <v>0</v>
      </c>
      <c r="DY145" s="43"/>
      <c r="EA145" s="3" t="s">
        <v>607</v>
      </c>
      <c r="ED145" s="3">
        <v>106</v>
      </c>
      <c r="EE145" s="3">
        <v>1</v>
      </c>
      <c r="EH145" s="42" t="s">
        <v>105</v>
      </c>
      <c r="EI145" s="42" t="s">
        <v>105</v>
      </c>
      <c r="EJ145" s="42" t="s">
        <v>105</v>
      </c>
      <c r="EK145" s="42" t="s">
        <v>105</v>
      </c>
      <c r="EL145" s="42" t="s">
        <v>105</v>
      </c>
      <c r="EM145" s="42" t="s">
        <v>105</v>
      </c>
      <c r="EN145" s="42" t="s">
        <v>609</v>
      </c>
      <c r="EP145" s="42" t="s">
        <v>160</v>
      </c>
      <c r="EQ145" s="42" t="s">
        <v>105</v>
      </c>
      <c r="ER145" s="42" t="s">
        <v>160</v>
      </c>
      <c r="ES145" s="42" t="s">
        <v>105</v>
      </c>
      <c r="ET145" s="42" t="s">
        <v>105</v>
      </c>
      <c r="EU145" s="42" t="s">
        <v>105</v>
      </c>
      <c r="EV145" s="42" t="s">
        <v>105</v>
      </c>
      <c r="EW145" s="42" t="s">
        <v>105</v>
      </c>
      <c r="EX145" s="42" t="s">
        <v>105</v>
      </c>
      <c r="EY145" s="42" t="s">
        <v>610</v>
      </c>
      <c r="GA145" s="3" t="s">
        <v>208</v>
      </c>
      <c r="GB145" s="3" t="s">
        <v>104</v>
      </c>
      <c r="GC145" s="108" t="e">
        <f>#REF!+#REF!*IF($M145="A",1,0)+#REF!*0+#REF!*0+#REF!*IF($AA145="TRUE",1,0)+#REF!*IF(OR($Q145="Yes",$Q145="Cont"),1,0)+#REF!*($P145/1000)+#REF!*$R145+#REF!*IF($R145&gt;25,$R145-25,0)</f>
        <v>#REF!</v>
      </c>
      <c r="GD145" s="108" t="e">
        <f>#REF!+#REF!*IF($M145="A",1,0)+#REF!*1+#REF!*0+#REF!*IF($AA145="TRUE",1,0)+#REF!*IF(OR($Q145="Yes",$Q145="Cont"),1,0)+#REF!*($P145/1000)+#REF!*$R145+#REF!*IF($R145&gt;25,$R145-25,0)</f>
        <v>#REF!</v>
      </c>
      <c r="GE145" s="108" t="e">
        <f>#REF!+#REF!*IF($M145="A",1,0)+#REF!*1+#REF!*0+#REF!*IF($AA145="TRUE",1,0)+#REF!*IF(OR($Q145="Yes",$Q145="Cont"),1,0)+#REF!*($P145/1000)+#REF!*$R145+#REF!*IF($R145&gt;25,$R145-25,0)</f>
        <v>#REF!</v>
      </c>
      <c r="GF145" s="108" t="e">
        <f>#REF!+#REF!*IF($M145="A",1,0)+#REF!*1+#REF!*1+#REF!*IF($AA145="TRUE",1,0)+#REF!*IF(OR($Q145="Yes",$Q145="Cont"),1,0)+#REF!*($P145/1000)+#REF!*$R145+#REF!*IF($R145&gt;25,$R145-25,0)</f>
        <v>#REF!</v>
      </c>
      <c r="GG145" s="104">
        <v>7.9629999999999992E-2</v>
      </c>
      <c r="GH145" s="109">
        <v>72.260416710552065</v>
      </c>
      <c r="GI145" s="3"/>
      <c r="GJ145" s="3"/>
    </row>
    <row r="146" spans="1:192" s="42" customFormat="1">
      <c r="A146" s="36">
        <v>107</v>
      </c>
      <c r="B146" s="3">
        <v>0</v>
      </c>
      <c r="C146" s="228">
        <v>10173</v>
      </c>
      <c r="D146" s="41">
        <v>1002</v>
      </c>
      <c r="E146" s="42" t="s">
        <v>198</v>
      </c>
      <c r="F146" s="42" t="s">
        <v>199</v>
      </c>
      <c r="G146" s="42" t="s">
        <v>200</v>
      </c>
      <c r="H146" s="42" t="s">
        <v>201</v>
      </c>
      <c r="I146" s="37" t="s">
        <v>611</v>
      </c>
      <c r="J146" s="43" t="s">
        <v>587</v>
      </c>
      <c r="K146" s="43"/>
      <c r="L146" s="44" t="s">
        <v>612</v>
      </c>
      <c r="M146" s="45" t="s">
        <v>159</v>
      </c>
      <c r="N146" s="45" t="s">
        <v>109</v>
      </c>
      <c r="O146" s="45"/>
      <c r="P146" s="45">
        <v>6000</v>
      </c>
      <c r="Q146" s="45" t="s">
        <v>129</v>
      </c>
      <c r="R146" s="45">
        <v>69</v>
      </c>
      <c r="S146" s="45"/>
      <c r="T146" s="45"/>
      <c r="U146" s="45"/>
      <c r="V146" s="45" t="s">
        <v>83</v>
      </c>
      <c r="W146" s="45">
        <v>69</v>
      </c>
      <c r="X146" s="45"/>
      <c r="Y146" s="45"/>
      <c r="Z146" s="45" t="s">
        <v>109</v>
      </c>
      <c r="AA146" s="45"/>
      <c r="AB146" s="46"/>
      <c r="AC146" s="46"/>
      <c r="AD146" s="46" t="s">
        <v>111</v>
      </c>
      <c r="BA146" s="3" t="b">
        <v>1</v>
      </c>
      <c r="BB146" s="48" t="b">
        <v>1</v>
      </c>
      <c r="BC146" s="42">
        <v>0</v>
      </c>
      <c r="BD146" s="42">
        <v>0</v>
      </c>
      <c r="BE146" s="42">
        <v>0</v>
      </c>
      <c r="BF146" s="42">
        <v>0</v>
      </c>
      <c r="BG146" s="42">
        <v>0</v>
      </c>
      <c r="BH146" s="42">
        <v>0</v>
      </c>
      <c r="BI146" s="42">
        <v>0</v>
      </c>
      <c r="BJ146" s="42">
        <v>0</v>
      </c>
      <c r="BK146" s="42">
        <v>0</v>
      </c>
      <c r="BL146" s="42">
        <v>0</v>
      </c>
      <c r="BM146" s="42">
        <v>0</v>
      </c>
      <c r="BN146" s="42">
        <v>0</v>
      </c>
      <c r="BO146" s="42">
        <v>0</v>
      </c>
      <c r="BP146" s="42">
        <v>0</v>
      </c>
      <c r="BQ146" s="43"/>
      <c r="BR146" s="42">
        <v>0</v>
      </c>
      <c r="BS146" s="42">
        <v>0</v>
      </c>
      <c r="BT146" s="42">
        <v>0</v>
      </c>
      <c r="BU146" s="42">
        <v>0</v>
      </c>
      <c r="BV146" s="42">
        <v>0</v>
      </c>
      <c r="BW146" s="42">
        <v>0</v>
      </c>
      <c r="BX146" s="42">
        <v>0</v>
      </c>
      <c r="BY146" s="42">
        <v>0</v>
      </c>
      <c r="BZ146" s="42">
        <v>0</v>
      </c>
      <c r="CA146" s="42">
        <v>0</v>
      </c>
      <c r="CB146" s="42">
        <v>0</v>
      </c>
      <c r="CC146" s="42">
        <v>0</v>
      </c>
      <c r="CD146" s="42">
        <v>0</v>
      </c>
      <c r="CE146" s="42">
        <v>0</v>
      </c>
      <c r="CF146" s="43"/>
      <c r="CG146" s="42">
        <v>0</v>
      </c>
      <c r="CH146" s="42">
        <v>0</v>
      </c>
      <c r="CI146" s="42">
        <v>0</v>
      </c>
      <c r="CJ146" s="42">
        <v>0</v>
      </c>
      <c r="CK146" s="42">
        <v>0</v>
      </c>
      <c r="CL146" s="42">
        <v>0</v>
      </c>
      <c r="CM146" s="42">
        <v>0</v>
      </c>
      <c r="CN146" s="42">
        <v>0</v>
      </c>
      <c r="CO146" s="42">
        <v>0</v>
      </c>
      <c r="CP146" s="42">
        <v>0</v>
      </c>
      <c r="CQ146" s="42">
        <v>0</v>
      </c>
      <c r="CR146" s="42">
        <v>0</v>
      </c>
      <c r="CS146" s="42">
        <v>0</v>
      </c>
      <c r="CT146" s="42">
        <v>0</v>
      </c>
      <c r="CU146" s="43"/>
      <c r="CV146" s="42">
        <v>0</v>
      </c>
      <c r="CW146" s="42">
        <v>0</v>
      </c>
      <c r="CX146" s="42">
        <v>0</v>
      </c>
      <c r="CY146" s="42">
        <v>0</v>
      </c>
      <c r="CZ146" s="42">
        <v>0</v>
      </c>
      <c r="DA146" s="42">
        <v>0</v>
      </c>
      <c r="DB146" s="42">
        <v>0</v>
      </c>
      <c r="DC146" s="42">
        <v>0</v>
      </c>
      <c r="DD146" s="42">
        <v>0</v>
      </c>
      <c r="DE146" s="42">
        <v>0</v>
      </c>
      <c r="DF146" s="42">
        <v>0</v>
      </c>
      <c r="DG146" s="42">
        <v>0</v>
      </c>
      <c r="DH146" s="42">
        <v>0</v>
      </c>
      <c r="DI146" s="42">
        <v>0</v>
      </c>
      <c r="DJ146" s="43"/>
      <c r="DK146" s="42" t="b">
        <v>0</v>
      </c>
      <c r="DL146" s="42" t="b">
        <v>0</v>
      </c>
      <c r="DM146" s="42" t="b">
        <v>0</v>
      </c>
      <c r="DN146" s="42" t="b">
        <v>0</v>
      </c>
      <c r="DO146" s="42" t="b">
        <v>0</v>
      </c>
      <c r="DP146" s="42" t="b">
        <v>0</v>
      </c>
      <c r="DQ146" s="42" t="b">
        <v>0</v>
      </c>
      <c r="DR146" s="42" t="b">
        <v>0</v>
      </c>
      <c r="DS146" s="42" t="b">
        <v>0</v>
      </c>
      <c r="DT146" s="42" t="b">
        <v>0</v>
      </c>
      <c r="DU146" s="42" t="b">
        <v>0</v>
      </c>
      <c r="DV146" s="42" t="b">
        <v>0</v>
      </c>
      <c r="DW146" s="42" t="b">
        <v>0</v>
      </c>
      <c r="DX146" s="42" t="b">
        <v>0</v>
      </c>
      <c r="DY146" s="43"/>
      <c r="EA146" s="3" t="s">
        <v>611</v>
      </c>
      <c r="ED146" s="3">
        <v>107</v>
      </c>
      <c r="EE146" s="3">
        <v>1</v>
      </c>
      <c r="EH146" s="42" t="s">
        <v>105</v>
      </c>
      <c r="EI146" s="42" t="s">
        <v>105</v>
      </c>
      <c r="EJ146" s="42" t="s">
        <v>105</v>
      </c>
      <c r="EK146" s="42" t="s">
        <v>105</v>
      </c>
      <c r="EL146" s="42" t="s">
        <v>105</v>
      </c>
      <c r="EM146" s="42" t="s">
        <v>105</v>
      </c>
      <c r="EN146" s="42" t="s">
        <v>613</v>
      </c>
      <c r="EP146" s="42" t="s">
        <v>160</v>
      </c>
      <c r="EQ146" s="42" t="s">
        <v>105</v>
      </c>
      <c r="ER146" s="42" t="s">
        <v>160</v>
      </c>
      <c r="ES146" s="42" t="s">
        <v>105</v>
      </c>
      <c r="ET146" s="42" t="s">
        <v>105</v>
      </c>
      <c r="EU146" s="42" t="s">
        <v>105</v>
      </c>
      <c r="EV146" s="42" t="s">
        <v>105</v>
      </c>
      <c r="EW146" s="42" t="s">
        <v>105</v>
      </c>
      <c r="EX146" s="42" t="s">
        <v>105</v>
      </c>
      <c r="EY146" s="42" t="s">
        <v>614</v>
      </c>
      <c r="GA146" s="3" t="s">
        <v>208</v>
      </c>
      <c r="GB146" s="3" t="s">
        <v>104</v>
      </c>
      <c r="GC146" s="108" t="e">
        <f>#REF!+#REF!*IF($M146="A",1,0)+#REF!*0+#REF!*0+#REF!*IF($AA146="TRUE",1,0)+#REF!*IF(OR($Q146="Yes",$Q146="Cont"),1,0)+#REF!*($P146/1000)+#REF!*$R146+#REF!*IF($R146&gt;25,$R146-25,0)</f>
        <v>#REF!</v>
      </c>
      <c r="GD146" s="108" t="e">
        <f>#REF!+#REF!*IF($M146="A",1,0)+#REF!*1+#REF!*0+#REF!*IF($AA146="TRUE",1,0)+#REF!*IF(OR($Q146="Yes",$Q146="Cont"),1,0)+#REF!*($P146/1000)+#REF!*$R146+#REF!*IF($R146&gt;25,$R146-25,0)</f>
        <v>#REF!</v>
      </c>
      <c r="GE146" s="108" t="e">
        <f>#REF!+#REF!*IF($M146="A",1,0)+#REF!*1+#REF!*0+#REF!*IF($AA146="TRUE",1,0)+#REF!*IF(OR($Q146="Yes",$Q146="Cont"),1,0)+#REF!*($P146/1000)+#REF!*$R146+#REF!*IF($R146&gt;25,$R146-25,0)</f>
        <v>#REF!</v>
      </c>
      <c r="GF146" s="108" t="e">
        <f>#REF!+#REF!*IF($M146="A",1,0)+#REF!*1+#REF!*1+#REF!*IF($AA146="TRUE",1,0)+#REF!*IF(OR($Q146="Yes",$Q146="Cont"),1,0)+#REF!*($P146/1000)+#REF!*$R146+#REF!*IF($R146&gt;25,$R146-25,0)</f>
        <v>#REF!</v>
      </c>
      <c r="GG146" s="104">
        <v>7.9629999999999992E-2</v>
      </c>
      <c r="GH146" s="109">
        <v>72.260416710552065</v>
      </c>
      <c r="GI146" s="3"/>
      <c r="GJ146" s="3"/>
    </row>
    <row r="147" spans="1:192" s="42" customFormat="1">
      <c r="A147" s="36">
        <v>108</v>
      </c>
      <c r="B147" s="3">
        <v>0</v>
      </c>
      <c r="C147" s="228">
        <v>10174</v>
      </c>
      <c r="D147" s="41">
        <v>1002</v>
      </c>
      <c r="E147" s="42" t="s">
        <v>198</v>
      </c>
      <c r="F147" s="42" t="s">
        <v>199</v>
      </c>
      <c r="G147" s="42" t="s">
        <v>200</v>
      </c>
      <c r="H147" s="42" t="s">
        <v>201</v>
      </c>
      <c r="I147" s="37" t="s">
        <v>615</v>
      </c>
      <c r="J147" s="43" t="s">
        <v>587</v>
      </c>
      <c r="K147" s="43"/>
      <c r="L147" s="44" t="s">
        <v>616</v>
      </c>
      <c r="M147" s="45" t="s">
        <v>159</v>
      </c>
      <c r="N147" s="45" t="s">
        <v>109</v>
      </c>
      <c r="O147" s="45"/>
      <c r="P147" s="45">
        <v>6000</v>
      </c>
      <c r="Q147" s="45" t="s">
        <v>129</v>
      </c>
      <c r="R147" s="45">
        <v>84</v>
      </c>
      <c r="S147" s="45"/>
      <c r="T147" s="45"/>
      <c r="U147" s="45"/>
      <c r="V147" s="45" t="s">
        <v>83</v>
      </c>
      <c r="W147" s="45">
        <v>84</v>
      </c>
      <c r="X147" s="45"/>
      <c r="Y147" s="45"/>
      <c r="Z147" s="45" t="s">
        <v>109</v>
      </c>
      <c r="AA147" s="45"/>
      <c r="AB147" s="46"/>
      <c r="AC147" s="46"/>
      <c r="AD147" s="46" t="s">
        <v>111</v>
      </c>
      <c r="BA147" s="3" t="b">
        <v>1</v>
      </c>
      <c r="BB147" s="48" t="b">
        <v>1</v>
      </c>
      <c r="BC147" s="42">
        <v>0</v>
      </c>
      <c r="BD147" s="42">
        <v>0</v>
      </c>
      <c r="BE147" s="42">
        <v>0</v>
      </c>
      <c r="BF147" s="42">
        <v>0</v>
      </c>
      <c r="BG147" s="42">
        <v>0</v>
      </c>
      <c r="BH147" s="42">
        <v>0</v>
      </c>
      <c r="BI147" s="42">
        <v>0</v>
      </c>
      <c r="BJ147" s="42">
        <v>0</v>
      </c>
      <c r="BK147" s="42">
        <v>0</v>
      </c>
      <c r="BL147" s="42">
        <v>0</v>
      </c>
      <c r="BM147" s="42">
        <v>0</v>
      </c>
      <c r="BN147" s="42">
        <v>0</v>
      </c>
      <c r="BO147" s="42">
        <v>0</v>
      </c>
      <c r="BP147" s="42">
        <v>0</v>
      </c>
      <c r="BQ147" s="43"/>
      <c r="BR147" s="42">
        <v>0</v>
      </c>
      <c r="BS147" s="42">
        <v>0</v>
      </c>
      <c r="BT147" s="42">
        <v>0</v>
      </c>
      <c r="BU147" s="42">
        <v>0</v>
      </c>
      <c r="BV147" s="42">
        <v>0</v>
      </c>
      <c r="BW147" s="42">
        <v>0</v>
      </c>
      <c r="BX147" s="42">
        <v>0</v>
      </c>
      <c r="BY147" s="42">
        <v>0</v>
      </c>
      <c r="BZ147" s="42">
        <v>0</v>
      </c>
      <c r="CA147" s="42">
        <v>0</v>
      </c>
      <c r="CB147" s="42">
        <v>0</v>
      </c>
      <c r="CC147" s="42">
        <v>0</v>
      </c>
      <c r="CD147" s="42">
        <v>0</v>
      </c>
      <c r="CE147" s="42">
        <v>0</v>
      </c>
      <c r="CF147" s="43"/>
      <c r="CG147" s="42">
        <v>0</v>
      </c>
      <c r="CH147" s="42">
        <v>0</v>
      </c>
      <c r="CI147" s="42">
        <v>0</v>
      </c>
      <c r="CJ147" s="42">
        <v>0</v>
      </c>
      <c r="CK147" s="42">
        <v>0</v>
      </c>
      <c r="CL147" s="42">
        <v>0</v>
      </c>
      <c r="CM147" s="42">
        <v>0</v>
      </c>
      <c r="CN147" s="42">
        <v>0</v>
      </c>
      <c r="CO147" s="42">
        <v>0</v>
      </c>
      <c r="CP147" s="42">
        <v>0</v>
      </c>
      <c r="CQ147" s="42">
        <v>0</v>
      </c>
      <c r="CR147" s="42">
        <v>0</v>
      </c>
      <c r="CS147" s="42">
        <v>0</v>
      </c>
      <c r="CT147" s="42">
        <v>0</v>
      </c>
      <c r="CU147" s="43"/>
      <c r="CV147" s="42">
        <v>0</v>
      </c>
      <c r="CW147" s="42">
        <v>0</v>
      </c>
      <c r="CX147" s="42">
        <v>0</v>
      </c>
      <c r="CY147" s="42">
        <v>0</v>
      </c>
      <c r="CZ147" s="42">
        <v>0</v>
      </c>
      <c r="DA147" s="42">
        <v>0</v>
      </c>
      <c r="DB147" s="42">
        <v>0</v>
      </c>
      <c r="DC147" s="42">
        <v>0</v>
      </c>
      <c r="DD147" s="42">
        <v>0</v>
      </c>
      <c r="DE147" s="42">
        <v>0</v>
      </c>
      <c r="DF147" s="42">
        <v>0</v>
      </c>
      <c r="DG147" s="42">
        <v>0</v>
      </c>
      <c r="DH147" s="42">
        <v>0</v>
      </c>
      <c r="DI147" s="42">
        <v>0</v>
      </c>
      <c r="DJ147" s="43"/>
      <c r="DK147" s="42" t="b">
        <v>0</v>
      </c>
      <c r="DL147" s="42" t="b">
        <v>0</v>
      </c>
      <c r="DM147" s="42" t="b">
        <v>0</v>
      </c>
      <c r="DN147" s="42" t="b">
        <v>0</v>
      </c>
      <c r="DO147" s="42" t="b">
        <v>0</v>
      </c>
      <c r="DP147" s="42" t="b">
        <v>0</v>
      </c>
      <c r="DQ147" s="42" t="b">
        <v>0</v>
      </c>
      <c r="DR147" s="42" t="b">
        <v>0</v>
      </c>
      <c r="DS147" s="42" t="b">
        <v>0</v>
      </c>
      <c r="DT147" s="42" t="b">
        <v>0</v>
      </c>
      <c r="DU147" s="42" t="b">
        <v>0</v>
      </c>
      <c r="DV147" s="42" t="b">
        <v>0</v>
      </c>
      <c r="DW147" s="42" t="b">
        <v>0</v>
      </c>
      <c r="DX147" s="42" t="b">
        <v>0</v>
      </c>
      <c r="DY147" s="43"/>
      <c r="EA147" s="3" t="s">
        <v>615</v>
      </c>
      <c r="ED147" s="3">
        <v>108</v>
      </c>
      <c r="EE147" s="3">
        <v>1</v>
      </c>
      <c r="EH147" s="42" t="s">
        <v>105</v>
      </c>
      <c r="EI147" s="42" t="s">
        <v>105</v>
      </c>
      <c r="EJ147" s="42" t="s">
        <v>105</v>
      </c>
      <c r="EK147" s="42" t="s">
        <v>105</v>
      </c>
      <c r="EL147" s="42" t="s">
        <v>105</v>
      </c>
      <c r="EM147" s="42" t="s">
        <v>105</v>
      </c>
      <c r="EN147" s="42" t="s">
        <v>617</v>
      </c>
      <c r="EP147" s="42" t="s">
        <v>160</v>
      </c>
      <c r="EQ147" s="42" t="s">
        <v>105</v>
      </c>
      <c r="ER147" s="42" t="s">
        <v>160</v>
      </c>
      <c r="ES147" s="42" t="s">
        <v>105</v>
      </c>
      <c r="ET147" s="42" t="s">
        <v>105</v>
      </c>
      <c r="EU147" s="42" t="s">
        <v>105</v>
      </c>
      <c r="EV147" s="42" t="s">
        <v>105</v>
      </c>
      <c r="EW147" s="42" t="s">
        <v>105</v>
      </c>
      <c r="EX147" s="42" t="s">
        <v>105</v>
      </c>
      <c r="EY147" s="42" t="s">
        <v>618</v>
      </c>
      <c r="GA147" s="3" t="s">
        <v>208</v>
      </c>
      <c r="GB147" s="3" t="s">
        <v>104</v>
      </c>
      <c r="GC147" s="108" t="e">
        <f>#REF!+#REF!*IF($M147="A",1,0)+#REF!*0+#REF!*0+#REF!*IF($AA147="TRUE",1,0)+#REF!*IF(OR($Q147="Yes",$Q147="Cont"),1,0)+#REF!*($P147/1000)+#REF!*$R147+#REF!*IF($R147&gt;25,$R147-25,0)</f>
        <v>#REF!</v>
      </c>
      <c r="GD147" s="108" t="e">
        <f>#REF!+#REF!*IF($M147="A",1,0)+#REF!*1+#REF!*0+#REF!*IF($AA147="TRUE",1,0)+#REF!*IF(OR($Q147="Yes",$Q147="Cont"),1,0)+#REF!*($P147/1000)+#REF!*$R147+#REF!*IF($R147&gt;25,$R147-25,0)</f>
        <v>#REF!</v>
      </c>
      <c r="GE147" s="108" t="e">
        <f>#REF!+#REF!*IF($M147="A",1,0)+#REF!*1+#REF!*0+#REF!*IF($AA147="TRUE",1,0)+#REF!*IF(OR($Q147="Yes",$Q147="Cont"),1,0)+#REF!*($P147/1000)+#REF!*$R147+#REF!*IF($R147&gt;25,$R147-25,0)</f>
        <v>#REF!</v>
      </c>
      <c r="GF147" s="108" t="e">
        <f>#REF!+#REF!*IF($M147="A",1,0)+#REF!*1+#REF!*1+#REF!*IF($AA147="TRUE",1,0)+#REF!*IF(OR($Q147="Yes",$Q147="Cont"),1,0)+#REF!*($P147/1000)+#REF!*$R147+#REF!*IF($R147&gt;25,$R147-25,0)</f>
        <v>#REF!</v>
      </c>
      <c r="GG147" s="104">
        <v>7.9629999999999992E-2</v>
      </c>
      <c r="GH147" s="109">
        <v>72.260416710552065</v>
      </c>
      <c r="GI147" s="3"/>
      <c r="GJ147" s="3"/>
    </row>
    <row r="148" spans="1:192" s="42" customFormat="1">
      <c r="A148" s="36">
        <v>109</v>
      </c>
      <c r="B148" s="3">
        <v>0</v>
      </c>
      <c r="C148" s="228">
        <v>10175</v>
      </c>
      <c r="D148" s="41">
        <v>1002</v>
      </c>
      <c r="E148" s="42" t="s">
        <v>198</v>
      </c>
      <c r="F148" s="42" t="s">
        <v>199</v>
      </c>
      <c r="G148" s="42" t="s">
        <v>200</v>
      </c>
      <c r="H148" s="42" t="s">
        <v>201</v>
      </c>
      <c r="I148" s="37" t="s">
        <v>619</v>
      </c>
      <c r="J148" s="43" t="s">
        <v>587</v>
      </c>
      <c r="K148" s="43"/>
      <c r="L148" s="44" t="s">
        <v>620</v>
      </c>
      <c r="M148" s="45" t="s">
        <v>159</v>
      </c>
      <c r="N148" s="45" t="s">
        <v>109</v>
      </c>
      <c r="O148" s="45"/>
      <c r="P148" s="45">
        <v>6000</v>
      </c>
      <c r="Q148" s="45" t="s">
        <v>129</v>
      </c>
      <c r="R148" s="45">
        <v>85</v>
      </c>
      <c r="S148" s="45"/>
      <c r="T148" s="45"/>
      <c r="U148" s="45"/>
      <c r="V148" s="45" t="s">
        <v>83</v>
      </c>
      <c r="W148" s="45">
        <v>85</v>
      </c>
      <c r="X148" s="45"/>
      <c r="Y148" s="45"/>
      <c r="Z148" s="45" t="s">
        <v>109</v>
      </c>
      <c r="AA148" s="45"/>
      <c r="AB148" s="46"/>
      <c r="AC148" s="46"/>
      <c r="AD148" s="46" t="s">
        <v>111</v>
      </c>
      <c r="BA148" s="3" t="b">
        <v>1</v>
      </c>
      <c r="BB148" s="48" t="b">
        <v>1</v>
      </c>
      <c r="BC148" s="42">
        <v>0</v>
      </c>
      <c r="BD148" s="42">
        <v>0</v>
      </c>
      <c r="BE148" s="42">
        <v>0</v>
      </c>
      <c r="BF148" s="42">
        <v>0</v>
      </c>
      <c r="BG148" s="42">
        <v>0</v>
      </c>
      <c r="BH148" s="42">
        <v>0</v>
      </c>
      <c r="BI148" s="42">
        <v>0</v>
      </c>
      <c r="BJ148" s="42">
        <v>0</v>
      </c>
      <c r="BK148" s="42">
        <v>0</v>
      </c>
      <c r="BL148" s="42">
        <v>0</v>
      </c>
      <c r="BM148" s="42">
        <v>0</v>
      </c>
      <c r="BN148" s="42">
        <v>0</v>
      </c>
      <c r="BO148" s="42">
        <v>0</v>
      </c>
      <c r="BP148" s="42">
        <v>0</v>
      </c>
      <c r="BQ148" s="43"/>
      <c r="BR148" s="42">
        <v>0</v>
      </c>
      <c r="BS148" s="42">
        <v>0</v>
      </c>
      <c r="BT148" s="42">
        <v>0</v>
      </c>
      <c r="BU148" s="42">
        <v>0</v>
      </c>
      <c r="BV148" s="42">
        <v>0</v>
      </c>
      <c r="BW148" s="42">
        <v>0</v>
      </c>
      <c r="BX148" s="42">
        <v>0</v>
      </c>
      <c r="BY148" s="42">
        <v>0</v>
      </c>
      <c r="BZ148" s="42">
        <v>0</v>
      </c>
      <c r="CA148" s="42">
        <v>0</v>
      </c>
      <c r="CB148" s="42">
        <v>0</v>
      </c>
      <c r="CC148" s="42">
        <v>0</v>
      </c>
      <c r="CD148" s="42">
        <v>0</v>
      </c>
      <c r="CE148" s="42">
        <v>0</v>
      </c>
      <c r="CF148" s="43"/>
      <c r="CG148" s="42">
        <v>0</v>
      </c>
      <c r="CH148" s="42">
        <v>0</v>
      </c>
      <c r="CI148" s="42">
        <v>0</v>
      </c>
      <c r="CJ148" s="42">
        <v>0</v>
      </c>
      <c r="CK148" s="42">
        <v>0</v>
      </c>
      <c r="CL148" s="42">
        <v>0</v>
      </c>
      <c r="CM148" s="42">
        <v>0</v>
      </c>
      <c r="CN148" s="42">
        <v>0</v>
      </c>
      <c r="CO148" s="42">
        <v>0</v>
      </c>
      <c r="CP148" s="42">
        <v>0</v>
      </c>
      <c r="CQ148" s="42">
        <v>0</v>
      </c>
      <c r="CR148" s="42">
        <v>0</v>
      </c>
      <c r="CS148" s="42">
        <v>0</v>
      </c>
      <c r="CT148" s="42">
        <v>0</v>
      </c>
      <c r="CU148" s="43"/>
      <c r="CV148" s="42">
        <v>0</v>
      </c>
      <c r="CW148" s="42">
        <v>0</v>
      </c>
      <c r="CX148" s="42">
        <v>0</v>
      </c>
      <c r="CY148" s="42">
        <v>0</v>
      </c>
      <c r="CZ148" s="42">
        <v>0</v>
      </c>
      <c r="DA148" s="42">
        <v>0</v>
      </c>
      <c r="DB148" s="42">
        <v>0</v>
      </c>
      <c r="DC148" s="42">
        <v>0</v>
      </c>
      <c r="DD148" s="42">
        <v>0</v>
      </c>
      <c r="DE148" s="42">
        <v>0</v>
      </c>
      <c r="DF148" s="42">
        <v>0</v>
      </c>
      <c r="DG148" s="42">
        <v>0</v>
      </c>
      <c r="DH148" s="42">
        <v>0</v>
      </c>
      <c r="DI148" s="42">
        <v>0</v>
      </c>
      <c r="DJ148" s="43"/>
      <c r="DK148" s="42" t="b">
        <v>0</v>
      </c>
      <c r="DL148" s="42" t="b">
        <v>0</v>
      </c>
      <c r="DM148" s="42" t="b">
        <v>0</v>
      </c>
      <c r="DN148" s="42" t="b">
        <v>0</v>
      </c>
      <c r="DO148" s="42" t="b">
        <v>0</v>
      </c>
      <c r="DP148" s="42" t="b">
        <v>0</v>
      </c>
      <c r="DQ148" s="42" t="b">
        <v>0</v>
      </c>
      <c r="DR148" s="42" t="b">
        <v>0</v>
      </c>
      <c r="DS148" s="42" t="b">
        <v>0</v>
      </c>
      <c r="DT148" s="42" t="b">
        <v>0</v>
      </c>
      <c r="DU148" s="42" t="b">
        <v>0</v>
      </c>
      <c r="DV148" s="42" t="b">
        <v>0</v>
      </c>
      <c r="DW148" s="42" t="b">
        <v>0</v>
      </c>
      <c r="DX148" s="42" t="b">
        <v>0</v>
      </c>
      <c r="DY148" s="43"/>
      <c r="EA148" s="3" t="s">
        <v>619</v>
      </c>
      <c r="ED148" s="3">
        <v>109</v>
      </c>
      <c r="EE148" s="3">
        <v>1</v>
      </c>
      <c r="EH148" s="42" t="s">
        <v>105</v>
      </c>
      <c r="EI148" s="42" t="s">
        <v>105</v>
      </c>
      <c r="EJ148" s="42" t="s">
        <v>105</v>
      </c>
      <c r="EK148" s="42" t="s">
        <v>105</v>
      </c>
      <c r="EL148" s="42" t="s">
        <v>105</v>
      </c>
      <c r="EM148" s="42" t="s">
        <v>105</v>
      </c>
      <c r="EN148" s="42" t="s">
        <v>621</v>
      </c>
      <c r="EP148" s="42" t="s">
        <v>160</v>
      </c>
      <c r="EQ148" s="42" t="s">
        <v>105</v>
      </c>
      <c r="ER148" s="42" t="s">
        <v>160</v>
      </c>
      <c r="ES148" s="42" t="s">
        <v>105</v>
      </c>
      <c r="ET148" s="42" t="s">
        <v>105</v>
      </c>
      <c r="EU148" s="42" t="s">
        <v>105</v>
      </c>
      <c r="EV148" s="42" t="s">
        <v>105</v>
      </c>
      <c r="EW148" s="42" t="s">
        <v>105</v>
      </c>
      <c r="EX148" s="42" t="s">
        <v>105</v>
      </c>
      <c r="EY148" s="42" t="s">
        <v>622</v>
      </c>
      <c r="GA148" s="3" t="s">
        <v>208</v>
      </c>
      <c r="GB148" s="3" t="s">
        <v>104</v>
      </c>
      <c r="GC148" s="108" t="e">
        <f>#REF!+#REF!*IF($M148="A",1,0)+#REF!*0+#REF!*0+#REF!*IF($AA148="TRUE",1,0)+#REF!*IF(OR($Q148="Yes",$Q148="Cont"),1,0)+#REF!*($P148/1000)+#REF!*$R148+#REF!*IF($R148&gt;25,$R148-25,0)</f>
        <v>#REF!</v>
      </c>
      <c r="GD148" s="108" t="e">
        <f>#REF!+#REF!*IF($M148="A",1,0)+#REF!*1+#REF!*0+#REF!*IF($AA148="TRUE",1,0)+#REF!*IF(OR($Q148="Yes",$Q148="Cont"),1,0)+#REF!*($P148/1000)+#REF!*$R148+#REF!*IF($R148&gt;25,$R148-25,0)</f>
        <v>#REF!</v>
      </c>
      <c r="GE148" s="108" t="e">
        <f>#REF!+#REF!*IF($M148="A",1,0)+#REF!*1+#REF!*0+#REF!*IF($AA148="TRUE",1,0)+#REF!*IF(OR($Q148="Yes",$Q148="Cont"),1,0)+#REF!*($P148/1000)+#REF!*$R148+#REF!*IF($R148&gt;25,$R148-25,0)</f>
        <v>#REF!</v>
      </c>
      <c r="GF148" s="108" t="e">
        <f>#REF!+#REF!*IF($M148="A",1,0)+#REF!*1+#REF!*1+#REF!*IF($AA148="TRUE",1,0)+#REF!*IF(OR($Q148="Yes",$Q148="Cont"),1,0)+#REF!*($P148/1000)+#REF!*$R148+#REF!*IF($R148&gt;25,$R148-25,0)</f>
        <v>#REF!</v>
      </c>
      <c r="GG148" s="104">
        <v>7.9629999999999992E-2</v>
      </c>
      <c r="GH148" s="109">
        <v>72.260416710552065</v>
      </c>
      <c r="GI148" s="3"/>
      <c r="GJ148" s="3"/>
    </row>
    <row r="149" spans="1:192" s="42" customFormat="1">
      <c r="A149" s="36">
        <v>110</v>
      </c>
      <c r="B149" s="3">
        <v>0</v>
      </c>
      <c r="C149" s="228">
        <v>10176</v>
      </c>
      <c r="D149" s="41">
        <v>1002</v>
      </c>
      <c r="E149" s="42" t="s">
        <v>198</v>
      </c>
      <c r="F149" s="42" t="s">
        <v>199</v>
      </c>
      <c r="G149" s="42" t="s">
        <v>200</v>
      </c>
      <c r="H149" s="42" t="s">
        <v>201</v>
      </c>
      <c r="I149" s="37" t="s">
        <v>623</v>
      </c>
      <c r="J149" s="43" t="s">
        <v>587</v>
      </c>
      <c r="K149" s="43"/>
      <c r="L149" s="44" t="s">
        <v>624</v>
      </c>
      <c r="M149" s="45" t="s">
        <v>159</v>
      </c>
      <c r="N149" s="45" t="s">
        <v>109</v>
      </c>
      <c r="O149" s="45"/>
      <c r="P149" s="45">
        <v>6000</v>
      </c>
      <c r="Q149" s="45" t="s">
        <v>129</v>
      </c>
      <c r="R149" s="45">
        <v>120</v>
      </c>
      <c r="S149" s="45"/>
      <c r="T149" s="45"/>
      <c r="U149" s="45"/>
      <c r="V149" s="45" t="s">
        <v>83</v>
      </c>
      <c r="W149" s="45">
        <v>120</v>
      </c>
      <c r="X149" s="45"/>
      <c r="Y149" s="45"/>
      <c r="Z149" s="45" t="s">
        <v>109</v>
      </c>
      <c r="AA149" s="45"/>
      <c r="AB149" s="46"/>
      <c r="AC149" s="46"/>
      <c r="AD149" s="46" t="s">
        <v>111</v>
      </c>
      <c r="BA149" s="3" t="b">
        <v>1</v>
      </c>
      <c r="BB149" s="48" t="b">
        <v>1</v>
      </c>
      <c r="BC149" s="42">
        <v>0</v>
      </c>
      <c r="BD149" s="42">
        <v>0</v>
      </c>
      <c r="BE149" s="42">
        <v>0</v>
      </c>
      <c r="BF149" s="42">
        <v>0</v>
      </c>
      <c r="BG149" s="42">
        <v>0</v>
      </c>
      <c r="BH149" s="42">
        <v>0</v>
      </c>
      <c r="BI149" s="42">
        <v>0</v>
      </c>
      <c r="BJ149" s="42">
        <v>0</v>
      </c>
      <c r="BK149" s="42">
        <v>0</v>
      </c>
      <c r="BL149" s="42">
        <v>0</v>
      </c>
      <c r="BM149" s="42">
        <v>0</v>
      </c>
      <c r="BN149" s="42">
        <v>0</v>
      </c>
      <c r="BO149" s="42">
        <v>0</v>
      </c>
      <c r="BP149" s="42">
        <v>0</v>
      </c>
      <c r="BQ149" s="43"/>
      <c r="BR149" s="42">
        <v>0</v>
      </c>
      <c r="BS149" s="42">
        <v>0</v>
      </c>
      <c r="BT149" s="42">
        <v>0</v>
      </c>
      <c r="BU149" s="42">
        <v>0</v>
      </c>
      <c r="BV149" s="42">
        <v>0</v>
      </c>
      <c r="BW149" s="42">
        <v>0</v>
      </c>
      <c r="BX149" s="42">
        <v>0</v>
      </c>
      <c r="BY149" s="42">
        <v>0</v>
      </c>
      <c r="BZ149" s="42">
        <v>0</v>
      </c>
      <c r="CA149" s="42">
        <v>0</v>
      </c>
      <c r="CB149" s="42">
        <v>0</v>
      </c>
      <c r="CC149" s="42">
        <v>0</v>
      </c>
      <c r="CD149" s="42">
        <v>0</v>
      </c>
      <c r="CE149" s="42">
        <v>0</v>
      </c>
      <c r="CF149" s="43"/>
      <c r="CG149" s="42">
        <v>0</v>
      </c>
      <c r="CH149" s="42">
        <v>0</v>
      </c>
      <c r="CI149" s="42">
        <v>0</v>
      </c>
      <c r="CJ149" s="42">
        <v>0</v>
      </c>
      <c r="CK149" s="42">
        <v>0</v>
      </c>
      <c r="CL149" s="42">
        <v>0</v>
      </c>
      <c r="CM149" s="42">
        <v>0</v>
      </c>
      <c r="CN149" s="42">
        <v>0</v>
      </c>
      <c r="CO149" s="42">
        <v>0</v>
      </c>
      <c r="CP149" s="42">
        <v>0</v>
      </c>
      <c r="CQ149" s="42">
        <v>0</v>
      </c>
      <c r="CR149" s="42">
        <v>0</v>
      </c>
      <c r="CS149" s="42">
        <v>0</v>
      </c>
      <c r="CT149" s="42">
        <v>0</v>
      </c>
      <c r="CU149" s="43"/>
      <c r="CV149" s="42">
        <v>0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2">
        <v>0</v>
      </c>
      <c r="DJ149" s="43"/>
      <c r="DK149" s="42" t="b">
        <v>0</v>
      </c>
      <c r="DL149" s="42" t="b">
        <v>0</v>
      </c>
      <c r="DM149" s="42" t="b">
        <v>0</v>
      </c>
      <c r="DN149" s="42" t="b">
        <v>0</v>
      </c>
      <c r="DO149" s="42" t="b">
        <v>0</v>
      </c>
      <c r="DP149" s="42" t="b">
        <v>0</v>
      </c>
      <c r="DQ149" s="42" t="b">
        <v>0</v>
      </c>
      <c r="DR149" s="42" t="b">
        <v>0</v>
      </c>
      <c r="DS149" s="42" t="b">
        <v>0</v>
      </c>
      <c r="DT149" s="42" t="b">
        <v>0</v>
      </c>
      <c r="DU149" s="42" t="b">
        <v>0</v>
      </c>
      <c r="DV149" s="42" t="b">
        <v>0</v>
      </c>
      <c r="DW149" s="42" t="b">
        <v>0</v>
      </c>
      <c r="DX149" s="42" t="b">
        <v>0</v>
      </c>
      <c r="DY149" s="43"/>
      <c r="EA149" s="3" t="s">
        <v>623</v>
      </c>
      <c r="ED149" s="3">
        <v>110</v>
      </c>
      <c r="EE149" s="3">
        <v>1</v>
      </c>
      <c r="EH149" s="42" t="s">
        <v>105</v>
      </c>
      <c r="EI149" s="42" t="s">
        <v>105</v>
      </c>
      <c r="EJ149" s="42" t="s">
        <v>105</v>
      </c>
      <c r="EK149" s="42" t="s">
        <v>105</v>
      </c>
      <c r="EL149" s="42" t="s">
        <v>105</v>
      </c>
      <c r="EM149" s="42" t="s">
        <v>105</v>
      </c>
      <c r="EN149" s="42" t="s">
        <v>625</v>
      </c>
      <c r="EP149" s="42" t="s">
        <v>160</v>
      </c>
      <c r="EQ149" s="42" t="s">
        <v>105</v>
      </c>
      <c r="ER149" s="42" t="s">
        <v>160</v>
      </c>
      <c r="ES149" s="42" t="s">
        <v>105</v>
      </c>
      <c r="ET149" s="42" t="s">
        <v>105</v>
      </c>
      <c r="EU149" s="42" t="s">
        <v>105</v>
      </c>
      <c r="EV149" s="42" t="s">
        <v>105</v>
      </c>
      <c r="EW149" s="42" t="s">
        <v>105</v>
      </c>
      <c r="EX149" s="42" t="s">
        <v>105</v>
      </c>
      <c r="EY149" s="42" t="s">
        <v>626</v>
      </c>
      <c r="GA149" s="3" t="s">
        <v>208</v>
      </c>
      <c r="GB149" s="3" t="s">
        <v>104</v>
      </c>
      <c r="GC149" s="108" t="e">
        <f>#REF!+#REF!*IF($M149="A",1,0)+#REF!*0+#REF!*0+#REF!*IF($AA149="TRUE",1,0)+#REF!*IF(OR($Q149="Yes",$Q149="Cont"),1,0)+#REF!*($P149/1000)+#REF!*$R149+#REF!*IF($R149&gt;25,$R149-25,0)</f>
        <v>#REF!</v>
      </c>
      <c r="GD149" s="108" t="e">
        <f>#REF!+#REF!*IF($M149="A",1,0)+#REF!*1+#REF!*0+#REF!*IF($AA149="TRUE",1,0)+#REF!*IF(OR($Q149="Yes",$Q149="Cont"),1,0)+#REF!*($P149/1000)+#REF!*$R149+#REF!*IF($R149&gt;25,$R149-25,0)</f>
        <v>#REF!</v>
      </c>
      <c r="GE149" s="108" t="e">
        <f>#REF!+#REF!*IF($M149="A",1,0)+#REF!*1+#REF!*0+#REF!*IF($AA149="TRUE",1,0)+#REF!*IF(OR($Q149="Yes",$Q149="Cont"),1,0)+#REF!*($P149/1000)+#REF!*$R149+#REF!*IF($R149&gt;25,$R149-25,0)</f>
        <v>#REF!</v>
      </c>
      <c r="GF149" s="108" t="e">
        <f>#REF!+#REF!*IF($M149="A",1,0)+#REF!*1+#REF!*1+#REF!*IF($AA149="TRUE",1,0)+#REF!*IF(OR($Q149="Yes",$Q149="Cont"),1,0)+#REF!*($P149/1000)+#REF!*$R149+#REF!*IF($R149&gt;25,$R149-25,0)</f>
        <v>#REF!</v>
      </c>
      <c r="GG149" s="104">
        <v>7.9629999999999992E-2</v>
      </c>
      <c r="GH149" s="109">
        <v>72.260416710552065</v>
      </c>
      <c r="GI149" s="3"/>
      <c r="GJ149" s="3"/>
    </row>
    <row r="150" spans="1:192" s="42" customFormat="1" hidden="1">
      <c r="A150" s="36">
        <v>111</v>
      </c>
      <c r="B150" s="3">
        <v>0</v>
      </c>
      <c r="C150" s="228">
        <v>10177</v>
      </c>
      <c r="D150" s="41">
        <v>1002</v>
      </c>
      <c r="E150" s="42" t="s">
        <v>198</v>
      </c>
      <c r="F150" s="42" t="s">
        <v>199</v>
      </c>
      <c r="G150" s="42" t="s">
        <v>200</v>
      </c>
      <c r="H150" s="42" t="s">
        <v>201</v>
      </c>
      <c r="I150" s="37" t="s">
        <v>627</v>
      </c>
      <c r="J150" s="43" t="s">
        <v>203</v>
      </c>
      <c r="K150" s="43"/>
      <c r="L150" s="44" t="s">
        <v>628</v>
      </c>
      <c r="M150" s="45" t="s">
        <v>159</v>
      </c>
      <c r="N150" s="45" t="s">
        <v>109</v>
      </c>
      <c r="O150" s="45"/>
      <c r="P150" s="45">
        <v>6000</v>
      </c>
      <c r="Q150" s="45"/>
      <c r="R150" s="45"/>
      <c r="S150" s="55"/>
      <c r="T150" s="55"/>
      <c r="U150" s="55"/>
      <c r="V150" s="45" t="s">
        <v>629</v>
      </c>
      <c r="W150" s="45">
        <v>3.57</v>
      </c>
      <c r="X150" s="45"/>
      <c r="Y150" s="45"/>
      <c r="Z150" s="45" t="s">
        <v>109</v>
      </c>
      <c r="AA150" s="45"/>
      <c r="AB150" s="46"/>
      <c r="AC150" s="46"/>
      <c r="AD150" s="46" t="s">
        <v>111</v>
      </c>
      <c r="BA150" s="3" t="b">
        <v>0</v>
      </c>
      <c r="BB150" s="48" t="b">
        <v>1</v>
      </c>
      <c r="BC150" s="42">
        <v>0</v>
      </c>
      <c r="BD150" s="42">
        <v>0</v>
      </c>
      <c r="BE150" s="42">
        <v>0</v>
      </c>
      <c r="BF150" s="42">
        <v>0</v>
      </c>
      <c r="BG150" s="42">
        <v>1</v>
      </c>
      <c r="BH150" s="42">
        <v>0</v>
      </c>
      <c r="BI150" s="42">
        <v>0</v>
      </c>
      <c r="BJ150" s="42">
        <v>0</v>
      </c>
      <c r="BK150" s="42">
        <v>0</v>
      </c>
      <c r="BL150" s="42">
        <v>0</v>
      </c>
      <c r="BM150" s="42">
        <v>0</v>
      </c>
      <c r="BN150" s="42">
        <v>0</v>
      </c>
      <c r="BO150" s="42">
        <v>0</v>
      </c>
      <c r="BP150" s="42">
        <v>0</v>
      </c>
      <c r="BQ150" s="43"/>
      <c r="BR150" s="42">
        <v>0</v>
      </c>
      <c r="BS150" s="42">
        <v>0</v>
      </c>
      <c r="BT150" s="42">
        <v>0</v>
      </c>
      <c r="BU150" s="42">
        <v>0</v>
      </c>
      <c r="BV150" s="42">
        <v>0</v>
      </c>
      <c r="BW150" s="42">
        <v>0</v>
      </c>
      <c r="BX150" s="42">
        <v>0</v>
      </c>
      <c r="BY150" s="42">
        <v>0</v>
      </c>
      <c r="BZ150" s="42">
        <v>0</v>
      </c>
      <c r="CA150" s="42">
        <v>0</v>
      </c>
      <c r="CB150" s="42">
        <v>0</v>
      </c>
      <c r="CC150" s="42">
        <v>0</v>
      </c>
      <c r="CD150" s="42">
        <v>0</v>
      </c>
      <c r="CE150" s="42">
        <v>0</v>
      </c>
      <c r="CF150" s="43"/>
      <c r="CG150" s="42">
        <v>0</v>
      </c>
      <c r="CH150" s="42">
        <v>0</v>
      </c>
      <c r="CI150" s="42">
        <v>0</v>
      </c>
      <c r="CJ150" s="42">
        <v>0</v>
      </c>
      <c r="CK150" s="42">
        <v>0</v>
      </c>
      <c r="CL150" s="42">
        <v>0</v>
      </c>
      <c r="CM150" s="42">
        <v>0</v>
      </c>
      <c r="CN150" s="42">
        <v>0</v>
      </c>
      <c r="CO150" s="42">
        <v>0</v>
      </c>
      <c r="CP150" s="42">
        <v>0</v>
      </c>
      <c r="CQ150" s="42">
        <v>0</v>
      </c>
      <c r="CR150" s="42">
        <v>0</v>
      </c>
      <c r="CS150" s="42">
        <v>0</v>
      </c>
      <c r="CT150" s="42">
        <v>0</v>
      </c>
      <c r="CU150" s="43"/>
      <c r="CV150" s="42">
        <v>0</v>
      </c>
      <c r="CW150" s="42">
        <v>0</v>
      </c>
      <c r="CX150" s="42">
        <v>0</v>
      </c>
      <c r="CY150" s="42">
        <v>0</v>
      </c>
      <c r="CZ150" s="42">
        <v>1</v>
      </c>
      <c r="DA150" s="42">
        <v>1</v>
      </c>
      <c r="DB150" s="42">
        <v>0</v>
      </c>
      <c r="DC150" s="42">
        <v>0</v>
      </c>
      <c r="DD150" s="42">
        <v>0</v>
      </c>
      <c r="DE150" s="42">
        <v>0</v>
      </c>
      <c r="DF150" s="42">
        <v>0</v>
      </c>
      <c r="DG150" s="42">
        <v>0</v>
      </c>
      <c r="DH150" s="42">
        <v>0</v>
      </c>
      <c r="DI150" s="42">
        <v>0</v>
      </c>
      <c r="DJ150" s="43"/>
      <c r="DK150" s="42" t="b">
        <v>0</v>
      </c>
      <c r="DL150" s="42" t="b">
        <v>0</v>
      </c>
      <c r="DM150" s="42" t="b">
        <v>0</v>
      </c>
      <c r="DN150" s="42" t="b">
        <v>0</v>
      </c>
      <c r="DO150" s="42" t="b">
        <v>1</v>
      </c>
      <c r="DP150" s="42" t="b">
        <v>1</v>
      </c>
      <c r="DQ150" s="42" t="b">
        <v>0</v>
      </c>
      <c r="DR150" s="42" t="b">
        <v>0</v>
      </c>
      <c r="DS150" s="42" t="b">
        <v>0</v>
      </c>
      <c r="DT150" s="42" t="b">
        <v>0</v>
      </c>
      <c r="DU150" s="42" t="b">
        <v>0</v>
      </c>
      <c r="DV150" s="42" t="b">
        <v>0</v>
      </c>
      <c r="DW150" s="42" t="b">
        <v>0</v>
      </c>
      <c r="DX150" s="42" t="b">
        <v>0</v>
      </c>
      <c r="DY150" s="43"/>
      <c r="EA150" s="42" t="s">
        <v>627</v>
      </c>
      <c r="ED150" s="3">
        <v>111</v>
      </c>
      <c r="EE150" s="3">
        <v>1</v>
      </c>
      <c r="EH150" s="42" t="s">
        <v>105</v>
      </c>
      <c r="EI150" s="42" t="s">
        <v>105</v>
      </c>
      <c r="EJ150" s="42" t="s">
        <v>105</v>
      </c>
      <c r="EK150" s="42" t="s">
        <v>589</v>
      </c>
      <c r="EL150" s="42" t="s">
        <v>105</v>
      </c>
      <c r="EM150" s="42" t="s">
        <v>105</v>
      </c>
      <c r="EN150" s="42" t="s">
        <v>630</v>
      </c>
      <c r="EP150" s="42" t="s">
        <v>160</v>
      </c>
      <c r="EQ150" s="42" t="s">
        <v>105</v>
      </c>
      <c r="ER150" s="42" t="s">
        <v>160</v>
      </c>
      <c r="ES150" s="42" t="s">
        <v>105</v>
      </c>
      <c r="ET150" s="42" t="s">
        <v>590</v>
      </c>
      <c r="EU150" s="42" t="s">
        <v>105</v>
      </c>
      <c r="EV150" s="42" t="s">
        <v>105</v>
      </c>
      <c r="EW150" s="42" t="s">
        <v>105</v>
      </c>
      <c r="EX150" s="42" t="s">
        <v>105</v>
      </c>
      <c r="EY150" s="42" t="s">
        <v>631</v>
      </c>
      <c r="GC150" s="108"/>
      <c r="GD150" s="108"/>
      <c r="GE150" s="108"/>
      <c r="GF150" s="108"/>
      <c r="GG150" s="104"/>
      <c r="GH150" s="109"/>
      <c r="GI150" s="3"/>
      <c r="GJ150" s="3"/>
    </row>
    <row r="151" spans="1:192" s="42" customFormat="1" hidden="1">
      <c r="A151" s="36">
        <v>112</v>
      </c>
      <c r="B151" s="3">
        <v>0</v>
      </c>
      <c r="C151" s="228">
        <v>10178</v>
      </c>
      <c r="D151" s="41">
        <v>1002</v>
      </c>
      <c r="E151" s="42" t="s">
        <v>198</v>
      </c>
      <c r="F151" s="42" t="s">
        <v>199</v>
      </c>
      <c r="G151" s="42" t="s">
        <v>200</v>
      </c>
      <c r="H151" s="42" t="s">
        <v>201</v>
      </c>
      <c r="I151" s="37" t="s">
        <v>632</v>
      </c>
      <c r="J151" s="43" t="s">
        <v>203</v>
      </c>
      <c r="K151" s="43"/>
      <c r="L151" s="44" t="s">
        <v>633</v>
      </c>
      <c r="M151" s="45" t="s">
        <v>159</v>
      </c>
      <c r="N151" s="45" t="s">
        <v>109</v>
      </c>
      <c r="O151" s="45"/>
      <c r="P151" s="45">
        <v>6000</v>
      </c>
      <c r="Q151" s="45"/>
      <c r="R151" s="45"/>
      <c r="S151" s="55"/>
      <c r="T151" s="55"/>
      <c r="U151" s="55"/>
      <c r="V151" s="45" t="s">
        <v>629</v>
      </c>
      <c r="W151" s="45">
        <v>3.47</v>
      </c>
      <c r="X151" s="45"/>
      <c r="Y151" s="45"/>
      <c r="Z151" s="45" t="s">
        <v>109</v>
      </c>
      <c r="AA151" s="45"/>
      <c r="AB151" s="46"/>
      <c r="AC151" s="46"/>
      <c r="AD151" s="46" t="s">
        <v>111</v>
      </c>
      <c r="BA151" s="3" t="b">
        <v>0</v>
      </c>
      <c r="BB151" s="48" t="b">
        <v>1</v>
      </c>
      <c r="BC151" s="42">
        <v>0</v>
      </c>
      <c r="BD151" s="42">
        <v>0</v>
      </c>
      <c r="BE151" s="42">
        <v>0</v>
      </c>
      <c r="BF151" s="42">
        <v>0</v>
      </c>
      <c r="BG151" s="42">
        <v>1</v>
      </c>
      <c r="BH151" s="42">
        <v>0</v>
      </c>
      <c r="BI151" s="42">
        <v>0</v>
      </c>
      <c r="BJ151" s="42">
        <v>0</v>
      </c>
      <c r="BK151" s="42">
        <v>0</v>
      </c>
      <c r="BL151" s="42">
        <v>0</v>
      </c>
      <c r="BM151" s="42">
        <v>0</v>
      </c>
      <c r="BN151" s="42">
        <v>0</v>
      </c>
      <c r="BO151" s="42">
        <v>0</v>
      </c>
      <c r="BP151" s="42">
        <v>0</v>
      </c>
      <c r="BQ151" s="43"/>
      <c r="BR151" s="42">
        <v>0</v>
      </c>
      <c r="BS151" s="42">
        <v>0</v>
      </c>
      <c r="BT151" s="42">
        <v>0</v>
      </c>
      <c r="BU151" s="42">
        <v>0</v>
      </c>
      <c r="BV151" s="42">
        <v>0</v>
      </c>
      <c r="BW151" s="42">
        <v>0</v>
      </c>
      <c r="BX151" s="42">
        <v>0</v>
      </c>
      <c r="BY151" s="42">
        <v>0</v>
      </c>
      <c r="BZ151" s="42">
        <v>0</v>
      </c>
      <c r="CA151" s="42">
        <v>0</v>
      </c>
      <c r="CB151" s="42">
        <v>0</v>
      </c>
      <c r="CC151" s="42">
        <v>0</v>
      </c>
      <c r="CD151" s="42">
        <v>0</v>
      </c>
      <c r="CE151" s="42">
        <v>0</v>
      </c>
      <c r="CF151" s="43"/>
      <c r="CG151" s="42">
        <v>0</v>
      </c>
      <c r="CH151" s="42">
        <v>0</v>
      </c>
      <c r="CI151" s="42">
        <v>0</v>
      </c>
      <c r="CJ151" s="42">
        <v>0</v>
      </c>
      <c r="CK151" s="42">
        <v>0</v>
      </c>
      <c r="CL151" s="42">
        <v>0</v>
      </c>
      <c r="CM151" s="42">
        <v>0</v>
      </c>
      <c r="CN151" s="42">
        <v>0</v>
      </c>
      <c r="CO151" s="42">
        <v>0</v>
      </c>
      <c r="CP151" s="42">
        <v>0</v>
      </c>
      <c r="CQ151" s="42">
        <v>0</v>
      </c>
      <c r="CR151" s="42">
        <v>0</v>
      </c>
      <c r="CS151" s="42">
        <v>0</v>
      </c>
      <c r="CT151" s="42">
        <v>0</v>
      </c>
      <c r="CU151" s="43"/>
      <c r="CV151" s="42">
        <v>0</v>
      </c>
      <c r="CW151" s="42">
        <v>0</v>
      </c>
      <c r="CX151" s="42">
        <v>0</v>
      </c>
      <c r="CY151" s="42">
        <v>0</v>
      </c>
      <c r="CZ151" s="42">
        <v>1</v>
      </c>
      <c r="DA151" s="42">
        <v>1</v>
      </c>
      <c r="DB151" s="42">
        <v>0</v>
      </c>
      <c r="DC151" s="42">
        <v>0</v>
      </c>
      <c r="DD151" s="42">
        <v>0</v>
      </c>
      <c r="DE151" s="42">
        <v>0</v>
      </c>
      <c r="DF151" s="42">
        <v>0</v>
      </c>
      <c r="DG151" s="42">
        <v>0</v>
      </c>
      <c r="DH151" s="42">
        <v>0</v>
      </c>
      <c r="DI151" s="42">
        <v>0</v>
      </c>
      <c r="DJ151" s="43"/>
      <c r="DK151" s="42" t="b">
        <v>0</v>
      </c>
      <c r="DL151" s="42" t="b">
        <v>0</v>
      </c>
      <c r="DM151" s="42" t="b">
        <v>0</v>
      </c>
      <c r="DN151" s="42" t="b">
        <v>0</v>
      </c>
      <c r="DO151" s="42" t="b">
        <v>1</v>
      </c>
      <c r="DP151" s="42" t="b">
        <v>1</v>
      </c>
      <c r="DQ151" s="42" t="b">
        <v>0</v>
      </c>
      <c r="DR151" s="42" t="b">
        <v>0</v>
      </c>
      <c r="DS151" s="42" t="b">
        <v>0</v>
      </c>
      <c r="DT151" s="42" t="b">
        <v>0</v>
      </c>
      <c r="DU151" s="42" t="b">
        <v>0</v>
      </c>
      <c r="DV151" s="42" t="b">
        <v>0</v>
      </c>
      <c r="DW151" s="42" t="b">
        <v>0</v>
      </c>
      <c r="DX151" s="42" t="b">
        <v>0</v>
      </c>
      <c r="DY151" s="43"/>
      <c r="EA151" s="42" t="s">
        <v>632</v>
      </c>
      <c r="ED151" s="3">
        <v>112</v>
      </c>
      <c r="EE151" s="3">
        <v>1</v>
      </c>
      <c r="EH151" s="42" t="s">
        <v>105</v>
      </c>
      <c r="EI151" s="42" t="s">
        <v>105</v>
      </c>
      <c r="EJ151" s="42" t="s">
        <v>105</v>
      </c>
      <c r="EK151" s="42" t="s">
        <v>589</v>
      </c>
      <c r="EL151" s="42" t="s">
        <v>105</v>
      </c>
      <c r="EM151" s="42" t="s">
        <v>105</v>
      </c>
      <c r="EN151" s="42" t="s">
        <v>630</v>
      </c>
      <c r="EP151" s="42" t="s">
        <v>160</v>
      </c>
      <c r="EQ151" s="42" t="s">
        <v>105</v>
      </c>
      <c r="ER151" s="42" t="s">
        <v>160</v>
      </c>
      <c r="ES151" s="42" t="s">
        <v>105</v>
      </c>
      <c r="ET151" s="42" t="s">
        <v>590</v>
      </c>
      <c r="EU151" s="42" t="s">
        <v>105</v>
      </c>
      <c r="EV151" s="42" t="s">
        <v>105</v>
      </c>
      <c r="EW151" s="42" t="s">
        <v>105</v>
      </c>
      <c r="EX151" s="42" t="s">
        <v>105</v>
      </c>
      <c r="EY151" s="42" t="s">
        <v>631</v>
      </c>
      <c r="GC151" s="108"/>
      <c r="GD151" s="108"/>
      <c r="GE151" s="108"/>
      <c r="GF151" s="108"/>
      <c r="GG151" s="104"/>
      <c r="GH151" s="109"/>
      <c r="GI151" s="3"/>
      <c r="GJ151" s="3"/>
    </row>
    <row r="152" spans="1:192" s="42" customFormat="1">
      <c r="A152" s="36">
        <v>113</v>
      </c>
      <c r="B152" s="3">
        <v>0</v>
      </c>
      <c r="C152" s="228">
        <v>10179</v>
      </c>
      <c r="D152" s="41">
        <v>1002</v>
      </c>
      <c r="E152" s="42" t="s">
        <v>198</v>
      </c>
      <c r="F152" s="42" t="s">
        <v>199</v>
      </c>
      <c r="G152" s="42" t="s">
        <v>200</v>
      </c>
      <c r="H152" s="42" t="s">
        <v>201</v>
      </c>
      <c r="I152" s="37" t="s">
        <v>634</v>
      </c>
      <c r="J152" s="43" t="s">
        <v>203</v>
      </c>
      <c r="K152" s="43"/>
      <c r="L152" s="44" t="s">
        <v>635</v>
      </c>
      <c r="M152" s="45" t="s">
        <v>167</v>
      </c>
      <c r="N152" s="45" t="s">
        <v>109</v>
      </c>
      <c r="O152" s="45"/>
      <c r="P152" s="45">
        <v>6000</v>
      </c>
      <c r="Q152" s="45"/>
      <c r="R152" s="45"/>
      <c r="S152" s="55"/>
      <c r="T152" s="55"/>
      <c r="U152" s="55"/>
      <c r="V152" s="45" t="s">
        <v>629</v>
      </c>
      <c r="W152" s="45">
        <v>4.09</v>
      </c>
      <c r="X152" s="45"/>
      <c r="Y152" s="45"/>
      <c r="Z152" s="45" t="s">
        <v>109</v>
      </c>
      <c r="AA152" s="45"/>
      <c r="AB152" s="46"/>
      <c r="AC152" s="46"/>
      <c r="AD152" s="46" t="s">
        <v>111</v>
      </c>
      <c r="BA152" s="3" t="b">
        <v>0</v>
      </c>
      <c r="BB152" s="48" t="b">
        <v>1</v>
      </c>
      <c r="BC152" s="42">
        <v>0</v>
      </c>
      <c r="BD152" s="42">
        <v>0</v>
      </c>
      <c r="BE152" s="42">
        <v>0</v>
      </c>
      <c r="BF152" s="42">
        <v>0</v>
      </c>
      <c r="BG152" s="42">
        <v>1</v>
      </c>
      <c r="BH152" s="42">
        <v>0</v>
      </c>
      <c r="BI152" s="42">
        <v>0</v>
      </c>
      <c r="BJ152" s="42">
        <v>0</v>
      </c>
      <c r="BK152" s="42">
        <v>0</v>
      </c>
      <c r="BL152" s="42">
        <v>0</v>
      </c>
      <c r="BM152" s="42">
        <v>0</v>
      </c>
      <c r="BN152" s="42">
        <v>0</v>
      </c>
      <c r="BO152" s="42">
        <v>0</v>
      </c>
      <c r="BP152" s="42">
        <v>0</v>
      </c>
      <c r="BQ152" s="43"/>
      <c r="BR152" s="42">
        <v>0</v>
      </c>
      <c r="BS152" s="42">
        <v>0</v>
      </c>
      <c r="BT152" s="42">
        <v>0</v>
      </c>
      <c r="BU152" s="42">
        <v>0</v>
      </c>
      <c r="BV152" s="42">
        <v>0</v>
      </c>
      <c r="BW152" s="42">
        <v>0</v>
      </c>
      <c r="BX152" s="42">
        <v>0</v>
      </c>
      <c r="BY152" s="42">
        <v>0</v>
      </c>
      <c r="BZ152" s="42">
        <v>0</v>
      </c>
      <c r="CA152" s="42">
        <v>0</v>
      </c>
      <c r="CB152" s="42">
        <v>0</v>
      </c>
      <c r="CC152" s="42">
        <v>0</v>
      </c>
      <c r="CD152" s="42">
        <v>0</v>
      </c>
      <c r="CE152" s="42">
        <v>0</v>
      </c>
      <c r="CF152" s="43"/>
      <c r="CG152" s="42">
        <v>0</v>
      </c>
      <c r="CH152" s="42">
        <v>0</v>
      </c>
      <c r="CI152" s="42">
        <v>0</v>
      </c>
      <c r="CJ152" s="42">
        <v>0</v>
      </c>
      <c r="CK152" s="42">
        <v>0</v>
      </c>
      <c r="CL152" s="42">
        <v>0</v>
      </c>
      <c r="CM152" s="42">
        <v>0</v>
      </c>
      <c r="CN152" s="42">
        <v>0</v>
      </c>
      <c r="CO152" s="42">
        <v>0</v>
      </c>
      <c r="CP152" s="42">
        <v>0</v>
      </c>
      <c r="CQ152" s="42">
        <v>0</v>
      </c>
      <c r="CR152" s="42">
        <v>0</v>
      </c>
      <c r="CS152" s="42">
        <v>0</v>
      </c>
      <c r="CT152" s="42">
        <v>0</v>
      </c>
      <c r="CU152" s="43"/>
      <c r="CV152" s="42">
        <v>0</v>
      </c>
      <c r="CW152" s="42">
        <v>0</v>
      </c>
      <c r="CX152" s="42">
        <v>0</v>
      </c>
      <c r="CY152" s="42">
        <v>0</v>
      </c>
      <c r="CZ152" s="42">
        <v>1</v>
      </c>
      <c r="DA152" s="42">
        <v>1</v>
      </c>
      <c r="DB152" s="42">
        <v>0</v>
      </c>
      <c r="DC152" s="42">
        <v>0</v>
      </c>
      <c r="DD152" s="42">
        <v>0</v>
      </c>
      <c r="DE152" s="42">
        <v>0</v>
      </c>
      <c r="DF152" s="42">
        <v>0</v>
      </c>
      <c r="DG152" s="42">
        <v>0</v>
      </c>
      <c r="DH152" s="42">
        <v>0</v>
      </c>
      <c r="DI152" s="42">
        <v>0</v>
      </c>
      <c r="DJ152" s="43"/>
      <c r="DK152" s="42" t="b">
        <v>0</v>
      </c>
      <c r="DL152" s="42" t="b">
        <v>0</v>
      </c>
      <c r="DM152" s="42" t="b">
        <v>0</v>
      </c>
      <c r="DN152" s="42" t="b">
        <v>0</v>
      </c>
      <c r="DO152" s="42" t="b">
        <v>1</v>
      </c>
      <c r="DP152" s="42" t="b">
        <v>1</v>
      </c>
      <c r="DQ152" s="42" t="b">
        <v>0</v>
      </c>
      <c r="DR152" s="42" t="b">
        <v>0</v>
      </c>
      <c r="DS152" s="42" t="b">
        <v>0</v>
      </c>
      <c r="DT152" s="42" t="b">
        <v>0</v>
      </c>
      <c r="DU152" s="42" t="b">
        <v>0</v>
      </c>
      <c r="DV152" s="42" t="b">
        <v>0</v>
      </c>
      <c r="DW152" s="42" t="b">
        <v>0</v>
      </c>
      <c r="DX152" s="42" t="b">
        <v>0</v>
      </c>
      <c r="DY152" s="43"/>
      <c r="EA152" s="42" t="s">
        <v>634</v>
      </c>
      <c r="ED152" s="3">
        <v>113</v>
      </c>
      <c r="EE152" s="3">
        <v>1</v>
      </c>
      <c r="EH152" s="42" t="s">
        <v>136</v>
      </c>
      <c r="EI152" s="42" t="s">
        <v>466</v>
      </c>
      <c r="EJ152" s="42" t="s">
        <v>105</v>
      </c>
      <c r="EK152" s="42" t="s">
        <v>589</v>
      </c>
      <c r="EL152" s="42" t="s">
        <v>105</v>
      </c>
      <c r="EM152" s="42" t="s">
        <v>105</v>
      </c>
      <c r="EN152" s="42" t="s">
        <v>630</v>
      </c>
      <c r="EP152" s="42" t="s">
        <v>167</v>
      </c>
      <c r="EQ152" s="42" t="s">
        <v>105</v>
      </c>
      <c r="ER152" s="42" t="s">
        <v>167</v>
      </c>
      <c r="ES152" s="42" t="s">
        <v>105</v>
      </c>
      <c r="ET152" s="42" t="s">
        <v>590</v>
      </c>
      <c r="EU152" s="42" t="s">
        <v>105</v>
      </c>
      <c r="EV152" s="42" t="s">
        <v>105</v>
      </c>
      <c r="EW152" s="42" t="s">
        <v>105</v>
      </c>
      <c r="EX152" s="42" t="s">
        <v>105</v>
      </c>
      <c r="EY152" s="42" t="s">
        <v>631</v>
      </c>
      <c r="GC152" s="111" t="e">
        <f>#REF!+#REF!*0+#REF!*IF($Q152="Yes",1,0)+#REF!*$R152</f>
        <v>#REF!</v>
      </c>
      <c r="GD152" s="111" t="e">
        <f>#REF!+#REF!*1+#REF!*IF($Q152="Yes",1,0)+#REF!*$R152</f>
        <v>#REF!</v>
      </c>
      <c r="GE152" s="111" t="e">
        <f>#REF!+#REF!*1+#REF!*IF($Q152="Yes",1,0)+#REF!*$R152</f>
        <v>#REF!</v>
      </c>
      <c r="GF152" s="111" t="e">
        <f>#REF!+#REF!*1+#REF!*IF($Q152="Yes",1,0)+#REF!*$R152</f>
        <v>#REF!</v>
      </c>
      <c r="GG152" s="112">
        <v>6.2E-2</v>
      </c>
      <c r="GH152" s="113">
        <v>72.260416710552065</v>
      </c>
      <c r="GI152" s="3"/>
      <c r="GJ152" s="3"/>
    </row>
    <row r="153" spans="1:192" s="42" customFormat="1" hidden="1">
      <c r="A153" s="36">
        <v>114</v>
      </c>
      <c r="B153" s="3">
        <v>0</v>
      </c>
      <c r="C153" s="228">
        <v>10180</v>
      </c>
      <c r="D153" s="41">
        <v>1002</v>
      </c>
      <c r="E153" s="42" t="s">
        <v>198</v>
      </c>
      <c r="F153" s="42" t="s">
        <v>199</v>
      </c>
      <c r="G153" s="42" t="s">
        <v>200</v>
      </c>
      <c r="H153" s="42" t="s">
        <v>201</v>
      </c>
      <c r="I153" s="37" t="s">
        <v>636</v>
      </c>
      <c r="J153" s="43" t="s">
        <v>203</v>
      </c>
      <c r="K153" s="43"/>
      <c r="L153" s="44" t="s">
        <v>637</v>
      </c>
      <c r="M153" s="45" t="s">
        <v>109</v>
      </c>
      <c r="N153" s="45" t="s">
        <v>109</v>
      </c>
      <c r="O153" s="45"/>
      <c r="P153" s="45">
        <v>6000</v>
      </c>
      <c r="Q153" s="45"/>
      <c r="R153" s="45"/>
      <c r="S153" s="55"/>
      <c r="T153" s="55"/>
      <c r="U153" s="55"/>
      <c r="V153" s="45" t="s">
        <v>629</v>
      </c>
      <c r="W153" s="45">
        <v>4.07</v>
      </c>
      <c r="X153" s="45"/>
      <c r="Y153" s="45"/>
      <c r="Z153" s="45" t="s">
        <v>109</v>
      </c>
      <c r="AA153" s="45"/>
      <c r="AB153" s="46"/>
      <c r="AC153" s="46"/>
      <c r="AD153" s="46" t="s">
        <v>111</v>
      </c>
      <c r="BA153" s="3" t="b">
        <v>0</v>
      </c>
      <c r="BB153" s="48" t="b">
        <v>1</v>
      </c>
      <c r="BC153" s="42">
        <v>0</v>
      </c>
      <c r="BD153" s="42">
        <v>0</v>
      </c>
      <c r="BE153" s="42">
        <v>0</v>
      </c>
      <c r="BF153" s="42">
        <v>0</v>
      </c>
      <c r="BG153" s="42">
        <v>1</v>
      </c>
      <c r="BH153" s="42">
        <v>0</v>
      </c>
      <c r="BI153" s="42">
        <v>0</v>
      </c>
      <c r="BJ153" s="42">
        <v>0</v>
      </c>
      <c r="BK153" s="42">
        <v>0</v>
      </c>
      <c r="BL153" s="42">
        <v>0</v>
      </c>
      <c r="BM153" s="42">
        <v>0</v>
      </c>
      <c r="BN153" s="42">
        <v>0</v>
      </c>
      <c r="BO153" s="42">
        <v>0</v>
      </c>
      <c r="BP153" s="42">
        <v>0</v>
      </c>
      <c r="BQ153" s="43"/>
      <c r="BR153" s="42">
        <v>0</v>
      </c>
      <c r="BS153" s="42">
        <v>0</v>
      </c>
      <c r="BT153" s="42">
        <v>0</v>
      </c>
      <c r="BU153" s="42">
        <v>0</v>
      </c>
      <c r="BV153" s="42">
        <v>0</v>
      </c>
      <c r="BW153" s="42">
        <v>0</v>
      </c>
      <c r="BX153" s="42">
        <v>0</v>
      </c>
      <c r="BY153" s="42">
        <v>0</v>
      </c>
      <c r="BZ153" s="42">
        <v>0</v>
      </c>
      <c r="CA153" s="42">
        <v>0</v>
      </c>
      <c r="CB153" s="42">
        <v>0</v>
      </c>
      <c r="CC153" s="42">
        <v>0</v>
      </c>
      <c r="CD153" s="42">
        <v>0</v>
      </c>
      <c r="CE153" s="42">
        <v>0</v>
      </c>
      <c r="CF153" s="43"/>
      <c r="CG153" s="42">
        <v>0</v>
      </c>
      <c r="CH153" s="42">
        <v>0</v>
      </c>
      <c r="CI153" s="42">
        <v>0</v>
      </c>
      <c r="CJ153" s="42">
        <v>0</v>
      </c>
      <c r="CK153" s="42">
        <v>0</v>
      </c>
      <c r="CL153" s="42">
        <v>0</v>
      </c>
      <c r="CM153" s="42">
        <v>0</v>
      </c>
      <c r="CN153" s="42">
        <v>0</v>
      </c>
      <c r="CO153" s="42">
        <v>0</v>
      </c>
      <c r="CP153" s="42">
        <v>0</v>
      </c>
      <c r="CQ153" s="42">
        <v>0</v>
      </c>
      <c r="CR153" s="42">
        <v>0</v>
      </c>
      <c r="CS153" s="42">
        <v>0</v>
      </c>
      <c r="CT153" s="42">
        <v>0</v>
      </c>
      <c r="CU153" s="43"/>
      <c r="CV153" s="42">
        <v>0</v>
      </c>
      <c r="CW153" s="42">
        <v>0</v>
      </c>
      <c r="CX153" s="42">
        <v>0</v>
      </c>
      <c r="CY153" s="42">
        <v>0</v>
      </c>
      <c r="CZ153" s="42">
        <v>1</v>
      </c>
      <c r="DA153" s="42">
        <v>1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2">
        <v>0</v>
      </c>
      <c r="DJ153" s="43"/>
      <c r="DK153" s="42" t="b">
        <v>0</v>
      </c>
      <c r="DL153" s="42" t="b">
        <v>0</v>
      </c>
      <c r="DM153" s="42" t="b">
        <v>0</v>
      </c>
      <c r="DN153" s="42" t="b">
        <v>0</v>
      </c>
      <c r="DO153" s="42" t="b">
        <v>1</v>
      </c>
      <c r="DP153" s="42" t="b">
        <v>1</v>
      </c>
      <c r="DQ153" s="42" t="b">
        <v>0</v>
      </c>
      <c r="DR153" s="42" t="b">
        <v>0</v>
      </c>
      <c r="DS153" s="42" t="b">
        <v>0</v>
      </c>
      <c r="DT153" s="42" t="b">
        <v>0</v>
      </c>
      <c r="DU153" s="42" t="b">
        <v>0</v>
      </c>
      <c r="DV153" s="42" t="b">
        <v>0</v>
      </c>
      <c r="DW153" s="42" t="b">
        <v>0</v>
      </c>
      <c r="DX153" s="42" t="b">
        <v>0</v>
      </c>
      <c r="DY153" s="43"/>
      <c r="EA153" s="42" t="s">
        <v>636</v>
      </c>
      <c r="ED153" s="3">
        <v>114</v>
      </c>
      <c r="EE153" s="3">
        <v>1</v>
      </c>
      <c r="EH153" s="42" t="s">
        <v>105</v>
      </c>
      <c r="EI153" s="42" t="s">
        <v>105</v>
      </c>
      <c r="EJ153" s="42" t="s">
        <v>105</v>
      </c>
      <c r="EK153" s="42" t="s">
        <v>589</v>
      </c>
      <c r="EL153" s="42" t="s">
        <v>105</v>
      </c>
      <c r="EM153" s="42" t="s">
        <v>105</v>
      </c>
      <c r="EN153" s="42" t="s">
        <v>630</v>
      </c>
      <c r="EP153" s="42" t="s">
        <v>119</v>
      </c>
      <c r="EQ153" s="42" t="s">
        <v>105</v>
      </c>
      <c r="ER153" s="42" t="s">
        <v>119</v>
      </c>
      <c r="ES153" s="42" t="s">
        <v>105</v>
      </c>
      <c r="ET153" s="42" t="s">
        <v>590</v>
      </c>
      <c r="EU153" s="42" t="s">
        <v>105</v>
      </c>
      <c r="EV153" s="42" t="s">
        <v>105</v>
      </c>
      <c r="EW153" s="42" t="s">
        <v>105</v>
      </c>
      <c r="EX153" s="42" t="s">
        <v>105</v>
      </c>
      <c r="EY153" s="42" t="s">
        <v>631</v>
      </c>
      <c r="GC153" s="108"/>
      <c r="GD153" s="108"/>
      <c r="GE153" s="108"/>
      <c r="GF153" s="108"/>
      <c r="GG153" s="104"/>
      <c r="GH153" s="109"/>
      <c r="GI153" s="3"/>
      <c r="GJ153" s="3"/>
    </row>
    <row r="154" spans="1:192" s="42" customFormat="1">
      <c r="A154" s="36">
        <v>115</v>
      </c>
      <c r="B154" s="3">
        <v>0</v>
      </c>
      <c r="C154" s="228">
        <v>10181</v>
      </c>
      <c r="D154" s="41">
        <v>1002</v>
      </c>
      <c r="E154" s="42" t="s">
        <v>198</v>
      </c>
      <c r="F154" s="42" t="s">
        <v>199</v>
      </c>
      <c r="G154" s="42" t="s">
        <v>200</v>
      </c>
      <c r="H154" s="42" t="s">
        <v>201</v>
      </c>
      <c r="I154" s="56" t="s">
        <v>638</v>
      </c>
      <c r="J154" s="43" t="s">
        <v>587</v>
      </c>
      <c r="K154" s="43"/>
      <c r="L154" s="44" t="s">
        <v>639</v>
      </c>
      <c r="M154" s="45" t="s">
        <v>167</v>
      </c>
      <c r="N154" s="45">
        <v>30</v>
      </c>
      <c r="O154" s="45">
        <v>82</v>
      </c>
      <c r="P154" s="45">
        <v>6000</v>
      </c>
      <c r="Q154" s="45" t="s">
        <v>129</v>
      </c>
      <c r="R154" s="45">
        <v>15</v>
      </c>
      <c r="S154" s="45">
        <v>800</v>
      </c>
      <c r="T154" s="45">
        <v>1030</v>
      </c>
      <c r="U154" s="45" t="s">
        <v>503</v>
      </c>
      <c r="V154" s="45" t="s">
        <v>83</v>
      </c>
      <c r="W154" s="45">
        <v>15</v>
      </c>
      <c r="X154" s="45"/>
      <c r="Y154" s="45"/>
      <c r="Z154" s="45" t="s">
        <v>109</v>
      </c>
      <c r="AA154" s="45"/>
      <c r="AB154" s="46"/>
      <c r="AC154" s="46"/>
      <c r="AD154" s="46" t="s">
        <v>111</v>
      </c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3" t="b">
        <v>1</v>
      </c>
      <c r="BB154" s="48" t="b">
        <v>1</v>
      </c>
      <c r="BC154" s="42">
        <v>0</v>
      </c>
      <c r="BD154" s="42">
        <v>0</v>
      </c>
      <c r="BE154" s="42">
        <v>0</v>
      </c>
      <c r="BF154" s="42">
        <v>0</v>
      </c>
      <c r="BG154" s="42">
        <v>0</v>
      </c>
      <c r="BH154" s="42">
        <v>0</v>
      </c>
      <c r="BI154" s="42">
        <v>0</v>
      </c>
      <c r="BJ154" s="42">
        <v>0</v>
      </c>
      <c r="BK154" s="42">
        <v>0</v>
      </c>
      <c r="BL154" s="42">
        <v>0</v>
      </c>
      <c r="BM154" s="42">
        <v>0</v>
      </c>
      <c r="BN154" s="42">
        <v>0</v>
      </c>
      <c r="BO154" s="42">
        <v>0</v>
      </c>
      <c r="BP154" s="42">
        <v>0</v>
      </c>
      <c r="BQ154" s="43"/>
      <c r="BR154" s="42">
        <v>0</v>
      </c>
      <c r="BS154" s="42">
        <v>0</v>
      </c>
      <c r="BT154" s="42">
        <v>0</v>
      </c>
      <c r="BU154" s="42">
        <v>0</v>
      </c>
      <c r="BV154" s="42">
        <v>0</v>
      </c>
      <c r="BW154" s="42">
        <v>0</v>
      </c>
      <c r="BX154" s="42">
        <v>0</v>
      </c>
      <c r="BY154" s="42">
        <v>0</v>
      </c>
      <c r="BZ154" s="42">
        <v>0</v>
      </c>
      <c r="CA154" s="42">
        <v>0</v>
      </c>
      <c r="CB154" s="42">
        <v>0</v>
      </c>
      <c r="CC154" s="42">
        <v>0</v>
      </c>
      <c r="CD154" s="42">
        <v>0</v>
      </c>
      <c r="CE154" s="42">
        <v>0</v>
      </c>
      <c r="CF154" s="43"/>
      <c r="CG154" s="42">
        <v>0</v>
      </c>
      <c r="CH154" s="42">
        <v>0</v>
      </c>
      <c r="CI154" s="42">
        <v>0</v>
      </c>
      <c r="CJ154" s="42">
        <v>0</v>
      </c>
      <c r="CK154" s="42">
        <v>0</v>
      </c>
      <c r="CL154" s="42">
        <v>0</v>
      </c>
      <c r="CM154" s="42">
        <v>0</v>
      </c>
      <c r="CN154" s="42">
        <v>0</v>
      </c>
      <c r="CO154" s="42">
        <v>0</v>
      </c>
      <c r="CP154" s="42">
        <v>0</v>
      </c>
      <c r="CQ154" s="42">
        <v>0</v>
      </c>
      <c r="CR154" s="42">
        <v>0</v>
      </c>
      <c r="CS154" s="42">
        <v>0</v>
      </c>
      <c r="CT154" s="42">
        <v>0</v>
      </c>
      <c r="CU154" s="43"/>
      <c r="CV154" s="42">
        <v>0</v>
      </c>
      <c r="CW154" s="42">
        <v>0</v>
      </c>
      <c r="CX154" s="42">
        <v>0</v>
      </c>
      <c r="CY154" s="42">
        <v>0</v>
      </c>
      <c r="CZ154" s="42">
        <v>0</v>
      </c>
      <c r="DA154" s="42">
        <v>0</v>
      </c>
      <c r="DB154" s="42">
        <v>0</v>
      </c>
      <c r="DC154" s="42">
        <v>0</v>
      </c>
      <c r="DD154" s="42">
        <v>0</v>
      </c>
      <c r="DE154" s="42">
        <v>0</v>
      </c>
      <c r="DF154" s="42">
        <v>0</v>
      </c>
      <c r="DG154" s="42">
        <v>0</v>
      </c>
      <c r="DH154" s="42">
        <v>0</v>
      </c>
      <c r="DI154" s="42">
        <v>0</v>
      </c>
      <c r="DJ154" s="43"/>
      <c r="DK154" s="42" t="b">
        <v>0</v>
      </c>
      <c r="DL154" s="42" t="b">
        <v>0</v>
      </c>
      <c r="DM154" s="42" t="b">
        <v>0</v>
      </c>
      <c r="DN154" s="42" t="b">
        <v>0</v>
      </c>
      <c r="DO154" s="42" t="b">
        <v>0</v>
      </c>
      <c r="DP154" s="42" t="b">
        <v>0</v>
      </c>
      <c r="DQ154" s="42" t="b">
        <v>0</v>
      </c>
      <c r="DR154" s="42" t="b">
        <v>0</v>
      </c>
      <c r="DS154" s="42" t="b">
        <v>0</v>
      </c>
      <c r="DT154" s="42" t="b">
        <v>0</v>
      </c>
      <c r="DU154" s="42" t="b">
        <v>0</v>
      </c>
      <c r="DV154" s="42" t="b">
        <v>0</v>
      </c>
      <c r="DW154" s="42" t="b">
        <v>0</v>
      </c>
      <c r="DX154" s="42" t="b">
        <v>0</v>
      </c>
      <c r="DY154" s="43"/>
      <c r="EA154" s="3" t="s">
        <v>638</v>
      </c>
      <c r="ED154" s="3">
        <v>115</v>
      </c>
      <c r="EE154" s="3">
        <v>1</v>
      </c>
      <c r="EH154" s="42" t="s">
        <v>136</v>
      </c>
      <c r="EI154" s="42" t="s">
        <v>466</v>
      </c>
      <c r="EJ154" s="42" t="s">
        <v>105</v>
      </c>
      <c r="EK154" s="42" t="s">
        <v>105</v>
      </c>
      <c r="EL154" s="42" t="s">
        <v>105</v>
      </c>
      <c r="EM154" s="42" t="s">
        <v>105</v>
      </c>
      <c r="EN154" s="42" t="s">
        <v>275</v>
      </c>
      <c r="EP154" s="42" t="s">
        <v>167</v>
      </c>
      <c r="EQ154" s="42" t="s">
        <v>105</v>
      </c>
      <c r="ER154" s="42" t="s">
        <v>167</v>
      </c>
      <c r="ES154" s="42" t="s">
        <v>105</v>
      </c>
      <c r="ET154" s="42" t="s">
        <v>105</v>
      </c>
      <c r="EU154" s="42" t="s">
        <v>105</v>
      </c>
      <c r="EV154" s="42" t="s">
        <v>105</v>
      </c>
      <c r="EW154" s="42" t="s">
        <v>640</v>
      </c>
      <c r="EX154" s="42" t="s">
        <v>105</v>
      </c>
      <c r="EY154" s="42" t="s">
        <v>277</v>
      </c>
      <c r="GB154" s="42" t="s">
        <v>473</v>
      </c>
      <c r="GC154" s="110" t="e">
        <f>#REF!+#REF!*0+#REF!*IF($Q154="Yes",1,0)+#REF!*$R154</f>
        <v>#REF!</v>
      </c>
      <c r="GD154" s="110" t="e">
        <f>#REF!+#REF!*1+#REF!*IF($Q154="Yes",1,0)+#REF!*$R154</f>
        <v>#REF!</v>
      </c>
      <c r="GE154" s="110" t="e">
        <f>#REF!+#REF!*1+#REF!*IF($Q154="Yes",1,0)+#REF!*$R154</f>
        <v>#REF!</v>
      </c>
      <c r="GF154" s="110" t="e">
        <f>#REF!+#REF!*1+#REF!*IF($Q154="Yes",1,0)+#REF!*$R154</f>
        <v>#REF!</v>
      </c>
      <c r="GG154" s="105">
        <v>6.2E-2</v>
      </c>
      <c r="GH154" s="109">
        <v>72.260416710552065</v>
      </c>
      <c r="GI154" s="3"/>
      <c r="GJ154" s="3"/>
    </row>
    <row r="155" spans="1:192" s="42" customFormat="1">
      <c r="A155" s="36">
        <v>116</v>
      </c>
      <c r="B155" s="3">
        <v>0</v>
      </c>
      <c r="C155" s="228">
        <v>10182</v>
      </c>
      <c r="D155" s="41">
        <v>1002</v>
      </c>
      <c r="E155" s="42" t="s">
        <v>198</v>
      </c>
      <c r="F155" s="42" t="s">
        <v>199</v>
      </c>
      <c r="G155" s="42" t="s">
        <v>200</v>
      </c>
      <c r="H155" s="42" t="s">
        <v>201</v>
      </c>
      <c r="I155" s="56" t="s">
        <v>641</v>
      </c>
      <c r="J155" s="43" t="s">
        <v>587</v>
      </c>
      <c r="K155" s="43"/>
      <c r="L155" s="44" t="s">
        <v>642</v>
      </c>
      <c r="M155" s="45" t="s">
        <v>167</v>
      </c>
      <c r="N155" s="45">
        <v>40</v>
      </c>
      <c r="O155" s="45">
        <v>82</v>
      </c>
      <c r="P155" s="45">
        <v>6000</v>
      </c>
      <c r="Q155" s="45" t="s">
        <v>129</v>
      </c>
      <c r="R155" s="45">
        <v>23</v>
      </c>
      <c r="S155" s="45">
        <v>900</v>
      </c>
      <c r="T155" s="45">
        <v>1100</v>
      </c>
      <c r="U155" s="45" t="s">
        <v>535</v>
      </c>
      <c r="V155" s="45" t="s">
        <v>83</v>
      </c>
      <c r="W155" s="45">
        <v>23</v>
      </c>
      <c r="X155" s="45"/>
      <c r="Y155" s="45"/>
      <c r="Z155" s="45" t="s">
        <v>109</v>
      </c>
      <c r="AA155" s="45"/>
      <c r="AB155" s="46"/>
      <c r="AC155" s="46"/>
      <c r="AD155" s="46" t="s">
        <v>111</v>
      </c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3" t="b">
        <v>1</v>
      </c>
      <c r="BB155" s="48" t="b">
        <v>1</v>
      </c>
      <c r="BC155" s="42">
        <v>0</v>
      </c>
      <c r="BD155" s="42">
        <v>0</v>
      </c>
      <c r="BE155" s="42">
        <v>0</v>
      </c>
      <c r="BF155" s="42">
        <v>0</v>
      </c>
      <c r="BG155" s="42">
        <v>0</v>
      </c>
      <c r="BH155" s="42">
        <v>0</v>
      </c>
      <c r="BI155" s="42">
        <v>0</v>
      </c>
      <c r="BJ155" s="42">
        <v>0</v>
      </c>
      <c r="BK155" s="42">
        <v>0</v>
      </c>
      <c r="BL155" s="42">
        <v>0</v>
      </c>
      <c r="BM155" s="42">
        <v>0</v>
      </c>
      <c r="BN155" s="42">
        <v>0</v>
      </c>
      <c r="BO155" s="42">
        <v>0</v>
      </c>
      <c r="BP155" s="42">
        <v>0</v>
      </c>
      <c r="BQ155" s="43"/>
      <c r="BR155" s="42">
        <v>0</v>
      </c>
      <c r="BS155" s="42">
        <v>0</v>
      </c>
      <c r="BT155" s="42">
        <v>0</v>
      </c>
      <c r="BU155" s="42">
        <v>0</v>
      </c>
      <c r="BV155" s="42">
        <v>0</v>
      </c>
      <c r="BW155" s="42">
        <v>0</v>
      </c>
      <c r="BX155" s="42">
        <v>0</v>
      </c>
      <c r="BY155" s="42">
        <v>0</v>
      </c>
      <c r="BZ155" s="42">
        <v>0</v>
      </c>
      <c r="CA155" s="42">
        <v>0</v>
      </c>
      <c r="CB155" s="42">
        <v>0</v>
      </c>
      <c r="CC155" s="42">
        <v>0</v>
      </c>
      <c r="CD155" s="42">
        <v>0</v>
      </c>
      <c r="CE155" s="42">
        <v>0</v>
      </c>
      <c r="CF155" s="43"/>
      <c r="CG155" s="42">
        <v>0</v>
      </c>
      <c r="CH155" s="42">
        <v>0</v>
      </c>
      <c r="CI155" s="42">
        <v>0</v>
      </c>
      <c r="CJ155" s="42">
        <v>0</v>
      </c>
      <c r="CK155" s="42">
        <v>0</v>
      </c>
      <c r="CL155" s="42">
        <v>0</v>
      </c>
      <c r="CM155" s="42">
        <v>0</v>
      </c>
      <c r="CN155" s="42">
        <v>0</v>
      </c>
      <c r="CO155" s="42">
        <v>0</v>
      </c>
      <c r="CP155" s="42">
        <v>0</v>
      </c>
      <c r="CQ155" s="42">
        <v>0</v>
      </c>
      <c r="CR155" s="42">
        <v>0</v>
      </c>
      <c r="CS155" s="42">
        <v>0</v>
      </c>
      <c r="CT155" s="42">
        <v>0</v>
      </c>
      <c r="CU155" s="43"/>
      <c r="CV155" s="42">
        <v>0</v>
      </c>
      <c r="CW155" s="42">
        <v>0</v>
      </c>
      <c r="CX155" s="42">
        <v>0</v>
      </c>
      <c r="CY155" s="42">
        <v>0</v>
      </c>
      <c r="CZ155" s="42">
        <v>0</v>
      </c>
      <c r="DA155" s="42">
        <v>0</v>
      </c>
      <c r="DB155" s="42">
        <v>0</v>
      </c>
      <c r="DC155" s="42">
        <v>0</v>
      </c>
      <c r="DD155" s="42">
        <v>0</v>
      </c>
      <c r="DE155" s="42">
        <v>0</v>
      </c>
      <c r="DF155" s="42">
        <v>0</v>
      </c>
      <c r="DG155" s="42">
        <v>0</v>
      </c>
      <c r="DH155" s="42">
        <v>0</v>
      </c>
      <c r="DI155" s="42">
        <v>0</v>
      </c>
      <c r="DJ155" s="43"/>
      <c r="DK155" s="42" t="b">
        <v>0</v>
      </c>
      <c r="DL155" s="42" t="b">
        <v>0</v>
      </c>
      <c r="DM155" s="42" t="b">
        <v>0</v>
      </c>
      <c r="DN155" s="42" t="b">
        <v>0</v>
      </c>
      <c r="DO155" s="42" t="b">
        <v>0</v>
      </c>
      <c r="DP155" s="42" t="b">
        <v>0</v>
      </c>
      <c r="DQ155" s="42" t="b">
        <v>0</v>
      </c>
      <c r="DR155" s="42" t="b">
        <v>0</v>
      </c>
      <c r="DS155" s="42" t="b">
        <v>0</v>
      </c>
      <c r="DT155" s="42" t="b">
        <v>0</v>
      </c>
      <c r="DU155" s="42" t="b">
        <v>0</v>
      </c>
      <c r="DV155" s="42" t="b">
        <v>0</v>
      </c>
      <c r="DW155" s="42" t="b">
        <v>0</v>
      </c>
      <c r="DX155" s="42" t="b">
        <v>0</v>
      </c>
      <c r="DY155" s="43"/>
      <c r="EA155" s="3" t="s">
        <v>641</v>
      </c>
      <c r="ED155" s="3">
        <v>116</v>
      </c>
      <c r="EE155" s="3">
        <v>1</v>
      </c>
      <c r="EH155" s="42" t="s">
        <v>136</v>
      </c>
      <c r="EI155" s="42" t="s">
        <v>466</v>
      </c>
      <c r="EJ155" s="42" t="s">
        <v>105</v>
      </c>
      <c r="EK155" s="42" t="s">
        <v>105</v>
      </c>
      <c r="EL155" s="42" t="s">
        <v>105</v>
      </c>
      <c r="EM155" s="42" t="s">
        <v>105</v>
      </c>
      <c r="EN155" s="42" t="s">
        <v>323</v>
      </c>
      <c r="EP155" s="42" t="s">
        <v>167</v>
      </c>
      <c r="EQ155" s="42" t="s">
        <v>105</v>
      </c>
      <c r="ER155" s="42" t="s">
        <v>167</v>
      </c>
      <c r="ES155" s="42" t="s">
        <v>105</v>
      </c>
      <c r="ET155" s="42" t="s">
        <v>105</v>
      </c>
      <c r="EU155" s="42" t="s">
        <v>105</v>
      </c>
      <c r="EV155" s="42" t="s">
        <v>105</v>
      </c>
      <c r="EW155" s="42" t="s">
        <v>643</v>
      </c>
      <c r="EX155" s="42" t="s">
        <v>105</v>
      </c>
      <c r="EY155" s="42" t="s">
        <v>325</v>
      </c>
      <c r="GB155" s="42" t="s">
        <v>473</v>
      </c>
      <c r="GC155" s="110" t="e">
        <f>#REF!+#REF!*0+#REF!*IF($Q155="Yes",1,0)+#REF!*$R155</f>
        <v>#REF!</v>
      </c>
      <c r="GD155" s="110" t="e">
        <f>#REF!+#REF!*1+#REF!*IF($Q155="Yes",1,0)+#REF!*$R155</f>
        <v>#REF!</v>
      </c>
      <c r="GE155" s="110" t="e">
        <f>#REF!+#REF!*1+#REF!*IF($Q155="Yes",1,0)+#REF!*$R155</f>
        <v>#REF!</v>
      </c>
      <c r="GF155" s="110" t="e">
        <f>#REF!+#REF!*1+#REF!*IF($Q155="Yes",1,0)+#REF!*$R155</f>
        <v>#REF!</v>
      </c>
      <c r="GG155" s="105">
        <v>6.2E-2</v>
      </c>
      <c r="GH155" s="109">
        <v>72.260416710552065</v>
      </c>
      <c r="GI155" s="3"/>
      <c r="GJ155" s="3"/>
    </row>
    <row r="156" spans="1:192" s="42" customFormat="1">
      <c r="A156" s="36">
        <v>117</v>
      </c>
      <c r="B156" s="3">
        <v>0</v>
      </c>
      <c r="C156" s="228">
        <v>10183</v>
      </c>
      <c r="D156" s="41">
        <v>1002</v>
      </c>
      <c r="E156" s="42" t="s">
        <v>198</v>
      </c>
      <c r="F156" s="42" t="s">
        <v>199</v>
      </c>
      <c r="G156" s="42" t="s">
        <v>200</v>
      </c>
      <c r="H156" s="42" t="s">
        <v>201</v>
      </c>
      <c r="I156" s="37" t="s">
        <v>644</v>
      </c>
      <c r="J156" s="43" t="s">
        <v>587</v>
      </c>
      <c r="K156" s="43"/>
      <c r="L156" s="44" t="s">
        <v>645</v>
      </c>
      <c r="M156" s="45" t="s">
        <v>162</v>
      </c>
      <c r="N156" s="45">
        <v>38</v>
      </c>
      <c r="O156" s="45">
        <v>82</v>
      </c>
      <c r="P156" s="45">
        <v>6000</v>
      </c>
      <c r="Q156" s="45" t="s">
        <v>129</v>
      </c>
      <c r="R156" s="45">
        <v>23</v>
      </c>
      <c r="S156" s="45">
        <v>900</v>
      </c>
      <c r="T156" s="45">
        <v>1300</v>
      </c>
      <c r="U156" s="45" t="s">
        <v>535</v>
      </c>
      <c r="V156" s="45" t="s">
        <v>83</v>
      </c>
      <c r="W156" s="45">
        <v>23</v>
      </c>
      <c r="X156" s="45"/>
      <c r="Y156" s="45"/>
      <c r="Z156" s="45" t="s">
        <v>109</v>
      </c>
      <c r="AA156" s="45"/>
      <c r="AB156" s="46"/>
      <c r="AC156" s="46"/>
      <c r="AD156" s="46" t="s">
        <v>111</v>
      </c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3" t="b">
        <v>1</v>
      </c>
      <c r="BB156" s="48" t="b">
        <v>1</v>
      </c>
      <c r="BC156" s="42">
        <v>0</v>
      </c>
      <c r="BD156" s="42">
        <v>0</v>
      </c>
      <c r="BE156" s="42">
        <v>0</v>
      </c>
      <c r="BF156" s="42">
        <v>0</v>
      </c>
      <c r="BG156" s="42">
        <v>0</v>
      </c>
      <c r="BH156" s="42">
        <v>0</v>
      </c>
      <c r="BI156" s="42">
        <v>0</v>
      </c>
      <c r="BJ156" s="42">
        <v>0</v>
      </c>
      <c r="BK156" s="42">
        <v>0</v>
      </c>
      <c r="BL156" s="42">
        <v>0</v>
      </c>
      <c r="BM156" s="42">
        <v>0</v>
      </c>
      <c r="BN156" s="42">
        <v>0</v>
      </c>
      <c r="BO156" s="42">
        <v>0</v>
      </c>
      <c r="BP156" s="42">
        <v>0</v>
      </c>
      <c r="BQ156" s="43"/>
      <c r="BR156" s="42">
        <v>0</v>
      </c>
      <c r="BS156" s="42">
        <v>0</v>
      </c>
      <c r="BT156" s="42">
        <v>0</v>
      </c>
      <c r="BU156" s="42">
        <v>0</v>
      </c>
      <c r="BV156" s="42">
        <v>0</v>
      </c>
      <c r="BW156" s="42">
        <v>0</v>
      </c>
      <c r="BX156" s="42">
        <v>0</v>
      </c>
      <c r="BY156" s="42">
        <v>0</v>
      </c>
      <c r="BZ156" s="42">
        <v>0</v>
      </c>
      <c r="CA156" s="42">
        <v>0</v>
      </c>
      <c r="CB156" s="42">
        <v>0</v>
      </c>
      <c r="CC156" s="42">
        <v>0</v>
      </c>
      <c r="CD156" s="42">
        <v>0</v>
      </c>
      <c r="CE156" s="42">
        <v>0</v>
      </c>
      <c r="CF156" s="43"/>
      <c r="CG156" s="42">
        <v>0</v>
      </c>
      <c r="CH156" s="42">
        <v>0</v>
      </c>
      <c r="CI156" s="42">
        <v>0</v>
      </c>
      <c r="CJ156" s="42">
        <v>0</v>
      </c>
      <c r="CK156" s="42">
        <v>0</v>
      </c>
      <c r="CL156" s="42">
        <v>0</v>
      </c>
      <c r="CM156" s="42">
        <v>0</v>
      </c>
      <c r="CN156" s="42">
        <v>0</v>
      </c>
      <c r="CO156" s="42">
        <v>0</v>
      </c>
      <c r="CP156" s="42">
        <v>0</v>
      </c>
      <c r="CQ156" s="42">
        <v>0</v>
      </c>
      <c r="CR156" s="42">
        <v>0</v>
      </c>
      <c r="CS156" s="42">
        <v>0</v>
      </c>
      <c r="CT156" s="42">
        <v>0</v>
      </c>
      <c r="CU156" s="43"/>
      <c r="CV156" s="42">
        <v>0</v>
      </c>
      <c r="CW156" s="42">
        <v>0</v>
      </c>
      <c r="CX156" s="42">
        <v>0</v>
      </c>
      <c r="CY156" s="42">
        <v>0</v>
      </c>
      <c r="CZ156" s="42">
        <v>0</v>
      </c>
      <c r="DA156" s="42">
        <v>0</v>
      </c>
      <c r="DB156" s="42">
        <v>0</v>
      </c>
      <c r="DC156" s="42">
        <v>0</v>
      </c>
      <c r="DD156" s="42">
        <v>0</v>
      </c>
      <c r="DE156" s="42">
        <v>0</v>
      </c>
      <c r="DF156" s="42">
        <v>0</v>
      </c>
      <c r="DG156" s="42">
        <v>0</v>
      </c>
      <c r="DH156" s="42">
        <v>0</v>
      </c>
      <c r="DI156" s="42">
        <v>0</v>
      </c>
      <c r="DJ156" s="43"/>
      <c r="DK156" s="42" t="b">
        <v>0</v>
      </c>
      <c r="DL156" s="42" t="b">
        <v>0</v>
      </c>
      <c r="DM156" s="42" t="b">
        <v>0</v>
      </c>
      <c r="DN156" s="42" t="b">
        <v>0</v>
      </c>
      <c r="DO156" s="42" t="b">
        <v>0</v>
      </c>
      <c r="DP156" s="42" t="b">
        <v>0</v>
      </c>
      <c r="DQ156" s="42" t="b">
        <v>0</v>
      </c>
      <c r="DR156" s="42" t="b">
        <v>0</v>
      </c>
      <c r="DS156" s="42" t="b">
        <v>0</v>
      </c>
      <c r="DT156" s="42" t="b">
        <v>0</v>
      </c>
      <c r="DU156" s="42" t="b">
        <v>0</v>
      </c>
      <c r="DV156" s="42" t="b">
        <v>0</v>
      </c>
      <c r="DW156" s="42" t="b">
        <v>0</v>
      </c>
      <c r="DX156" s="42" t="b">
        <v>0</v>
      </c>
      <c r="DY156" s="43"/>
      <c r="EA156" s="3" t="s">
        <v>644</v>
      </c>
      <c r="ED156" s="3">
        <v>117</v>
      </c>
      <c r="EE156" s="3">
        <v>1</v>
      </c>
      <c r="EH156" s="42" t="s">
        <v>162</v>
      </c>
      <c r="EI156" s="42" t="s">
        <v>646</v>
      </c>
      <c r="EJ156" s="42" t="s">
        <v>105</v>
      </c>
      <c r="EK156" s="42" t="s">
        <v>105</v>
      </c>
      <c r="EL156" s="42" t="s">
        <v>105</v>
      </c>
      <c r="EM156" s="42" t="s">
        <v>105</v>
      </c>
      <c r="EN156" s="42" t="s">
        <v>323</v>
      </c>
      <c r="EP156" s="42" t="s">
        <v>162</v>
      </c>
      <c r="EQ156" s="42">
        <v>38</v>
      </c>
      <c r="ER156" s="42" t="s">
        <v>647</v>
      </c>
      <c r="ES156" s="42" t="s">
        <v>105</v>
      </c>
      <c r="ET156" s="42" t="s">
        <v>105</v>
      </c>
      <c r="EU156" s="42" t="s">
        <v>105</v>
      </c>
      <c r="EV156" s="42" t="s">
        <v>105</v>
      </c>
      <c r="EW156" s="42" t="s">
        <v>643</v>
      </c>
      <c r="EX156" s="42" t="s">
        <v>105</v>
      </c>
      <c r="EY156" s="42" t="s">
        <v>325</v>
      </c>
      <c r="GB156" s="42" t="s">
        <v>473</v>
      </c>
      <c r="GC156" s="110" t="e">
        <f>#REF!+#REF!*0+#REF!*IF($Q156="Yes",1,0)+#REF!*$R156</f>
        <v>#REF!</v>
      </c>
      <c r="GD156" s="110" t="e">
        <f>#REF!+#REF!*1+#REF!*IF($Q156="Yes",1,0)+#REF!*$R156</f>
        <v>#REF!</v>
      </c>
      <c r="GE156" s="110" t="e">
        <f>#REF!+#REF!*1+#REF!*IF($Q156="Yes",1,0)+#REF!*$R156</f>
        <v>#REF!</v>
      </c>
      <c r="GF156" s="110" t="e">
        <f>#REF!+#REF!*1+#REF!*IF($Q156="Yes",1,0)+#REF!*$R156</f>
        <v>#REF!</v>
      </c>
      <c r="GG156" s="105">
        <v>6.2E-2</v>
      </c>
      <c r="GH156" s="109">
        <v>72.260416710552065</v>
      </c>
      <c r="GI156" s="3"/>
      <c r="GJ156" s="3"/>
    </row>
    <row r="157" spans="1:192" s="42" customFormat="1">
      <c r="A157" s="36">
        <v>118</v>
      </c>
      <c r="B157" s="3">
        <v>0</v>
      </c>
      <c r="C157" s="228">
        <v>10184</v>
      </c>
      <c r="D157" s="41">
        <v>1002</v>
      </c>
      <c r="E157" s="42" t="s">
        <v>198</v>
      </c>
      <c r="F157" s="42" t="s">
        <v>199</v>
      </c>
      <c r="G157" s="42" t="s">
        <v>200</v>
      </c>
      <c r="H157" s="42" t="s">
        <v>201</v>
      </c>
      <c r="I157" s="37" t="s">
        <v>648</v>
      </c>
      <c r="J157" s="43" t="s">
        <v>587</v>
      </c>
      <c r="K157" s="43"/>
      <c r="L157" s="44" t="s">
        <v>649</v>
      </c>
      <c r="M157" s="45" t="s">
        <v>109</v>
      </c>
      <c r="N157" s="45" t="s">
        <v>109</v>
      </c>
      <c r="O157" s="45"/>
      <c r="P157" s="45">
        <v>6000</v>
      </c>
      <c r="Q157" s="45" t="s">
        <v>129</v>
      </c>
      <c r="R157" s="45">
        <v>36</v>
      </c>
      <c r="S157" s="55"/>
      <c r="T157" s="55"/>
      <c r="U157" s="55"/>
      <c r="V157" s="45" t="s">
        <v>83</v>
      </c>
      <c r="W157" s="45">
        <v>36</v>
      </c>
      <c r="X157" s="45"/>
      <c r="Y157" s="45"/>
      <c r="Z157" s="45" t="s">
        <v>109</v>
      </c>
      <c r="AA157" s="45"/>
      <c r="AB157" s="46"/>
      <c r="AC157" s="46"/>
      <c r="AD157" s="46" t="s">
        <v>111</v>
      </c>
      <c r="BA157" s="3" t="b">
        <v>1</v>
      </c>
      <c r="BB157" s="48" t="b">
        <v>1</v>
      </c>
      <c r="BC157" s="42">
        <v>0</v>
      </c>
      <c r="BD157" s="42">
        <v>0</v>
      </c>
      <c r="BE157" s="42">
        <v>0</v>
      </c>
      <c r="BF157" s="42">
        <v>0</v>
      </c>
      <c r="BG157" s="42">
        <v>0</v>
      </c>
      <c r="BH157" s="42">
        <v>0</v>
      </c>
      <c r="BI157" s="42">
        <v>0</v>
      </c>
      <c r="BJ157" s="42">
        <v>0</v>
      </c>
      <c r="BK157" s="42">
        <v>0</v>
      </c>
      <c r="BL157" s="42">
        <v>0</v>
      </c>
      <c r="BM157" s="42">
        <v>0</v>
      </c>
      <c r="BN157" s="42">
        <v>0</v>
      </c>
      <c r="BO157" s="42">
        <v>0</v>
      </c>
      <c r="BP157" s="42">
        <v>0</v>
      </c>
      <c r="BQ157" s="43"/>
      <c r="BR157" s="42">
        <v>0</v>
      </c>
      <c r="BS157" s="42">
        <v>0</v>
      </c>
      <c r="BT157" s="42">
        <v>0</v>
      </c>
      <c r="BU157" s="42">
        <v>0</v>
      </c>
      <c r="BV157" s="42">
        <v>0</v>
      </c>
      <c r="BW157" s="42">
        <v>0</v>
      </c>
      <c r="BX157" s="42">
        <v>0</v>
      </c>
      <c r="BY157" s="42">
        <v>0</v>
      </c>
      <c r="BZ157" s="42">
        <v>0</v>
      </c>
      <c r="CA157" s="42">
        <v>0</v>
      </c>
      <c r="CB157" s="42">
        <v>0</v>
      </c>
      <c r="CC157" s="42">
        <v>0</v>
      </c>
      <c r="CD157" s="42">
        <v>0</v>
      </c>
      <c r="CE157" s="42">
        <v>0</v>
      </c>
      <c r="CF157" s="43"/>
      <c r="CG157" s="42">
        <v>0</v>
      </c>
      <c r="CH157" s="42">
        <v>0</v>
      </c>
      <c r="CI157" s="42">
        <v>0</v>
      </c>
      <c r="CJ157" s="42">
        <v>0</v>
      </c>
      <c r="CK157" s="42">
        <v>0</v>
      </c>
      <c r="CL157" s="42">
        <v>0</v>
      </c>
      <c r="CM157" s="42">
        <v>0</v>
      </c>
      <c r="CN157" s="42">
        <v>0</v>
      </c>
      <c r="CO157" s="42">
        <v>0</v>
      </c>
      <c r="CP157" s="42">
        <v>0</v>
      </c>
      <c r="CQ157" s="42">
        <v>0</v>
      </c>
      <c r="CR157" s="42">
        <v>0</v>
      </c>
      <c r="CS157" s="42">
        <v>0</v>
      </c>
      <c r="CT157" s="42">
        <v>0</v>
      </c>
      <c r="CU157" s="43"/>
      <c r="CV157" s="42">
        <v>0</v>
      </c>
      <c r="CW157" s="42">
        <v>0</v>
      </c>
      <c r="CX157" s="42">
        <v>0</v>
      </c>
      <c r="CY157" s="42">
        <v>0</v>
      </c>
      <c r="CZ157" s="42">
        <v>0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2">
        <v>0</v>
      </c>
      <c r="DJ157" s="43"/>
      <c r="DK157" s="42" t="b">
        <v>0</v>
      </c>
      <c r="DL157" s="42" t="b">
        <v>0</v>
      </c>
      <c r="DM157" s="42" t="b">
        <v>0</v>
      </c>
      <c r="DN157" s="42" t="b">
        <v>0</v>
      </c>
      <c r="DO157" s="42" t="b">
        <v>0</v>
      </c>
      <c r="DP157" s="42" t="b">
        <v>0</v>
      </c>
      <c r="DQ157" s="42" t="b">
        <v>0</v>
      </c>
      <c r="DR157" s="42" t="b">
        <v>0</v>
      </c>
      <c r="DS157" s="42" t="b">
        <v>0</v>
      </c>
      <c r="DT157" s="42" t="b">
        <v>0</v>
      </c>
      <c r="DU157" s="42" t="b">
        <v>0</v>
      </c>
      <c r="DV157" s="42" t="b">
        <v>0</v>
      </c>
      <c r="DW157" s="42" t="b">
        <v>0</v>
      </c>
      <c r="DX157" s="42" t="b">
        <v>0</v>
      </c>
      <c r="DY157" s="43"/>
      <c r="EA157" s="3" t="s">
        <v>648</v>
      </c>
      <c r="ED157" s="3">
        <v>118</v>
      </c>
      <c r="EE157" s="3">
        <v>1</v>
      </c>
      <c r="EH157" s="42" t="s">
        <v>105</v>
      </c>
      <c r="EI157" s="42" t="s">
        <v>105</v>
      </c>
      <c r="EJ157" s="42" t="s">
        <v>105</v>
      </c>
      <c r="EK157" s="42" t="s">
        <v>105</v>
      </c>
      <c r="EL157" s="42" t="s">
        <v>105</v>
      </c>
      <c r="EM157" s="42" t="s">
        <v>105</v>
      </c>
      <c r="EN157" s="42" t="s">
        <v>650</v>
      </c>
      <c r="EP157" s="42" t="s">
        <v>119</v>
      </c>
      <c r="EQ157" s="42" t="s">
        <v>105</v>
      </c>
      <c r="ER157" s="42" t="s">
        <v>119</v>
      </c>
      <c r="ES157" s="42" t="s">
        <v>105</v>
      </c>
      <c r="ET157" s="42" t="s">
        <v>105</v>
      </c>
      <c r="EU157" s="42" t="s">
        <v>105</v>
      </c>
      <c r="EV157" s="42" t="s">
        <v>105</v>
      </c>
      <c r="EW157" s="42" t="s">
        <v>105</v>
      </c>
      <c r="EX157" s="42" t="s">
        <v>105</v>
      </c>
      <c r="EY157" s="42" t="s">
        <v>651</v>
      </c>
      <c r="GA157" s="3" t="s">
        <v>208</v>
      </c>
      <c r="GB157" s="42" t="s">
        <v>104</v>
      </c>
      <c r="GC157" s="108" t="e">
        <f>#REF!+#REF!*IF($M157="A",1,0)+#REF!*0+#REF!*0+#REF!*IF($AA157="TRUE",1,0)+#REF!*IF(OR($Q157="Yes",$Q157="Cont"),1,0)+#REF!*($P157/1000)+#REF!*$R157+#REF!*IF($R157&gt;25,$R157-25,0)</f>
        <v>#REF!</v>
      </c>
      <c r="GD157" s="108" t="e">
        <f>#REF!+#REF!*IF($M157="A",1,0)+#REF!*1+#REF!*0+#REF!*IF($AA157="TRUE",1,0)+#REF!*IF(OR($Q157="Yes",$Q157="Cont"),1,0)+#REF!*($P157/1000)+#REF!*$R157+#REF!*IF($R157&gt;25,$R157-25,0)</f>
        <v>#REF!</v>
      </c>
      <c r="GE157" s="108" t="e">
        <f>#REF!+#REF!*IF($M157="A",1,0)+#REF!*1+#REF!*0+#REF!*IF($AA157="TRUE",1,0)+#REF!*IF(OR($Q157="Yes",$Q157="Cont"),1,0)+#REF!*($P157/1000)+#REF!*$R157+#REF!*IF($R157&gt;25,$R157-25,0)</f>
        <v>#REF!</v>
      </c>
      <c r="GF157" s="108" t="e">
        <f>#REF!+#REF!*IF($M157="A",1,0)+#REF!*1+#REF!*1+#REF!*IF($AA157="TRUE",1,0)+#REF!*IF(OR($Q157="Yes",$Q157="Cont"),1,0)+#REF!*($P157/1000)+#REF!*$R157+#REF!*IF($R157&gt;25,$R157-25,0)</f>
        <v>#REF!</v>
      </c>
      <c r="GG157" s="104">
        <v>7.9629999999999992E-2</v>
      </c>
      <c r="GH157" s="109">
        <v>72.260416710552065</v>
      </c>
      <c r="GI157" s="3"/>
      <c r="GJ157" s="3"/>
    </row>
    <row r="158" spans="1:192" s="42" customFormat="1" hidden="1">
      <c r="A158" s="36">
        <v>119</v>
      </c>
      <c r="B158" s="3">
        <v>0</v>
      </c>
      <c r="C158" s="228">
        <v>10185</v>
      </c>
      <c r="D158" s="41">
        <v>1002</v>
      </c>
      <c r="E158" s="42" t="s">
        <v>198</v>
      </c>
      <c r="F158" s="42" t="s">
        <v>199</v>
      </c>
      <c r="G158" s="42" t="s">
        <v>200</v>
      </c>
      <c r="H158" s="42" t="s">
        <v>201</v>
      </c>
      <c r="I158" s="37" t="s">
        <v>652</v>
      </c>
      <c r="J158" s="43" t="s">
        <v>587</v>
      </c>
      <c r="K158" s="43"/>
      <c r="L158" s="44" t="s">
        <v>653</v>
      </c>
      <c r="M158" s="45" t="s">
        <v>109</v>
      </c>
      <c r="N158" s="45" t="s">
        <v>109</v>
      </c>
      <c r="O158" s="45"/>
      <c r="P158" s="45">
        <v>6000</v>
      </c>
      <c r="Q158" s="45" t="s">
        <v>129</v>
      </c>
      <c r="R158" s="45">
        <v>65</v>
      </c>
      <c r="S158" s="55"/>
      <c r="T158" s="55"/>
      <c r="U158" s="55"/>
      <c r="V158" s="45" t="s">
        <v>83</v>
      </c>
      <c r="W158" s="45">
        <v>65</v>
      </c>
      <c r="X158" s="45"/>
      <c r="Y158" s="45"/>
      <c r="Z158" s="45" t="s">
        <v>109</v>
      </c>
      <c r="AA158" s="45"/>
      <c r="AB158" s="46"/>
      <c r="AC158" s="46"/>
      <c r="AD158" s="46" t="s">
        <v>111</v>
      </c>
      <c r="BA158" s="3" t="b">
        <v>1</v>
      </c>
      <c r="BB158" s="48" t="b">
        <v>1</v>
      </c>
      <c r="BC158" s="42">
        <v>0</v>
      </c>
      <c r="BD158" s="42">
        <v>0</v>
      </c>
      <c r="BE158" s="42">
        <v>0</v>
      </c>
      <c r="BF158" s="42">
        <v>0</v>
      </c>
      <c r="BG158" s="42">
        <v>0</v>
      </c>
      <c r="BH158" s="42">
        <v>0</v>
      </c>
      <c r="BI158" s="42">
        <v>0</v>
      </c>
      <c r="BJ158" s="42">
        <v>0</v>
      </c>
      <c r="BK158" s="42">
        <v>0</v>
      </c>
      <c r="BL158" s="42">
        <v>0</v>
      </c>
      <c r="BM158" s="42">
        <v>0</v>
      </c>
      <c r="BN158" s="42">
        <v>0</v>
      </c>
      <c r="BO158" s="42">
        <v>0</v>
      </c>
      <c r="BP158" s="42">
        <v>0</v>
      </c>
      <c r="BQ158" s="43"/>
      <c r="BR158" s="42">
        <v>0</v>
      </c>
      <c r="BS158" s="42">
        <v>0</v>
      </c>
      <c r="BT158" s="42">
        <v>0</v>
      </c>
      <c r="BU158" s="42">
        <v>0</v>
      </c>
      <c r="BV158" s="42">
        <v>0</v>
      </c>
      <c r="BW158" s="42">
        <v>0</v>
      </c>
      <c r="BX158" s="42">
        <v>0</v>
      </c>
      <c r="BY158" s="42">
        <v>0</v>
      </c>
      <c r="BZ158" s="42">
        <v>0</v>
      </c>
      <c r="CA158" s="42">
        <v>0</v>
      </c>
      <c r="CB158" s="42">
        <v>0</v>
      </c>
      <c r="CC158" s="42">
        <v>0</v>
      </c>
      <c r="CD158" s="42">
        <v>0</v>
      </c>
      <c r="CE158" s="42">
        <v>0</v>
      </c>
      <c r="CF158" s="43"/>
      <c r="CG158" s="42">
        <v>0</v>
      </c>
      <c r="CH158" s="42">
        <v>0</v>
      </c>
      <c r="CI158" s="42">
        <v>0</v>
      </c>
      <c r="CJ158" s="42">
        <v>0</v>
      </c>
      <c r="CK158" s="42">
        <v>0</v>
      </c>
      <c r="CL158" s="42">
        <v>0</v>
      </c>
      <c r="CM158" s="42">
        <v>0</v>
      </c>
      <c r="CN158" s="42">
        <v>0</v>
      </c>
      <c r="CO158" s="42">
        <v>0</v>
      </c>
      <c r="CP158" s="42">
        <v>0</v>
      </c>
      <c r="CQ158" s="42">
        <v>0</v>
      </c>
      <c r="CR158" s="42">
        <v>0</v>
      </c>
      <c r="CS158" s="42">
        <v>0</v>
      </c>
      <c r="CT158" s="42">
        <v>0</v>
      </c>
      <c r="CU158" s="43"/>
      <c r="CV158" s="42">
        <v>0</v>
      </c>
      <c r="CW158" s="42">
        <v>0</v>
      </c>
      <c r="CX158" s="42">
        <v>0</v>
      </c>
      <c r="CY158" s="42">
        <v>0</v>
      </c>
      <c r="CZ158" s="42">
        <v>0</v>
      </c>
      <c r="DA158" s="42">
        <v>0</v>
      </c>
      <c r="DB158" s="42">
        <v>0</v>
      </c>
      <c r="DC158" s="42">
        <v>0</v>
      </c>
      <c r="DD158" s="42">
        <v>0</v>
      </c>
      <c r="DE158" s="42">
        <v>0</v>
      </c>
      <c r="DF158" s="42">
        <v>0</v>
      </c>
      <c r="DG158" s="42">
        <v>0</v>
      </c>
      <c r="DH158" s="42">
        <v>0</v>
      </c>
      <c r="DI158" s="42">
        <v>0</v>
      </c>
      <c r="DJ158" s="43"/>
      <c r="DK158" s="42" t="b">
        <v>0</v>
      </c>
      <c r="DL158" s="42" t="b">
        <v>0</v>
      </c>
      <c r="DM158" s="42" t="b">
        <v>0</v>
      </c>
      <c r="DN158" s="42" t="b">
        <v>0</v>
      </c>
      <c r="DO158" s="42" t="b">
        <v>0</v>
      </c>
      <c r="DP158" s="42" t="b">
        <v>0</v>
      </c>
      <c r="DQ158" s="42" t="b">
        <v>0</v>
      </c>
      <c r="DR158" s="42" t="b">
        <v>0</v>
      </c>
      <c r="DS158" s="42" t="b">
        <v>0</v>
      </c>
      <c r="DT158" s="42" t="b">
        <v>0</v>
      </c>
      <c r="DU158" s="42" t="b">
        <v>0</v>
      </c>
      <c r="DV158" s="42" t="b">
        <v>0</v>
      </c>
      <c r="DW158" s="42" t="b">
        <v>0</v>
      </c>
      <c r="DX158" s="42" t="b">
        <v>0</v>
      </c>
      <c r="DY158" s="43"/>
      <c r="EA158" s="3" t="s">
        <v>652</v>
      </c>
      <c r="ED158" s="3">
        <v>119</v>
      </c>
      <c r="EE158" s="3">
        <v>1</v>
      </c>
      <c r="EH158" s="42" t="s">
        <v>105</v>
      </c>
      <c r="EI158" s="42" t="s">
        <v>105</v>
      </c>
      <c r="EJ158" s="42" t="s">
        <v>105</v>
      </c>
      <c r="EK158" s="42" t="s">
        <v>105</v>
      </c>
      <c r="EL158" s="42" t="s">
        <v>105</v>
      </c>
      <c r="EM158" s="42" t="s">
        <v>105</v>
      </c>
      <c r="EN158" s="42" t="s">
        <v>654</v>
      </c>
      <c r="EP158" s="42" t="s">
        <v>119</v>
      </c>
      <c r="EQ158" s="42" t="s">
        <v>105</v>
      </c>
      <c r="ER158" s="42" t="s">
        <v>119</v>
      </c>
      <c r="ES158" s="42" t="s">
        <v>105</v>
      </c>
      <c r="ET158" s="42" t="s">
        <v>105</v>
      </c>
      <c r="EU158" s="42" t="s">
        <v>105</v>
      </c>
      <c r="EV158" s="42" t="s">
        <v>105</v>
      </c>
      <c r="EW158" s="42" t="s">
        <v>105</v>
      </c>
      <c r="EX158" s="42" t="s">
        <v>105</v>
      </c>
      <c r="EY158" s="42" t="s">
        <v>655</v>
      </c>
      <c r="GA158" s="3" t="s">
        <v>395</v>
      </c>
      <c r="GB158" s="3"/>
      <c r="GC158" s="108"/>
      <c r="GD158" s="108"/>
      <c r="GE158" s="108"/>
      <c r="GF158" s="108"/>
      <c r="GG158" s="104"/>
      <c r="GH158" s="109"/>
      <c r="GI158" s="3"/>
      <c r="GJ158" s="3"/>
    </row>
    <row r="159" spans="1:192" s="42" customFormat="1" hidden="1">
      <c r="A159" s="36">
        <v>120</v>
      </c>
      <c r="B159" s="3">
        <v>0</v>
      </c>
      <c r="C159" s="228">
        <v>10186</v>
      </c>
      <c r="D159" s="41">
        <v>1002</v>
      </c>
      <c r="E159" s="42" t="s">
        <v>198</v>
      </c>
      <c r="F159" s="42" t="s">
        <v>199</v>
      </c>
      <c r="G159" s="42" t="s">
        <v>200</v>
      </c>
      <c r="H159" s="42" t="s">
        <v>201</v>
      </c>
      <c r="I159" s="37" t="s">
        <v>656</v>
      </c>
      <c r="J159" s="43" t="s">
        <v>587</v>
      </c>
      <c r="K159" s="43"/>
      <c r="L159" s="44" t="s">
        <v>657</v>
      </c>
      <c r="M159" s="45" t="s">
        <v>109</v>
      </c>
      <c r="N159" s="45" t="s">
        <v>109</v>
      </c>
      <c r="O159" s="45"/>
      <c r="P159" s="45">
        <v>6000</v>
      </c>
      <c r="Q159" s="45" t="s">
        <v>129</v>
      </c>
      <c r="R159" s="45">
        <v>70</v>
      </c>
      <c r="S159" s="55"/>
      <c r="T159" s="55"/>
      <c r="U159" s="55"/>
      <c r="V159" s="45" t="s">
        <v>83</v>
      </c>
      <c r="W159" s="45">
        <v>70</v>
      </c>
      <c r="X159" s="45"/>
      <c r="Y159" s="45"/>
      <c r="Z159" s="45" t="s">
        <v>109</v>
      </c>
      <c r="AA159" s="45"/>
      <c r="AB159" s="46"/>
      <c r="AC159" s="46"/>
      <c r="AD159" s="46" t="s">
        <v>111</v>
      </c>
      <c r="BA159" s="3" t="b">
        <v>1</v>
      </c>
      <c r="BB159" s="48" t="b">
        <v>1</v>
      </c>
      <c r="BC159" s="42">
        <v>0</v>
      </c>
      <c r="BD159" s="42">
        <v>0</v>
      </c>
      <c r="BE159" s="42">
        <v>0</v>
      </c>
      <c r="BF159" s="42">
        <v>0</v>
      </c>
      <c r="BG159" s="42">
        <v>0</v>
      </c>
      <c r="BH159" s="42">
        <v>0</v>
      </c>
      <c r="BI159" s="42">
        <v>0</v>
      </c>
      <c r="BJ159" s="42">
        <v>0</v>
      </c>
      <c r="BK159" s="42">
        <v>0</v>
      </c>
      <c r="BL159" s="42">
        <v>0</v>
      </c>
      <c r="BM159" s="42">
        <v>0</v>
      </c>
      <c r="BN159" s="42">
        <v>0</v>
      </c>
      <c r="BO159" s="42">
        <v>0</v>
      </c>
      <c r="BP159" s="42">
        <v>0</v>
      </c>
      <c r="BQ159" s="43"/>
      <c r="BR159" s="42">
        <v>0</v>
      </c>
      <c r="BS159" s="42">
        <v>0</v>
      </c>
      <c r="BT159" s="42">
        <v>0</v>
      </c>
      <c r="BU159" s="42">
        <v>0</v>
      </c>
      <c r="BV159" s="42">
        <v>0</v>
      </c>
      <c r="BW159" s="42">
        <v>0</v>
      </c>
      <c r="BX159" s="42">
        <v>0</v>
      </c>
      <c r="BY159" s="42">
        <v>0</v>
      </c>
      <c r="BZ159" s="42">
        <v>0</v>
      </c>
      <c r="CA159" s="42">
        <v>0</v>
      </c>
      <c r="CB159" s="42">
        <v>0</v>
      </c>
      <c r="CC159" s="42">
        <v>0</v>
      </c>
      <c r="CD159" s="42">
        <v>0</v>
      </c>
      <c r="CE159" s="42">
        <v>0</v>
      </c>
      <c r="CF159" s="43"/>
      <c r="CG159" s="42">
        <v>0</v>
      </c>
      <c r="CH159" s="42">
        <v>0</v>
      </c>
      <c r="CI159" s="42">
        <v>0</v>
      </c>
      <c r="CJ159" s="42">
        <v>0</v>
      </c>
      <c r="CK159" s="42">
        <v>0</v>
      </c>
      <c r="CL159" s="42">
        <v>0</v>
      </c>
      <c r="CM159" s="42">
        <v>0</v>
      </c>
      <c r="CN159" s="42">
        <v>0</v>
      </c>
      <c r="CO159" s="42">
        <v>0</v>
      </c>
      <c r="CP159" s="42">
        <v>0</v>
      </c>
      <c r="CQ159" s="42">
        <v>0</v>
      </c>
      <c r="CR159" s="42">
        <v>0</v>
      </c>
      <c r="CS159" s="42">
        <v>0</v>
      </c>
      <c r="CT159" s="42">
        <v>0</v>
      </c>
      <c r="CU159" s="43"/>
      <c r="CV159" s="42">
        <v>0</v>
      </c>
      <c r="CW159" s="42">
        <v>0</v>
      </c>
      <c r="CX159" s="42">
        <v>0</v>
      </c>
      <c r="CY159" s="42">
        <v>0</v>
      </c>
      <c r="CZ159" s="42">
        <v>0</v>
      </c>
      <c r="DA159" s="42">
        <v>0</v>
      </c>
      <c r="DB159" s="42">
        <v>0</v>
      </c>
      <c r="DC159" s="42">
        <v>0</v>
      </c>
      <c r="DD159" s="42">
        <v>0</v>
      </c>
      <c r="DE159" s="42">
        <v>0</v>
      </c>
      <c r="DF159" s="42">
        <v>0</v>
      </c>
      <c r="DG159" s="42">
        <v>0</v>
      </c>
      <c r="DH159" s="42">
        <v>0</v>
      </c>
      <c r="DI159" s="42">
        <v>0</v>
      </c>
      <c r="DJ159" s="43"/>
      <c r="DK159" s="42" t="b">
        <v>0</v>
      </c>
      <c r="DL159" s="42" t="b">
        <v>0</v>
      </c>
      <c r="DM159" s="42" t="b">
        <v>0</v>
      </c>
      <c r="DN159" s="42" t="b">
        <v>0</v>
      </c>
      <c r="DO159" s="42" t="b">
        <v>0</v>
      </c>
      <c r="DP159" s="42" t="b">
        <v>0</v>
      </c>
      <c r="DQ159" s="42" t="b">
        <v>0</v>
      </c>
      <c r="DR159" s="42" t="b">
        <v>0</v>
      </c>
      <c r="DS159" s="42" t="b">
        <v>0</v>
      </c>
      <c r="DT159" s="42" t="b">
        <v>0</v>
      </c>
      <c r="DU159" s="42" t="b">
        <v>0</v>
      </c>
      <c r="DV159" s="42" t="b">
        <v>0</v>
      </c>
      <c r="DW159" s="42" t="b">
        <v>0</v>
      </c>
      <c r="DX159" s="42" t="b">
        <v>0</v>
      </c>
      <c r="DY159" s="43"/>
      <c r="EA159" s="3" t="s">
        <v>656</v>
      </c>
      <c r="ED159" s="3">
        <v>120</v>
      </c>
      <c r="EE159" s="3">
        <v>1</v>
      </c>
      <c r="EH159" s="42" t="s">
        <v>105</v>
      </c>
      <c r="EI159" s="42" t="s">
        <v>105</v>
      </c>
      <c r="EJ159" s="42" t="s">
        <v>105</v>
      </c>
      <c r="EK159" s="42" t="s">
        <v>105</v>
      </c>
      <c r="EL159" s="42" t="s">
        <v>105</v>
      </c>
      <c r="EM159" s="42" t="s">
        <v>105</v>
      </c>
      <c r="EN159" s="42" t="s">
        <v>658</v>
      </c>
      <c r="EP159" s="42" t="s">
        <v>119</v>
      </c>
      <c r="EQ159" s="42" t="s">
        <v>105</v>
      </c>
      <c r="ER159" s="42" t="s">
        <v>119</v>
      </c>
      <c r="ES159" s="42" t="s">
        <v>105</v>
      </c>
      <c r="ET159" s="42" t="s">
        <v>105</v>
      </c>
      <c r="EU159" s="42" t="s">
        <v>105</v>
      </c>
      <c r="EV159" s="42" t="s">
        <v>105</v>
      </c>
      <c r="EW159" s="42" t="s">
        <v>105</v>
      </c>
      <c r="EX159" s="42" t="s">
        <v>105</v>
      </c>
      <c r="EY159" s="42" t="s">
        <v>659</v>
      </c>
      <c r="GA159" s="3" t="s">
        <v>395</v>
      </c>
      <c r="GB159" s="3"/>
      <c r="GC159" s="108"/>
      <c r="GD159" s="108"/>
      <c r="GE159" s="108"/>
      <c r="GF159" s="108"/>
      <c r="GG159" s="104"/>
      <c r="GH159" s="109"/>
      <c r="GI159" s="3"/>
      <c r="GJ159" s="3"/>
    </row>
    <row r="160" spans="1:192">
      <c r="A160" s="36">
        <v>121</v>
      </c>
      <c r="B160" s="3">
        <v>0</v>
      </c>
      <c r="C160" s="228">
        <v>10187</v>
      </c>
      <c r="D160" s="228">
        <v>1002</v>
      </c>
      <c r="E160" s="3" t="s">
        <v>198</v>
      </c>
      <c r="F160" s="3" t="s">
        <v>199</v>
      </c>
      <c r="G160" s="3" t="s">
        <v>200</v>
      </c>
      <c r="H160" s="3" t="s">
        <v>201</v>
      </c>
      <c r="I160" s="37" t="s">
        <v>660</v>
      </c>
      <c r="J160" s="43" t="s">
        <v>587</v>
      </c>
      <c r="K160" s="35"/>
      <c r="L160" s="44" t="s">
        <v>661</v>
      </c>
      <c r="M160" s="45" t="s">
        <v>167</v>
      </c>
      <c r="N160" s="45" t="s">
        <v>109</v>
      </c>
      <c r="O160" s="39"/>
      <c r="P160" s="45">
        <v>6000</v>
      </c>
      <c r="Q160" s="45" t="s">
        <v>129</v>
      </c>
      <c r="R160" s="39">
        <v>23</v>
      </c>
      <c r="S160" s="39"/>
      <c r="T160" s="39"/>
      <c r="U160" s="39"/>
      <c r="V160" s="45" t="s">
        <v>83</v>
      </c>
      <c r="W160" s="39">
        <v>23</v>
      </c>
      <c r="X160" s="39" t="b">
        <v>1</v>
      </c>
      <c r="Y160" s="39"/>
      <c r="Z160" s="45" t="s">
        <v>109</v>
      </c>
      <c r="AA160" s="39"/>
      <c r="AB160" s="40"/>
      <c r="AC160" s="40"/>
      <c r="AD160" s="46" t="s">
        <v>111</v>
      </c>
      <c r="BA160" s="3" t="b">
        <v>1</v>
      </c>
      <c r="BB160" s="34" t="b">
        <v>1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5"/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5"/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5"/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5"/>
      <c r="DK160" s="3" t="b">
        <v>0</v>
      </c>
      <c r="DL160" s="3" t="b">
        <v>0</v>
      </c>
      <c r="DM160" s="3" t="b">
        <v>0</v>
      </c>
      <c r="DN160" s="3" t="b">
        <v>0</v>
      </c>
      <c r="DO160" s="3" t="b">
        <v>0</v>
      </c>
      <c r="DP160" s="3" t="b">
        <v>0</v>
      </c>
      <c r="DQ160" s="3" t="b">
        <v>0</v>
      </c>
      <c r="DR160" s="3" t="b">
        <v>0</v>
      </c>
      <c r="DS160" s="3" t="b">
        <v>0</v>
      </c>
      <c r="DT160" s="3" t="b">
        <v>0</v>
      </c>
      <c r="DU160" s="3" t="b">
        <v>0</v>
      </c>
      <c r="DV160" s="3" t="b">
        <v>0</v>
      </c>
      <c r="DW160" s="3" t="b">
        <v>0</v>
      </c>
      <c r="DX160" s="3" t="b">
        <v>0</v>
      </c>
      <c r="DY160" s="35"/>
      <c r="EA160" s="3" t="s">
        <v>660</v>
      </c>
      <c r="ED160" s="3">
        <v>121</v>
      </c>
      <c r="EE160" s="3">
        <v>1</v>
      </c>
      <c r="EH160" s="3" t="s">
        <v>136</v>
      </c>
      <c r="EI160" s="3" t="s">
        <v>466</v>
      </c>
      <c r="EJ160" s="3" t="s">
        <v>105</v>
      </c>
      <c r="EK160" s="3" t="s">
        <v>105</v>
      </c>
      <c r="EL160" s="3" t="s">
        <v>105</v>
      </c>
      <c r="EM160" s="3" t="s">
        <v>662</v>
      </c>
      <c r="EN160" s="3" t="s">
        <v>323</v>
      </c>
      <c r="EP160" s="3" t="s">
        <v>167</v>
      </c>
      <c r="EQ160" s="3" t="s">
        <v>105</v>
      </c>
      <c r="ER160" s="3" t="s">
        <v>167</v>
      </c>
      <c r="ES160" s="3" t="s">
        <v>105</v>
      </c>
      <c r="ET160" s="3" t="s">
        <v>105</v>
      </c>
      <c r="EU160" s="3" t="s">
        <v>105</v>
      </c>
      <c r="EV160" s="3" t="s">
        <v>105</v>
      </c>
      <c r="EW160" s="3" t="s">
        <v>105</v>
      </c>
      <c r="EX160" s="3" t="s">
        <v>663</v>
      </c>
      <c r="EY160" s="3" t="s">
        <v>325</v>
      </c>
      <c r="GB160" s="3" t="s">
        <v>473</v>
      </c>
      <c r="GC160" s="110" t="e">
        <f>#REF!+#REF!*0+#REF!*IF($Q160="Yes",1,0)+#REF!*$R160</f>
        <v>#REF!</v>
      </c>
      <c r="GD160" s="110" t="e">
        <f>#REF!+#REF!*1+#REF!*IF($Q160="Yes",1,0)+#REF!*$R160</f>
        <v>#REF!</v>
      </c>
      <c r="GE160" s="110" t="e">
        <f>#REF!+#REF!*1+#REF!*IF($Q160="Yes",1,0)+#REF!*$R160</f>
        <v>#REF!</v>
      </c>
      <c r="GF160" s="110" t="e">
        <f>#REF!+#REF!*1+#REF!*IF($Q160="Yes",1,0)+#REF!*$R160</f>
        <v>#REF!</v>
      </c>
      <c r="GG160" s="105">
        <v>6.2E-2</v>
      </c>
      <c r="GH160" s="109">
        <v>72.260416710552065</v>
      </c>
    </row>
    <row r="161" spans="1:190" hidden="1">
      <c r="A161" s="36">
        <v>122</v>
      </c>
      <c r="B161" s="3">
        <v>0</v>
      </c>
      <c r="C161" s="228">
        <v>10188</v>
      </c>
      <c r="D161" s="228">
        <v>1002</v>
      </c>
      <c r="E161" s="3" t="s">
        <v>198</v>
      </c>
      <c r="F161" s="3" t="s">
        <v>199</v>
      </c>
      <c r="G161" s="3" t="s">
        <v>200</v>
      </c>
      <c r="H161" s="3" t="s">
        <v>201</v>
      </c>
      <c r="I161" s="37" t="s">
        <v>664</v>
      </c>
      <c r="J161" s="43" t="s">
        <v>587</v>
      </c>
      <c r="K161" s="35"/>
      <c r="L161" s="44" t="s">
        <v>665</v>
      </c>
      <c r="M161" s="45" t="s">
        <v>109</v>
      </c>
      <c r="N161" s="45" t="s">
        <v>109</v>
      </c>
      <c r="O161" s="39"/>
      <c r="P161" s="45">
        <v>6000</v>
      </c>
      <c r="Q161" s="39" t="s">
        <v>148</v>
      </c>
      <c r="R161" s="39">
        <v>23</v>
      </c>
      <c r="S161" s="39"/>
      <c r="T161" s="39"/>
      <c r="U161" s="39"/>
      <c r="V161" s="45" t="s">
        <v>83</v>
      </c>
      <c r="W161" s="39">
        <v>23</v>
      </c>
      <c r="X161" s="39" t="b">
        <v>1</v>
      </c>
      <c r="Y161" s="39"/>
      <c r="Z161" s="45" t="s">
        <v>109</v>
      </c>
      <c r="AA161" s="39"/>
      <c r="AB161" s="40"/>
      <c r="AC161" s="40"/>
      <c r="AD161" s="46" t="s">
        <v>111</v>
      </c>
      <c r="BA161" s="3" t="b">
        <v>1</v>
      </c>
      <c r="BB161" s="34" t="b">
        <v>1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5"/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5"/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5"/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5"/>
      <c r="DK161" s="3" t="b">
        <v>0</v>
      </c>
      <c r="DL161" s="3" t="b">
        <v>0</v>
      </c>
      <c r="DM161" s="3" t="b">
        <v>0</v>
      </c>
      <c r="DN161" s="3" t="b">
        <v>0</v>
      </c>
      <c r="DO161" s="3" t="b">
        <v>0</v>
      </c>
      <c r="DP161" s="3" t="b">
        <v>0</v>
      </c>
      <c r="DQ161" s="3" t="b">
        <v>0</v>
      </c>
      <c r="DR161" s="3" t="b">
        <v>0</v>
      </c>
      <c r="DS161" s="3" t="b">
        <v>0</v>
      </c>
      <c r="DT161" s="3" t="b">
        <v>0</v>
      </c>
      <c r="DU161" s="3" t="b">
        <v>0</v>
      </c>
      <c r="DV161" s="3" t="b">
        <v>0</v>
      </c>
      <c r="DW161" s="3" t="b">
        <v>0</v>
      </c>
      <c r="DX161" s="3" t="b">
        <v>0</v>
      </c>
      <c r="DY161" s="35"/>
      <c r="EA161" s="3" t="s">
        <v>664</v>
      </c>
      <c r="ED161" s="3">
        <v>122</v>
      </c>
      <c r="EE161" s="3">
        <v>1</v>
      </c>
      <c r="EH161" s="3" t="s">
        <v>105</v>
      </c>
      <c r="EI161" s="3" t="s">
        <v>105</v>
      </c>
      <c r="EJ161" s="3" t="s">
        <v>105</v>
      </c>
      <c r="EK161" s="3" t="s">
        <v>589</v>
      </c>
      <c r="EL161" s="3" t="s">
        <v>105</v>
      </c>
      <c r="EM161" s="3" t="s">
        <v>662</v>
      </c>
      <c r="EN161" s="3" t="s">
        <v>323</v>
      </c>
      <c r="EP161" s="3" t="s">
        <v>119</v>
      </c>
      <c r="EQ161" s="3" t="s">
        <v>105</v>
      </c>
      <c r="ER161" s="3" t="s">
        <v>119</v>
      </c>
      <c r="ES161" s="3" t="s">
        <v>105</v>
      </c>
      <c r="ET161" s="3" t="s">
        <v>590</v>
      </c>
      <c r="EU161" s="3" t="s">
        <v>105</v>
      </c>
      <c r="EV161" s="3" t="s">
        <v>105</v>
      </c>
      <c r="EW161" s="3" t="s">
        <v>105</v>
      </c>
      <c r="EX161" s="3" t="s">
        <v>663</v>
      </c>
      <c r="EY161" s="3" t="s">
        <v>325</v>
      </c>
      <c r="GA161" s="3" t="s">
        <v>395</v>
      </c>
      <c r="GG161" s="104"/>
      <c r="GH161" s="109"/>
    </row>
    <row r="162" spans="1:190">
      <c r="A162" s="36">
        <v>123</v>
      </c>
      <c r="B162" s="3">
        <v>0</v>
      </c>
      <c r="C162" s="228">
        <v>10189</v>
      </c>
      <c r="D162" s="228">
        <v>1002</v>
      </c>
      <c r="E162" s="3" t="s">
        <v>198</v>
      </c>
      <c r="F162" s="3" t="s">
        <v>199</v>
      </c>
      <c r="G162" s="3" t="s">
        <v>200</v>
      </c>
      <c r="H162" s="3" t="s">
        <v>201</v>
      </c>
      <c r="I162" s="37" t="s">
        <v>666</v>
      </c>
      <c r="J162" s="43" t="s">
        <v>587</v>
      </c>
      <c r="K162" s="35"/>
      <c r="L162" s="44" t="s">
        <v>667</v>
      </c>
      <c r="M162" s="45" t="s">
        <v>109</v>
      </c>
      <c r="N162" s="45" t="s">
        <v>109</v>
      </c>
      <c r="O162" s="39"/>
      <c r="P162" s="45">
        <v>6000</v>
      </c>
      <c r="Q162" s="45" t="s">
        <v>129</v>
      </c>
      <c r="R162" s="39">
        <v>38</v>
      </c>
      <c r="S162" s="39"/>
      <c r="T162" s="39"/>
      <c r="U162" s="39"/>
      <c r="V162" s="45" t="s">
        <v>83</v>
      </c>
      <c r="W162" s="39">
        <v>38</v>
      </c>
      <c r="X162" s="39"/>
      <c r="Y162" s="39"/>
      <c r="Z162" s="45" t="s">
        <v>109</v>
      </c>
      <c r="AA162" s="39"/>
      <c r="AB162" s="40"/>
      <c r="AC162" s="40"/>
      <c r="AD162" s="46" t="s">
        <v>111</v>
      </c>
      <c r="BA162" s="3" t="b">
        <v>1</v>
      </c>
      <c r="BB162" s="34" t="b">
        <v>1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5"/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5"/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5"/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5"/>
      <c r="DK162" s="3" t="b">
        <v>0</v>
      </c>
      <c r="DL162" s="3" t="b">
        <v>0</v>
      </c>
      <c r="DM162" s="3" t="b">
        <v>0</v>
      </c>
      <c r="DN162" s="3" t="b">
        <v>0</v>
      </c>
      <c r="DO162" s="3" t="b">
        <v>0</v>
      </c>
      <c r="DP162" s="3" t="b">
        <v>0</v>
      </c>
      <c r="DQ162" s="3" t="b">
        <v>0</v>
      </c>
      <c r="DR162" s="3" t="b">
        <v>0</v>
      </c>
      <c r="DS162" s="3" t="b">
        <v>0</v>
      </c>
      <c r="DT162" s="3" t="b">
        <v>0</v>
      </c>
      <c r="DU162" s="3" t="b">
        <v>0</v>
      </c>
      <c r="DV162" s="3" t="b">
        <v>0</v>
      </c>
      <c r="DW162" s="3" t="b">
        <v>0</v>
      </c>
      <c r="DX162" s="3" t="b">
        <v>0</v>
      </c>
      <c r="DY162" s="35"/>
      <c r="EA162" s="3" t="s">
        <v>666</v>
      </c>
      <c r="ED162" s="3">
        <v>123</v>
      </c>
      <c r="EE162" s="3">
        <v>1</v>
      </c>
      <c r="EH162" s="3" t="s">
        <v>105</v>
      </c>
      <c r="EI162" s="3" t="s">
        <v>105</v>
      </c>
      <c r="EJ162" s="3" t="s">
        <v>105</v>
      </c>
      <c r="EK162" s="3" t="s">
        <v>105</v>
      </c>
      <c r="EL162" s="3" t="s">
        <v>105</v>
      </c>
      <c r="EM162" s="3" t="s">
        <v>105</v>
      </c>
      <c r="EN162" s="3" t="s">
        <v>668</v>
      </c>
      <c r="EP162" s="3" t="s">
        <v>119</v>
      </c>
      <c r="EQ162" s="3" t="s">
        <v>105</v>
      </c>
      <c r="ER162" s="3" t="s">
        <v>119</v>
      </c>
      <c r="ES162" s="3" t="s">
        <v>105</v>
      </c>
      <c r="ET162" s="3" t="s">
        <v>105</v>
      </c>
      <c r="EU162" s="3" t="s">
        <v>105</v>
      </c>
      <c r="EV162" s="3" t="s">
        <v>105</v>
      </c>
      <c r="EW162" s="3" t="s">
        <v>105</v>
      </c>
      <c r="EX162" s="3" t="s">
        <v>105</v>
      </c>
      <c r="EY162" s="3" t="s">
        <v>669</v>
      </c>
      <c r="GA162" s="3" t="s">
        <v>208</v>
      </c>
      <c r="GB162" s="3" t="s">
        <v>104</v>
      </c>
      <c r="GC162" s="108" t="e">
        <f>#REF!+#REF!*IF($M162="A",1,0)+#REF!*0+#REF!*0+#REF!*IF($AA162="TRUE",1,0)+#REF!*IF(OR($Q162="Yes",$Q162="Cont"),1,0)+#REF!*($P162/1000)+#REF!*$R162+#REF!*IF($R162&gt;25,$R162-25,0)</f>
        <v>#REF!</v>
      </c>
      <c r="GD162" s="108" t="e">
        <f>#REF!+#REF!*IF($M162="A",1,0)+#REF!*1+#REF!*0+#REF!*IF($AA162="TRUE",1,0)+#REF!*IF(OR($Q162="Yes",$Q162="Cont"),1,0)+#REF!*($P162/1000)+#REF!*$R162+#REF!*IF($R162&gt;25,$R162-25,0)</f>
        <v>#REF!</v>
      </c>
      <c r="GE162" s="108" t="e">
        <f>#REF!+#REF!*IF($M162="A",1,0)+#REF!*1+#REF!*0+#REF!*IF($AA162="TRUE",1,0)+#REF!*IF(OR($Q162="Yes",$Q162="Cont"),1,0)+#REF!*($P162/1000)+#REF!*$R162+#REF!*IF($R162&gt;25,$R162-25,0)</f>
        <v>#REF!</v>
      </c>
      <c r="GF162" s="108" t="e">
        <f>#REF!+#REF!*IF($M162="A",1,0)+#REF!*1+#REF!*1+#REF!*IF($AA162="TRUE",1,0)+#REF!*IF(OR($Q162="Yes",$Q162="Cont"),1,0)+#REF!*($P162/1000)+#REF!*$R162+#REF!*IF($R162&gt;25,$R162-25,0)</f>
        <v>#REF!</v>
      </c>
      <c r="GG162" s="104">
        <v>7.9629999999999992E-2</v>
      </c>
      <c r="GH162" s="109">
        <v>72.260416710552065</v>
      </c>
    </row>
    <row r="163" spans="1:190">
      <c r="A163" s="36">
        <v>124</v>
      </c>
      <c r="B163" s="3">
        <v>0</v>
      </c>
      <c r="C163" s="228">
        <v>10190</v>
      </c>
      <c r="D163" s="228">
        <v>1002</v>
      </c>
      <c r="E163" s="3" t="s">
        <v>198</v>
      </c>
      <c r="F163" s="3" t="s">
        <v>199</v>
      </c>
      <c r="G163" s="3" t="s">
        <v>200</v>
      </c>
      <c r="H163" s="3" t="s">
        <v>201</v>
      </c>
      <c r="I163" s="37" t="s">
        <v>670</v>
      </c>
      <c r="J163" s="43" t="s">
        <v>587</v>
      </c>
      <c r="K163" s="35"/>
      <c r="L163" s="44" t="s">
        <v>671</v>
      </c>
      <c r="M163" s="45" t="s">
        <v>109</v>
      </c>
      <c r="N163" s="45" t="s">
        <v>109</v>
      </c>
      <c r="O163" s="39"/>
      <c r="P163" s="45">
        <v>6000</v>
      </c>
      <c r="Q163" s="45" t="s">
        <v>129</v>
      </c>
      <c r="R163" s="39">
        <v>39</v>
      </c>
      <c r="S163" s="39"/>
      <c r="T163" s="39"/>
      <c r="U163" s="39"/>
      <c r="V163" s="45" t="s">
        <v>83</v>
      </c>
      <c r="W163" s="39">
        <v>39</v>
      </c>
      <c r="X163" s="39"/>
      <c r="Y163" s="39"/>
      <c r="Z163" s="45" t="s">
        <v>109</v>
      </c>
      <c r="AA163" s="39"/>
      <c r="AB163" s="40"/>
      <c r="AC163" s="40"/>
      <c r="AD163" s="46" t="s">
        <v>111</v>
      </c>
      <c r="BA163" s="3" t="b">
        <v>1</v>
      </c>
      <c r="BB163" s="34" t="b">
        <v>1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5"/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5"/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5"/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5"/>
      <c r="DK163" s="3" t="b">
        <v>0</v>
      </c>
      <c r="DL163" s="3" t="b">
        <v>0</v>
      </c>
      <c r="DM163" s="3" t="b">
        <v>0</v>
      </c>
      <c r="DN163" s="3" t="b">
        <v>0</v>
      </c>
      <c r="DO163" s="3" t="b">
        <v>0</v>
      </c>
      <c r="DP163" s="3" t="b">
        <v>0</v>
      </c>
      <c r="DQ163" s="3" t="b">
        <v>0</v>
      </c>
      <c r="DR163" s="3" t="b">
        <v>0</v>
      </c>
      <c r="DS163" s="3" t="b">
        <v>0</v>
      </c>
      <c r="DT163" s="3" t="b">
        <v>0</v>
      </c>
      <c r="DU163" s="3" t="b">
        <v>0</v>
      </c>
      <c r="DV163" s="3" t="b">
        <v>0</v>
      </c>
      <c r="DW163" s="3" t="b">
        <v>0</v>
      </c>
      <c r="DX163" s="3" t="b">
        <v>0</v>
      </c>
      <c r="DY163" s="35"/>
      <c r="EA163" s="3" t="s">
        <v>670</v>
      </c>
      <c r="ED163" s="3">
        <v>124</v>
      </c>
      <c r="EE163" s="3">
        <v>1</v>
      </c>
      <c r="EH163" s="3" t="s">
        <v>105</v>
      </c>
      <c r="EI163" s="3" t="s">
        <v>105</v>
      </c>
      <c r="EJ163" s="3" t="s">
        <v>105</v>
      </c>
      <c r="EK163" s="3" t="s">
        <v>105</v>
      </c>
      <c r="EL163" s="3" t="s">
        <v>105</v>
      </c>
      <c r="EM163" s="3" t="s">
        <v>105</v>
      </c>
      <c r="EN163" s="3" t="s">
        <v>672</v>
      </c>
      <c r="EP163" s="3" t="s">
        <v>119</v>
      </c>
      <c r="EQ163" s="3" t="s">
        <v>105</v>
      </c>
      <c r="ER163" s="3" t="s">
        <v>119</v>
      </c>
      <c r="ES163" s="3" t="s">
        <v>105</v>
      </c>
      <c r="ET163" s="3" t="s">
        <v>105</v>
      </c>
      <c r="EU163" s="3" t="s">
        <v>105</v>
      </c>
      <c r="EV163" s="3" t="s">
        <v>105</v>
      </c>
      <c r="EW163" s="3" t="s">
        <v>105</v>
      </c>
      <c r="EX163" s="3" t="s">
        <v>105</v>
      </c>
      <c r="EY163" s="3" t="s">
        <v>673</v>
      </c>
      <c r="GA163" s="3" t="s">
        <v>208</v>
      </c>
      <c r="GB163" s="3" t="s">
        <v>104</v>
      </c>
      <c r="GC163" s="108" t="e">
        <f>#REF!+#REF!*IF($M163="A",1,0)+#REF!*0+#REF!*0+#REF!*IF($AA163="TRUE",1,0)+#REF!*IF(OR($Q163="Yes",$Q163="Cont"),1,0)+#REF!*($P163/1000)+#REF!*$R163+#REF!*IF($R163&gt;25,$R163-25,0)</f>
        <v>#REF!</v>
      </c>
      <c r="GD163" s="108" t="e">
        <f>#REF!+#REF!*IF($M163="A",1,0)+#REF!*1+#REF!*0+#REF!*IF($AA163="TRUE",1,0)+#REF!*IF(OR($Q163="Yes",$Q163="Cont"),1,0)+#REF!*($P163/1000)+#REF!*$R163+#REF!*IF($R163&gt;25,$R163-25,0)</f>
        <v>#REF!</v>
      </c>
      <c r="GE163" s="108" t="e">
        <f>#REF!+#REF!*IF($M163="A",1,0)+#REF!*1+#REF!*0+#REF!*IF($AA163="TRUE",1,0)+#REF!*IF(OR($Q163="Yes",$Q163="Cont"),1,0)+#REF!*($P163/1000)+#REF!*$R163+#REF!*IF($R163&gt;25,$R163-25,0)</f>
        <v>#REF!</v>
      </c>
      <c r="GF163" s="108" t="e">
        <f>#REF!+#REF!*IF($M163="A",1,0)+#REF!*1+#REF!*1+#REF!*IF($AA163="TRUE",1,0)+#REF!*IF(OR($Q163="Yes",$Q163="Cont"),1,0)+#REF!*($P163/1000)+#REF!*$R163+#REF!*IF($R163&gt;25,$R163-25,0)</f>
        <v>#REF!</v>
      </c>
      <c r="GG163" s="104">
        <v>7.9629999999999992E-2</v>
      </c>
      <c r="GH163" s="109">
        <v>72.260416710552065</v>
      </c>
    </row>
    <row r="164" spans="1:190">
      <c r="A164" s="36">
        <v>125</v>
      </c>
      <c r="B164" s="3">
        <v>0</v>
      </c>
      <c r="C164" s="228">
        <v>10191</v>
      </c>
      <c r="D164" s="228">
        <v>1002</v>
      </c>
      <c r="E164" s="3" t="s">
        <v>198</v>
      </c>
      <c r="F164" s="3" t="s">
        <v>199</v>
      </c>
      <c r="G164" s="3" t="s">
        <v>200</v>
      </c>
      <c r="H164" s="3" t="s">
        <v>201</v>
      </c>
      <c r="I164" s="37" t="s">
        <v>674</v>
      </c>
      <c r="J164" s="43" t="s">
        <v>587</v>
      </c>
      <c r="K164" s="35"/>
      <c r="L164" s="44" t="s">
        <v>675</v>
      </c>
      <c r="M164" s="45" t="s">
        <v>109</v>
      </c>
      <c r="N164" s="45" t="s">
        <v>109</v>
      </c>
      <c r="O164" s="39"/>
      <c r="P164" s="45">
        <v>6000</v>
      </c>
      <c r="Q164" s="45" t="s">
        <v>129</v>
      </c>
      <c r="R164" s="39">
        <v>44</v>
      </c>
      <c r="S164" s="39"/>
      <c r="T164" s="39"/>
      <c r="U164" s="39"/>
      <c r="V164" s="45" t="s">
        <v>83</v>
      </c>
      <c r="W164" s="39">
        <v>44</v>
      </c>
      <c r="X164" s="39"/>
      <c r="Y164" s="39"/>
      <c r="Z164" s="45" t="s">
        <v>109</v>
      </c>
      <c r="AA164" s="39"/>
      <c r="AB164" s="40"/>
      <c r="AC164" s="40"/>
      <c r="AD164" s="46" t="s">
        <v>111</v>
      </c>
      <c r="BA164" s="3" t="b">
        <v>1</v>
      </c>
      <c r="BB164" s="34" t="b">
        <v>1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5"/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5"/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5"/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5"/>
      <c r="DK164" s="3" t="b">
        <v>0</v>
      </c>
      <c r="DL164" s="3" t="b">
        <v>0</v>
      </c>
      <c r="DM164" s="3" t="b">
        <v>0</v>
      </c>
      <c r="DN164" s="3" t="b">
        <v>0</v>
      </c>
      <c r="DO164" s="3" t="b">
        <v>0</v>
      </c>
      <c r="DP164" s="3" t="b">
        <v>0</v>
      </c>
      <c r="DQ164" s="3" t="b">
        <v>0</v>
      </c>
      <c r="DR164" s="3" t="b">
        <v>0</v>
      </c>
      <c r="DS164" s="3" t="b">
        <v>0</v>
      </c>
      <c r="DT164" s="3" t="b">
        <v>0</v>
      </c>
      <c r="DU164" s="3" t="b">
        <v>0</v>
      </c>
      <c r="DV164" s="3" t="b">
        <v>0</v>
      </c>
      <c r="DW164" s="3" t="b">
        <v>0</v>
      </c>
      <c r="DX164" s="3" t="b">
        <v>0</v>
      </c>
      <c r="DY164" s="35"/>
      <c r="EA164" s="3" t="s">
        <v>674</v>
      </c>
      <c r="ED164" s="3">
        <v>125</v>
      </c>
      <c r="EE164" s="3">
        <v>1</v>
      </c>
      <c r="EH164" s="3" t="s">
        <v>105</v>
      </c>
      <c r="EI164" s="3" t="s">
        <v>105</v>
      </c>
      <c r="EJ164" s="3" t="s">
        <v>105</v>
      </c>
      <c r="EK164" s="3" t="s">
        <v>105</v>
      </c>
      <c r="EL164" s="3" t="s">
        <v>105</v>
      </c>
      <c r="EM164" s="3" t="s">
        <v>105</v>
      </c>
      <c r="EN164" s="3" t="s">
        <v>676</v>
      </c>
      <c r="EP164" s="3" t="s">
        <v>119</v>
      </c>
      <c r="EQ164" s="3" t="s">
        <v>105</v>
      </c>
      <c r="ER164" s="3" t="s">
        <v>119</v>
      </c>
      <c r="ES164" s="3" t="s">
        <v>105</v>
      </c>
      <c r="ET164" s="3" t="s">
        <v>105</v>
      </c>
      <c r="EU164" s="3" t="s">
        <v>105</v>
      </c>
      <c r="EV164" s="3" t="s">
        <v>105</v>
      </c>
      <c r="EW164" s="3" t="s">
        <v>105</v>
      </c>
      <c r="EX164" s="3" t="s">
        <v>105</v>
      </c>
      <c r="EY164" s="3" t="s">
        <v>677</v>
      </c>
      <c r="GA164" s="3" t="s">
        <v>208</v>
      </c>
      <c r="GB164" s="3" t="s">
        <v>104</v>
      </c>
      <c r="GC164" s="108" t="e">
        <f>#REF!+#REF!*IF($M164="A",1,0)+#REF!*0+#REF!*0+#REF!*IF($AA164="TRUE",1,0)+#REF!*IF(OR($Q164="Yes",$Q164="Cont"),1,0)+#REF!*($P164/1000)+#REF!*$R164+#REF!*IF($R164&gt;25,$R164-25,0)</f>
        <v>#REF!</v>
      </c>
      <c r="GD164" s="108" t="e">
        <f>#REF!+#REF!*IF($M164="A",1,0)+#REF!*1+#REF!*0+#REF!*IF($AA164="TRUE",1,0)+#REF!*IF(OR($Q164="Yes",$Q164="Cont"),1,0)+#REF!*($P164/1000)+#REF!*$R164+#REF!*IF($R164&gt;25,$R164-25,0)</f>
        <v>#REF!</v>
      </c>
      <c r="GE164" s="108" t="e">
        <f>#REF!+#REF!*IF($M164="A",1,0)+#REF!*1+#REF!*0+#REF!*IF($AA164="TRUE",1,0)+#REF!*IF(OR($Q164="Yes",$Q164="Cont"),1,0)+#REF!*($P164/1000)+#REF!*$R164+#REF!*IF($R164&gt;25,$R164-25,0)</f>
        <v>#REF!</v>
      </c>
      <c r="GF164" s="108" t="e">
        <f>#REF!+#REF!*IF($M164="A",1,0)+#REF!*1+#REF!*1+#REF!*IF($AA164="TRUE",1,0)+#REF!*IF(OR($Q164="Yes",$Q164="Cont"),1,0)+#REF!*($P164/1000)+#REF!*$R164+#REF!*IF($R164&gt;25,$R164-25,0)</f>
        <v>#REF!</v>
      </c>
      <c r="GG164" s="104">
        <v>7.9629999999999992E-2</v>
      </c>
      <c r="GH164" s="109">
        <v>72.260416710552065</v>
      </c>
    </row>
    <row r="165" spans="1:190">
      <c r="A165" s="36">
        <v>126</v>
      </c>
      <c r="B165" s="3">
        <v>0</v>
      </c>
      <c r="C165" s="228">
        <v>10192</v>
      </c>
      <c r="D165" s="228">
        <v>1002</v>
      </c>
      <c r="E165" s="3" t="s">
        <v>198</v>
      </c>
      <c r="F165" s="3" t="s">
        <v>199</v>
      </c>
      <c r="G165" s="3" t="s">
        <v>200</v>
      </c>
      <c r="H165" s="3" t="s">
        <v>201</v>
      </c>
      <c r="I165" s="37" t="s">
        <v>678</v>
      </c>
      <c r="J165" s="43" t="s">
        <v>587</v>
      </c>
      <c r="K165" s="35"/>
      <c r="L165" s="44" t="s">
        <v>679</v>
      </c>
      <c r="M165" s="45" t="s">
        <v>109</v>
      </c>
      <c r="N165" s="45" t="s">
        <v>109</v>
      </c>
      <c r="O165" s="39"/>
      <c r="P165" s="45">
        <v>6000</v>
      </c>
      <c r="Q165" s="45" t="s">
        <v>129</v>
      </c>
      <c r="R165" s="39">
        <v>45</v>
      </c>
      <c r="S165" s="39"/>
      <c r="T165" s="39"/>
      <c r="U165" s="39"/>
      <c r="V165" s="45" t="s">
        <v>83</v>
      </c>
      <c r="W165" s="39">
        <v>45</v>
      </c>
      <c r="X165" s="39"/>
      <c r="Y165" s="39"/>
      <c r="Z165" s="45" t="s">
        <v>109</v>
      </c>
      <c r="AA165" s="39"/>
      <c r="AB165" s="40"/>
      <c r="AC165" s="40"/>
      <c r="AD165" s="46" t="s">
        <v>111</v>
      </c>
      <c r="BA165" s="3" t="b">
        <v>1</v>
      </c>
      <c r="BB165" s="34" t="b">
        <v>1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5"/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5"/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5"/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0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0</v>
      </c>
      <c r="DJ165" s="35"/>
      <c r="DK165" s="3" t="b">
        <v>0</v>
      </c>
      <c r="DL165" s="3" t="b">
        <v>0</v>
      </c>
      <c r="DM165" s="3" t="b">
        <v>0</v>
      </c>
      <c r="DN165" s="3" t="b">
        <v>0</v>
      </c>
      <c r="DO165" s="3" t="b">
        <v>0</v>
      </c>
      <c r="DP165" s="3" t="b">
        <v>0</v>
      </c>
      <c r="DQ165" s="3" t="b">
        <v>0</v>
      </c>
      <c r="DR165" s="3" t="b">
        <v>0</v>
      </c>
      <c r="DS165" s="3" t="b">
        <v>0</v>
      </c>
      <c r="DT165" s="3" t="b">
        <v>0</v>
      </c>
      <c r="DU165" s="3" t="b">
        <v>0</v>
      </c>
      <c r="DV165" s="3" t="b">
        <v>0</v>
      </c>
      <c r="DW165" s="3" t="b">
        <v>0</v>
      </c>
      <c r="DX165" s="3" t="b">
        <v>0</v>
      </c>
      <c r="DY165" s="35"/>
      <c r="EA165" s="3" t="s">
        <v>678</v>
      </c>
      <c r="ED165" s="3">
        <v>126</v>
      </c>
      <c r="EE165" s="3">
        <v>1</v>
      </c>
      <c r="EH165" s="3" t="s">
        <v>105</v>
      </c>
      <c r="EI165" s="3" t="s">
        <v>105</v>
      </c>
      <c r="EJ165" s="3" t="s">
        <v>105</v>
      </c>
      <c r="EK165" s="3" t="s">
        <v>105</v>
      </c>
      <c r="EL165" s="3" t="s">
        <v>105</v>
      </c>
      <c r="EM165" s="3" t="s">
        <v>105</v>
      </c>
      <c r="EN165" s="3" t="s">
        <v>680</v>
      </c>
      <c r="EP165" s="3" t="s">
        <v>119</v>
      </c>
      <c r="EQ165" s="3" t="s">
        <v>105</v>
      </c>
      <c r="ER165" s="3" t="s">
        <v>119</v>
      </c>
      <c r="ES165" s="3" t="s">
        <v>105</v>
      </c>
      <c r="ET165" s="3" t="s">
        <v>105</v>
      </c>
      <c r="EU165" s="3" t="s">
        <v>105</v>
      </c>
      <c r="EV165" s="3" t="s">
        <v>105</v>
      </c>
      <c r="EW165" s="3" t="s">
        <v>105</v>
      </c>
      <c r="EX165" s="3" t="s">
        <v>105</v>
      </c>
      <c r="EY165" s="3" t="s">
        <v>681</v>
      </c>
      <c r="GA165" s="3" t="s">
        <v>208</v>
      </c>
      <c r="GB165" s="3" t="s">
        <v>104</v>
      </c>
      <c r="GC165" s="108" t="e">
        <f>#REF!+#REF!*IF($M165="A",1,0)+#REF!*0+#REF!*0+#REF!*IF($AA165="TRUE",1,0)+#REF!*IF(OR($Q165="Yes",$Q165="Cont"),1,0)+#REF!*($P165/1000)+#REF!*$R165+#REF!*IF($R165&gt;25,$R165-25,0)</f>
        <v>#REF!</v>
      </c>
      <c r="GD165" s="108" t="e">
        <f>#REF!+#REF!*IF($M165="A",1,0)+#REF!*1+#REF!*0+#REF!*IF($AA165="TRUE",1,0)+#REF!*IF(OR($Q165="Yes",$Q165="Cont"),1,0)+#REF!*($P165/1000)+#REF!*$R165+#REF!*IF($R165&gt;25,$R165-25,0)</f>
        <v>#REF!</v>
      </c>
      <c r="GE165" s="108" t="e">
        <f>#REF!+#REF!*IF($M165="A",1,0)+#REF!*1+#REF!*0+#REF!*IF($AA165="TRUE",1,0)+#REF!*IF(OR($Q165="Yes",$Q165="Cont"),1,0)+#REF!*($P165/1000)+#REF!*$R165+#REF!*IF($R165&gt;25,$R165-25,0)</f>
        <v>#REF!</v>
      </c>
      <c r="GF165" s="108" t="e">
        <f>#REF!+#REF!*IF($M165="A",1,0)+#REF!*1+#REF!*1+#REF!*IF($AA165="TRUE",1,0)+#REF!*IF(OR($Q165="Yes",$Q165="Cont"),1,0)+#REF!*($P165/1000)+#REF!*$R165+#REF!*IF($R165&gt;25,$R165-25,0)</f>
        <v>#REF!</v>
      </c>
      <c r="GG165" s="104">
        <v>7.9629999999999992E-2</v>
      </c>
      <c r="GH165" s="109">
        <v>72.260416710552065</v>
      </c>
    </row>
    <row r="166" spans="1:190">
      <c r="A166" s="36">
        <v>127</v>
      </c>
      <c r="B166" s="3">
        <v>0</v>
      </c>
      <c r="C166" s="228">
        <v>10193</v>
      </c>
      <c r="D166" s="228">
        <v>1002</v>
      </c>
      <c r="E166" s="3" t="s">
        <v>198</v>
      </c>
      <c r="F166" s="3" t="s">
        <v>199</v>
      </c>
      <c r="G166" s="3" t="s">
        <v>200</v>
      </c>
      <c r="H166" s="3" t="s">
        <v>201</v>
      </c>
      <c r="I166" s="37" t="s">
        <v>682</v>
      </c>
      <c r="J166" s="43" t="s">
        <v>587</v>
      </c>
      <c r="K166" s="35"/>
      <c r="L166" s="44" t="s">
        <v>683</v>
      </c>
      <c r="M166" s="45" t="s">
        <v>109</v>
      </c>
      <c r="N166" s="45" t="s">
        <v>109</v>
      </c>
      <c r="O166" s="39"/>
      <c r="P166" s="45">
        <v>6000</v>
      </c>
      <c r="Q166" s="45" t="s">
        <v>129</v>
      </c>
      <c r="R166" s="39">
        <v>48</v>
      </c>
      <c r="S166" s="39"/>
      <c r="T166" s="39"/>
      <c r="U166" s="39"/>
      <c r="V166" s="45" t="s">
        <v>83</v>
      </c>
      <c r="W166" s="39">
        <v>48</v>
      </c>
      <c r="X166" s="39"/>
      <c r="Y166" s="39"/>
      <c r="Z166" s="45" t="s">
        <v>109</v>
      </c>
      <c r="AA166" s="39"/>
      <c r="AB166" s="40"/>
      <c r="AC166" s="40"/>
      <c r="AD166" s="46" t="s">
        <v>111</v>
      </c>
      <c r="BA166" s="3" t="b">
        <v>1</v>
      </c>
      <c r="BB166" s="34" t="b">
        <v>1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5"/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5"/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5"/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0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0</v>
      </c>
      <c r="DJ166" s="35"/>
      <c r="DK166" s="3" t="b">
        <v>0</v>
      </c>
      <c r="DL166" s="3" t="b">
        <v>0</v>
      </c>
      <c r="DM166" s="3" t="b">
        <v>0</v>
      </c>
      <c r="DN166" s="3" t="b">
        <v>0</v>
      </c>
      <c r="DO166" s="3" t="b">
        <v>0</v>
      </c>
      <c r="DP166" s="3" t="b">
        <v>0</v>
      </c>
      <c r="DQ166" s="3" t="b">
        <v>0</v>
      </c>
      <c r="DR166" s="3" t="b">
        <v>0</v>
      </c>
      <c r="DS166" s="3" t="b">
        <v>0</v>
      </c>
      <c r="DT166" s="3" t="b">
        <v>0</v>
      </c>
      <c r="DU166" s="3" t="b">
        <v>0</v>
      </c>
      <c r="DV166" s="3" t="b">
        <v>0</v>
      </c>
      <c r="DW166" s="3" t="b">
        <v>0</v>
      </c>
      <c r="DX166" s="3" t="b">
        <v>0</v>
      </c>
      <c r="DY166" s="35"/>
      <c r="EA166" s="3" t="s">
        <v>682</v>
      </c>
      <c r="ED166" s="3">
        <v>127</v>
      </c>
      <c r="EE166" s="3">
        <v>1</v>
      </c>
      <c r="EH166" s="3" t="s">
        <v>105</v>
      </c>
      <c r="EI166" s="3" t="s">
        <v>105</v>
      </c>
      <c r="EJ166" s="3" t="s">
        <v>105</v>
      </c>
      <c r="EK166" s="3" t="s">
        <v>105</v>
      </c>
      <c r="EL166" s="3" t="s">
        <v>105</v>
      </c>
      <c r="EM166" s="3" t="s">
        <v>105</v>
      </c>
      <c r="EN166" s="3" t="s">
        <v>684</v>
      </c>
      <c r="EP166" s="3" t="s">
        <v>119</v>
      </c>
      <c r="EQ166" s="3" t="s">
        <v>105</v>
      </c>
      <c r="ER166" s="3" t="s">
        <v>119</v>
      </c>
      <c r="ES166" s="3" t="s">
        <v>105</v>
      </c>
      <c r="ET166" s="3" t="s">
        <v>105</v>
      </c>
      <c r="EU166" s="3" t="s">
        <v>105</v>
      </c>
      <c r="EV166" s="3" t="s">
        <v>105</v>
      </c>
      <c r="EW166" s="3" t="s">
        <v>105</v>
      </c>
      <c r="EX166" s="3" t="s">
        <v>105</v>
      </c>
      <c r="EY166" s="3" t="s">
        <v>685</v>
      </c>
      <c r="GA166" s="3" t="s">
        <v>208</v>
      </c>
      <c r="GB166" s="3" t="s">
        <v>104</v>
      </c>
      <c r="GC166" s="108" t="e">
        <f>#REF!+#REF!*IF($M166="A",1,0)+#REF!*0+#REF!*0+#REF!*IF($AA166="TRUE",1,0)+#REF!*IF(OR($Q166="Yes",$Q166="Cont"),1,0)+#REF!*($P166/1000)+#REF!*$R166+#REF!*IF($R166&gt;25,$R166-25,0)</f>
        <v>#REF!</v>
      </c>
      <c r="GD166" s="108" t="e">
        <f>#REF!+#REF!*IF($M166="A",1,0)+#REF!*1+#REF!*0+#REF!*IF($AA166="TRUE",1,0)+#REF!*IF(OR($Q166="Yes",$Q166="Cont"),1,0)+#REF!*($P166/1000)+#REF!*$R166+#REF!*IF($R166&gt;25,$R166-25,0)</f>
        <v>#REF!</v>
      </c>
      <c r="GE166" s="108" t="e">
        <f>#REF!+#REF!*IF($M166="A",1,0)+#REF!*1+#REF!*0+#REF!*IF($AA166="TRUE",1,0)+#REF!*IF(OR($Q166="Yes",$Q166="Cont"),1,0)+#REF!*($P166/1000)+#REF!*$R166+#REF!*IF($R166&gt;25,$R166-25,0)</f>
        <v>#REF!</v>
      </c>
      <c r="GF166" s="108" t="e">
        <f>#REF!+#REF!*IF($M166="A",1,0)+#REF!*1+#REF!*1+#REF!*IF($AA166="TRUE",1,0)+#REF!*IF(OR($Q166="Yes",$Q166="Cont"),1,0)+#REF!*($P166/1000)+#REF!*$R166+#REF!*IF($R166&gt;25,$R166-25,0)</f>
        <v>#REF!</v>
      </c>
      <c r="GG166" s="104">
        <v>7.9629999999999992E-2</v>
      </c>
      <c r="GH166" s="109">
        <v>72.260416710552065</v>
      </c>
    </row>
    <row r="167" spans="1:190">
      <c r="A167" s="36">
        <v>128</v>
      </c>
      <c r="B167" s="3">
        <v>0</v>
      </c>
      <c r="C167" s="228">
        <v>10194</v>
      </c>
      <c r="D167" s="228">
        <v>1002</v>
      </c>
      <c r="E167" s="3" t="s">
        <v>198</v>
      </c>
      <c r="F167" s="3" t="s">
        <v>199</v>
      </c>
      <c r="G167" s="3" t="s">
        <v>200</v>
      </c>
      <c r="H167" s="3" t="s">
        <v>201</v>
      </c>
      <c r="I167" s="37" t="s">
        <v>686</v>
      </c>
      <c r="J167" s="43" t="s">
        <v>587</v>
      </c>
      <c r="K167" s="35"/>
      <c r="L167" s="44" t="s">
        <v>687</v>
      </c>
      <c r="M167" s="45" t="s">
        <v>109</v>
      </c>
      <c r="N167" s="45" t="s">
        <v>109</v>
      </c>
      <c r="O167" s="39"/>
      <c r="P167" s="45">
        <v>6000</v>
      </c>
      <c r="Q167" s="45" t="s">
        <v>129</v>
      </c>
      <c r="R167" s="39">
        <v>50</v>
      </c>
      <c r="S167" s="39"/>
      <c r="T167" s="39"/>
      <c r="U167" s="39"/>
      <c r="V167" s="45" t="s">
        <v>83</v>
      </c>
      <c r="W167" s="39">
        <v>50</v>
      </c>
      <c r="X167" s="39"/>
      <c r="Y167" s="39"/>
      <c r="Z167" s="45" t="s">
        <v>109</v>
      </c>
      <c r="AA167" s="39"/>
      <c r="AB167" s="40"/>
      <c r="AC167" s="40"/>
      <c r="AD167" s="46" t="s">
        <v>111</v>
      </c>
      <c r="BA167" s="3" t="b">
        <v>1</v>
      </c>
      <c r="BB167" s="34" t="b">
        <v>1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5"/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5"/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5"/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5"/>
      <c r="DK167" s="3" t="b">
        <v>0</v>
      </c>
      <c r="DL167" s="3" t="b">
        <v>0</v>
      </c>
      <c r="DM167" s="3" t="b">
        <v>0</v>
      </c>
      <c r="DN167" s="3" t="b">
        <v>0</v>
      </c>
      <c r="DO167" s="3" t="b">
        <v>0</v>
      </c>
      <c r="DP167" s="3" t="b">
        <v>0</v>
      </c>
      <c r="DQ167" s="3" t="b">
        <v>0</v>
      </c>
      <c r="DR167" s="3" t="b">
        <v>0</v>
      </c>
      <c r="DS167" s="3" t="b">
        <v>0</v>
      </c>
      <c r="DT167" s="3" t="b">
        <v>0</v>
      </c>
      <c r="DU167" s="3" t="b">
        <v>0</v>
      </c>
      <c r="DV167" s="3" t="b">
        <v>0</v>
      </c>
      <c r="DW167" s="3" t="b">
        <v>0</v>
      </c>
      <c r="DX167" s="3" t="b">
        <v>0</v>
      </c>
      <c r="DY167" s="35"/>
      <c r="EA167" s="3" t="s">
        <v>686</v>
      </c>
      <c r="ED167" s="3">
        <v>128</v>
      </c>
      <c r="EE167" s="3">
        <v>1</v>
      </c>
      <c r="EH167" s="3" t="s">
        <v>105</v>
      </c>
      <c r="EI167" s="3" t="s">
        <v>105</v>
      </c>
      <c r="EJ167" s="3" t="s">
        <v>105</v>
      </c>
      <c r="EK167" s="3" t="s">
        <v>105</v>
      </c>
      <c r="EL167" s="3" t="s">
        <v>105</v>
      </c>
      <c r="EM167" s="3" t="s">
        <v>105</v>
      </c>
      <c r="EN167" s="3" t="s">
        <v>688</v>
      </c>
      <c r="EP167" s="3" t="s">
        <v>119</v>
      </c>
      <c r="EQ167" s="3" t="s">
        <v>105</v>
      </c>
      <c r="ER167" s="3" t="s">
        <v>119</v>
      </c>
      <c r="ES167" s="3" t="s">
        <v>105</v>
      </c>
      <c r="ET167" s="3" t="s">
        <v>105</v>
      </c>
      <c r="EU167" s="3" t="s">
        <v>105</v>
      </c>
      <c r="EV167" s="3" t="s">
        <v>105</v>
      </c>
      <c r="EW167" s="3" t="s">
        <v>105</v>
      </c>
      <c r="EX167" s="3" t="s">
        <v>105</v>
      </c>
      <c r="EY167" s="3" t="s">
        <v>689</v>
      </c>
      <c r="GA167" s="3" t="s">
        <v>208</v>
      </c>
      <c r="GB167" s="3" t="s">
        <v>104</v>
      </c>
      <c r="GC167" s="108" t="e">
        <f>#REF!+#REF!*IF($M167="A",1,0)+#REF!*0+#REF!*0+#REF!*IF($AA167="TRUE",1,0)+#REF!*IF(OR($Q167="Yes",$Q167="Cont"),1,0)+#REF!*($P167/1000)+#REF!*$R167+#REF!*IF($R167&gt;25,$R167-25,0)</f>
        <v>#REF!</v>
      </c>
      <c r="GD167" s="108" t="e">
        <f>#REF!+#REF!*IF($M167="A",1,0)+#REF!*1+#REF!*0+#REF!*IF($AA167="TRUE",1,0)+#REF!*IF(OR($Q167="Yes",$Q167="Cont"),1,0)+#REF!*($P167/1000)+#REF!*$R167+#REF!*IF($R167&gt;25,$R167-25,0)</f>
        <v>#REF!</v>
      </c>
      <c r="GE167" s="108" t="e">
        <f>#REF!+#REF!*IF($M167="A",1,0)+#REF!*1+#REF!*0+#REF!*IF($AA167="TRUE",1,0)+#REF!*IF(OR($Q167="Yes",$Q167="Cont"),1,0)+#REF!*($P167/1000)+#REF!*$R167+#REF!*IF($R167&gt;25,$R167-25,0)</f>
        <v>#REF!</v>
      </c>
      <c r="GF167" s="108" t="e">
        <f>#REF!+#REF!*IF($M167="A",1,0)+#REF!*1+#REF!*1+#REF!*IF($AA167="TRUE",1,0)+#REF!*IF(OR($Q167="Yes",$Q167="Cont"),1,0)+#REF!*($P167/1000)+#REF!*$R167+#REF!*IF($R167&gt;25,$R167-25,0)</f>
        <v>#REF!</v>
      </c>
      <c r="GG167" s="104">
        <v>7.9629999999999992E-2</v>
      </c>
      <c r="GH167" s="109">
        <v>72.260416710552065</v>
      </c>
    </row>
    <row r="168" spans="1:190">
      <c r="A168" s="36">
        <v>129</v>
      </c>
      <c r="B168" s="3">
        <v>0</v>
      </c>
      <c r="C168" s="228">
        <v>10195</v>
      </c>
      <c r="D168" s="228">
        <v>1002</v>
      </c>
      <c r="E168" s="3" t="s">
        <v>198</v>
      </c>
      <c r="F168" s="3" t="s">
        <v>199</v>
      </c>
      <c r="G168" s="3" t="s">
        <v>200</v>
      </c>
      <c r="H168" s="3" t="s">
        <v>201</v>
      </c>
      <c r="I168" s="37" t="s">
        <v>690</v>
      </c>
      <c r="J168" s="43" t="s">
        <v>587</v>
      </c>
      <c r="K168" s="35"/>
      <c r="L168" s="44" t="s">
        <v>691</v>
      </c>
      <c r="M168" s="45" t="s">
        <v>109</v>
      </c>
      <c r="N168" s="45" t="s">
        <v>109</v>
      </c>
      <c r="O168" s="39"/>
      <c r="P168" s="45">
        <v>6000</v>
      </c>
      <c r="Q168" s="45" t="s">
        <v>129</v>
      </c>
      <c r="R168" s="39">
        <v>52</v>
      </c>
      <c r="S168" s="39"/>
      <c r="T168" s="39"/>
      <c r="U168" s="39"/>
      <c r="V168" s="45" t="s">
        <v>83</v>
      </c>
      <c r="W168" s="39">
        <v>52</v>
      </c>
      <c r="X168" s="39"/>
      <c r="Y168" s="39"/>
      <c r="Z168" s="45" t="s">
        <v>109</v>
      </c>
      <c r="AA168" s="39"/>
      <c r="AB168" s="40"/>
      <c r="AC168" s="40"/>
      <c r="AD168" s="46" t="s">
        <v>111</v>
      </c>
      <c r="BA168" s="3" t="b">
        <v>1</v>
      </c>
      <c r="BB168" s="34" t="b">
        <v>1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5"/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5"/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5"/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0</v>
      </c>
      <c r="DJ168" s="35"/>
      <c r="DK168" s="3" t="b">
        <v>0</v>
      </c>
      <c r="DL168" s="3" t="b">
        <v>0</v>
      </c>
      <c r="DM168" s="3" t="b">
        <v>0</v>
      </c>
      <c r="DN168" s="3" t="b">
        <v>0</v>
      </c>
      <c r="DO168" s="3" t="b">
        <v>0</v>
      </c>
      <c r="DP168" s="3" t="b">
        <v>0</v>
      </c>
      <c r="DQ168" s="3" t="b">
        <v>0</v>
      </c>
      <c r="DR168" s="3" t="b">
        <v>0</v>
      </c>
      <c r="DS168" s="3" t="b">
        <v>0</v>
      </c>
      <c r="DT168" s="3" t="b">
        <v>0</v>
      </c>
      <c r="DU168" s="3" t="b">
        <v>0</v>
      </c>
      <c r="DV168" s="3" t="b">
        <v>0</v>
      </c>
      <c r="DW168" s="3" t="b">
        <v>0</v>
      </c>
      <c r="DX168" s="3" t="b">
        <v>0</v>
      </c>
      <c r="DY168" s="35"/>
      <c r="EA168" s="3" t="s">
        <v>690</v>
      </c>
      <c r="ED168" s="3">
        <v>129</v>
      </c>
      <c r="EE168" s="3">
        <v>1</v>
      </c>
      <c r="EH168" s="3" t="s">
        <v>105</v>
      </c>
      <c r="EI168" s="3" t="s">
        <v>105</v>
      </c>
      <c r="EJ168" s="3" t="s">
        <v>105</v>
      </c>
      <c r="EK168" s="3" t="s">
        <v>105</v>
      </c>
      <c r="EL168" s="3" t="s">
        <v>105</v>
      </c>
      <c r="EM168" s="3" t="s">
        <v>105</v>
      </c>
      <c r="EN168" s="3" t="s">
        <v>692</v>
      </c>
      <c r="EP168" s="3" t="s">
        <v>119</v>
      </c>
      <c r="EQ168" s="3" t="s">
        <v>105</v>
      </c>
      <c r="ER168" s="3" t="s">
        <v>119</v>
      </c>
      <c r="ES168" s="3" t="s">
        <v>105</v>
      </c>
      <c r="ET168" s="3" t="s">
        <v>105</v>
      </c>
      <c r="EU168" s="3" t="s">
        <v>105</v>
      </c>
      <c r="EV168" s="3" t="s">
        <v>105</v>
      </c>
      <c r="EW168" s="3" t="s">
        <v>105</v>
      </c>
      <c r="EX168" s="3" t="s">
        <v>105</v>
      </c>
      <c r="EY168" s="3" t="s">
        <v>693</v>
      </c>
      <c r="GA168" s="3" t="s">
        <v>208</v>
      </c>
      <c r="GB168" s="3" t="s">
        <v>104</v>
      </c>
      <c r="GC168" s="108" t="e">
        <f>#REF!+#REF!*IF($M168="A",1,0)+#REF!*0+#REF!*0+#REF!*IF($AA168="TRUE",1,0)+#REF!*IF(OR($Q168="Yes",$Q168="Cont"),1,0)+#REF!*($P168/1000)+#REF!*$R168+#REF!*IF($R168&gt;25,$R168-25,0)</f>
        <v>#REF!</v>
      </c>
      <c r="GD168" s="108" t="e">
        <f>#REF!+#REF!*IF($M168="A",1,0)+#REF!*1+#REF!*0+#REF!*IF($AA168="TRUE",1,0)+#REF!*IF(OR($Q168="Yes",$Q168="Cont"),1,0)+#REF!*($P168/1000)+#REF!*$R168+#REF!*IF($R168&gt;25,$R168-25,0)</f>
        <v>#REF!</v>
      </c>
      <c r="GE168" s="108" t="e">
        <f>#REF!+#REF!*IF($M168="A",1,0)+#REF!*1+#REF!*0+#REF!*IF($AA168="TRUE",1,0)+#REF!*IF(OR($Q168="Yes",$Q168="Cont"),1,0)+#REF!*($P168/1000)+#REF!*$R168+#REF!*IF($R168&gt;25,$R168-25,0)</f>
        <v>#REF!</v>
      </c>
      <c r="GF168" s="108" t="e">
        <f>#REF!+#REF!*IF($M168="A",1,0)+#REF!*1+#REF!*1+#REF!*IF($AA168="TRUE",1,0)+#REF!*IF(OR($Q168="Yes",$Q168="Cont"),1,0)+#REF!*($P168/1000)+#REF!*$R168+#REF!*IF($R168&gt;25,$R168-25,0)</f>
        <v>#REF!</v>
      </c>
      <c r="GG168" s="104">
        <v>7.9629999999999992E-2</v>
      </c>
      <c r="GH168" s="109">
        <v>72.260416710552065</v>
      </c>
    </row>
    <row r="169" spans="1:190" hidden="1">
      <c r="A169" s="36">
        <v>130</v>
      </c>
      <c r="B169" s="3">
        <v>0</v>
      </c>
      <c r="C169" s="228">
        <v>10196</v>
      </c>
      <c r="D169" s="228">
        <v>1002</v>
      </c>
      <c r="E169" s="3" t="s">
        <v>198</v>
      </c>
      <c r="F169" s="3" t="s">
        <v>199</v>
      </c>
      <c r="G169" s="3" t="s">
        <v>200</v>
      </c>
      <c r="H169" s="3" t="s">
        <v>201</v>
      </c>
      <c r="I169" s="37" t="s">
        <v>694</v>
      </c>
      <c r="J169" s="43" t="s">
        <v>587</v>
      </c>
      <c r="K169" s="35"/>
      <c r="L169" s="44" t="s">
        <v>695</v>
      </c>
      <c r="M169" s="45" t="s">
        <v>109</v>
      </c>
      <c r="N169" s="45" t="s">
        <v>109</v>
      </c>
      <c r="O169" s="39"/>
      <c r="P169" s="45">
        <v>6000</v>
      </c>
      <c r="Q169" s="45" t="s">
        <v>129</v>
      </c>
      <c r="R169" s="39">
        <v>64</v>
      </c>
      <c r="S169" s="39"/>
      <c r="T169" s="39"/>
      <c r="U169" s="39"/>
      <c r="V169" s="45" t="s">
        <v>83</v>
      </c>
      <c r="W169" s="39">
        <v>64</v>
      </c>
      <c r="X169" s="39"/>
      <c r="Y169" s="39"/>
      <c r="Z169" s="45" t="s">
        <v>109</v>
      </c>
      <c r="AA169" s="39"/>
      <c r="AB169" s="40"/>
      <c r="AC169" s="40"/>
      <c r="AD169" s="46" t="s">
        <v>111</v>
      </c>
      <c r="BA169" s="3" t="b">
        <v>1</v>
      </c>
      <c r="BB169" s="34" t="b">
        <v>1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5"/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5"/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5"/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0</v>
      </c>
      <c r="DJ169" s="35"/>
      <c r="DK169" s="3" t="b">
        <v>0</v>
      </c>
      <c r="DL169" s="3" t="b">
        <v>0</v>
      </c>
      <c r="DM169" s="3" t="b">
        <v>0</v>
      </c>
      <c r="DN169" s="3" t="b">
        <v>0</v>
      </c>
      <c r="DO169" s="3" t="b">
        <v>0</v>
      </c>
      <c r="DP169" s="3" t="b">
        <v>0</v>
      </c>
      <c r="DQ169" s="3" t="b">
        <v>0</v>
      </c>
      <c r="DR169" s="3" t="b">
        <v>0</v>
      </c>
      <c r="DS169" s="3" t="b">
        <v>0</v>
      </c>
      <c r="DT169" s="3" t="b">
        <v>0</v>
      </c>
      <c r="DU169" s="3" t="b">
        <v>0</v>
      </c>
      <c r="DV169" s="3" t="b">
        <v>0</v>
      </c>
      <c r="DW169" s="3" t="b">
        <v>0</v>
      </c>
      <c r="DX169" s="3" t="b">
        <v>0</v>
      </c>
      <c r="DY169" s="35"/>
      <c r="EA169" s="3" t="s">
        <v>694</v>
      </c>
      <c r="ED169" s="3">
        <v>130</v>
      </c>
      <c r="EE169" s="3">
        <v>1</v>
      </c>
      <c r="EH169" s="3" t="s">
        <v>105</v>
      </c>
      <c r="EI169" s="3" t="s">
        <v>105</v>
      </c>
      <c r="EJ169" s="3" t="s">
        <v>105</v>
      </c>
      <c r="EK169" s="3" t="s">
        <v>105</v>
      </c>
      <c r="EL169" s="3" t="s">
        <v>105</v>
      </c>
      <c r="EM169" s="3" t="s">
        <v>105</v>
      </c>
      <c r="EN169" s="3" t="s">
        <v>696</v>
      </c>
      <c r="EP169" s="3" t="s">
        <v>119</v>
      </c>
      <c r="EQ169" s="3" t="s">
        <v>105</v>
      </c>
      <c r="ER169" s="3" t="s">
        <v>119</v>
      </c>
      <c r="ES169" s="3" t="s">
        <v>105</v>
      </c>
      <c r="ET169" s="3" t="s">
        <v>105</v>
      </c>
      <c r="EU169" s="3" t="s">
        <v>105</v>
      </c>
      <c r="EV169" s="3" t="s">
        <v>105</v>
      </c>
      <c r="EW169" s="3" t="s">
        <v>105</v>
      </c>
      <c r="EX169" s="3" t="s">
        <v>105</v>
      </c>
      <c r="EY169" s="3" t="s">
        <v>697</v>
      </c>
      <c r="GA169" s="3" t="s">
        <v>395</v>
      </c>
      <c r="GG169" s="104"/>
      <c r="GH169" s="109"/>
    </row>
    <row r="170" spans="1:190" hidden="1">
      <c r="A170" s="36">
        <v>131</v>
      </c>
      <c r="B170" s="3">
        <v>0</v>
      </c>
      <c r="C170" s="228">
        <v>10197</v>
      </c>
      <c r="D170" s="228">
        <v>1002</v>
      </c>
      <c r="E170" s="3" t="s">
        <v>198</v>
      </c>
      <c r="F170" s="3" t="s">
        <v>199</v>
      </c>
      <c r="G170" s="3" t="s">
        <v>200</v>
      </c>
      <c r="H170" s="3" t="s">
        <v>201</v>
      </c>
      <c r="I170" s="37" t="s">
        <v>698</v>
      </c>
      <c r="J170" s="43" t="s">
        <v>587</v>
      </c>
      <c r="K170" s="35"/>
      <c r="L170" s="44" t="s">
        <v>699</v>
      </c>
      <c r="M170" s="45" t="s">
        <v>109</v>
      </c>
      <c r="N170" s="45" t="s">
        <v>109</v>
      </c>
      <c r="O170" s="39"/>
      <c r="P170" s="45">
        <v>6000</v>
      </c>
      <c r="Q170" s="45" t="s">
        <v>129</v>
      </c>
      <c r="R170" s="39">
        <v>72</v>
      </c>
      <c r="S170" s="39"/>
      <c r="T170" s="39"/>
      <c r="U170" s="39"/>
      <c r="V170" s="45" t="s">
        <v>83</v>
      </c>
      <c r="W170" s="39">
        <v>72</v>
      </c>
      <c r="X170" s="39"/>
      <c r="Y170" s="39"/>
      <c r="Z170" s="45" t="s">
        <v>109</v>
      </c>
      <c r="AA170" s="39"/>
      <c r="AB170" s="40"/>
      <c r="AC170" s="40"/>
      <c r="AD170" s="46" t="s">
        <v>111</v>
      </c>
      <c r="BA170" s="3" t="b">
        <v>1</v>
      </c>
      <c r="BB170" s="34" t="b">
        <v>1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5"/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5"/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5"/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5"/>
      <c r="DK170" s="3" t="b">
        <v>0</v>
      </c>
      <c r="DL170" s="3" t="b">
        <v>0</v>
      </c>
      <c r="DM170" s="3" t="b">
        <v>0</v>
      </c>
      <c r="DN170" s="3" t="b">
        <v>0</v>
      </c>
      <c r="DO170" s="3" t="b">
        <v>0</v>
      </c>
      <c r="DP170" s="3" t="b">
        <v>0</v>
      </c>
      <c r="DQ170" s="3" t="b">
        <v>0</v>
      </c>
      <c r="DR170" s="3" t="b">
        <v>0</v>
      </c>
      <c r="DS170" s="3" t="b">
        <v>0</v>
      </c>
      <c r="DT170" s="3" t="b">
        <v>0</v>
      </c>
      <c r="DU170" s="3" t="b">
        <v>0</v>
      </c>
      <c r="DV170" s="3" t="b">
        <v>0</v>
      </c>
      <c r="DW170" s="3" t="b">
        <v>0</v>
      </c>
      <c r="DX170" s="3" t="b">
        <v>0</v>
      </c>
      <c r="DY170" s="35"/>
      <c r="EA170" s="3" t="s">
        <v>698</v>
      </c>
      <c r="ED170" s="3">
        <v>131</v>
      </c>
      <c r="EE170" s="3">
        <v>1</v>
      </c>
      <c r="EH170" s="3" t="s">
        <v>105</v>
      </c>
      <c r="EI170" s="3" t="s">
        <v>105</v>
      </c>
      <c r="EJ170" s="3" t="s">
        <v>105</v>
      </c>
      <c r="EK170" s="3" t="s">
        <v>105</v>
      </c>
      <c r="EL170" s="3" t="s">
        <v>105</v>
      </c>
      <c r="EM170" s="3" t="s">
        <v>105</v>
      </c>
      <c r="EN170" s="3" t="s">
        <v>700</v>
      </c>
      <c r="EP170" s="3" t="s">
        <v>119</v>
      </c>
      <c r="EQ170" s="3" t="s">
        <v>105</v>
      </c>
      <c r="ER170" s="3" t="s">
        <v>119</v>
      </c>
      <c r="ES170" s="3" t="s">
        <v>105</v>
      </c>
      <c r="ET170" s="3" t="s">
        <v>105</v>
      </c>
      <c r="EU170" s="3" t="s">
        <v>105</v>
      </c>
      <c r="EV170" s="3" t="s">
        <v>105</v>
      </c>
      <c r="EW170" s="3" t="s">
        <v>105</v>
      </c>
      <c r="EX170" s="3" t="s">
        <v>105</v>
      </c>
      <c r="EY170" s="3" t="s">
        <v>701</v>
      </c>
      <c r="GA170" s="3" t="s">
        <v>395</v>
      </c>
      <c r="GG170" s="104"/>
      <c r="GH170" s="109"/>
    </row>
    <row r="171" spans="1:190" hidden="1">
      <c r="A171" s="36">
        <v>132</v>
      </c>
      <c r="B171" s="3">
        <v>0</v>
      </c>
      <c r="C171" s="228">
        <v>10198</v>
      </c>
      <c r="D171" s="228">
        <v>1002</v>
      </c>
      <c r="E171" s="3" t="s">
        <v>198</v>
      </c>
      <c r="F171" s="3" t="s">
        <v>199</v>
      </c>
      <c r="G171" s="3" t="s">
        <v>200</v>
      </c>
      <c r="H171" s="3" t="s">
        <v>201</v>
      </c>
      <c r="I171" s="37" t="s">
        <v>702</v>
      </c>
      <c r="J171" s="43" t="s">
        <v>587</v>
      </c>
      <c r="K171" s="35"/>
      <c r="L171" s="44" t="s">
        <v>703</v>
      </c>
      <c r="M171" s="45" t="s">
        <v>109</v>
      </c>
      <c r="N171" s="45" t="s">
        <v>109</v>
      </c>
      <c r="O171" s="39"/>
      <c r="P171" s="45">
        <v>6000</v>
      </c>
      <c r="Q171" s="45" t="s">
        <v>129</v>
      </c>
      <c r="R171" s="39">
        <v>78</v>
      </c>
      <c r="S171" s="39"/>
      <c r="T171" s="39"/>
      <c r="U171" s="39"/>
      <c r="V171" s="45" t="s">
        <v>83</v>
      </c>
      <c r="W171" s="39">
        <v>78</v>
      </c>
      <c r="X171" s="39"/>
      <c r="Y171" s="39"/>
      <c r="Z171" s="45" t="s">
        <v>109</v>
      </c>
      <c r="AA171" s="39"/>
      <c r="AB171" s="40"/>
      <c r="AC171" s="40"/>
      <c r="AD171" s="46" t="s">
        <v>111</v>
      </c>
      <c r="BA171" s="3" t="b">
        <v>1</v>
      </c>
      <c r="BB171" s="34" t="b">
        <v>1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5"/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5"/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5"/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5"/>
      <c r="DK171" s="3" t="b">
        <v>0</v>
      </c>
      <c r="DL171" s="3" t="b">
        <v>0</v>
      </c>
      <c r="DM171" s="3" t="b">
        <v>0</v>
      </c>
      <c r="DN171" s="3" t="b">
        <v>0</v>
      </c>
      <c r="DO171" s="3" t="b">
        <v>0</v>
      </c>
      <c r="DP171" s="3" t="b">
        <v>0</v>
      </c>
      <c r="DQ171" s="3" t="b">
        <v>0</v>
      </c>
      <c r="DR171" s="3" t="b">
        <v>0</v>
      </c>
      <c r="DS171" s="3" t="b">
        <v>0</v>
      </c>
      <c r="DT171" s="3" t="b">
        <v>0</v>
      </c>
      <c r="DU171" s="3" t="b">
        <v>0</v>
      </c>
      <c r="DV171" s="3" t="b">
        <v>0</v>
      </c>
      <c r="DW171" s="3" t="b">
        <v>0</v>
      </c>
      <c r="DX171" s="3" t="b">
        <v>0</v>
      </c>
      <c r="DY171" s="35"/>
      <c r="EA171" s="3" t="s">
        <v>702</v>
      </c>
      <c r="ED171" s="3">
        <v>132</v>
      </c>
      <c r="EE171" s="3">
        <v>1</v>
      </c>
      <c r="EH171" s="3" t="s">
        <v>105</v>
      </c>
      <c r="EI171" s="3" t="s">
        <v>105</v>
      </c>
      <c r="EJ171" s="3" t="s">
        <v>105</v>
      </c>
      <c r="EK171" s="3" t="s">
        <v>105</v>
      </c>
      <c r="EL171" s="3" t="s">
        <v>105</v>
      </c>
      <c r="EM171" s="3" t="s">
        <v>105</v>
      </c>
      <c r="EN171" s="3" t="s">
        <v>704</v>
      </c>
      <c r="EP171" s="3" t="s">
        <v>119</v>
      </c>
      <c r="EQ171" s="3" t="s">
        <v>105</v>
      </c>
      <c r="ER171" s="3" t="s">
        <v>119</v>
      </c>
      <c r="ES171" s="3" t="s">
        <v>105</v>
      </c>
      <c r="ET171" s="3" t="s">
        <v>105</v>
      </c>
      <c r="EU171" s="3" t="s">
        <v>105</v>
      </c>
      <c r="EV171" s="3" t="s">
        <v>105</v>
      </c>
      <c r="EW171" s="3" t="s">
        <v>105</v>
      </c>
      <c r="EX171" s="3" t="s">
        <v>105</v>
      </c>
      <c r="EY171" s="3" t="s">
        <v>705</v>
      </c>
      <c r="GA171" s="3" t="s">
        <v>395</v>
      </c>
      <c r="GG171" s="104"/>
      <c r="GH171" s="109"/>
    </row>
    <row r="172" spans="1:190" hidden="1">
      <c r="A172" s="36">
        <v>133</v>
      </c>
      <c r="B172" s="3">
        <v>0</v>
      </c>
      <c r="C172" s="228">
        <v>10199</v>
      </c>
      <c r="D172" s="228">
        <v>1002</v>
      </c>
      <c r="E172" s="3" t="s">
        <v>198</v>
      </c>
      <c r="F172" s="3" t="s">
        <v>199</v>
      </c>
      <c r="G172" s="3" t="s">
        <v>200</v>
      </c>
      <c r="H172" s="3" t="s">
        <v>201</v>
      </c>
      <c r="I172" s="37" t="s">
        <v>706</v>
      </c>
      <c r="J172" s="43" t="s">
        <v>587</v>
      </c>
      <c r="K172" s="35"/>
      <c r="L172" s="44" t="s">
        <v>707</v>
      </c>
      <c r="M172" s="45" t="s">
        <v>109</v>
      </c>
      <c r="N172" s="45" t="s">
        <v>109</v>
      </c>
      <c r="O172" s="39"/>
      <c r="P172" s="45">
        <v>6000</v>
      </c>
      <c r="Q172" s="45" t="s">
        <v>129</v>
      </c>
      <c r="R172" s="39">
        <v>92</v>
      </c>
      <c r="S172" s="39"/>
      <c r="T172" s="39"/>
      <c r="U172" s="39"/>
      <c r="V172" s="45" t="s">
        <v>83</v>
      </c>
      <c r="W172" s="39">
        <v>92</v>
      </c>
      <c r="X172" s="39"/>
      <c r="Y172" s="39"/>
      <c r="Z172" s="45" t="s">
        <v>109</v>
      </c>
      <c r="AA172" s="39"/>
      <c r="AB172" s="40"/>
      <c r="AC172" s="40"/>
      <c r="AD172" s="46" t="s">
        <v>111</v>
      </c>
      <c r="BA172" s="3" t="b">
        <v>1</v>
      </c>
      <c r="BB172" s="34" t="b">
        <v>1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5"/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5"/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5"/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0</v>
      </c>
      <c r="DJ172" s="35"/>
      <c r="DK172" s="3" t="b">
        <v>0</v>
      </c>
      <c r="DL172" s="3" t="b">
        <v>0</v>
      </c>
      <c r="DM172" s="3" t="b">
        <v>0</v>
      </c>
      <c r="DN172" s="3" t="b">
        <v>0</v>
      </c>
      <c r="DO172" s="3" t="b">
        <v>0</v>
      </c>
      <c r="DP172" s="3" t="b">
        <v>0</v>
      </c>
      <c r="DQ172" s="3" t="b">
        <v>0</v>
      </c>
      <c r="DR172" s="3" t="b">
        <v>0</v>
      </c>
      <c r="DS172" s="3" t="b">
        <v>0</v>
      </c>
      <c r="DT172" s="3" t="b">
        <v>0</v>
      </c>
      <c r="DU172" s="3" t="b">
        <v>0</v>
      </c>
      <c r="DV172" s="3" t="b">
        <v>0</v>
      </c>
      <c r="DW172" s="3" t="b">
        <v>0</v>
      </c>
      <c r="DX172" s="3" t="b">
        <v>0</v>
      </c>
      <c r="DY172" s="35"/>
      <c r="EA172" s="3" t="s">
        <v>706</v>
      </c>
      <c r="ED172" s="3">
        <v>133</v>
      </c>
      <c r="EE172" s="3">
        <v>1</v>
      </c>
      <c r="EH172" s="3" t="s">
        <v>105</v>
      </c>
      <c r="EI172" s="3" t="s">
        <v>105</v>
      </c>
      <c r="EJ172" s="3" t="s">
        <v>105</v>
      </c>
      <c r="EK172" s="3" t="s">
        <v>105</v>
      </c>
      <c r="EL172" s="3" t="s">
        <v>105</v>
      </c>
      <c r="EM172" s="3" t="s">
        <v>105</v>
      </c>
      <c r="EN172" s="3" t="s">
        <v>708</v>
      </c>
      <c r="EP172" s="3" t="s">
        <v>119</v>
      </c>
      <c r="EQ172" s="3" t="s">
        <v>105</v>
      </c>
      <c r="ER172" s="3" t="s">
        <v>119</v>
      </c>
      <c r="ES172" s="3" t="s">
        <v>105</v>
      </c>
      <c r="ET172" s="3" t="s">
        <v>105</v>
      </c>
      <c r="EU172" s="3" t="s">
        <v>105</v>
      </c>
      <c r="EV172" s="3" t="s">
        <v>105</v>
      </c>
      <c r="EW172" s="3" t="s">
        <v>105</v>
      </c>
      <c r="EX172" s="3" t="s">
        <v>105</v>
      </c>
      <c r="EY172" s="3" t="s">
        <v>709</v>
      </c>
      <c r="GA172" s="3" t="s">
        <v>395</v>
      </c>
      <c r="GG172" s="104"/>
      <c r="GH172" s="109"/>
    </row>
    <row r="173" spans="1:190" hidden="1">
      <c r="A173" s="36">
        <v>134</v>
      </c>
      <c r="B173" s="3">
        <v>0</v>
      </c>
      <c r="C173" s="228">
        <v>10200</v>
      </c>
      <c r="D173" s="228">
        <v>1002</v>
      </c>
      <c r="E173" s="3" t="s">
        <v>198</v>
      </c>
      <c r="F173" s="3" t="s">
        <v>199</v>
      </c>
      <c r="G173" s="3" t="s">
        <v>200</v>
      </c>
      <c r="H173" s="3" t="s">
        <v>201</v>
      </c>
      <c r="I173" s="37" t="s">
        <v>710</v>
      </c>
      <c r="J173" s="43" t="s">
        <v>587</v>
      </c>
      <c r="K173" s="35"/>
      <c r="L173" s="44" t="s">
        <v>711</v>
      </c>
      <c r="M173" s="45" t="s">
        <v>109</v>
      </c>
      <c r="N173" s="45" t="s">
        <v>109</v>
      </c>
      <c r="O173" s="39"/>
      <c r="P173" s="45">
        <v>6000</v>
      </c>
      <c r="Q173" s="45" t="s">
        <v>129</v>
      </c>
      <c r="R173" s="39">
        <v>96</v>
      </c>
      <c r="S173" s="39"/>
      <c r="T173" s="39"/>
      <c r="U173" s="39"/>
      <c r="V173" s="45" t="s">
        <v>83</v>
      </c>
      <c r="W173" s="39">
        <v>96</v>
      </c>
      <c r="X173" s="39"/>
      <c r="Y173" s="39"/>
      <c r="Z173" s="45" t="s">
        <v>109</v>
      </c>
      <c r="AA173" s="39"/>
      <c r="AB173" s="40"/>
      <c r="AC173" s="40"/>
      <c r="AD173" s="46" t="s">
        <v>111</v>
      </c>
      <c r="BA173" s="3" t="b">
        <v>1</v>
      </c>
      <c r="BB173" s="34" t="b">
        <v>1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5"/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5"/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5"/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5"/>
      <c r="DK173" s="3" t="b">
        <v>0</v>
      </c>
      <c r="DL173" s="3" t="b">
        <v>0</v>
      </c>
      <c r="DM173" s="3" t="b">
        <v>0</v>
      </c>
      <c r="DN173" s="3" t="b">
        <v>0</v>
      </c>
      <c r="DO173" s="3" t="b">
        <v>0</v>
      </c>
      <c r="DP173" s="3" t="b">
        <v>0</v>
      </c>
      <c r="DQ173" s="3" t="b">
        <v>0</v>
      </c>
      <c r="DR173" s="3" t="b">
        <v>0</v>
      </c>
      <c r="DS173" s="3" t="b">
        <v>0</v>
      </c>
      <c r="DT173" s="3" t="b">
        <v>0</v>
      </c>
      <c r="DU173" s="3" t="b">
        <v>0</v>
      </c>
      <c r="DV173" s="3" t="b">
        <v>0</v>
      </c>
      <c r="DW173" s="3" t="b">
        <v>0</v>
      </c>
      <c r="DX173" s="3" t="b">
        <v>0</v>
      </c>
      <c r="DY173" s="35"/>
      <c r="EA173" s="3" t="s">
        <v>710</v>
      </c>
      <c r="ED173" s="3">
        <v>134</v>
      </c>
      <c r="EE173" s="3">
        <v>1</v>
      </c>
      <c r="EH173" s="3" t="s">
        <v>105</v>
      </c>
      <c r="EI173" s="3" t="s">
        <v>105</v>
      </c>
      <c r="EJ173" s="3" t="s">
        <v>105</v>
      </c>
      <c r="EK173" s="3" t="s">
        <v>105</v>
      </c>
      <c r="EL173" s="3" t="s">
        <v>105</v>
      </c>
      <c r="EM173" s="3" t="s">
        <v>105</v>
      </c>
      <c r="EN173" s="3" t="s">
        <v>712</v>
      </c>
      <c r="EP173" s="3" t="s">
        <v>119</v>
      </c>
      <c r="EQ173" s="3" t="s">
        <v>105</v>
      </c>
      <c r="ER173" s="3" t="s">
        <v>119</v>
      </c>
      <c r="ES173" s="3" t="s">
        <v>105</v>
      </c>
      <c r="ET173" s="3" t="s">
        <v>105</v>
      </c>
      <c r="EU173" s="3" t="s">
        <v>105</v>
      </c>
      <c r="EV173" s="3" t="s">
        <v>105</v>
      </c>
      <c r="EW173" s="3" t="s">
        <v>105</v>
      </c>
      <c r="EX173" s="3" t="s">
        <v>105</v>
      </c>
      <c r="EY173" s="3" t="s">
        <v>713</v>
      </c>
      <c r="GA173" s="3" t="s">
        <v>395</v>
      </c>
      <c r="GG173" s="104"/>
      <c r="GH173" s="109"/>
    </row>
    <row r="174" spans="1:190" hidden="1">
      <c r="A174" s="36">
        <v>135</v>
      </c>
      <c r="B174" s="3">
        <v>0</v>
      </c>
      <c r="C174" s="228">
        <v>10201</v>
      </c>
      <c r="D174" s="228">
        <v>1002</v>
      </c>
      <c r="E174" s="3" t="s">
        <v>198</v>
      </c>
      <c r="F174" s="3" t="s">
        <v>199</v>
      </c>
      <c r="G174" s="3" t="s">
        <v>200</v>
      </c>
      <c r="H174" s="3" t="s">
        <v>201</v>
      </c>
      <c r="I174" s="37" t="s">
        <v>714</v>
      </c>
      <c r="J174" s="43" t="s">
        <v>587</v>
      </c>
      <c r="K174" s="35"/>
      <c r="L174" s="44" t="s">
        <v>715</v>
      </c>
      <c r="M174" s="45" t="s">
        <v>109</v>
      </c>
      <c r="N174" s="45" t="s">
        <v>109</v>
      </c>
      <c r="O174" s="39"/>
      <c r="P174" s="45">
        <v>6000</v>
      </c>
      <c r="Q174" s="45" t="s">
        <v>129</v>
      </c>
      <c r="R174" s="39">
        <v>117</v>
      </c>
      <c r="S174" s="39"/>
      <c r="T174" s="39"/>
      <c r="U174" s="39"/>
      <c r="V174" s="45" t="s">
        <v>83</v>
      </c>
      <c r="W174" s="39">
        <v>117</v>
      </c>
      <c r="X174" s="39"/>
      <c r="Y174" s="39"/>
      <c r="Z174" s="45" t="s">
        <v>109</v>
      </c>
      <c r="AA174" s="39"/>
      <c r="AB174" s="40"/>
      <c r="AC174" s="40"/>
      <c r="AD174" s="46" t="s">
        <v>111</v>
      </c>
      <c r="BA174" s="3" t="b">
        <v>1</v>
      </c>
      <c r="BB174" s="34" t="b">
        <v>1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5"/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5"/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5"/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5"/>
      <c r="DK174" s="3" t="b">
        <v>0</v>
      </c>
      <c r="DL174" s="3" t="b">
        <v>0</v>
      </c>
      <c r="DM174" s="3" t="b">
        <v>0</v>
      </c>
      <c r="DN174" s="3" t="b">
        <v>0</v>
      </c>
      <c r="DO174" s="3" t="b">
        <v>0</v>
      </c>
      <c r="DP174" s="3" t="b">
        <v>0</v>
      </c>
      <c r="DQ174" s="3" t="b">
        <v>0</v>
      </c>
      <c r="DR174" s="3" t="b">
        <v>0</v>
      </c>
      <c r="DS174" s="3" t="b">
        <v>0</v>
      </c>
      <c r="DT174" s="3" t="b">
        <v>0</v>
      </c>
      <c r="DU174" s="3" t="b">
        <v>0</v>
      </c>
      <c r="DV174" s="3" t="b">
        <v>0</v>
      </c>
      <c r="DW174" s="3" t="b">
        <v>0</v>
      </c>
      <c r="DX174" s="3" t="b">
        <v>0</v>
      </c>
      <c r="DY174" s="35"/>
      <c r="EA174" s="3" t="s">
        <v>714</v>
      </c>
      <c r="ED174" s="3">
        <v>135</v>
      </c>
      <c r="EE174" s="3">
        <v>1</v>
      </c>
      <c r="EH174" s="3" t="s">
        <v>105</v>
      </c>
      <c r="EI174" s="3" t="s">
        <v>105</v>
      </c>
      <c r="EJ174" s="3" t="s">
        <v>105</v>
      </c>
      <c r="EK174" s="3" t="s">
        <v>105</v>
      </c>
      <c r="EL174" s="3" t="s">
        <v>105</v>
      </c>
      <c r="EM174" s="3" t="s">
        <v>105</v>
      </c>
      <c r="EN174" s="3" t="s">
        <v>716</v>
      </c>
      <c r="EP174" s="3" t="s">
        <v>119</v>
      </c>
      <c r="EQ174" s="3" t="s">
        <v>105</v>
      </c>
      <c r="ER174" s="3" t="s">
        <v>119</v>
      </c>
      <c r="ES174" s="3" t="s">
        <v>105</v>
      </c>
      <c r="ET174" s="3" t="s">
        <v>105</v>
      </c>
      <c r="EU174" s="3" t="s">
        <v>105</v>
      </c>
      <c r="EV174" s="3" t="s">
        <v>105</v>
      </c>
      <c r="EW174" s="3" t="s">
        <v>105</v>
      </c>
      <c r="EX174" s="3" t="s">
        <v>105</v>
      </c>
      <c r="EY174" s="3" t="s">
        <v>717</v>
      </c>
      <c r="GA174" s="3" t="s">
        <v>395</v>
      </c>
      <c r="GG174" s="104"/>
      <c r="GH174" s="109"/>
    </row>
    <row r="175" spans="1:190" hidden="1">
      <c r="A175" s="36">
        <v>136</v>
      </c>
      <c r="B175" s="3">
        <v>0</v>
      </c>
      <c r="C175" s="228">
        <v>10202</v>
      </c>
      <c r="D175" s="228">
        <v>1002</v>
      </c>
      <c r="E175" s="3" t="s">
        <v>198</v>
      </c>
      <c r="F175" s="3" t="s">
        <v>199</v>
      </c>
      <c r="G175" s="3" t="s">
        <v>200</v>
      </c>
      <c r="H175" s="3" t="s">
        <v>201</v>
      </c>
      <c r="I175" s="37" t="s">
        <v>718</v>
      </c>
      <c r="J175" s="43" t="s">
        <v>587</v>
      </c>
      <c r="K175" s="35"/>
      <c r="L175" s="44" t="s">
        <v>719</v>
      </c>
      <c r="M175" s="45" t="s">
        <v>109</v>
      </c>
      <c r="N175" s="45" t="s">
        <v>109</v>
      </c>
      <c r="O175" s="39"/>
      <c r="P175" s="45">
        <v>6000</v>
      </c>
      <c r="Q175" s="45" t="s">
        <v>129</v>
      </c>
      <c r="R175" s="39">
        <v>128</v>
      </c>
      <c r="S175" s="39"/>
      <c r="T175" s="39"/>
      <c r="U175" s="39"/>
      <c r="V175" s="45" t="s">
        <v>83</v>
      </c>
      <c r="W175" s="39">
        <v>128</v>
      </c>
      <c r="X175" s="39"/>
      <c r="Y175" s="39"/>
      <c r="Z175" s="45" t="s">
        <v>109</v>
      </c>
      <c r="AA175" s="39"/>
      <c r="AB175" s="40"/>
      <c r="AC175" s="40"/>
      <c r="AD175" s="46" t="s">
        <v>111</v>
      </c>
      <c r="BA175" s="3" t="b">
        <v>1</v>
      </c>
      <c r="BB175" s="34" t="b">
        <v>1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5"/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5"/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0</v>
      </c>
      <c r="CU175" s="35"/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0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5"/>
      <c r="DK175" s="3" t="b">
        <v>0</v>
      </c>
      <c r="DL175" s="3" t="b">
        <v>0</v>
      </c>
      <c r="DM175" s="3" t="b">
        <v>0</v>
      </c>
      <c r="DN175" s="3" t="b">
        <v>0</v>
      </c>
      <c r="DO175" s="3" t="b">
        <v>0</v>
      </c>
      <c r="DP175" s="3" t="b">
        <v>0</v>
      </c>
      <c r="DQ175" s="3" t="b">
        <v>0</v>
      </c>
      <c r="DR175" s="3" t="b">
        <v>0</v>
      </c>
      <c r="DS175" s="3" t="b">
        <v>0</v>
      </c>
      <c r="DT175" s="3" t="b">
        <v>0</v>
      </c>
      <c r="DU175" s="3" t="b">
        <v>0</v>
      </c>
      <c r="DV175" s="3" t="b">
        <v>0</v>
      </c>
      <c r="DW175" s="3" t="b">
        <v>0</v>
      </c>
      <c r="DX175" s="3" t="b">
        <v>0</v>
      </c>
      <c r="DY175" s="35"/>
      <c r="EA175" s="3" t="s">
        <v>718</v>
      </c>
      <c r="ED175" s="3">
        <v>136</v>
      </c>
      <c r="EE175" s="3">
        <v>1</v>
      </c>
      <c r="EH175" s="3" t="s">
        <v>105</v>
      </c>
      <c r="EI175" s="3" t="s">
        <v>105</v>
      </c>
      <c r="EJ175" s="3" t="s">
        <v>105</v>
      </c>
      <c r="EK175" s="3" t="s">
        <v>105</v>
      </c>
      <c r="EL175" s="3" t="s">
        <v>105</v>
      </c>
      <c r="EM175" s="3" t="s">
        <v>105</v>
      </c>
      <c r="EN175" s="3" t="s">
        <v>720</v>
      </c>
      <c r="EP175" s="3" t="s">
        <v>119</v>
      </c>
      <c r="EQ175" s="3" t="s">
        <v>105</v>
      </c>
      <c r="ER175" s="3" t="s">
        <v>119</v>
      </c>
      <c r="ES175" s="3" t="s">
        <v>105</v>
      </c>
      <c r="ET175" s="3" t="s">
        <v>105</v>
      </c>
      <c r="EU175" s="3" t="s">
        <v>105</v>
      </c>
      <c r="EV175" s="3" t="s">
        <v>105</v>
      </c>
      <c r="EW175" s="3" t="s">
        <v>105</v>
      </c>
      <c r="EX175" s="3" t="s">
        <v>105</v>
      </c>
      <c r="EY175" s="3" t="s">
        <v>721</v>
      </c>
      <c r="GA175" s="3" t="s">
        <v>395</v>
      </c>
      <c r="GG175" s="104"/>
      <c r="GH175" s="109"/>
    </row>
    <row r="176" spans="1:190" hidden="1">
      <c r="A176" s="36">
        <v>137</v>
      </c>
      <c r="B176" s="3">
        <v>0</v>
      </c>
      <c r="C176" s="228">
        <v>10203</v>
      </c>
      <c r="D176" s="228">
        <v>1002</v>
      </c>
      <c r="E176" s="3" t="s">
        <v>198</v>
      </c>
      <c r="F176" s="3" t="s">
        <v>199</v>
      </c>
      <c r="G176" s="3" t="s">
        <v>200</v>
      </c>
      <c r="H176" s="3" t="s">
        <v>201</v>
      </c>
      <c r="I176" s="37" t="s">
        <v>722</v>
      </c>
      <c r="J176" s="43" t="s">
        <v>587</v>
      </c>
      <c r="K176" s="35"/>
      <c r="L176" s="44" t="s">
        <v>723</v>
      </c>
      <c r="M176" s="45" t="s">
        <v>109</v>
      </c>
      <c r="N176" s="45" t="s">
        <v>109</v>
      </c>
      <c r="O176" s="39"/>
      <c r="P176" s="45">
        <v>6000</v>
      </c>
      <c r="Q176" s="45" t="s">
        <v>129</v>
      </c>
      <c r="R176" s="39">
        <v>195</v>
      </c>
      <c r="S176" s="39"/>
      <c r="T176" s="39"/>
      <c r="U176" s="39"/>
      <c r="V176" s="45" t="s">
        <v>83</v>
      </c>
      <c r="W176" s="39">
        <v>195</v>
      </c>
      <c r="X176" s="39"/>
      <c r="Y176" s="39"/>
      <c r="Z176" s="45" t="s">
        <v>109</v>
      </c>
      <c r="AA176" s="39"/>
      <c r="AB176" s="40"/>
      <c r="AC176" s="40"/>
      <c r="AD176" s="46" t="s">
        <v>111</v>
      </c>
      <c r="BA176" s="3" t="b">
        <v>1</v>
      </c>
      <c r="BB176" s="34" t="b">
        <v>1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5"/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5"/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5"/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5"/>
      <c r="DK176" s="3" t="b">
        <v>0</v>
      </c>
      <c r="DL176" s="3" t="b">
        <v>0</v>
      </c>
      <c r="DM176" s="3" t="b">
        <v>0</v>
      </c>
      <c r="DN176" s="3" t="b">
        <v>0</v>
      </c>
      <c r="DO176" s="3" t="b">
        <v>0</v>
      </c>
      <c r="DP176" s="3" t="b">
        <v>0</v>
      </c>
      <c r="DQ176" s="3" t="b">
        <v>0</v>
      </c>
      <c r="DR176" s="3" t="b">
        <v>0</v>
      </c>
      <c r="DS176" s="3" t="b">
        <v>0</v>
      </c>
      <c r="DT176" s="3" t="b">
        <v>0</v>
      </c>
      <c r="DU176" s="3" t="b">
        <v>0</v>
      </c>
      <c r="DV176" s="3" t="b">
        <v>0</v>
      </c>
      <c r="DW176" s="3" t="b">
        <v>0</v>
      </c>
      <c r="DX176" s="3" t="b">
        <v>0</v>
      </c>
      <c r="DY176" s="35"/>
      <c r="EA176" s="3" t="s">
        <v>722</v>
      </c>
      <c r="ED176" s="3">
        <v>137</v>
      </c>
      <c r="EE176" s="3">
        <v>1</v>
      </c>
      <c r="EH176" s="3" t="s">
        <v>105</v>
      </c>
      <c r="EI176" s="3" t="s">
        <v>105</v>
      </c>
      <c r="EJ176" s="3" t="s">
        <v>105</v>
      </c>
      <c r="EK176" s="3" t="s">
        <v>105</v>
      </c>
      <c r="EL176" s="3" t="s">
        <v>105</v>
      </c>
      <c r="EM176" s="3" t="s">
        <v>105</v>
      </c>
      <c r="EN176" s="3" t="s">
        <v>724</v>
      </c>
      <c r="EP176" s="3" t="s">
        <v>119</v>
      </c>
      <c r="EQ176" s="3" t="s">
        <v>105</v>
      </c>
      <c r="ER176" s="3" t="s">
        <v>119</v>
      </c>
      <c r="ES176" s="3" t="s">
        <v>105</v>
      </c>
      <c r="ET176" s="3" t="s">
        <v>105</v>
      </c>
      <c r="EU176" s="3" t="s">
        <v>105</v>
      </c>
      <c r="EV176" s="3" t="s">
        <v>105</v>
      </c>
      <c r="EW176" s="3" t="s">
        <v>105</v>
      </c>
      <c r="EX176" s="3" t="s">
        <v>105</v>
      </c>
      <c r="EY176" s="3" t="s">
        <v>725</v>
      </c>
      <c r="GA176" s="3" t="s">
        <v>395</v>
      </c>
      <c r="GG176" s="104"/>
      <c r="GH176" s="109"/>
    </row>
    <row r="177" spans="1:190">
      <c r="A177" s="36">
        <v>138</v>
      </c>
      <c r="B177" s="3">
        <v>0</v>
      </c>
      <c r="C177" s="228">
        <v>10204</v>
      </c>
      <c r="D177" s="228">
        <v>1002</v>
      </c>
      <c r="E177" s="3" t="s">
        <v>198</v>
      </c>
      <c r="F177" s="3" t="s">
        <v>199</v>
      </c>
      <c r="G177" s="3" t="s">
        <v>200</v>
      </c>
      <c r="H177" s="3" t="s">
        <v>201</v>
      </c>
      <c r="I177" s="37" t="s">
        <v>726</v>
      </c>
      <c r="J177" s="43" t="s">
        <v>587</v>
      </c>
      <c r="K177" s="35"/>
      <c r="L177" s="44" t="s">
        <v>727</v>
      </c>
      <c r="M177" s="45" t="s">
        <v>109</v>
      </c>
      <c r="N177" s="45" t="s">
        <v>109</v>
      </c>
      <c r="O177" s="39"/>
      <c r="P177" s="45">
        <v>6000</v>
      </c>
      <c r="Q177" s="39" t="s">
        <v>148</v>
      </c>
      <c r="R177" s="39">
        <v>25</v>
      </c>
      <c r="S177" s="39"/>
      <c r="T177" s="39"/>
      <c r="U177" s="39"/>
      <c r="V177" s="45" t="s">
        <v>83</v>
      </c>
      <c r="W177" s="39">
        <v>25</v>
      </c>
      <c r="X177" s="39"/>
      <c r="Y177" s="39"/>
      <c r="Z177" s="45" t="s">
        <v>109</v>
      </c>
      <c r="AA177" s="39"/>
      <c r="AB177" s="40"/>
      <c r="AC177" s="40"/>
      <c r="AD177" s="46" t="s">
        <v>111</v>
      </c>
      <c r="BA177" s="3" t="b">
        <v>1</v>
      </c>
      <c r="BB177" s="34" t="b">
        <v>1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5"/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5"/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5"/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0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5"/>
      <c r="DK177" s="3" t="b">
        <v>0</v>
      </c>
      <c r="DL177" s="3" t="b">
        <v>0</v>
      </c>
      <c r="DM177" s="3" t="b">
        <v>0</v>
      </c>
      <c r="DN177" s="3" t="b">
        <v>0</v>
      </c>
      <c r="DO177" s="3" t="b">
        <v>0</v>
      </c>
      <c r="DP177" s="3" t="b">
        <v>0</v>
      </c>
      <c r="DQ177" s="3" t="b">
        <v>0</v>
      </c>
      <c r="DR177" s="3" t="b">
        <v>0</v>
      </c>
      <c r="DS177" s="3" t="b">
        <v>0</v>
      </c>
      <c r="DT177" s="3" t="b">
        <v>0</v>
      </c>
      <c r="DU177" s="3" t="b">
        <v>0</v>
      </c>
      <c r="DV177" s="3" t="b">
        <v>0</v>
      </c>
      <c r="DW177" s="3" t="b">
        <v>0</v>
      </c>
      <c r="DX177" s="3" t="b">
        <v>0</v>
      </c>
      <c r="DY177" s="35"/>
      <c r="EA177" s="3" t="s">
        <v>726</v>
      </c>
      <c r="ED177" s="3">
        <v>138</v>
      </c>
      <c r="EE177" s="3">
        <v>1</v>
      </c>
      <c r="EH177" s="3" t="s">
        <v>105</v>
      </c>
      <c r="EI177" s="3" t="s">
        <v>105</v>
      </c>
      <c r="EJ177" s="3" t="s">
        <v>105</v>
      </c>
      <c r="EK177" s="3" t="s">
        <v>589</v>
      </c>
      <c r="EL177" s="3" t="s">
        <v>105</v>
      </c>
      <c r="EM177" s="3" t="s">
        <v>105</v>
      </c>
      <c r="EN177" s="3" t="s">
        <v>335</v>
      </c>
      <c r="EP177" s="3" t="s">
        <v>119</v>
      </c>
      <c r="EQ177" s="3" t="s">
        <v>105</v>
      </c>
      <c r="ER177" s="3" t="s">
        <v>119</v>
      </c>
      <c r="ES177" s="3" t="s">
        <v>105</v>
      </c>
      <c r="ET177" s="3" t="s">
        <v>590</v>
      </c>
      <c r="EU177" s="3" t="s">
        <v>105</v>
      </c>
      <c r="EV177" s="3" t="s">
        <v>105</v>
      </c>
      <c r="EW177" s="3" t="s">
        <v>105</v>
      </c>
      <c r="EX177" s="3" t="s">
        <v>105</v>
      </c>
      <c r="EY177" s="3" t="s">
        <v>337</v>
      </c>
      <c r="GA177" s="3" t="s">
        <v>208</v>
      </c>
      <c r="GB177" s="3" t="s">
        <v>104</v>
      </c>
      <c r="GC177" s="108" t="e">
        <f>#REF!+#REF!*IF($M177="A",1,0)+#REF!*0+#REF!*0+#REF!*IF($AA177="TRUE",1,0)+#REF!*IF(OR($Q177="Yes",$Q177="Cont"),1,0)+#REF!*($P177/1000)+#REF!*$R177+#REF!*IF($R177&gt;25,$R177-25,0)</f>
        <v>#REF!</v>
      </c>
      <c r="GD177" s="108" t="e">
        <f>#REF!+#REF!*IF($M177="A",1,0)+#REF!*1+#REF!*0+#REF!*IF($AA177="TRUE",1,0)+#REF!*IF(OR($Q177="Yes",$Q177="Cont"),1,0)+#REF!*($P177/1000)+#REF!*$R177+#REF!*IF($R177&gt;25,$R177-25,0)</f>
        <v>#REF!</v>
      </c>
      <c r="GE177" s="108" t="e">
        <f>#REF!+#REF!*IF($M177="A",1,0)+#REF!*1+#REF!*0+#REF!*IF($AA177="TRUE",1,0)+#REF!*IF(OR($Q177="Yes",$Q177="Cont"),1,0)+#REF!*($P177/1000)+#REF!*$R177+#REF!*IF($R177&gt;25,$R177-25,0)</f>
        <v>#REF!</v>
      </c>
      <c r="GF177" s="108" t="e">
        <f>#REF!+#REF!*IF($M177="A",1,0)+#REF!*1+#REF!*1+#REF!*IF($AA177="TRUE",1,0)+#REF!*IF(OR($Q177="Yes",$Q177="Cont"),1,0)+#REF!*($P177/1000)+#REF!*$R177+#REF!*IF($R177&gt;25,$R177-25,0)</f>
        <v>#REF!</v>
      </c>
      <c r="GG177" s="104">
        <v>7.9629999999999992E-2</v>
      </c>
      <c r="GH177" s="109">
        <v>72.260416710552065</v>
      </c>
    </row>
    <row r="178" spans="1:190">
      <c r="A178" s="36">
        <v>139</v>
      </c>
      <c r="B178" s="3">
        <v>0</v>
      </c>
      <c r="C178" s="228">
        <v>10205</v>
      </c>
      <c r="D178" s="228">
        <v>1002</v>
      </c>
      <c r="E178" s="3" t="s">
        <v>198</v>
      </c>
      <c r="F178" s="3" t="s">
        <v>199</v>
      </c>
      <c r="G178" s="3" t="s">
        <v>200</v>
      </c>
      <c r="H178" s="3" t="s">
        <v>201</v>
      </c>
      <c r="I178" s="37" t="s">
        <v>728</v>
      </c>
      <c r="J178" s="43" t="s">
        <v>587</v>
      </c>
      <c r="K178" s="35"/>
      <c r="L178" s="44" t="s">
        <v>729</v>
      </c>
      <c r="M178" s="45" t="s">
        <v>109</v>
      </c>
      <c r="N178" s="45" t="s">
        <v>109</v>
      </c>
      <c r="O178" s="39"/>
      <c r="P178" s="45">
        <v>6000</v>
      </c>
      <c r="Q178" s="39" t="s">
        <v>148</v>
      </c>
      <c r="R178" s="39">
        <v>28</v>
      </c>
      <c r="S178" s="39"/>
      <c r="T178" s="39"/>
      <c r="U178" s="39"/>
      <c r="V178" s="45" t="s">
        <v>83</v>
      </c>
      <c r="W178" s="39">
        <v>28</v>
      </c>
      <c r="X178" s="39"/>
      <c r="Y178" s="39"/>
      <c r="Z178" s="45" t="s">
        <v>109</v>
      </c>
      <c r="AA178" s="39"/>
      <c r="AB178" s="40"/>
      <c r="AC178" s="40"/>
      <c r="AD178" s="46" t="s">
        <v>111</v>
      </c>
      <c r="BA178" s="3" t="b">
        <v>1</v>
      </c>
      <c r="BB178" s="34" t="b">
        <v>1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5"/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5"/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5"/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v>0</v>
      </c>
      <c r="DB178" s="3">
        <v>0</v>
      </c>
      <c r="DC178" s="3">
        <v>0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5"/>
      <c r="DK178" s="3" t="b">
        <v>0</v>
      </c>
      <c r="DL178" s="3" t="b">
        <v>0</v>
      </c>
      <c r="DM178" s="3" t="b">
        <v>0</v>
      </c>
      <c r="DN178" s="3" t="b">
        <v>0</v>
      </c>
      <c r="DO178" s="3" t="b">
        <v>0</v>
      </c>
      <c r="DP178" s="3" t="b">
        <v>0</v>
      </c>
      <c r="DQ178" s="3" t="b">
        <v>0</v>
      </c>
      <c r="DR178" s="3" t="b">
        <v>0</v>
      </c>
      <c r="DS178" s="3" t="b">
        <v>0</v>
      </c>
      <c r="DT178" s="3" t="b">
        <v>0</v>
      </c>
      <c r="DU178" s="3" t="b">
        <v>0</v>
      </c>
      <c r="DV178" s="3" t="b">
        <v>0</v>
      </c>
      <c r="DW178" s="3" t="b">
        <v>0</v>
      </c>
      <c r="DX178" s="3" t="b">
        <v>0</v>
      </c>
      <c r="DY178" s="35"/>
      <c r="EA178" s="3" t="s">
        <v>728</v>
      </c>
      <c r="ED178" s="3">
        <v>139</v>
      </c>
      <c r="EE178" s="3">
        <v>1</v>
      </c>
      <c r="EH178" s="3" t="s">
        <v>105</v>
      </c>
      <c r="EI178" s="3" t="s">
        <v>105</v>
      </c>
      <c r="EJ178" s="3" t="s">
        <v>105</v>
      </c>
      <c r="EK178" s="3" t="s">
        <v>589</v>
      </c>
      <c r="EL178" s="3" t="s">
        <v>105</v>
      </c>
      <c r="EM178" s="3" t="s">
        <v>105</v>
      </c>
      <c r="EN178" s="3" t="s">
        <v>353</v>
      </c>
      <c r="EP178" s="3" t="s">
        <v>119</v>
      </c>
      <c r="EQ178" s="3" t="s">
        <v>105</v>
      </c>
      <c r="ER178" s="3" t="s">
        <v>119</v>
      </c>
      <c r="ES178" s="3" t="s">
        <v>105</v>
      </c>
      <c r="ET178" s="3" t="s">
        <v>590</v>
      </c>
      <c r="EU178" s="3" t="s">
        <v>105</v>
      </c>
      <c r="EV178" s="3" t="s">
        <v>105</v>
      </c>
      <c r="EW178" s="3" t="s">
        <v>105</v>
      </c>
      <c r="EX178" s="3" t="s">
        <v>105</v>
      </c>
      <c r="EY178" s="3" t="s">
        <v>355</v>
      </c>
      <c r="GA178" s="3" t="s">
        <v>208</v>
      </c>
      <c r="GB178" s="3" t="s">
        <v>104</v>
      </c>
      <c r="GC178" s="108" t="e">
        <f>#REF!+#REF!*IF($M178="A",1,0)+#REF!*0+#REF!*0+#REF!*IF($AA178="TRUE",1,0)+#REF!*IF(OR($Q178="Yes",$Q178="Cont"),1,0)+#REF!*($P178/1000)+#REF!*$R178+#REF!*IF($R178&gt;25,$R178-25,0)</f>
        <v>#REF!</v>
      </c>
      <c r="GD178" s="108" t="e">
        <f>#REF!+#REF!*IF($M178="A",1,0)+#REF!*1+#REF!*0+#REF!*IF($AA178="TRUE",1,0)+#REF!*IF(OR($Q178="Yes",$Q178="Cont"),1,0)+#REF!*($P178/1000)+#REF!*$R178+#REF!*IF($R178&gt;25,$R178-25,0)</f>
        <v>#REF!</v>
      </c>
      <c r="GE178" s="108" t="e">
        <f>#REF!+#REF!*IF($M178="A",1,0)+#REF!*1+#REF!*0+#REF!*IF($AA178="TRUE",1,0)+#REF!*IF(OR($Q178="Yes",$Q178="Cont"),1,0)+#REF!*($P178/1000)+#REF!*$R178+#REF!*IF($R178&gt;25,$R178-25,0)</f>
        <v>#REF!</v>
      </c>
      <c r="GF178" s="108" t="e">
        <f>#REF!+#REF!*IF($M178="A",1,0)+#REF!*1+#REF!*1+#REF!*IF($AA178="TRUE",1,0)+#REF!*IF(OR($Q178="Yes",$Q178="Cont"),1,0)+#REF!*($P178/1000)+#REF!*$R178+#REF!*IF($R178&gt;25,$R178-25,0)</f>
        <v>#REF!</v>
      </c>
      <c r="GG178" s="104">
        <v>7.9629999999999992E-2</v>
      </c>
      <c r="GH178" s="109">
        <v>72.260416710552065</v>
      </c>
    </row>
    <row r="179" spans="1:190">
      <c r="A179" s="36">
        <v>140</v>
      </c>
      <c r="B179" s="3">
        <v>0</v>
      </c>
      <c r="C179" s="228">
        <v>10206</v>
      </c>
      <c r="D179" s="228">
        <v>1002</v>
      </c>
      <c r="E179" s="3" t="s">
        <v>198</v>
      </c>
      <c r="F179" s="3" t="s">
        <v>199</v>
      </c>
      <c r="G179" s="3" t="s">
        <v>200</v>
      </c>
      <c r="H179" s="3" t="s">
        <v>201</v>
      </c>
      <c r="I179" s="37" t="s">
        <v>730</v>
      </c>
      <c r="J179" s="43" t="s">
        <v>587</v>
      </c>
      <c r="K179" s="35"/>
      <c r="L179" s="44" t="s">
        <v>731</v>
      </c>
      <c r="M179" s="45" t="s">
        <v>109</v>
      </c>
      <c r="N179" s="45" t="s">
        <v>109</v>
      </c>
      <c r="O179" s="39"/>
      <c r="P179" s="45">
        <v>6000</v>
      </c>
      <c r="Q179" s="39" t="s">
        <v>148</v>
      </c>
      <c r="R179" s="39">
        <v>33</v>
      </c>
      <c r="S179" s="39"/>
      <c r="T179" s="39"/>
      <c r="U179" s="39"/>
      <c r="V179" s="45" t="s">
        <v>83</v>
      </c>
      <c r="W179" s="39">
        <v>33</v>
      </c>
      <c r="X179" s="39"/>
      <c r="Y179" s="39"/>
      <c r="Z179" s="45" t="s">
        <v>109</v>
      </c>
      <c r="AA179" s="39"/>
      <c r="AB179" s="40"/>
      <c r="AC179" s="40"/>
      <c r="AD179" s="46" t="s">
        <v>111</v>
      </c>
      <c r="BA179" s="3" t="b">
        <v>1</v>
      </c>
      <c r="BB179" s="34" t="b">
        <v>1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5"/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5"/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5"/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0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5"/>
      <c r="DK179" s="3" t="b">
        <v>0</v>
      </c>
      <c r="DL179" s="3" t="b">
        <v>0</v>
      </c>
      <c r="DM179" s="3" t="b">
        <v>0</v>
      </c>
      <c r="DN179" s="3" t="b">
        <v>0</v>
      </c>
      <c r="DO179" s="3" t="b">
        <v>0</v>
      </c>
      <c r="DP179" s="3" t="b">
        <v>0</v>
      </c>
      <c r="DQ179" s="3" t="b">
        <v>0</v>
      </c>
      <c r="DR179" s="3" t="b">
        <v>0</v>
      </c>
      <c r="DS179" s="3" t="b">
        <v>0</v>
      </c>
      <c r="DT179" s="3" t="b">
        <v>0</v>
      </c>
      <c r="DU179" s="3" t="b">
        <v>0</v>
      </c>
      <c r="DV179" s="3" t="b">
        <v>0</v>
      </c>
      <c r="DW179" s="3" t="b">
        <v>0</v>
      </c>
      <c r="DX179" s="3" t="b">
        <v>0</v>
      </c>
      <c r="DY179" s="35"/>
      <c r="EA179" s="3" t="s">
        <v>730</v>
      </c>
      <c r="ED179" s="3">
        <v>140</v>
      </c>
      <c r="EE179" s="3">
        <v>1</v>
      </c>
      <c r="EH179" s="3" t="s">
        <v>105</v>
      </c>
      <c r="EI179" s="3" t="s">
        <v>105</v>
      </c>
      <c r="EJ179" s="3" t="s">
        <v>105</v>
      </c>
      <c r="EK179" s="3" t="s">
        <v>589</v>
      </c>
      <c r="EL179" s="3" t="s">
        <v>105</v>
      </c>
      <c r="EM179" s="3" t="s">
        <v>105</v>
      </c>
      <c r="EN179" s="3" t="s">
        <v>457</v>
      </c>
      <c r="EP179" s="3" t="s">
        <v>119</v>
      </c>
      <c r="EQ179" s="3" t="s">
        <v>105</v>
      </c>
      <c r="ER179" s="3" t="s">
        <v>119</v>
      </c>
      <c r="ES179" s="3" t="s">
        <v>105</v>
      </c>
      <c r="ET179" s="3" t="s">
        <v>590</v>
      </c>
      <c r="EU179" s="3" t="s">
        <v>105</v>
      </c>
      <c r="EV179" s="3" t="s">
        <v>105</v>
      </c>
      <c r="EW179" s="3" t="s">
        <v>105</v>
      </c>
      <c r="EX179" s="3" t="s">
        <v>105</v>
      </c>
      <c r="EY179" s="3" t="s">
        <v>458</v>
      </c>
      <c r="GA179" s="3" t="s">
        <v>208</v>
      </c>
      <c r="GB179" s="3" t="s">
        <v>104</v>
      </c>
      <c r="GC179" s="108" t="e">
        <f>#REF!+#REF!*IF($M179="A",1,0)+#REF!*0+#REF!*0+#REF!*IF($AA179="TRUE",1,0)+#REF!*IF(OR($Q179="Yes",$Q179="Cont"),1,0)+#REF!*($P179/1000)+#REF!*$R179+#REF!*IF($R179&gt;25,$R179-25,0)</f>
        <v>#REF!</v>
      </c>
      <c r="GD179" s="108" t="e">
        <f>#REF!+#REF!*IF($M179="A",1,0)+#REF!*1+#REF!*0+#REF!*IF($AA179="TRUE",1,0)+#REF!*IF(OR($Q179="Yes",$Q179="Cont"),1,0)+#REF!*($P179/1000)+#REF!*$R179+#REF!*IF($R179&gt;25,$R179-25,0)</f>
        <v>#REF!</v>
      </c>
      <c r="GE179" s="108" t="e">
        <f>#REF!+#REF!*IF($M179="A",1,0)+#REF!*1+#REF!*0+#REF!*IF($AA179="TRUE",1,0)+#REF!*IF(OR($Q179="Yes",$Q179="Cont"),1,0)+#REF!*($P179/1000)+#REF!*$R179+#REF!*IF($R179&gt;25,$R179-25,0)</f>
        <v>#REF!</v>
      </c>
      <c r="GF179" s="108" t="e">
        <f>#REF!+#REF!*IF($M179="A",1,0)+#REF!*1+#REF!*1+#REF!*IF($AA179="TRUE",1,0)+#REF!*IF(OR($Q179="Yes",$Q179="Cont"),1,0)+#REF!*($P179/1000)+#REF!*$R179+#REF!*IF($R179&gt;25,$R179-25,0)</f>
        <v>#REF!</v>
      </c>
      <c r="GG179" s="104">
        <v>7.9629999999999992E-2</v>
      </c>
      <c r="GH179" s="109">
        <v>72.260416710552065</v>
      </c>
    </row>
    <row r="180" spans="1:190">
      <c r="A180" s="36">
        <v>141</v>
      </c>
      <c r="B180" s="3">
        <v>0</v>
      </c>
      <c r="C180" s="228">
        <v>10207</v>
      </c>
      <c r="D180" s="228">
        <v>1002</v>
      </c>
      <c r="E180" s="3" t="s">
        <v>198</v>
      </c>
      <c r="F180" s="3" t="s">
        <v>199</v>
      </c>
      <c r="G180" s="3" t="s">
        <v>200</v>
      </c>
      <c r="H180" s="3" t="s">
        <v>201</v>
      </c>
      <c r="I180" s="37" t="s">
        <v>732</v>
      </c>
      <c r="J180" s="43" t="s">
        <v>587</v>
      </c>
      <c r="K180" s="35"/>
      <c r="L180" s="44" t="s">
        <v>733</v>
      </c>
      <c r="M180" s="45" t="s">
        <v>109</v>
      </c>
      <c r="N180" s="45" t="s">
        <v>109</v>
      </c>
      <c r="O180" s="39"/>
      <c r="P180" s="45">
        <v>6000</v>
      </c>
      <c r="Q180" s="39" t="s">
        <v>148</v>
      </c>
      <c r="R180" s="39">
        <v>35</v>
      </c>
      <c r="S180" s="39"/>
      <c r="T180" s="39"/>
      <c r="U180" s="39"/>
      <c r="V180" s="45" t="s">
        <v>83</v>
      </c>
      <c r="W180" s="39">
        <v>35</v>
      </c>
      <c r="X180" s="39"/>
      <c r="Y180" s="39"/>
      <c r="Z180" s="45" t="s">
        <v>109</v>
      </c>
      <c r="AA180" s="39"/>
      <c r="AB180" s="40"/>
      <c r="AC180" s="40"/>
      <c r="AD180" s="46" t="s">
        <v>111</v>
      </c>
      <c r="BA180" s="3" t="b">
        <v>1</v>
      </c>
      <c r="BB180" s="34" t="b">
        <v>1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5"/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5"/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5"/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v>0</v>
      </c>
      <c r="DB180" s="3">
        <v>0</v>
      </c>
      <c r="DC180" s="3">
        <v>0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0</v>
      </c>
      <c r="DJ180" s="35"/>
      <c r="DK180" s="3" t="b">
        <v>0</v>
      </c>
      <c r="DL180" s="3" t="b">
        <v>0</v>
      </c>
      <c r="DM180" s="3" t="b">
        <v>0</v>
      </c>
      <c r="DN180" s="3" t="b">
        <v>0</v>
      </c>
      <c r="DO180" s="3" t="b">
        <v>0</v>
      </c>
      <c r="DP180" s="3" t="b">
        <v>0</v>
      </c>
      <c r="DQ180" s="3" t="b">
        <v>0</v>
      </c>
      <c r="DR180" s="3" t="b">
        <v>0</v>
      </c>
      <c r="DS180" s="3" t="b">
        <v>0</v>
      </c>
      <c r="DT180" s="3" t="b">
        <v>0</v>
      </c>
      <c r="DU180" s="3" t="b">
        <v>0</v>
      </c>
      <c r="DV180" s="3" t="b">
        <v>0</v>
      </c>
      <c r="DW180" s="3" t="b">
        <v>0</v>
      </c>
      <c r="DX180" s="3" t="b">
        <v>0</v>
      </c>
      <c r="DY180" s="35"/>
      <c r="EA180" s="3" t="s">
        <v>732</v>
      </c>
      <c r="ED180" s="3">
        <v>141</v>
      </c>
      <c r="EE180" s="3">
        <v>1</v>
      </c>
      <c r="EH180" s="3" t="s">
        <v>105</v>
      </c>
      <c r="EI180" s="3" t="s">
        <v>105</v>
      </c>
      <c r="EJ180" s="3" t="s">
        <v>105</v>
      </c>
      <c r="EK180" s="3" t="s">
        <v>589</v>
      </c>
      <c r="EL180" s="3" t="s">
        <v>105</v>
      </c>
      <c r="EM180" s="3" t="s">
        <v>105</v>
      </c>
      <c r="EN180" s="3" t="s">
        <v>734</v>
      </c>
      <c r="EP180" s="3" t="s">
        <v>119</v>
      </c>
      <c r="EQ180" s="3" t="s">
        <v>105</v>
      </c>
      <c r="ER180" s="3" t="s">
        <v>119</v>
      </c>
      <c r="ES180" s="3" t="s">
        <v>105</v>
      </c>
      <c r="ET180" s="3" t="s">
        <v>590</v>
      </c>
      <c r="EU180" s="3" t="s">
        <v>105</v>
      </c>
      <c r="EV180" s="3" t="s">
        <v>105</v>
      </c>
      <c r="EW180" s="3" t="s">
        <v>105</v>
      </c>
      <c r="EX180" s="3" t="s">
        <v>105</v>
      </c>
      <c r="EY180" s="3" t="s">
        <v>735</v>
      </c>
      <c r="GA180" s="3" t="s">
        <v>208</v>
      </c>
      <c r="GB180" s="3" t="s">
        <v>104</v>
      </c>
      <c r="GC180" s="108" t="e">
        <f>#REF!+#REF!*IF($M180="A",1,0)+#REF!*0+#REF!*0+#REF!*IF($AA180="TRUE",1,0)+#REF!*IF(OR($Q180="Yes",$Q180="Cont"),1,0)+#REF!*($P180/1000)+#REF!*$R180+#REF!*IF($R180&gt;25,$R180-25,0)</f>
        <v>#REF!</v>
      </c>
      <c r="GD180" s="108" t="e">
        <f>#REF!+#REF!*IF($M180="A",1,0)+#REF!*1+#REF!*0+#REF!*IF($AA180="TRUE",1,0)+#REF!*IF(OR($Q180="Yes",$Q180="Cont"),1,0)+#REF!*($P180/1000)+#REF!*$R180+#REF!*IF($R180&gt;25,$R180-25,0)</f>
        <v>#REF!</v>
      </c>
      <c r="GE180" s="108" t="e">
        <f>#REF!+#REF!*IF($M180="A",1,0)+#REF!*1+#REF!*0+#REF!*IF($AA180="TRUE",1,0)+#REF!*IF(OR($Q180="Yes",$Q180="Cont"),1,0)+#REF!*($P180/1000)+#REF!*$R180+#REF!*IF($R180&gt;25,$R180-25,0)</f>
        <v>#REF!</v>
      </c>
      <c r="GF180" s="108" t="e">
        <f>#REF!+#REF!*IF($M180="A",1,0)+#REF!*1+#REF!*1+#REF!*IF($AA180="TRUE",1,0)+#REF!*IF(OR($Q180="Yes",$Q180="Cont"),1,0)+#REF!*($P180/1000)+#REF!*$R180+#REF!*IF($R180&gt;25,$R180-25,0)</f>
        <v>#REF!</v>
      </c>
      <c r="GG180" s="104">
        <v>7.9629999999999992E-2</v>
      </c>
      <c r="GH180" s="109">
        <v>72.260416710552065</v>
      </c>
    </row>
    <row r="181" spans="1:190">
      <c r="A181" s="36">
        <v>142</v>
      </c>
      <c r="B181" s="3">
        <v>0</v>
      </c>
      <c r="C181" s="228">
        <v>10208</v>
      </c>
      <c r="D181" s="228">
        <v>1002</v>
      </c>
      <c r="E181" s="3" t="s">
        <v>198</v>
      </c>
      <c r="F181" s="3" t="s">
        <v>199</v>
      </c>
      <c r="G181" s="3" t="s">
        <v>200</v>
      </c>
      <c r="H181" s="3" t="s">
        <v>201</v>
      </c>
      <c r="I181" s="37" t="s">
        <v>736</v>
      </c>
      <c r="J181" s="43" t="s">
        <v>587</v>
      </c>
      <c r="K181" s="35"/>
      <c r="L181" s="44" t="s">
        <v>737</v>
      </c>
      <c r="M181" s="45" t="s">
        <v>109</v>
      </c>
      <c r="N181" s="45" t="s">
        <v>109</v>
      </c>
      <c r="O181" s="39"/>
      <c r="P181" s="45">
        <v>6000</v>
      </c>
      <c r="Q181" s="39" t="s">
        <v>148</v>
      </c>
      <c r="R181" s="39">
        <v>38</v>
      </c>
      <c r="S181" s="39"/>
      <c r="T181" s="39"/>
      <c r="U181" s="39"/>
      <c r="V181" s="45" t="s">
        <v>83</v>
      </c>
      <c r="W181" s="39">
        <v>38</v>
      </c>
      <c r="X181" s="39"/>
      <c r="Y181" s="39"/>
      <c r="Z181" s="45" t="s">
        <v>109</v>
      </c>
      <c r="AA181" s="39"/>
      <c r="AB181" s="40"/>
      <c r="AC181" s="40"/>
      <c r="AD181" s="46" t="s">
        <v>111</v>
      </c>
      <c r="BA181" s="3" t="b">
        <v>1</v>
      </c>
      <c r="BB181" s="34" t="b">
        <v>1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5"/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3">
        <v>0</v>
      </c>
      <c r="CF181" s="35"/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5"/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0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0</v>
      </c>
      <c r="DJ181" s="35"/>
      <c r="DK181" s="3" t="b">
        <v>0</v>
      </c>
      <c r="DL181" s="3" t="b">
        <v>0</v>
      </c>
      <c r="DM181" s="3" t="b">
        <v>0</v>
      </c>
      <c r="DN181" s="3" t="b">
        <v>0</v>
      </c>
      <c r="DO181" s="3" t="b">
        <v>0</v>
      </c>
      <c r="DP181" s="3" t="b">
        <v>0</v>
      </c>
      <c r="DQ181" s="3" t="b">
        <v>0</v>
      </c>
      <c r="DR181" s="3" t="b">
        <v>0</v>
      </c>
      <c r="DS181" s="3" t="b">
        <v>0</v>
      </c>
      <c r="DT181" s="3" t="b">
        <v>0</v>
      </c>
      <c r="DU181" s="3" t="b">
        <v>0</v>
      </c>
      <c r="DV181" s="3" t="b">
        <v>0</v>
      </c>
      <c r="DW181" s="3" t="b">
        <v>0</v>
      </c>
      <c r="DX181" s="3" t="b">
        <v>0</v>
      </c>
      <c r="DY181" s="35"/>
      <c r="EA181" s="3" t="s">
        <v>736</v>
      </c>
      <c r="ED181" s="3">
        <v>142</v>
      </c>
      <c r="EE181" s="3">
        <v>1</v>
      </c>
      <c r="EH181" s="3" t="s">
        <v>105</v>
      </c>
      <c r="EI181" s="3" t="s">
        <v>105</v>
      </c>
      <c r="EJ181" s="3" t="s">
        <v>105</v>
      </c>
      <c r="EK181" s="3" t="s">
        <v>589</v>
      </c>
      <c r="EL181" s="3" t="s">
        <v>105</v>
      </c>
      <c r="EM181" s="3" t="s">
        <v>105</v>
      </c>
      <c r="EN181" s="3" t="s">
        <v>668</v>
      </c>
      <c r="EP181" s="3" t="s">
        <v>119</v>
      </c>
      <c r="EQ181" s="3" t="s">
        <v>105</v>
      </c>
      <c r="ER181" s="3" t="s">
        <v>119</v>
      </c>
      <c r="ES181" s="3" t="s">
        <v>105</v>
      </c>
      <c r="ET181" s="3" t="s">
        <v>590</v>
      </c>
      <c r="EU181" s="3" t="s">
        <v>105</v>
      </c>
      <c r="EV181" s="3" t="s">
        <v>105</v>
      </c>
      <c r="EW181" s="3" t="s">
        <v>105</v>
      </c>
      <c r="EX181" s="3" t="s">
        <v>105</v>
      </c>
      <c r="EY181" s="3" t="s">
        <v>669</v>
      </c>
      <c r="GA181" s="3" t="s">
        <v>208</v>
      </c>
      <c r="GB181" s="3" t="s">
        <v>104</v>
      </c>
      <c r="GC181" s="108" t="e">
        <f>#REF!+#REF!*IF($M181="A",1,0)+#REF!*0+#REF!*0+#REF!*IF($AA181="TRUE",1,0)+#REF!*IF(OR($Q181="Yes",$Q181="Cont"),1,0)+#REF!*($P181/1000)+#REF!*$R181+#REF!*IF($R181&gt;25,$R181-25,0)</f>
        <v>#REF!</v>
      </c>
      <c r="GD181" s="108" t="e">
        <f>#REF!+#REF!*IF($M181="A",1,0)+#REF!*1+#REF!*0+#REF!*IF($AA181="TRUE",1,0)+#REF!*IF(OR($Q181="Yes",$Q181="Cont"),1,0)+#REF!*($P181/1000)+#REF!*$R181+#REF!*IF($R181&gt;25,$R181-25,0)</f>
        <v>#REF!</v>
      </c>
      <c r="GE181" s="108" t="e">
        <f>#REF!+#REF!*IF($M181="A",1,0)+#REF!*1+#REF!*0+#REF!*IF($AA181="TRUE",1,0)+#REF!*IF(OR($Q181="Yes",$Q181="Cont"),1,0)+#REF!*($P181/1000)+#REF!*$R181+#REF!*IF($R181&gt;25,$R181-25,0)</f>
        <v>#REF!</v>
      </c>
      <c r="GF181" s="108" t="e">
        <f>#REF!+#REF!*IF($M181="A",1,0)+#REF!*1+#REF!*1+#REF!*IF($AA181="TRUE",1,0)+#REF!*IF(OR($Q181="Yes",$Q181="Cont"),1,0)+#REF!*($P181/1000)+#REF!*$R181+#REF!*IF($R181&gt;25,$R181-25,0)</f>
        <v>#REF!</v>
      </c>
      <c r="GG181" s="104">
        <v>7.9629999999999992E-2</v>
      </c>
      <c r="GH181" s="109">
        <v>72.260416710552065</v>
      </c>
    </row>
    <row r="182" spans="1:190">
      <c r="A182" s="36">
        <v>143</v>
      </c>
      <c r="B182" s="3">
        <v>0</v>
      </c>
      <c r="C182" s="228">
        <v>10209</v>
      </c>
      <c r="D182" s="228">
        <v>1002</v>
      </c>
      <c r="E182" s="3" t="s">
        <v>198</v>
      </c>
      <c r="F182" s="3" t="s">
        <v>199</v>
      </c>
      <c r="G182" s="3" t="s">
        <v>200</v>
      </c>
      <c r="H182" s="3" t="s">
        <v>201</v>
      </c>
      <c r="I182" s="37" t="s">
        <v>738</v>
      </c>
      <c r="J182" s="43" t="s">
        <v>587</v>
      </c>
      <c r="K182" s="35"/>
      <c r="L182" s="44" t="s">
        <v>739</v>
      </c>
      <c r="M182" s="45" t="s">
        <v>109</v>
      </c>
      <c r="N182" s="45" t="s">
        <v>109</v>
      </c>
      <c r="O182" s="39"/>
      <c r="P182" s="45">
        <v>6000</v>
      </c>
      <c r="Q182" s="39" t="s">
        <v>148</v>
      </c>
      <c r="R182" s="39">
        <v>47</v>
      </c>
      <c r="S182" s="39"/>
      <c r="T182" s="39"/>
      <c r="U182" s="39"/>
      <c r="V182" s="45" t="s">
        <v>83</v>
      </c>
      <c r="W182" s="39">
        <v>47</v>
      </c>
      <c r="X182" s="39"/>
      <c r="Y182" s="39"/>
      <c r="Z182" s="45" t="s">
        <v>109</v>
      </c>
      <c r="AA182" s="39"/>
      <c r="AB182" s="40"/>
      <c r="AC182" s="40"/>
      <c r="AD182" s="46" t="s">
        <v>111</v>
      </c>
      <c r="BA182" s="3" t="b">
        <v>1</v>
      </c>
      <c r="BB182" s="34" t="b">
        <v>1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5"/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5"/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5"/>
      <c r="CV182" s="3">
        <v>0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5"/>
      <c r="DK182" s="3" t="b">
        <v>0</v>
      </c>
      <c r="DL182" s="3" t="b">
        <v>0</v>
      </c>
      <c r="DM182" s="3" t="b">
        <v>0</v>
      </c>
      <c r="DN182" s="3" t="b">
        <v>0</v>
      </c>
      <c r="DO182" s="3" t="b">
        <v>0</v>
      </c>
      <c r="DP182" s="3" t="b">
        <v>0</v>
      </c>
      <c r="DQ182" s="3" t="b">
        <v>0</v>
      </c>
      <c r="DR182" s="3" t="b">
        <v>0</v>
      </c>
      <c r="DS182" s="3" t="b">
        <v>0</v>
      </c>
      <c r="DT182" s="3" t="b">
        <v>0</v>
      </c>
      <c r="DU182" s="3" t="b">
        <v>0</v>
      </c>
      <c r="DV182" s="3" t="b">
        <v>0</v>
      </c>
      <c r="DW182" s="3" t="b">
        <v>0</v>
      </c>
      <c r="DX182" s="3" t="b">
        <v>0</v>
      </c>
      <c r="DY182" s="35"/>
      <c r="EA182" s="3" t="s">
        <v>738</v>
      </c>
      <c r="ED182" s="3">
        <v>143</v>
      </c>
      <c r="EE182" s="3">
        <v>1</v>
      </c>
      <c r="EH182" s="3" t="s">
        <v>105</v>
      </c>
      <c r="EI182" s="3" t="s">
        <v>105</v>
      </c>
      <c r="EJ182" s="3" t="s">
        <v>105</v>
      </c>
      <c r="EK182" s="3" t="s">
        <v>589</v>
      </c>
      <c r="EL182" s="3" t="s">
        <v>105</v>
      </c>
      <c r="EM182" s="3" t="s">
        <v>105</v>
      </c>
      <c r="EN182" s="3" t="s">
        <v>740</v>
      </c>
      <c r="EP182" s="3" t="s">
        <v>119</v>
      </c>
      <c r="EQ182" s="3" t="s">
        <v>105</v>
      </c>
      <c r="ER182" s="3" t="s">
        <v>119</v>
      </c>
      <c r="ES182" s="3" t="s">
        <v>105</v>
      </c>
      <c r="ET182" s="3" t="s">
        <v>590</v>
      </c>
      <c r="EU182" s="3" t="s">
        <v>105</v>
      </c>
      <c r="EV182" s="3" t="s">
        <v>105</v>
      </c>
      <c r="EW182" s="3" t="s">
        <v>105</v>
      </c>
      <c r="EX182" s="3" t="s">
        <v>105</v>
      </c>
      <c r="EY182" s="3" t="s">
        <v>741</v>
      </c>
      <c r="GA182" s="3" t="s">
        <v>208</v>
      </c>
      <c r="GB182" s="3" t="s">
        <v>104</v>
      </c>
      <c r="GC182" s="108" t="e">
        <f>#REF!+#REF!*IF($M182="A",1,0)+#REF!*0+#REF!*0+#REF!*IF($AA182="TRUE",1,0)+#REF!*IF(OR($Q182="Yes",$Q182="Cont"),1,0)+#REF!*($P182/1000)+#REF!*$R182+#REF!*IF($R182&gt;25,$R182-25,0)</f>
        <v>#REF!</v>
      </c>
      <c r="GD182" s="108" t="e">
        <f>#REF!+#REF!*IF($M182="A",1,0)+#REF!*1+#REF!*0+#REF!*IF($AA182="TRUE",1,0)+#REF!*IF(OR($Q182="Yes",$Q182="Cont"),1,0)+#REF!*($P182/1000)+#REF!*$R182+#REF!*IF($R182&gt;25,$R182-25,0)</f>
        <v>#REF!</v>
      </c>
      <c r="GE182" s="108" t="e">
        <f>#REF!+#REF!*IF($M182="A",1,0)+#REF!*1+#REF!*0+#REF!*IF($AA182="TRUE",1,0)+#REF!*IF(OR($Q182="Yes",$Q182="Cont"),1,0)+#REF!*($P182/1000)+#REF!*$R182+#REF!*IF($R182&gt;25,$R182-25,0)</f>
        <v>#REF!</v>
      </c>
      <c r="GF182" s="108" t="e">
        <f>#REF!+#REF!*IF($M182="A",1,0)+#REF!*1+#REF!*1+#REF!*IF($AA182="TRUE",1,0)+#REF!*IF(OR($Q182="Yes",$Q182="Cont"),1,0)+#REF!*($P182/1000)+#REF!*$R182+#REF!*IF($R182&gt;25,$R182-25,0)</f>
        <v>#REF!</v>
      </c>
      <c r="GG182" s="104">
        <v>7.9629999999999992E-2</v>
      </c>
      <c r="GH182" s="109">
        <v>72.260416710552065</v>
      </c>
    </row>
    <row r="183" spans="1:190">
      <c r="A183" s="36">
        <v>144</v>
      </c>
      <c r="B183" s="3">
        <v>0</v>
      </c>
      <c r="C183" s="228">
        <v>10210</v>
      </c>
      <c r="D183" s="228">
        <v>1002</v>
      </c>
      <c r="E183" s="3" t="s">
        <v>198</v>
      </c>
      <c r="F183" s="3" t="s">
        <v>199</v>
      </c>
      <c r="G183" s="3" t="s">
        <v>200</v>
      </c>
      <c r="H183" s="3" t="s">
        <v>201</v>
      </c>
      <c r="I183" s="37" t="s">
        <v>742</v>
      </c>
      <c r="J183" s="43" t="s">
        <v>587</v>
      </c>
      <c r="K183" s="35"/>
      <c r="L183" s="44" t="s">
        <v>743</v>
      </c>
      <c r="M183" s="45" t="s">
        <v>109</v>
      </c>
      <c r="N183" s="45" t="s">
        <v>109</v>
      </c>
      <c r="O183" s="39"/>
      <c r="P183" s="45">
        <v>6000</v>
      </c>
      <c r="Q183" s="39" t="s">
        <v>148</v>
      </c>
      <c r="R183" s="39">
        <v>40</v>
      </c>
      <c r="S183" s="39"/>
      <c r="T183" s="39"/>
      <c r="U183" s="39"/>
      <c r="V183" s="45" t="s">
        <v>83</v>
      </c>
      <c r="W183" s="39">
        <v>40</v>
      </c>
      <c r="X183" s="39"/>
      <c r="Y183" s="39"/>
      <c r="Z183" s="45" t="s">
        <v>109</v>
      </c>
      <c r="AA183" s="39"/>
      <c r="AB183" s="40"/>
      <c r="AC183" s="40"/>
      <c r="AD183" s="46" t="s">
        <v>111</v>
      </c>
      <c r="BA183" s="3" t="b">
        <v>1</v>
      </c>
      <c r="BB183" s="34" t="b">
        <v>1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5"/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5"/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5"/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v>0</v>
      </c>
      <c r="DB183" s="3">
        <v>0</v>
      </c>
      <c r="DC183" s="3">
        <v>0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0</v>
      </c>
      <c r="DJ183" s="35"/>
      <c r="DK183" s="3" t="b">
        <v>0</v>
      </c>
      <c r="DL183" s="3" t="b">
        <v>0</v>
      </c>
      <c r="DM183" s="3" t="b">
        <v>0</v>
      </c>
      <c r="DN183" s="3" t="b">
        <v>0</v>
      </c>
      <c r="DO183" s="3" t="b">
        <v>0</v>
      </c>
      <c r="DP183" s="3" t="b">
        <v>0</v>
      </c>
      <c r="DQ183" s="3" t="b">
        <v>0</v>
      </c>
      <c r="DR183" s="3" t="b">
        <v>0</v>
      </c>
      <c r="DS183" s="3" t="b">
        <v>0</v>
      </c>
      <c r="DT183" s="3" t="b">
        <v>0</v>
      </c>
      <c r="DU183" s="3" t="b">
        <v>0</v>
      </c>
      <c r="DV183" s="3" t="b">
        <v>0</v>
      </c>
      <c r="DW183" s="3" t="b">
        <v>0</v>
      </c>
      <c r="DX183" s="3" t="b">
        <v>0</v>
      </c>
      <c r="DY183" s="35"/>
      <c r="EA183" s="3" t="s">
        <v>742</v>
      </c>
      <c r="ED183" s="3">
        <v>144</v>
      </c>
      <c r="EE183" s="3">
        <v>1</v>
      </c>
      <c r="EH183" s="3" t="s">
        <v>105</v>
      </c>
      <c r="EI183" s="3" t="s">
        <v>105</v>
      </c>
      <c r="EJ183" s="3" t="s">
        <v>105</v>
      </c>
      <c r="EK183" s="3" t="s">
        <v>589</v>
      </c>
      <c r="EL183" s="3" t="s">
        <v>105</v>
      </c>
      <c r="EM183" s="3" t="s">
        <v>105</v>
      </c>
      <c r="EN183" s="3" t="s">
        <v>378</v>
      </c>
      <c r="EP183" s="3" t="s">
        <v>119</v>
      </c>
      <c r="EQ183" s="3" t="s">
        <v>105</v>
      </c>
      <c r="ER183" s="3" t="s">
        <v>119</v>
      </c>
      <c r="ES183" s="3" t="s">
        <v>105</v>
      </c>
      <c r="ET183" s="3" t="s">
        <v>590</v>
      </c>
      <c r="EU183" s="3" t="s">
        <v>105</v>
      </c>
      <c r="EV183" s="3" t="s">
        <v>105</v>
      </c>
      <c r="EW183" s="3" t="s">
        <v>105</v>
      </c>
      <c r="EX183" s="3" t="s">
        <v>105</v>
      </c>
      <c r="EY183" s="3" t="s">
        <v>379</v>
      </c>
      <c r="GA183" s="3" t="s">
        <v>208</v>
      </c>
      <c r="GB183" s="3" t="s">
        <v>104</v>
      </c>
      <c r="GC183" s="108" t="e">
        <f>#REF!+#REF!*IF($M183="A",1,0)+#REF!*0+#REF!*0+#REF!*IF($AA183="TRUE",1,0)+#REF!*IF(OR($Q183="Yes",$Q183="Cont"),1,0)+#REF!*($P183/1000)+#REF!*$R183+#REF!*IF($R183&gt;25,$R183-25,0)</f>
        <v>#REF!</v>
      </c>
      <c r="GD183" s="108" t="e">
        <f>#REF!+#REF!*IF($M183="A",1,0)+#REF!*1+#REF!*0+#REF!*IF($AA183="TRUE",1,0)+#REF!*IF(OR($Q183="Yes",$Q183="Cont"),1,0)+#REF!*($P183/1000)+#REF!*$R183+#REF!*IF($R183&gt;25,$R183-25,0)</f>
        <v>#REF!</v>
      </c>
      <c r="GE183" s="108" t="e">
        <f>#REF!+#REF!*IF($M183="A",1,0)+#REF!*1+#REF!*0+#REF!*IF($AA183="TRUE",1,0)+#REF!*IF(OR($Q183="Yes",$Q183="Cont"),1,0)+#REF!*($P183/1000)+#REF!*$R183+#REF!*IF($R183&gt;25,$R183-25,0)</f>
        <v>#REF!</v>
      </c>
      <c r="GF183" s="108" t="e">
        <f>#REF!+#REF!*IF($M183="A",1,0)+#REF!*1+#REF!*1+#REF!*IF($AA183="TRUE",1,0)+#REF!*IF(OR($Q183="Yes",$Q183="Cont"),1,0)+#REF!*($P183/1000)+#REF!*$R183+#REF!*IF($R183&gt;25,$R183-25,0)</f>
        <v>#REF!</v>
      </c>
      <c r="GG183" s="104">
        <v>7.9629999999999992E-2</v>
      </c>
      <c r="GH183" s="109">
        <v>72.260416710552065</v>
      </c>
    </row>
    <row r="184" spans="1:190">
      <c r="A184" s="36">
        <v>145</v>
      </c>
      <c r="B184" s="3">
        <v>0</v>
      </c>
      <c r="C184" s="228">
        <v>10211</v>
      </c>
      <c r="D184" s="228">
        <v>1002</v>
      </c>
      <c r="E184" s="3" t="s">
        <v>198</v>
      </c>
      <c r="F184" s="3" t="s">
        <v>199</v>
      </c>
      <c r="G184" s="3" t="s">
        <v>200</v>
      </c>
      <c r="H184" s="3" t="s">
        <v>201</v>
      </c>
      <c r="I184" s="37" t="s">
        <v>744</v>
      </c>
      <c r="J184" s="43" t="s">
        <v>587</v>
      </c>
      <c r="K184" s="35"/>
      <c r="L184" s="44" t="s">
        <v>745</v>
      </c>
      <c r="M184" s="45" t="s">
        <v>109</v>
      </c>
      <c r="N184" s="45" t="s">
        <v>109</v>
      </c>
      <c r="O184" s="39"/>
      <c r="P184" s="45">
        <v>6000</v>
      </c>
      <c r="Q184" s="39" t="s">
        <v>148</v>
      </c>
      <c r="R184" s="39">
        <v>50</v>
      </c>
      <c r="S184" s="39"/>
      <c r="T184" s="39"/>
      <c r="U184" s="39"/>
      <c r="V184" s="45" t="s">
        <v>83</v>
      </c>
      <c r="W184" s="39">
        <v>50</v>
      </c>
      <c r="X184" s="39"/>
      <c r="Y184" s="39"/>
      <c r="Z184" s="45" t="s">
        <v>109</v>
      </c>
      <c r="AA184" s="39"/>
      <c r="AB184" s="40"/>
      <c r="AC184" s="40"/>
      <c r="AD184" s="46" t="s">
        <v>111</v>
      </c>
      <c r="BA184" s="3" t="b">
        <v>1</v>
      </c>
      <c r="BB184" s="34" t="b">
        <v>1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5"/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0</v>
      </c>
      <c r="CE184" s="3">
        <v>0</v>
      </c>
      <c r="CF184" s="35"/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5"/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0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0</v>
      </c>
      <c r="DJ184" s="35"/>
      <c r="DK184" s="3" t="b">
        <v>0</v>
      </c>
      <c r="DL184" s="3" t="b">
        <v>0</v>
      </c>
      <c r="DM184" s="3" t="b">
        <v>0</v>
      </c>
      <c r="DN184" s="3" t="b">
        <v>0</v>
      </c>
      <c r="DO184" s="3" t="b">
        <v>0</v>
      </c>
      <c r="DP184" s="3" t="b">
        <v>0</v>
      </c>
      <c r="DQ184" s="3" t="b">
        <v>0</v>
      </c>
      <c r="DR184" s="3" t="b">
        <v>0</v>
      </c>
      <c r="DS184" s="3" t="b">
        <v>0</v>
      </c>
      <c r="DT184" s="3" t="b">
        <v>0</v>
      </c>
      <c r="DU184" s="3" t="b">
        <v>0</v>
      </c>
      <c r="DV184" s="3" t="b">
        <v>0</v>
      </c>
      <c r="DW184" s="3" t="b">
        <v>0</v>
      </c>
      <c r="DX184" s="3" t="b">
        <v>0</v>
      </c>
      <c r="DY184" s="35"/>
      <c r="EA184" s="3" t="s">
        <v>744</v>
      </c>
      <c r="ED184" s="3">
        <v>145</v>
      </c>
      <c r="EE184" s="3">
        <v>1</v>
      </c>
      <c r="EH184" s="3" t="s">
        <v>105</v>
      </c>
      <c r="EI184" s="3" t="s">
        <v>105</v>
      </c>
      <c r="EJ184" s="3" t="s">
        <v>105</v>
      </c>
      <c r="EK184" s="3" t="s">
        <v>589</v>
      </c>
      <c r="EL184" s="3" t="s">
        <v>105</v>
      </c>
      <c r="EM184" s="3" t="s">
        <v>105</v>
      </c>
      <c r="EN184" s="3" t="s">
        <v>688</v>
      </c>
      <c r="EP184" s="3" t="s">
        <v>119</v>
      </c>
      <c r="EQ184" s="3" t="s">
        <v>105</v>
      </c>
      <c r="ER184" s="3" t="s">
        <v>119</v>
      </c>
      <c r="ES184" s="3" t="s">
        <v>105</v>
      </c>
      <c r="ET184" s="3" t="s">
        <v>590</v>
      </c>
      <c r="EU184" s="3" t="s">
        <v>105</v>
      </c>
      <c r="EV184" s="3" t="s">
        <v>105</v>
      </c>
      <c r="EW184" s="3" t="s">
        <v>105</v>
      </c>
      <c r="EX184" s="3" t="s">
        <v>105</v>
      </c>
      <c r="EY184" s="3" t="s">
        <v>689</v>
      </c>
      <c r="GA184" s="3" t="s">
        <v>208</v>
      </c>
      <c r="GB184" s="3" t="s">
        <v>104</v>
      </c>
      <c r="GC184" s="108" t="e">
        <f>#REF!+#REF!*IF($M184="A",1,0)+#REF!*0+#REF!*0+#REF!*IF($AA184="TRUE",1,0)+#REF!*IF(OR($Q184="Yes",$Q184="Cont"),1,0)+#REF!*($P184/1000)+#REF!*$R184+#REF!*IF($R184&gt;25,$R184-25,0)</f>
        <v>#REF!</v>
      </c>
      <c r="GD184" s="108" t="e">
        <f>#REF!+#REF!*IF($M184="A",1,0)+#REF!*1+#REF!*0+#REF!*IF($AA184="TRUE",1,0)+#REF!*IF(OR($Q184="Yes",$Q184="Cont"),1,0)+#REF!*($P184/1000)+#REF!*$R184+#REF!*IF($R184&gt;25,$R184-25,0)</f>
        <v>#REF!</v>
      </c>
      <c r="GE184" s="108" t="e">
        <f>#REF!+#REF!*IF($M184="A",1,0)+#REF!*1+#REF!*0+#REF!*IF($AA184="TRUE",1,0)+#REF!*IF(OR($Q184="Yes",$Q184="Cont"),1,0)+#REF!*($P184/1000)+#REF!*$R184+#REF!*IF($R184&gt;25,$R184-25,0)</f>
        <v>#REF!</v>
      </c>
      <c r="GF184" s="108" t="e">
        <f>#REF!+#REF!*IF($M184="A",1,0)+#REF!*1+#REF!*1+#REF!*IF($AA184="TRUE",1,0)+#REF!*IF(OR($Q184="Yes",$Q184="Cont"),1,0)+#REF!*($P184/1000)+#REF!*$R184+#REF!*IF($R184&gt;25,$R184-25,0)</f>
        <v>#REF!</v>
      </c>
      <c r="GG184" s="104">
        <v>7.9629999999999992E-2</v>
      </c>
      <c r="GH184" s="109">
        <v>72.260416710552065</v>
      </c>
    </row>
    <row r="185" spans="1:190">
      <c r="A185" s="36">
        <v>146</v>
      </c>
      <c r="B185" s="3">
        <v>0</v>
      </c>
      <c r="C185" s="228">
        <v>10212</v>
      </c>
      <c r="D185" s="228">
        <v>1002</v>
      </c>
      <c r="E185" s="3" t="s">
        <v>198</v>
      </c>
      <c r="F185" s="3" t="s">
        <v>199</v>
      </c>
      <c r="G185" s="3" t="s">
        <v>200</v>
      </c>
      <c r="H185" s="3" t="s">
        <v>201</v>
      </c>
      <c r="I185" s="37" t="s">
        <v>746</v>
      </c>
      <c r="J185" s="43" t="s">
        <v>587</v>
      </c>
      <c r="K185" s="35"/>
      <c r="L185" s="44" t="s">
        <v>747</v>
      </c>
      <c r="M185" s="45" t="s">
        <v>109</v>
      </c>
      <c r="N185" s="45" t="s">
        <v>109</v>
      </c>
      <c r="O185" s="39"/>
      <c r="P185" s="45">
        <v>6000</v>
      </c>
      <c r="Q185" s="39" t="s">
        <v>148</v>
      </c>
      <c r="R185" s="39">
        <v>45</v>
      </c>
      <c r="S185" s="39"/>
      <c r="T185" s="39"/>
      <c r="U185" s="39"/>
      <c r="V185" s="45" t="s">
        <v>83</v>
      </c>
      <c r="W185" s="39">
        <v>45</v>
      </c>
      <c r="X185" s="39"/>
      <c r="Y185" s="39"/>
      <c r="Z185" s="45" t="s">
        <v>109</v>
      </c>
      <c r="AA185" s="39"/>
      <c r="AB185" s="40"/>
      <c r="AC185" s="40"/>
      <c r="AD185" s="46" t="s">
        <v>111</v>
      </c>
      <c r="BA185" s="3" t="b">
        <v>1</v>
      </c>
      <c r="BB185" s="34" t="b">
        <v>1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5"/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5"/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5"/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0</v>
      </c>
      <c r="DJ185" s="35"/>
      <c r="DK185" s="3" t="b">
        <v>0</v>
      </c>
      <c r="DL185" s="3" t="b">
        <v>0</v>
      </c>
      <c r="DM185" s="3" t="b">
        <v>0</v>
      </c>
      <c r="DN185" s="3" t="b">
        <v>0</v>
      </c>
      <c r="DO185" s="3" t="b">
        <v>0</v>
      </c>
      <c r="DP185" s="3" t="b">
        <v>0</v>
      </c>
      <c r="DQ185" s="3" t="b">
        <v>0</v>
      </c>
      <c r="DR185" s="3" t="b">
        <v>0</v>
      </c>
      <c r="DS185" s="3" t="b">
        <v>0</v>
      </c>
      <c r="DT185" s="3" t="b">
        <v>0</v>
      </c>
      <c r="DU185" s="3" t="b">
        <v>0</v>
      </c>
      <c r="DV185" s="3" t="b">
        <v>0</v>
      </c>
      <c r="DW185" s="3" t="b">
        <v>0</v>
      </c>
      <c r="DX185" s="3" t="b">
        <v>0</v>
      </c>
      <c r="DY185" s="35"/>
      <c r="EA185" s="3" t="s">
        <v>746</v>
      </c>
      <c r="ED185" s="3">
        <v>146</v>
      </c>
      <c r="EE185" s="3">
        <v>1</v>
      </c>
      <c r="EH185" s="3" t="s">
        <v>105</v>
      </c>
      <c r="EI185" s="3" t="s">
        <v>105</v>
      </c>
      <c r="EJ185" s="3" t="s">
        <v>105</v>
      </c>
      <c r="EK185" s="3" t="s">
        <v>589</v>
      </c>
      <c r="EL185" s="3" t="s">
        <v>105</v>
      </c>
      <c r="EM185" s="3" t="s">
        <v>105</v>
      </c>
      <c r="EN185" s="3" t="s">
        <v>680</v>
      </c>
      <c r="EP185" s="3" t="s">
        <v>119</v>
      </c>
      <c r="EQ185" s="3" t="s">
        <v>105</v>
      </c>
      <c r="ER185" s="3" t="s">
        <v>119</v>
      </c>
      <c r="ES185" s="3" t="s">
        <v>105</v>
      </c>
      <c r="ET185" s="3" t="s">
        <v>590</v>
      </c>
      <c r="EU185" s="3" t="s">
        <v>105</v>
      </c>
      <c r="EV185" s="3" t="s">
        <v>105</v>
      </c>
      <c r="EW185" s="3" t="s">
        <v>105</v>
      </c>
      <c r="EX185" s="3" t="s">
        <v>105</v>
      </c>
      <c r="EY185" s="3" t="s">
        <v>681</v>
      </c>
      <c r="GA185" s="3" t="s">
        <v>208</v>
      </c>
      <c r="GB185" s="3" t="s">
        <v>104</v>
      </c>
      <c r="GC185" s="108" t="e">
        <f>#REF!+#REF!*IF($M185="A",1,0)+#REF!*0+#REF!*0+#REF!*IF($AA185="TRUE",1,0)+#REF!*IF(OR($Q185="Yes",$Q185="Cont"),1,0)+#REF!*($P185/1000)+#REF!*$R185+#REF!*IF($R185&gt;25,$R185-25,0)</f>
        <v>#REF!</v>
      </c>
      <c r="GD185" s="108" t="e">
        <f>#REF!+#REF!*IF($M185="A",1,0)+#REF!*1+#REF!*0+#REF!*IF($AA185="TRUE",1,0)+#REF!*IF(OR($Q185="Yes",$Q185="Cont"),1,0)+#REF!*($P185/1000)+#REF!*$R185+#REF!*IF($R185&gt;25,$R185-25,0)</f>
        <v>#REF!</v>
      </c>
      <c r="GE185" s="108" t="e">
        <f>#REF!+#REF!*IF($M185="A",1,0)+#REF!*1+#REF!*0+#REF!*IF($AA185="TRUE",1,0)+#REF!*IF(OR($Q185="Yes",$Q185="Cont"),1,0)+#REF!*($P185/1000)+#REF!*$R185+#REF!*IF($R185&gt;25,$R185-25,0)</f>
        <v>#REF!</v>
      </c>
      <c r="GF185" s="108" t="e">
        <f>#REF!+#REF!*IF($M185="A",1,0)+#REF!*1+#REF!*1+#REF!*IF($AA185="TRUE",1,0)+#REF!*IF(OR($Q185="Yes",$Q185="Cont"),1,0)+#REF!*($P185/1000)+#REF!*$R185+#REF!*IF($R185&gt;25,$R185-25,0)</f>
        <v>#REF!</v>
      </c>
      <c r="GG185" s="104">
        <v>7.9629999999999992E-2</v>
      </c>
      <c r="GH185" s="109">
        <v>72.260416710552065</v>
      </c>
    </row>
    <row r="186" spans="1:190" hidden="1">
      <c r="A186" s="36">
        <v>147</v>
      </c>
      <c r="B186" s="3">
        <v>0</v>
      </c>
      <c r="C186" s="228">
        <v>10213</v>
      </c>
      <c r="D186" s="228">
        <v>1002</v>
      </c>
      <c r="E186" s="3" t="s">
        <v>198</v>
      </c>
      <c r="F186" s="3" t="s">
        <v>199</v>
      </c>
      <c r="G186" s="3" t="s">
        <v>200</v>
      </c>
      <c r="H186" s="3" t="s">
        <v>201</v>
      </c>
      <c r="I186" s="37" t="s">
        <v>748</v>
      </c>
      <c r="J186" s="43" t="s">
        <v>587</v>
      </c>
      <c r="K186" s="35"/>
      <c r="L186" s="44" t="s">
        <v>749</v>
      </c>
      <c r="M186" s="45" t="s">
        <v>109</v>
      </c>
      <c r="N186" s="45" t="s">
        <v>109</v>
      </c>
      <c r="O186" s="39"/>
      <c r="P186" s="45">
        <v>6000</v>
      </c>
      <c r="Q186" s="39" t="s">
        <v>148</v>
      </c>
      <c r="R186" s="39">
        <v>62</v>
      </c>
      <c r="S186" s="39"/>
      <c r="T186" s="39"/>
      <c r="U186" s="39"/>
      <c r="V186" s="45" t="s">
        <v>83</v>
      </c>
      <c r="W186" s="39">
        <v>62</v>
      </c>
      <c r="X186" s="39"/>
      <c r="Y186" s="39"/>
      <c r="Z186" s="45" t="s">
        <v>109</v>
      </c>
      <c r="AA186" s="39"/>
      <c r="AB186" s="40"/>
      <c r="AC186" s="40"/>
      <c r="AD186" s="46" t="s">
        <v>111</v>
      </c>
      <c r="BA186" s="3" t="b">
        <v>1</v>
      </c>
      <c r="BB186" s="34" t="b">
        <v>1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5"/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5"/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5"/>
      <c r="CV186" s="3">
        <v>0</v>
      </c>
      <c r="CW186" s="3">
        <v>0</v>
      </c>
      <c r="CX186" s="3">
        <v>0</v>
      </c>
      <c r="CY186" s="3">
        <v>0</v>
      </c>
      <c r="CZ186" s="3">
        <v>0</v>
      </c>
      <c r="DA186" s="3">
        <v>0</v>
      </c>
      <c r="DB186" s="3">
        <v>0</v>
      </c>
      <c r="DC186" s="3">
        <v>0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0</v>
      </c>
      <c r="DJ186" s="35"/>
      <c r="DK186" s="3" t="b">
        <v>0</v>
      </c>
      <c r="DL186" s="3" t="b">
        <v>0</v>
      </c>
      <c r="DM186" s="3" t="b">
        <v>0</v>
      </c>
      <c r="DN186" s="3" t="b">
        <v>0</v>
      </c>
      <c r="DO186" s="3" t="b">
        <v>0</v>
      </c>
      <c r="DP186" s="3" t="b">
        <v>0</v>
      </c>
      <c r="DQ186" s="3" t="b">
        <v>0</v>
      </c>
      <c r="DR186" s="3" t="b">
        <v>0</v>
      </c>
      <c r="DS186" s="3" t="b">
        <v>0</v>
      </c>
      <c r="DT186" s="3" t="b">
        <v>0</v>
      </c>
      <c r="DU186" s="3" t="b">
        <v>0</v>
      </c>
      <c r="DV186" s="3" t="b">
        <v>0</v>
      </c>
      <c r="DW186" s="3" t="b">
        <v>0</v>
      </c>
      <c r="DX186" s="3" t="b">
        <v>0</v>
      </c>
      <c r="DY186" s="35"/>
      <c r="EA186" s="3" t="s">
        <v>748</v>
      </c>
      <c r="ED186" s="3">
        <v>147</v>
      </c>
      <c r="EE186" s="3">
        <v>1</v>
      </c>
      <c r="EH186" s="3" t="s">
        <v>105</v>
      </c>
      <c r="EI186" s="3" t="s">
        <v>105</v>
      </c>
      <c r="EJ186" s="3" t="s">
        <v>105</v>
      </c>
      <c r="EK186" s="3" t="s">
        <v>589</v>
      </c>
      <c r="EL186" s="3" t="s">
        <v>105</v>
      </c>
      <c r="EM186" s="3" t="s">
        <v>105</v>
      </c>
      <c r="EN186" s="3" t="s">
        <v>750</v>
      </c>
      <c r="EP186" s="3" t="s">
        <v>119</v>
      </c>
      <c r="EQ186" s="3" t="s">
        <v>105</v>
      </c>
      <c r="ER186" s="3" t="s">
        <v>119</v>
      </c>
      <c r="ES186" s="3" t="s">
        <v>105</v>
      </c>
      <c r="ET186" s="3" t="s">
        <v>590</v>
      </c>
      <c r="EU186" s="3" t="s">
        <v>105</v>
      </c>
      <c r="EV186" s="3" t="s">
        <v>105</v>
      </c>
      <c r="EW186" s="3" t="s">
        <v>105</v>
      </c>
      <c r="EX186" s="3" t="s">
        <v>105</v>
      </c>
      <c r="EY186" s="3" t="s">
        <v>751</v>
      </c>
      <c r="GA186" s="3" t="s">
        <v>395</v>
      </c>
      <c r="GG186" s="104"/>
      <c r="GH186" s="109"/>
    </row>
    <row r="187" spans="1:190" hidden="1">
      <c r="A187" s="36">
        <v>148</v>
      </c>
      <c r="B187" s="3">
        <v>0</v>
      </c>
      <c r="C187" s="228">
        <v>10214</v>
      </c>
      <c r="D187" s="228">
        <v>1002</v>
      </c>
      <c r="E187" s="3" t="s">
        <v>198</v>
      </c>
      <c r="F187" s="3" t="s">
        <v>199</v>
      </c>
      <c r="G187" s="3" t="s">
        <v>200</v>
      </c>
      <c r="H187" s="3" t="s">
        <v>201</v>
      </c>
      <c r="I187" s="37" t="s">
        <v>752</v>
      </c>
      <c r="J187" s="43" t="s">
        <v>587</v>
      </c>
      <c r="K187" s="35"/>
      <c r="L187" s="44" t="s">
        <v>753</v>
      </c>
      <c r="M187" s="45" t="s">
        <v>109</v>
      </c>
      <c r="N187" s="45" t="s">
        <v>109</v>
      </c>
      <c r="O187" s="39"/>
      <c r="P187" s="45">
        <v>6000</v>
      </c>
      <c r="Q187" s="39" t="s">
        <v>148</v>
      </c>
      <c r="R187" s="39">
        <v>57</v>
      </c>
      <c r="S187" s="39"/>
      <c r="T187" s="39"/>
      <c r="U187" s="39"/>
      <c r="V187" s="45" t="s">
        <v>83</v>
      </c>
      <c r="W187" s="39">
        <v>57</v>
      </c>
      <c r="X187" s="39"/>
      <c r="Y187" s="39"/>
      <c r="Z187" s="45" t="s">
        <v>109</v>
      </c>
      <c r="AA187" s="39"/>
      <c r="AB187" s="40"/>
      <c r="AC187" s="40"/>
      <c r="AD187" s="46" t="s">
        <v>111</v>
      </c>
      <c r="BA187" s="3" t="b">
        <v>1</v>
      </c>
      <c r="BB187" s="34" t="b">
        <v>1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5"/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3">
        <v>0</v>
      </c>
      <c r="CF187" s="35"/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5"/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0</v>
      </c>
      <c r="DB187" s="3">
        <v>0</v>
      </c>
      <c r="DC187" s="3">
        <v>0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0</v>
      </c>
      <c r="DJ187" s="35"/>
      <c r="DK187" s="3" t="b">
        <v>0</v>
      </c>
      <c r="DL187" s="3" t="b">
        <v>0</v>
      </c>
      <c r="DM187" s="3" t="b">
        <v>0</v>
      </c>
      <c r="DN187" s="3" t="b">
        <v>0</v>
      </c>
      <c r="DO187" s="3" t="b">
        <v>0</v>
      </c>
      <c r="DP187" s="3" t="b">
        <v>0</v>
      </c>
      <c r="DQ187" s="3" t="b">
        <v>0</v>
      </c>
      <c r="DR187" s="3" t="b">
        <v>0</v>
      </c>
      <c r="DS187" s="3" t="b">
        <v>0</v>
      </c>
      <c r="DT187" s="3" t="b">
        <v>0</v>
      </c>
      <c r="DU187" s="3" t="b">
        <v>0</v>
      </c>
      <c r="DV187" s="3" t="b">
        <v>0</v>
      </c>
      <c r="DW187" s="3" t="b">
        <v>0</v>
      </c>
      <c r="DX187" s="3" t="b">
        <v>0</v>
      </c>
      <c r="DY187" s="35"/>
      <c r="EA187" s="3" t="s">
        <v>752</v>
      </c>
      <c r="ED187" s="3">
        <v>148</v>
      </c>
      <c r="EE187" s="3">
        <v>1</v>
      </c>
      <c r="EH187" s="3" t="s">
        <v>105</v>
      </c>
      <c r="EI187" s="3" t="s">
        <v>105</v>
      </c>
      <c r="EJ187" s="3" t="s">
        <v>105</v>
      </c>
      <c r="EK187" s="3" t="s">
        <v>589</v>
      </c>
      <c r="EL187" s="3" t="s">
        <v>105</v>
      </c>
      <c r="EM187" s="3" t="s">
        <v>105</v>
      </c>
      <c r="EN187" s="3" t="s">
        <v>754</v>
      </c>
      <c r="EP187" s="3" t="s">
        <v>119</v>
      </c>
      <c r="EQ187" s="3" t="s">
        <v>105</v>
      </c>
      <c r="ER187" s="3" t="s">
        <v>119</v>
      </c>
      <c r="ES187" s="3" t="s">
        <v>105</v>
      </c>
      <c r="ET187" s="3" t="s">
        <v>590</v>
      </c>
      <c r="EU187" s="3" t="s">
        <v>105</v>
      </c>
      <c r="EV187" s="3" t="s">
        <v>105</v>
      </c>
      <c r="EW187" s="3" t="s">
        <v>105</v>
      </c>
      <c r="EX187" s="3" t="s">
        <v>105</v>
      </c>
      <c r="EY187" s="3" t="s">
        <v>755</v>
      </c>
      <c r="GA187" s="3" t="s">
        <v>395</v>
      </c>
      <c r="GG187" s="104"/>
      <c r="GH187" s="109"/>
    </row>
    <row r="188" spans="1:190" hidden="1">
      <c r="A188" s="36">
        <v>149</v>
      </c>
      <c r="B188" s="3">
        <v>0</v>
      </c>
      <c r="C188" s="228">
        <v>10215</v>
      </c>
      <c r="D188" s="228">
        <v>1002</v>
      </c>
      <c r="E188" s="3" t="s">
        <v>198</v>
      </c>
      <c r="F188" s="3" t="s">
        <v>199</v>
      </c>
      <c r="G188" s="3" t="s">
        <v>200</v>
      </c>
      <c r="H188" s="3" t="s">
        <v>201</v>
      </c>
      <c r="I188" s="37" t="s">
        <v>756</v>
      </c>
      <c r="J188" s="43" t="s">
        <v>587</v>
      </c>
      <c r="K188" s="35"/>
      <c r="L188" s="44" t="s">
        <v>757</v>
      </c>
      <c r="M188" s="45" t="s">
        <v>109</v>
      </c>
      <c r="N188" s="45" t="s">
        <v>109</v>
      </c>
      <c r="O188" s="39"/>
      <c r="P188" s="45">
        <v>6000</v>
      </c>
      <c r="Q188" s="39" t="s">
        <v>148</v>
      </c>
      <c r="R188" s="39">
        <v>65</v>
      </c>
      <c r="S188" s="39"/>
      <c r="T188" s="39"/>
      <c r="U188" s="39"/>
      <c r="V188" s="45" t="s">
        <v>83</v>
      </c>
      <c r="W188" s="39">
        <v>65</v>
      </c>
      <c r="X188" s="39"/>
      <c r="Y188" s="39"/>
      <c r="Z188" s="45" t="s">
        <v>109</v>
      </c>
      <c r="AA188" s="39"/>
      <c r="AB188" s="40"/>
      <c r="AC188" s="40"/>
      <c r="AD188" s="46" t="s">
        <v>111</v>
      </c>
      <c r="BA188" s="3" t="b">
        <v>1</v>
      </c>
      <c r="BB188" s="34" t="b">
        <v>1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5"/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5"/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5"/>
      <c r="CV188" s="3">
        <v>0</v>
      </c>
      <c r="CW188" s="3">
        <v>0</v>
      </c>
      <c r="CX188" s="3">
        <v>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5"/>
      <c r="DK188" s="3" t="b">
        <v>0</v>
      </c>
      <c r="DL188" s="3" t="b">
        <v>0</v>
      </c>
      <c r="DM188" s="3" t="b">
        <v>0</v>
      </c>
      <c r="DN188" s="3" t="b">
        <v>0</v>
      </c>
      <c r="DO188" s="3" t="b">
        <v>0</v>
      </c>
      <c r="DP188" s="3" t="b">
        <v>0</v>
      </c>
      <c r="DQ188" s="3" t="b">
        <v>0</v>
      </c>
      <c r="DR188" s="3" t="b">
        <v>0</v>
      </c>
      <c r="DS188" s="3" t="b">
        <v>0</v>
      </c>
      <c r="DT188" s="3" t="b">
        <v>0</v>
      </c>
      <c r="DU188" s="3" t="b">
        <v>0</v>
      </c>
      <c r="DV188" s="3" t="b">
        <v>0</v>
      </c>
      <c r="DW188" s="3" t="b">
        <v>0</v>
      </c>
      <c r="DX188" s="3" t="b">
        <v>0</v>
      </c>
      <c r="DY188" s="35"/>
      <c r="EA188" s="3" t="s">
        <v>756</v>
      </c>
      <c r="ED188" s="3">
        <v>149</v>
      </c>
      <c r="EE188" s="3">
        <v>1</v>
      </c>
      <c r="EH188" s="3" t="s">
        <v>105</v>
      </c>
      <c r="EI188" s="3" t="s">
        <v>105</v>
      </c>
      <c r="EJ188" s="3" t="s">
        <v>105</v>
      </c>
      <c r="EK188" s="3" t="s">
        <v>589</v>
      </c>
      <c r="EL188" s="3" t="s">
        <v>105</v>
      </c>
      <c r="EM188" s="3" t="s">
        <v>105</v>
      </c>
      <c r="EN188" s="3" t="s">
        <v>654</v>
      </c>
      <c r="EP188" s="3" t="s">
        <v>119</v>
      </c>
      <c r="EQ188" s="3" t="s">
        <v>105</v>
      </c>
      <c r="ER188" s="3" t="s">
        <v>119</v>
      </c>
      <c r="ES188" s="3" t="s">
        <v>105</v>
      </c>
      <c r="ET188" s="3" t="s">
        <v>590</v>
      </c>
      <c r="EU188" s="3" t="s">
        <v>105</v>
      </c>
      <c r="EV188" s="3" t="s">
        <v>105</v>
      </c>
      <c r="EW188" s="3" t="s">
        <v>105</v>
      </c>
      <c r="EX188" s="3" t="s">
        <v>105</v>
      </c>
      <c r="EY188" s="3" t="s">
        <v>655</v>
      </c>
      <c r="GA188" s="3" t="s">
        <v>395</v>
      </c>
      <c r="GG188" s="104"/>
      <c r="GH188" s="109"/>
    </row>
    <row r="189" spans="1:190" hidden="1">
      <c r="A189" s="36">
        <v>150</v>
      </c>
      <c r="B189" s="3">
        <v>0</v>
      </c>
      <c r="C189" s="228">
        <v>10216</v>
      </c>
      <c r="D189" s="228">
        <v>1002</v>
      </c>
      <c r="E189" s="3" t="s">
        <v>198</v>
      </c>
      <c r="F189" s="3" t="s">
        <v>199</v>
      </c>
      <c r="G189" s="3" t="s">
        <v>200</v>
      </c>
      <c r="H189" s="3" t="s">
        <v>201</v>
      </c>
      <c r="I189" s="37" t="s">
        <v>758</v>
      </c>
      <c r="J189" s="43" t="s">
        <v>587</v>
      </c>
      <c r="K189" s="35"/>
      <c r="L189" s="44" t="s">
        <v>759</v>
      </c>
      <c r="M189" s="45" t="s">
        <v>109</v>
      </c>
      <c r="N189" s="45" t="s">
        <v>109</v>
      </c>
      <c r="O189" s="39"/>
      <c r="P189" s="45">
        <v>6000</v>
      </c>
      <c r="Q189" s="39" t="s">
        <v>148</v>
      </c>
      <c r="R189" s="39">
        <v>81</v>
      </c>
      <c r="S189" s="39"/>
      <c r="T189" s="39"/>
      <c r="U189" s="39"/>
      <c r="V189" s="45" t="s">
        <v>83</v>
      </c>
      <c r="W189" s="39">
        <v>81</v>
      </c>
      <c r="X189" s="39"/>
      <c r="Y189" s="39"/>
      <c r="Z189" s="45" t="s">
        <v>109</v>
      </c>
      <c r="AA189" s="39"/>
      <c r="AB189" s="40"/>
      <c r="AC189" s="40"/>
      <c r="AD189" s="46" t="s">
        <v>111</v>
      </c>
      <c r="BA189" s="3" t="b">
        <v>1</v>
      </c>
      <c r="BB189" s="34" t="b">
        <v>1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5"/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0</v>
      </c>
      <c r="CF189" s="35"/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5"/>
      <c r="CV189" s="3">
        <v>0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5"/>
      <c r="DK189" s="3" t="b">
        <v>0</v>
      </c>
      <c r="DL189" s="3" t="b">
        <v>0</v>
      </c>
      <c r="DM189" s="3" t="b">
        <v>0</v>
      </c>
      <c r="DN189" s="3" t="b">
        <v>0</v>
      </c>
      <c r="DO189" s="3" t="b">
        <v>0</v>
      </c>
      <c r="DP189" s="3" t="b">
        <v>0</v>
      </c>
      <c r="DQ189" s="3" t="b">
        <v>0</v>
      </c>
      <c r="DR189" s="3" t="b">
        <v>0</v>
      </c>
      <c r="DS189" s="3" t="b">
        <v>0</v>
      </c>
      <c r="DT189" s="3" t="b">
        <v>0</v>
      </c>
      <c r="DU189" s="3" t="b">
        <v>0</v>
      </c>
      <c r="DV189" s="3" t="b">
        <v>0</v>
      </c>
      <c r="DW189" s="3" t="b">
        <v>0</v>
      </c>
      <c r="DX189" s="3" t="b">
        <v>0</v>
      </c>
      <c r="DY189" s="35"/>
      <c r="EA189" s="3" t="s">
        <v>758</v>
      </c>
      <c r="ED189" s="3">
        <v>150</v>
      </c>
      <c r="EE189" s="3">
        <v>1</v>
      </c>
      <c r="EH189" s="3" t="s">
        <v>105</v>
      </c>
      <c r="EI189" s="3" t="s">
        <v>105</v>
      </c>
      <c r="EJ189" s="3" t="s">
        <v>105</v>
      </c>
      <c r="EK189" s="3" t="s">
        <v>589</v>
      </c>
      <c r="EL189" s="3" t="s">
        <v>105</v>
      </c>
      <c r="EM189" s="3" t="s">
        <v>105</v>
      </c>
      <c r="EN189" s="3" t="s">
        <v>760</v>
      </c>
      <c r="EP189" s="3" t="s">
        <v>119</v>
      </c>
      <c r="EQ189" s="3" t="s">
        <v>105</v>
      </c>
      <c r="ER189" s="3" t="s">
        <v>119</v>
      </c>
      <c r="ES189" s="3" t="s">
        <v>105</v>
      </c>
      <c r="ET189" s="3" t="s">
        <v>590</v>
      </c>
      <c r="EU189" s="3" t="s">
        <v>105</v>
      </c>
      <c r="EV189" s="3" t="s">
        <v>105</v>
      </c>
      <c r="EW189" s="3" t="s">
        <v>105</v>
      </c>
      <c r="EX189" s="3" t="s">
        <v>105</v>
      </c>
      <c r="EY189" s="3" t="s">
        <v>761</v>
      </c>
      <c r="GA189" s="3" t="s">
        <v>395</v>
      </c>
      <c r="GG189" s="104"/>
      <c r="GH189" s="109"/>
    </row>
    <row r="190" spans="1:190" hidden="1">
      <c r="A190" s="36">
        <v>151</v>
      </c>
      <c r="B190" s="3">
        <v>0</v>
      </c>
      <c r="C190" s="228">
        <v>10217</v>
      </c>
      <c r="D190" s="228">
        <v>1002</v>
      </c>
      <c r="E190" s="3" t="s">
        <v>198</v>
      </c>
      <c r="F190" s="3" t="s">
        <v>199</v>
      </c>
      <c r="G190" s="3" t="s">
        <v>200</v>
      </c>
      <c r="H190" s="3" t="s">
        <v>201</v>
      </c>
      <c r="I190" s="37" t="s">
        <v>762</v>
      </c>
      <c r="J190" s="43" t="s">
        <v>587</v>
      </c>
      <c r="K190" s="35"/>
      <c r="L190" s="44" t="s">
        <v>763</v>
      </c>
      <c r="M190" s="45" t="s">
        <v>109</v>
      </c>
      <c r="N190" s="45" t="s">
        <v>109</v>
      </c>
      <c r="O190" s="39"/>
      <c r="P190" s="45">
        <v>6000</v>
      </c>
      <c r="Q190" s="39" t="s">
        <v>148</v>
      </c>
      <c r="R190" s="39">
        <v>70</v>
      </c>
      <c r="S190" s="39"/>
      <c r="T190" s="39"/>
      <c r="U190" s="39"/>
      <c r="V190" s="45" t="s">
        <v>83</v>
      </c>
      <c r="W190" s="39">
        <v>70</v>
      </c>
      <c r="X190" s="39"/>
      <c r="Y190" s="39"/>
      <c r="Z190" s="45" t="s">
        <v>109</v>
      </c>
      <c r="AA190" s="39"/>
      <c r="AB190" s="40"/>
      <c r="AC190" s="40"/>
      <c r="AD190" s="46" t="s">
        <v>111</v>
      </c>
      <c r="BA190" s="3" t="b">
        <v>1</v>
      </c>
      <c r="BB190" s="34" t="b">
        <v>1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5"/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5"/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5"/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0</v>
      </c>
      <c r="DJ190" s="35"/>
      <c r="DK190" s="3" t="b">
        <v>0</v>
      </c>
      <c r="DL190" s="3" t="b">
        <v>0</v>
      </c>
      <c r="DM190" s="3" t="b">
        <v>0</v>
      </c>
      <c r="DN190" s="3" t="b">
        <v>0</v>
      </c>
      <c r="DO190" s="3" t="b">
        <v>0</v>
      </c>
      <c r="DP190" s="3" t="b">
        <v>0</v>
      </c>
      <c r="DQ190" s="3" t="b">
        <v>0</v>
      </c>
      <c r="DR190" s="3" t="b">
        <v>0</v>
      </c>
      <c r="DS190" s="3" t="b">
        <v>0</v>
      </c>
      <c r="DT190" s="3" t="b">
        <v>0</v>
      </c>
      <c r="DU190" s="3" t="b">
        <v>0</v>
      </c>
      <c r="DV190" s="3" t="b">
        <v>0</v>
      </c>
      <c r="DW190" s="3" t="b">
        <v>0</v>
      </c>
      <c r="DX190" s="3" t="b">
        <v>0</v>
      </c>
      <c r="DY190" s="35"/>
      <c r="EA190" s="3" t="s">
        <v>762</v>
      </c>
      <c r="ED190" s="3">
        <v>151</v>
      </c>
      <c r="EE190" s="3">
        <v>1</v>
      </c>
      <c r="EH190" s="3" t="s">
        <v>105</v>
      </c>
      <c r="EI190" s="3" t="s">
        <v>105</v>
      </c>
      <c r="EJ190" s="3" t="s">
        <v>105</v>
      </c>
      <c r="EK190" s="3" t="s">
        <v>589</v>
      </c>
      <c r="EL190" s="3" t="s">
        <v>105</v>
      </c>
      <c r="EM190" s="3" t="s">
        <v>105</v>
      </c>
      <c r="EN190" s="3" t="s">
        <v>658</v>
      </c>
      <c r="EP190" s="3" t="s">
        <v>119</v>
      </c>
      <c r="EQ190" s="3" t="s">
        <v>105</v>
      </c>
      <c r="ER190" s="3" t="s">
        <v>119</v>
      </c>
      <c r="ES190" s="3" t="s">
        <v>105</v>
      </c>
      <c r="ET190" s="3" t="s">
        <v>590</v>
      </c>
      <c r="EU190" s="3" t="s">
        <v>105</v>
      </c>
      <c r="EV190" s="3" t="s">
        <v>105</v>
      </c>
      <c r="EW190" s="3" t="s">
        <v>105</v>
      </c>
      <c r="EX190" s="3" t="s">
        <v>105</v>
      </c>
      <c r="EY190" s="3" t="s">
        <v>659</v>
      </c>
      <c r="GA190" s="3" t="s">
        <v>395</v>
      </c>
      <c r="GG190" s="104"/>
      <c r="GH190" s="109"/>
    </row>
    <row r="191" spans="1:190" hidden="1">
      <c r="A191" s="36">
        <v>152</v>
      </c>
      <c r="B191" s="3">
        <v>0</v>
      </c>
      <c r="C191" s="228">
        <v>10218</v>
      </c>
      <c r="D191" s="228">
        <v>1002</v>
      </c>
      <c r="E191" s="3" t="s">
        <v>198</v>
      </c>
      <c r="F191" s="3" t="s">
        <v>199</v>
      </c>
      <c r="G191" s="3" t="s">
        <v>200</v>
      </c>
      <c r="H191" s="3" t="s">
        <v>201</v>
      </c>
      <c r="I191" s="37" t="s">
        <v>764</v>
      </c>
      <c r="J191" s="43" t="s">
        <v>587</v>
      </c>
      <c r="K191" s="35"/>
      <c r="L191" s="44" t="s">
        <v>765</v>
      </c>
      <c r="M191" s="45" t="s">
        <v>109</v>
      </c>
      <c r="N191" s="45" t="s">
        <v>109</v>
      </c>
      <c r="O191" s="39"/>
      <c r="P191" s="45">
        <v>6000</v>
      </c>
      <c r="Q191" s="39" t="s">
        <v>148</v>
      </c>
      <c r="R191" s="39">
        <v>72</v>
      </c>
      <c r="S191" s="39"/>
      <c r="T191" s="39"/>
      <c r="U191" s="39"/>
      <c r="V191" s="45" t="s">
        <v>83</v>
      </c>
      <c r="W191" s="39">
        <v>72</v>
      </c>
      <c r="X191" s="39"/>
      <c r="Y191" s="39"/>
      <c r="Z191" s="45" t="s">
        <v>109</v>
      </c>
      <c r="AA191" s="39"/>
      <c r="AB191" s="40"/>
      <c r="AC191" s="40"/>
      <c r="AD191" s="46" t="s">
        <v>111</v>
      </c>
      <c r="BA191" s="3" t="b">
        <v>1</v>
      </c>
      <c r="BB191" s="34" t="b">
        <v>1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5"/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5"/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5"/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5"/>
      <c r="DK191" s="3" t="b">
        <v>0</v>
      </c>
      <c r="DL191" s="3" t="b">
        <v>0</v>
      </c>
      <c r="DM191" s="3" t="b">
        <v>0</v>
      </c>
      <c r="DN191" s="3" t="b">
        <v>0</v>
      </c>
      <c r="DO191" s="3" t="b">
        <v>0</v>
      </c>
      <c r="DP191" s="3" t="b">
        <v>0</v>
      </c>
      <c r="DQ191" s="3" t="b">
        <v>0</v>
      </c>
      <c r="DR191" s="3" t="b">
        <v>0</v>
      </c>
      <c r="DS191" s="3" t="b">
        <v>0</v>
      </c>
      <c r="DT191" s="3" t="b">
        <v>0</v>
      </c>
      <c r="DU191" s="3" t="b">
        <v>0</v>
      </c>
      <c r="DV191" s="3" t="b">
        <v>0</v>
      </c>
      <c r="DW191" s="3" t="b">
        <v>0</v>
      </c>
      <c r="DX191" s="3" t="b">
        <v>0</v>
      </c>
      <c r="DY191" s="35"/>
      <c r="EA191" s="3" t="s">
        <v>764</v>
      </c>
      <c r="ED191" s="3">
        <v>152</v>
      </c>
      <c r="EE191" s="3">
        <v>1</v>
      </c>
      <c r="EH191" s="3" t="s">
        <v>105</v>
      </c>
      <c r="EI191" s="3" t="s">
        <v>105</v>
      </c>
      <c r="EJ191" s="3" t="s">
        <v>105</v>
      </c>
      <c r="EK191" s="3" t="s">
        <v>589</v>
      </c>
      <c r="EL191" s="3" t="s">
        <v>105</v>
      </c>
      <c r="EM191" s="3" t="s">
        <v>105</v>
      </c>
      <c r="EN191" s="3" t="s">
        <v>700</v>
      </c>
      <c r="EP191" s="3" t="s">
        <v>119</v>
      </c>
      <c r="EQ191" s="3" t="s">
        <v>105</v>
      </c>
      <c r="ER191" s="3" t="s">
        <v>119</v>
      </c>
      <c r="ES191" s="3" t="s">
        <v>105</v>
      </c>
      <c r="ET191" s="3" t="s">
        <v>590</v>
      </c>
      <c r="EU191" s="3" t="s">
        <v>105</v>
      </c>
      <c r="EV191" s="3" t="s">
        <v>105</v>
      </c>
      <c r="EW191" s="3" t="s">
        <v>105</v>
      </c>
      <c r="EX191" s="3" t="s">
        <v>105</v>
      </c>
      <c r="EY191" s="3" t="s">
        <v>701</v>
      </c>
      <c r="GA191" s="3" t="s">
        <v>395</v>
      </c>
      <c r="GG191" s="104"/>
      <c r="GH191" s="109"/>
    </row>
    <row r="192" spans="1:190" hidden="1">
      <c r="A192" s="36">
        <v>153</v>
      </c>
      <c r="B192" s="3">
        <v>0</v>
      </c>
      <c r="C192" s="228">
        <v>10219</v>
      </c>
      <c r="D192" s="228">
        <v>1002</v>
      </c>
      <c r="E192" s="3" t="s">
        <v>198</v>
      </c>
      <c r="F192" s="3" t="s">
        <v>199</v>
      </c>
      <c r="G192" s="3" t="s">
        <v>200</v>
      </c>
      <c r="H192" s="3" t="s">
        <v>201</v>
      </c>
      <c r="I192" s="37" t="s">
        <v>766</v>
      </c>
      <c r="J192" s="43" t="s">
        <v>587</v>
      </c>
      <c r="K192" s="35"/>
      <c r="L192" s="44" t="s">
        <v>767</v>
      </c>
      <c r="M192" s="45" t="s">
        <v>109</v>
      </c>
      <c r="N192" s="45" t="s">
        <v>109</v>
      </c>
      <c r="O192" s="39"/>
      <c r="P192" s="45">
        <v>6000</v>
      </c>
      <c r="Q192" s="39" t="s">
        <v>148</v>
      </c>
      <c r="R192" s="39">
        <v>79</v>
      </c>
      <c r="S192" s="39"/>
      <c r="T192" s="39"/>
      <c r="U192" s="39"/>
      <c r="V192" s="45" t="s">
        <v>83</v>
      </c>
      <c r="W192" s="39">
        <v>79</v>
      </c>
      <c r="X192" s="39"/>
      <c r="Y192" s="39"/>
      <c r="Z192" s="45" t="s">
        <v>109</v>
      </c>
      <c r="AA192" s="39"/>
      <c r="AB192" s="40"/>
      <c r="AC192" s="40"/>
      <c r="AD192" s="46" t="s">
        <v>111</v>
      </c>
      <c r="BA192" s="3" t="b">
        <v>1</v>
      </c>
      <c r="BB192" s="34" t="b">
        <v>1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5"/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5"/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5"/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0</v>
      </c>
      <c r="DJ192" s="35"/>
      <c r="DK192" s="3" t="b">
        <v>0</v>
      </c>
      <c r="DL192" s="3" t="b">
        <v>0</v>
      </c>
      <c r="DM192" s="3" t="b">
        <v>0</v>
      </c>
      <c r="DN192" s="3" t="b">
        <v>0</v>
      </c>
      <c r="DO192" s="3" t="b">
        <v>0</v>
      </c>
      <c r="DP192" s="3" t="b">
        <v>0</v>
      </c>
      <c r="DQ192" s="3" t="b">
        <v>0</v>
      </c>
      <c r="DR192" s="3" t="b">
        <v>0</v>
      </c>
      <c r="DS192" s="3" t="b">
        <v>0</v>
      </c>
      <c r="DT192" s="3" t="b">
        <v>0</v>
      </c>
      <c r="DU192" s="3" t="b">
        <v>0</v>
      </c>
      <c r="DV192" s="3" t="b">
        <v>0</v>
      </c>
      <c r="DW192" s="3" t="b">
        <v>0</v>
      </c>
      <c r="DX192" s="3" t="b">
        <v>0</v>
      </c>
      <c r="DY192" s="35"/>
      <c r="EA192" s="3" t="s">
        <v>766</v>
      </c>
      <c r="ED192" s="3">
        <v>153</v>
      </c>
      <c r="EE192" s="3">
        <v>1</v>
      </c>
      <c r="EH192" s="3" t="s">
        <v>105</v>
      </c>
      <c r="EI192" s="3" t="s">
        <v>105</v>
      </c>
      <c r="EJ192" s="3" t="s">
        <v>105</v>
      </c>
      <c r="EK192" s="3" t="s">
        <v>589</v>
      </c>
      <c r="EL192" s="3" t="s">
        <v>105</v>
      </c>
      <c r="EM192" s="3" t="s">
        <v>105</v>
      </c>
      <c r="EN192" s="3" t="s">
        <v>768</v>
      </c>
      <c r="EP192" s="3" t="s">
        <v>119</v>
      </c>
      <c r="EQ192" s="3" t="s">
        <v>105</v>
      </c>
      <c r="ER192" s="3" t="s">
        <v>119</v>
      </c>
      <c r="ES192" s="3" t="s">
        <v>105</v>
      </c>
      <c r="ET192" s="3" t="s">
        <v>590</v>
      </c>
      <c r="EU192" s="3" t="s">
        <v>105</v>
      </c>
      <c r="EV192" s="3" t="s">
        <v>105</v>
      </c>
      <c r="EW192" s="3" t="s">
        <v>105</v>
      </c>
      <c r="EX192" s="3" t="s">
        <v>105</v>
      </c>
      <c r="EY192" s="3" t="s">
        <v>769</v>
      </c>
      <c r="GA192" s="3" t="s">
        <v>395</v>
      </c>
      <c r="GG192" s="104"/>
      <c r="GH192" s="109"/>
    </row>
    <row r="193" spans="1:190" hidden="1">
      <c r="A193" s="36">
        <v>154</v>
      </c>
      <c r="B193" s="3">
        <v>0</v>
      </c>
      <c r="C193" s="228">
        <v>10220</v>
      </c>
      <c r="D193" s="228">
        <v>1002</v>
      </c>
      <c r="E193" s="3" t="s">
        <v>198</v>
      </c>
      <c r="F193" s="3" t="s">
        <v>199</v>
      </c>
      <c r="G193" s="3" t="s">
        <v>200</v>
      </c>
      <c r="H193" s="3" t="s">
        <v>201</v>
      </c>
      <c r="I193" s="37" t="s">
        <v>770</v>
      </c>
      <c r="J193" s="43" t="s">
        <v>587</v>
      </c>
      <c r="K193" s="35"/>
      <c r="L193" s="44" t="s">
        <v>771</v>
      </c>
      <c r="M193" s="45" t="s">
        <v>109</v>
      </c>
      <c r="N193" s="45" t="s">
        <v>109</v>
      </c>
      <c r="O193" s="39"/>
      <c r="P193" s="45">
        <v>6000</v>
      </c>
      <c r="Q193" s="39" t="s">
        <v>148</v>
      </c>
      <c r="R193" s="39">
        <v>82</v>
      </c>
      <c r="S193" s="39"/>
      <c r="T193" s="39"/>
      <c r="U193" s="39"/>
      <c r="V193" s="45" t="s">
        <v>83</v>
      </c>
      <c r="W193" s="39">
        <v>82</v>
      </c>
      <c r="X193" s="39"/>
      <c r="Y193" s="39"/>
      <c r="Z193" s="45" t="s">
        <v>109</v>
      </c>
      <c r="AA193" s="39"/>
      <c r="AB193" s="40"/>
      <c r="AC193" s="40"/>
      <c r="AD193" s="46" t="s">
        <v>111</v>
      </c>
      <c r="BA193" s="3" t="b">
        <v>1</v>
      </c>
      <c r="BB193" s="34" t="b">
        <v>1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5"/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5"/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5"/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0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0</v>
      </c>
      <c r="DJ193" s="35"/>
      <c r="DK193" s="3" t="b">
        <v>0</v>
      </c>
      <c r="DL193" s="3" t="b">
        <v>0</v>
      </c>
      <c r="DM193" s="3" t="b">
        <v>0</v>
      </c>
      <c r="DN193" s="3" t="b">
        <v>0</v>
      </c>
      <c r="DO193" s="3" t="b">
        <v>0</v>
      </c>
      <c r="DP193" s="3" t="b">
        <v>0</v>
      </c>
      <c r="DQ193" s="3" t="b">
        <v>0</v>
      </c>
      <c r="DR193" s="3" t="b">
        <v>0</v>
      </c>
      <c r="DS193" s="3" t="b">
        <v>0</v>
      </c>
      <c r="DT193" s="3" t="b">
        <v>0</v>
      </c>
      <c r="DU193" s="3" t="b">
        <v>0</v>
      </c>
      <c r="DV193" s="3" t="b">
        <v>0</v>
      </c>
      <c r="DW193" s="3" t="b">
        <v>0</v>
      </c>
      <c r="DX193" s="3" t="b">
        <v>0</v>
      </c>
      <c r="DY193" s="35"/>
      <c r="EA193" s="3" t="s">
        <v>770</v>
      </c>
      <c r="ED193" s="3">
        <v>154</v>
      </c>
      <c r="EE193" s="3">
        <v>1</v>
      </c>
      <c r="EH193" s="3" t="s">
        <v>105</v>
      </c>
      <c r="EI193" s="3" t="s">
        <v>105</v>
      </c>
      <c r="EJ193" s="3" t="s">
        <v>105</v>
      </c>
      <c r="EK193" s="3" t="s">
        <v>589</v>
      </c>
      <c r="EL193" s="3" t="s">
        <v>105</v>
      </c>
      <c r="EM193" s="3" t="s">
        <v>105</v>
      </c>
      <c r="EN193" s="3" t="s">
        <v>772</v>
      </c>
      <c r="EP193" s="3" t="s">
        <v>119</v>
      </c>
      <c r="EQ193" s="3" t="s">
        <v>105</v>
      </c>
      <c r="ER193" s="3" t="s">
        <v>119</v>
      </c>
      <c r="ES193" s="3" t="s">
        <v>105</v>
      </c>
      <c r="ET193" s="3" t="s">
        <v>590</v>
      </c>
      <c r="EU193" s="3" t="s">
        <v>105</v>
      </c>
      <c r="EV193" s="3" t="s">
        <v>105</v>
      </c>
      <c r="EW193" s="3" t="s">
        <v>105</v>
      </c>
      <c r="EX193" s="3" t="s">
        <v>105</v>
      </c>
      <c r="EY193" s="3" t="s">
        <v>773</v>
      </c>
      <c r="GA193" s="3" t="s">
        <v>395</v>
      </c>
      <c r="GG193" s="104"/>
      <c r="GH193" s="109"/>
    </row>
    <row r="194" spans="1:190" hidden="1">
      <c r="A194" s="36">
        <v>155</v>
      </c>
      <c r="B194" s="3">
        <v>0</v>
      </c>
      <c r="C194" s="228">
        <v>10221</v>
      </c>
      <c r="D194" s="228">
        <v>1002</v>
      </c>
      <c r="E194" s="3" t="s">
        <v>198</v>
      </c>
      <c r="F194" s="3" t="s">
        <v>199</v>
      </c>
      <c r="G194" s="3" t="s">
        <v>200</v>
      </c>
      <c r="H194" s="3" t="s">
        <v>201</v>
      </c>
      <c r="I194" s="37" t="s">
        <v>774</v>
      </c>
      <c r="J194" s="43" t="s">
        <v>587</v>
      </c>
      <c r="K194" s="35"/>
      <c r="L194" s="44" t="s">
        <v>775</v>
      </c>
      <c r="M194" s="45" t="s">
        <v>109</v>
      </c>
      <c r="N194" s="45" t="s">
        <v>109</v>
      </c>
      <c r="O194" s="39"/>
      <c r="P194" s="45">
        <v>6000</v>
      </c>
      <c r="Q194" s="39" t="s">
        <v>148</v>
      </c>
      <c r="R194" s="39">
        <v>99</v>
      </c>
      <c r="S194" s="39"/>
      <c r="T194" s="39"/>
      <c r="U194" s="39"/>
      <c r="V194" s="45" t="s">
        <v>83</v>
      </c>
      <c r="W194" s="39">
        <v>99</v>
      </c>
      <c r="X194" s="39"/>
      <c r="Y194" s="39"/>
      <c r="Z194" s="45" t="s">
        <v>109</v>
      </c>
      <c r="AA194" s="39"/>
      <c r="AB194" s="40"/>
      <c r="AC194" s="40"/>
      <c r="AD194" s="46" t="s">
        <v>111</v>
      </c>
      <c r="BA194" s="3" t="b">
        <v>1</v>
      </c>
      <c r="BB194" s="34" t="b">
        <v>1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5"/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5"/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5"/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5"/>
      <c r="DK194" s="3" t="b">
        <v>0</v>
      </c>
      <c r="DL194" s="3" t="b">
        <v>0</v>
      </c>
      <c r="DM194" s="3" t="b">
        <v>0</v>
      </c>
      <c r="DN194" s="3" t="b">
        <v>0</v>
      </c>
      <c r="DO194" s="3" t="b">
        <v>0</v>
      </c>
      <c r="DP194" s="3" t="b">
        <v>0</v>
      </c>
      <c r="DQ194" s="3" t="b">
        <v>0</v>
      </c>
      <c r="DR194" s="3" t="b">
        <v>0</v>
      </c>
      <c r="DS194" s="3" t="b">
        <v>0</v>
      </c>
      <c r="DT194" s="3" t="b">
        <v>0</v>
      </c>
      <c r="DU194" s="3" t="b">
        <v>0</v>
      </c>
      <c r="DV194" s="3" t="b">
        <v>0</v>
      </c>
      <c r="DW194" s="3" t="b">
        <v>0</v>
      </c>
      <c r="DX194" s="3" t="b">
        <v>0</v>
      </c>
      <c r="DY194" s="35"/>
      <c r="EA194" s="3" t="s">
        <v>774</v>
      </c>
      <c r="ED194" s="3">
        <v>155</v>
      </c>
      <c r="EE194" s="3">
        <v>1</v>
      </c>
      <c r="EH194" s="3" t="s">
        <v>105</v>
      </c>
      <c r="EI194" s="3" t="s">
        <v>105</v>
      </c>
      <c r="EJ194" s="3" t="s">
        <v>105</v>
      </c>
      <c r="EK194" s="3" t="s">
        <v>589</v>
      </c>
      <c r="EL194" s="3" t="s">
        <v>105</v>
      </c>
      <c r="EM194" s="3" t="s">
        <v>105</v>
      </c>
      <c r="EN194" s="3" t="s">
        <v>776</v>
      </c>
      <c r="EP194" s="3" t="s">
        <v>119</v>
      </c>
      <c r="EQ194" s="3" t="s">
        <v>105</v>
      </c>
      <c r="ER194" s="3" t="s">
        <v>119</v>
      </c>
      <c r="ES194" s="3" t="s">
        <v>105</v>
      </c>
      <c r="ET194" s="3" t="s">
        <v>590</v>
      </c>
      <c r="EU194" s="3" t="s">
        <v>105</v>
      </c>
      <c r="EV194" s="3" t="s">
        <v>105</v>
      </c>
      <c r="EW194" s="3" t="s">
        <v>105</v>
      </c>
      <c r="EX194" s="3" t="s">
        <v>105</v>
      </c>
      <c r="EY194" s="3" t="s">
        <v>777</v>
      </c>
      <c r="GA194" s="3" t="s">
        <v>395</v>
      </c>
      <c r="GG194" s="104"/>
      <c r="GH194" s="109"/>
    </row>
    <row r="195" spans="1:190" hidden="1">
      <c r="A195" s="36">
        <v>156</v>
      </c>
      <c r="B195" s="3">
        <v>0</v>
      </c>
      <c r="C195" s="228">
        <v>10222</v>
      </c>
      <c r="D195" s="228">
        <v>1002</v>
      </c>
      <c r="E195" s="3" t="s">
        <v>198</v>
      </c>
      <c r="F195" s="3" t="s">
        <v>199</v>
      </c>
      <c r="G195" s="3" t="s">
        <v>200</v>
      </c>
      <c r="H195" s="3" t="s">
        <v>201</v>
      </c>
      <c r="I195" s="37" t="s">
        <v>778</v>
      </c>
      <c r="J195" s="43" t="s">
        <v>587</v>
      </c>
      <c r="K195" s="35"/>
      <c r="L195" s="44" t="s">
        <v>779</v>
      </c>
      <c r="M195" s="45" t="s">
        <v>109</v>
      </c>
      <c r="N195" s="45" t="s">
        <v>109</v>
      </c>
      <c r="O195" s="39"/>
      <c r="P195" s="45">
        <v>6000</v>
      </c>
      <c r="Q195" s="39" t="s">
        <v>129</v>
      </c>
      <c r="R195" s="39">
        <v>9</v>
      </c>
      <c r="S195" s="39"/>
      <c r="T195" s="39"/>
      <c r="U195" s="39"/>
      <c r="V195" s="45" t="s">
        <v>83</v>
      </c>
      <c r="W195" s="39">
        <v>9</v>
      </c>
      <c r="X195" s="39" t="b">
        <v>1</v>
      </c>
      <c r="Y195" s="39"/>
      <c r="Z195" s="45" t="s">
        <v>109</v>
      </c>
      <c r="AA195" s="39"/>
      <c r="AB195" s="40"/>
      <c r="AC195" s="40"/>
      <c r="AD195" s="46" t="s">
        <v>111</v>
      </c>
      <c r="BA195" s="3" t="b">
        <v>1</v>
      </c>
      <c r="BB195" s="34" t="b">
        <v>1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5"/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3">
        <v>0</v>
      </c>
      <c r="CF195" s="35"/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5"/>
      <c r="CV195" s="3">
        <v>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0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0</v>
      </c>
      <c r="DJ195" s="35"/>
      <c r="DK195" s="3" t="b">
        <v>0</v>
      </c>
      <c r="DL195" s="3" t="b">
        <v>0</v>
      </c>
      <c r="DM195" s="3" t="b">
        <v>0</v>
      </c>
      <c r="DN195" s="3" t="b">
        <v>0</v>
      </c>
      <c r="DO195" s="3" t="b">
        <v>0</v>
      </c>
      <c r="DP195" s="3" t="b">
        <v>0</v>
      </c>
      <c r="DQ195" s="3" t="b">
        <v>0</v>
      </c>
      <c r="DR195" s="3" t="b">
        <v>0</v>
      </c>
      <c r="DS195" s="3" t="b">
        <v>0</v>
      </c>
      <c r="DT195" s="3" t="b">
        <v>0</v>
      </c>
      <c r="DU195" s="3" t="b">
        <v>0</v>
      </c>
      <c r="DV195" s="3" t="b">
        <v>0</v>
      </c>
      <c r="DW195" s="3" t="b">
        <v>0</v>
      </c>
      <c r="DX195" s="3" t="b">
        <v>0</v>
      </c>
      <c r="DY195" s="35"/>
      <c r="EA195" s="3" t="s">
        <v>778</v>
      </c>
      <c r="ED195" s="3">
        <v>156</v>
      </c>
      <c r="EE195" s="3">
        <v>1</v>
      </c>
      <c r="EH195" s="3" t="s">
        <v>105</v>
      </c>
      <c r="EI195" s="3" t="s">
        <v>105</v>
      </c>
      <c r="EJ195" s="3" t="s">
        <v>105</v>
      </c>
      <c r="EK195" s="3" t="s">
        <v>105</v>
      </c>
      <c r="EL195" s="3" t="s">
        <v>105</v>
      </c>
      <c r="EM195" s="3" t="s">
        <v>662</v>
      </c>
      <c r="EN195" s="3" t="s">
        <v>239</v>
      </c>
      <c r="EP195" s="3" t="s">
        <v>119</v>
      </c>
      <c r="EQ195" s="3" t="s">
        <v>105</v>
      </c>
      <c r="ER195" s="3" t="s">
        <v>119</v>
      </c>
      <c r="ES195" s="3" t="s">
        <v>105</v>
      </c>
      <c r="ET195" s="3" t="s">
        <v>105</v>
      </c>
      <c r="EU195" s="3" t="s">
        <v>105</v>
      </c>
      <c r="EV195" s="3" t="s">
        <v>105</v>
      </c>
      <c r="EW195" s="3" t="s">
        <v>105</v>
      </c>
      <c r="EX195" s="3" t="s">
        <v>663</v>
      </c>
      <c r="EY195" s="3" t="s">
        <v>241</v>
      </c>
      <c r="GA195" s="3" t="s">
        <v>395</v>
      </c>
      <c r="GG195" s="104"/>
      <c r="GH195" s="109"/>
    </row>
    <row r="196" spans="1:190" hidden="1">
      <c r="A196" s="36">
        <v>157</v>
      </c>
      <c r="B196" s="3">
        <v>0</v>
      </c>
      <c r="C196" s="228">
        <v>10223</v>
      </c>
      <c r="D196" s="228">
        <v>1002</v>
      </c>
      <c r="E196" s="3" t="s">
        <v>198</v>
      </c>
      <c r="F196" s="3" t="s">
        <v>199</v>
      </c>
      <c r="G196" s="3" t="s">
        <v>200</v>
      </c>
      <c r="H196" s="3" t="s">
        <v>201</v>
      </c>
      <c r="I196" s="37" t="s">
        <v>780</v>
      </c>
      <c r="J196" s="43" t="s">
        <v>587</v>
      </c>
      <c r="K196" s="35"/>
      <c r="L196" s="44" t="s">
        <v>781</v>
      </c>
      <c r="M196" s="45" t="s">
        <v>109</v>
      </c>
      <c r="N196" s="45" t="s">
        <v>109</v>
      </c>
      <c r="O196" s="39"/>
      <c r="P196" s="45">
        <v>6000</v>
      </c>
      <c r="Q196" s="39" t="s">
        <v>129</v>
      </c>
      <c r="R196" s="39">
        <v>11</v>
      </c>
      <c r="S196" s="39"/>
      <c r="T196" s="39"/>
      <c r="U196" s="39"/>
      <c r="V196" s="45" t="s">
        <v>83</v>
      </c>
      <c r="W196" s="39">
        <v>11</v>
      </c>
      <c r="X196" s="39" t="b">
        <v>1</v>
      </c>
      <c r="Y196" s="39"/>
      <c r="Z196" s="45" t="s">
        <v>109</v>
      </c>
      <c r="AA196" s="39"/>
      <c r="AB196" s="40"/>
      <c r="AC196" s="40"/>
      <c r="AD196" s="46" t="s">
        <v>111</v>
      </c>
      <c r="BA196" s="3" t="b">
        <v>1</v>
      </c>
      <c r="BB196" s="34" t="b">
        <v>1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5"/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3">
        <v>0</v>
      </c>
      <c r="CF196" s="35"/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5"/>
      <c r="CV196" s="3">
        <v>0</v>
      </c>
      <c r="CW196" s="3">
        <v>0</v>
      </c>
      <c r="CX196" s="3">
        <v>0</v>
      </c>
      <c r="CY196" s="3">
        <v>0</v>
      </c>
      <c r="CZ196" s="3">
        <v>0</v>
      </c>
      <c r="DA196" s="3">
        <v>0</v>
      </c>
      <c r="DB196" s="3">
        <v>0</v>
      </c>
      <c r="DC196" s="3">
        <v>0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0</v>
      </c>
      <c r="DJ196" s="35"/>
      <c r="DK196" s="3" t="b">
        <v>0</v>
      </c>
      <c r="DL196" s="3" t="b">
        <v>0</v>
      </c>
      <c r="DM196" s="3" t="b">
        <v>0</v>
      </c>
      <c r="DN196" s="3" t="b">
        <v>0</v>
      </c>
      <c r="DO196" s="3" t="b">
        <v>0</v>
      </c>
      <c r="DP196" s="3" t="b">
        <v>0</v>
      </c>
      <c r="DQ196" s="3" t="b">
        <v>0</v>
      </c>
      <c r="DR196" s="3" t="b">
        <v>0</v>
      </c>
      <c r="DS196" s="3" t="b">
        <v>0</v>
      </c>
      <c r="DT196" s="3" t="b">
        <v>0</v>
      </c>
      <c r="DU196" s="3" t="b">
        <v>0</v>
      </c>
      <c r="DV196" s="3" t="b">
        <v>0</v>
      </c>
      <c r="DW196" s="3" t="b">
        <v>0</v>
      </c>
      <c r="DX196" s="3" t="b">
        <v>0</v>
      </c>
      <c r="DY196" s="35"/>
      <c r="EA196" s="3" t="s">
        <v>780</v>
      </c>
      <c r="ED196" s="3">
        <v>157</v>
      </c>
      <c r="EE196" s="3">
        <v>1</v>
      </c>
      <c r="EH196" s="3" t="s">
        <v>105</v>
      </c>
      <c r="EI196" s="3" t="s">
        <v>105</v>
      </c>
      <c r="EJ196" s="3" t="s">
        <v>105</v>
      </c>
      <c r="EK196" s="3" t="s">
        <v>105</v>
      </c>
      <c r="EL196" s="3" t="s">
        <v>105</v>
      </c>
      <c r="EM196" s="3" t="s">
        <v>662</v>
      </c>
      <c r="EN196" s="3" t="s">
        <v>251</v>
      </c>
      <c r="EP196" s="3" t="s">
        <v>119</v>
      </c>
      <c r="EQ196" s="3" t="s">
        <v>105</v>
      </c>
      <c r="ER196" s="3" t="s">
        <v>119</v>
      </c>
      <c r="ES196" s="3" t="s">
        <v>105</v>
      </c>
      <c r="ET196" s="3" t="s">
        <v>105</v>
      </c>
      <c r="EU196" s="3" t="s">
        <v>105</v>
      </c>
      <c r="EV196" s="3" t="s">
        <v>105</v>
      </c>
      <c r="EW196" s="3" t="s">
        <v>105</v>
      </c>
      <c r="EX196" s="3" t="s">
        <v>663</v>
      </c>
      <c r="EY196" s="3" t="s">
        <v>253</v>
      </c>
      <c r="GA196" s="3" t="s">
        <v>395</v>
      </c>
      <c r="GG196" s="104"/>
      <c r="GH196" s="109"/>
    </row>
    <row r="197" spans="1:190" hidden="1">
      <c r="A197" s="36">
        <v>158</v>
      </c>
      <c r="B197" s="3">
        <v>0</v>
      </c>
      <c r="C197" s="228">
        <v>10224</v>
      </c>
      <c r="D197" s="228">
        <v>1002</v>
      </c>
      <c r="E197" s="3" t="s">
        <v>198</v>
      </c>
      <c r="F197" s="3" t="s">
        <v>199</v>
      </c>
      <c r="G197" s="3" t="s">
        <v>200</v>
      </c>
      <c r="H197" s="3" t="s">
        <v>201</v>
      </c>
      <c r="I197" s="37" t="s">
        <v>782</v>
      </c>
      <c r="J197" s="43" t="s">
        <v>587</v>
      </c>
      <c r="K197" s="35"/>
      <c r="L197" s="44" t="s">
        <v>783</v>
      </c>
      <c r="M197" s="45" t="s">
        <v>109</v>
      </c>
      <c r="N197" s="45" t="s">
        <v>109</v>
      </c>
      <c r="O197" s="39"/>
      <c r="P197" s="45">
        <v>6000</v>
      </c>
      <c r="Q197" s="39" t="s">
        <v>129</v>
      </c>
      <c r="R197" s="39">
        <v>13</v>
      </c>
      <c r="S197" s="39"/>
      <c r="T197" s="39"/>
      <c r="U197" s="39"/>
      <c r="V197" s="45" t="s">
        <v>83</v>
      </c>
      <c r="W197" s="39">
        <v>13</v>
      </c>
      <c r="X197" s="39" t="b">
        <v>1</v>
      </c>
      <c r="Y197" s="39"/>
      <c r="Z197" s="45" t="s">
        <v>109</v>
      </c>
      <c r="AA197" s="39"/>
      <c r="AB197" s="40"/>
      <c r="AC197" s="40"/>
      <c r="AD197" s="46" t="s">
        <v>111</v>
      </c>
      <c r="BA197" s="3" t="b">
        <v>1</v>
      </c>
      <c r="BB197" s="34" t="b">
        <v>1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5"/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5"/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5"/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5"/>
      <c r="DK197" s="3" t="b">
        <v>0</v>
      </c>
      <c r="DL197" s="3" t="b">
        <v>0</v>
      </c>
      <c r="DM197" s="3" t="b">
        <v>0</v>
      </c>
      <c r="DN197" s="3" t="b">
        <v>0</v>
      </c>
      <c r="DO197" s="3" t="b">
        <v>0</v>
      </c>
      <c r="DP197" s="3" t="b">
        <v>0</v>
      </c>
      <c r="DQ197" s="3" t="b">
        <v>0</v>
      </c>
      <c r="DR197" s="3" t="b">
        <v>0</v>
      </c>
      <c r="DS197" s="3" t="b">
        <v>0</v>
      </c>
      <c r="DT197" s="3" t="b">
        <v>0</v>
      </c>
      <c r="DU197" s="3" t="b">
        <v>0</v>
      </c>
      <c r="DV197" s="3" t="b">
        <v>0</v>
      </c>
      <c r="DW197" s="3" t="b">
        <v>0</v>
      </c>
      <c r="DX197" s="3" t="b">
        <v>0</v>
      </c>
      <c r="DY197" s="35"/>
      <c r="EA197" s="3" t="s">
        <v>782</v>
      </c>
      <c r="ED197" s="3">
        <v>158</v>
      </c>
      <c r="EE197" s="3">
        <v>1</v>
      </c>
      <c r="EH197" s="3" t="s">
        <v>105</v>
      </c>
      <c r="EI197" s="3" t="s">
        <v>105</v>
      </c>
      <c r="EJ197" s="3" t="s">
        <v>105</v>
      </c>
      <c r="EK197" s="3" t="s">
        <v>105</v>
      </c>
      <c r="EL197" s="3" t="s">
        <v>105</v>
      </c>
      <c r="EM197" s="3" t="s">
        <v>662</v>
      </c>
      <c r="EN197" s="3" t="s">
        <v>263</v>
      </c>
      <c r="EP197" s="3" t="s">
        <v>119</v>
      </c>
      <c r="EQ197" s="3" t="s">
        <v>105</v>
      </c>
      <c r="ER197" s="3" t="s">
        <v>119</v>
      </c>
      <c r="ES197" s="3" t="s">
        <v>105</v>
      </c>
      <c r="ET197" s="3" t="s">
        <v>105</v>
      </c>
      <c r="EU197" s="3" t="s">
        <v>105</v>
      </c>
      <c r="EV197" s="3" t="s">
        <v>105</v>
      </c>
      <c r="EW197" s="3" t="s">
        <v>105</v>
      </c>
      <c r="EX197" s="3" t="s">
        <v>663</v>
      </c>
      <c r="EY197" s="3" t="s">
        <v>265</v>
      </c>
      <c r="GA197" s="3" t="s">
        <v>395</v>
      </c>
      <c r="GG197" s="104"/>
      <c r="GH197" s="109"/>
    </row>
    <row r="198" spans="1:190">
      <c r="A198" s="36">
        <v>159</v>
      </c>
      <c r="B198" s="3">
        <v>0</v>
      </c>
      <c r="C198" s="228">
        <v>10225</v>
      </c>
      <c r="D198" s="228">
        <v>1002</v>
      </c>
      <c r="E198" s="3" t="s">
        <v>198</v>
      </c>
      <c r="F198" s="3" t="s">
        <v>199</v>
      </c>
      <c r="G198" s="3" t="s">
        <v>200</v>
      </c>
      <c r="H198" s="3" t="s">
        <v>201</v>
      </c>
      <c r="I198" s="37" t="s">
        <v>784</v>
      </c>
      <c r="J198" s="43" t="s">
        <v>587</v>
      </c>
      <c r="K198" s="35"/>
      <c r="L198" s="44" t="s">
        <v>785</v>
      </c>
      <c r="M198" s="45" t="s">
        <v>167</v>
      </c>
      <c r="N198" s="45" t="s">
        <v>109</v>
      </c>
      <c r="O198" s="39"/>
      <c r="P198" s="45">
        <v>6000</v>
      </c>
      <c r="Q198" s="39" t="s">
        <v>129</v>
      </c>
      <c r="R198" s="39">
        <v>13</v>
      </c>
      <c r="S198" s="39"/>
      <c r="T198" s="39"/>
      <c r="U198" s="39"/>
      <c r="V198" s="45" t="s">
        <v>83</v>
      </c>
      <c r="W198" s="39">
        <v>13</v>
      </c>
      <c r="X198" s="39" t="b">
        <v>1</v>
      </c>
      <c r="Y198" s="39"/>
      <c r="Z198" s="45" t="s">
        <v>109</v>
      </c>
      <c r="AA198" s="39"/>
      <c r="AB198" s="40"/>
      <c r="AC198" s="40"/>
      <c r="AD198" s="46" t="s">
        <v>111</v>
      </c>
      <c r="BA198" s="3" t="b">
        <v>1</v>
      </c>
      <c r="BB198" s="34" t="b">
        <v>1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5"/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5"/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5"/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5"/>
      <c r="DK198" s="3" t="b">
        <v>0</v>
      </c>
      <c r="DL198" s="3" t="b">
        <v>0</v>
      </c>
      <c r="DM198" s="3" t="b">
        <v>0</v>
      </c>
      <c r="DN198" s="3" t="b">
        <v>0</v>
      </c>
      <c r="DO198" s="3" t="b">
        <v>0</v>
      </c>
      <c r="DP198" s="3" t="b">
        <v>0</v>
      </c>
      <c r="DQ198" s="3" t="b">
        <v>0</v>
      </c>
      <c r="DR198" s="3" t="b">
        <v>0</v>
      </c>
      <c r="DS198" s="3" t="b">
        <v>0</v>
      </c>
      <c r="DT198" s="3" t="b">
        <v>0</v>
      </c>
      <c r="DU198" s="3" t="b">
        <v>0</v>
      </c>
      <c r="DV198" s="3" t="b">
        <v>0</v>
      </c>
      <c r="DW198" s="3" t="b">
        <v>0</v>
      </c>
      <c r="DX198" s="3" t="b">
        <v>0</v>
      </c>
      <c r="DY198" s="35"/>
      <c r="EA198" s="3" t="s">
        <v>784</v>
      </c>
      <c r="ED198" s="3">
        <v>159</v>
      </c>
      <c r="EE198" s="3">
        <v>1</v>
      </c>
      <c r="EH198" s="3" t="s">
        <v>136</v>
      </c>
      <c r="EI198" s="3" t="s">
        <v>466</v>
      </c>
      <c r="EJ198" s="3" t="s">
        <v>105</v>
      </c>
      <c r="EK198" s="3" t="s">
        <v>105</v>
      </c>
      <c r="EL198" s="3" t="s">
        <v>105</v>
      </c>
      <c r="EM198" s="3" t="s">
        <v>662</v>
      </c>
      <c r="EN198" s="3" t="s">
        <v>263</v>
      </c>
      <c r="EP198" s="3" t="s">
        <v>167</v>
      </c>
      <c r="EQ198" s="3" t="s">
        <v>105</v>
      </c>
      <c r="ER198" s="3" t="s">
        <v>167</v>
      </c>
      <c r="ES198" s="3" t="s">
        <v>105</v>
      </c>
      <c r="ET198" s="3" t="s">
        <v>105</v>
      </c>
      <c r="EU198" s="3" t="s">
        <v>105</v>
      </c>
      <c r="EV198" s="3" t="s">
        <v>105</v>
      </c>
      <c r="EW198" s="3" t="s">
        <v>105</v>
      </c>
      <c r="EX198" s="3" t="s">
        <v>663</v>
      </c>
      <c r="EY198" s="3" t="s">
        <v>265</v>
      </c>
      <c r="GB198" s="3" t="s">
        <v>473</v>
      </c>
      <c r="GC198" s="110" t="e">
        <f>#REF!+#REF!*0+#REF!*IF($Q198="Yes",1,0)+#REF!*$R198</f>
        <v>#REF!</v>
      </c>
      <c r="GD198" s="110" t="e">
        <f>#REF!+#REF!*1+#REF!*IF($Q198="Yes",1,0)+#REF!*$R198</f>
        <v>#REF!</v>
      </c>
      <c r="GE198" s="110" t="e">
        <f>#REF!+#REF!*1+#REF!*IF($Q198="Yes",1,0)+#REF!*$R198</f>
        <v>#REF!</v>
      </c>
      <c r="GF198" s="110" t="e">
        <f>#REF!+#REF!*1+#REF!*IF($Q198="Yes",1,0)+#REF!*$R198</f>
        <v>#REF!</v>
      </c>
      <c r="GG198" s="105">
        <v>6.2E-2</v>
      </c>
      <c r="GH198" s="109">
        <v>72.260416710552065</v>
      </c>
    </row>
    <row r="199" spans="1:190" hidden="1">
      <c r="A199" s="36">
        <v>160</v>
      </c>
      <c r="B199" s="3">
        <v>0</v>
      </c>
      <c r="C199" s="228">
        <v>10226</v>
      </c>
      <c r="D199" s="228">
        <v>1002</v>
      </c>
      <c r="E199" s="3" t="s">
        <v>198</v>
      </c>
      <c r="F199" s="3" t="s">
        <v>199</v>
      </c>
      <c r="G199" s="3" t="s">
        <v>200</v>
      </c>
      <c r="H199" s="3" t="s">
        <v>201</v>
      </c>
      <c r="I199" s="37" t="s">
        <v>786</v>
      </c>
      <c r="J199" s="43" t="s">
        <v>587</v>
      </c>
      <c r="K199" s="35"/>
      <c r="L199" s="44" t="s">
        <v>787</v>
      </c>
      <c r="M199" s="45" t="s">
        <v>109</v>
      </c>
      <c r="N199" s="45" t="s">
        <v>109</v>
      </c>
      <c r="O199" s="39"/>
      <c r="P199" s="45">
        <v>6000</v>
      </c>
      <c r="Q199" s="39" t="s">
        <v>129</v>
      </c>
      <c r="R199" s="39">
        <v>14</v>
      </c>
      <c r="S199" s="39"/>
      <c r="T199" s="39"/>
      <c r="U199" s="39"/>
      <c r="V199" s="45" t="s">
        <v>83</v>
      </c>
      <c r="W199" s="39">
        <v>14</v>
      </c>
      <c r="X199" s="39" t="b">
        <v>1</v>
      </c>
      <c r="Y199" s="39"/>
      <c r="Z199" s="45" t="s">
        <v>109</v>
      </c>
      <c r="AA199" s="39"/>
      <c r="AB199" s="40"/>
      <c r="AC199" s="40"/>
      <c r="AD199" s="46" t="s">
        <v>111</v>
      </c>
      <c r="BA199" s="3" t="b">
        <v>1</v>
      </c>
      <c r="BB199" s="34" t="b">
        <v>1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5"/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5"/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5"/>
      <c r="CV199" s="3">
        <v>0</v>
      </c>
      <c r="CW199" s="3">
        <v>0</v>
      </c>
      <c r="CX199" s="3">
        <v>0</v>
      </c>
      <c r="CY199" s="3">
        <v>0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5"/>
      <c r="DK199" s="3" t="b">
        <v>0</v>
      </c>
      <c r="DL199" s="3" t="b">
        <v>0</v>
      </c>
      <c r="DM199" s="3" t="b">
        <v>0</v>
      </c>
      <c r="DN199" s="3" t="b">
        <v>0</v>
      </c>
      <c r="DO199" s="3" t="b">
        <v>0</v>
      </c>
      <c r="DP199" s="3" t="b">
        <v>0</v>
      </c>
      <c r="DQ199" s="3" t="b">
        <v>0</v>
      </c>
      <c r="DR199" s="3" t="b">
        <v>0</v>
      </c>
      <c r="DS199" s="3" t="b">
        <v>0</v>
      </c>
      <c r="DT199" s="3" t="b">
        <v>0</v>
      </c>
      <c r="DU199" s="3" t="b">
        <v>0</v>
      </c>
      <c r="DV199" s="3" t="b">
        <v>0</v>
      </c>
      <c r="DW199" s="3" t="b">
        <v>0</v>
      </c>
      <c r="DX199" s="3" t="b">
        <v>0</v>
      </c>
      <c r="DY199" s="35"/>
      <c r="EA199" s="3" t="s">
        <v>786</v>
      </c>
      <c r="ED199" s="3">
        <v>160</v>
      </c>
      <c r="EE199" s="3">
        <v>1</v>
      </c>
      <c r="EH199" s="3" t="s">
        <v>105</v>
      </c>
      <c r="EI199" s="3" t="s">
        <v>105</v>
      </c>
      <c r="EJ199" s="3" t="s">
        <v>105</v>
      </c>
      <c r="EK199" s="3" t="s">
        <v>105</v>
      </c>
      <c r="EL199" s="3" t="s">
        <v>105</v>
      </c>
      <c r="EM199" s="3" t="s">
        <v>662</v>
      </c>
      <c r="EN199" s="3" t="s">
        <v>269</v>
      </c>
      <c r="EP199" s="3" t="s">
        <v>119</v>
      </c>
      <c r="EQ199" s="3" t="s">
        <v>105</v>
      </c>
      <c r="ER199" s="3" t="s">
        <v>119</v>
      </c>
      <c r="ES199" s="3" t="s">
        <v>105</v>
      </c>
      <c r="ET199" s="3" t="s">
        <v>105</v>
      </c>
      <c r="EU199" s="3" t="s">
        <v>105</v>
      </c>
      <c r="EV199" s="3" t="s">
        <v>105</v>
      </c>
      <c r="EW199" s="3" t="s">
        <v>105</v>
      </c>
      <c r="EX199" s="3" t="s">
        <v>663</v>
      </c>
      <c r="EY199" s="3" t="s">
        <v>271</v>
      </c>
      <c r="GA199" s="3" t="s">
        <v>395</v>
      </c>
      <c r="GG199" s="104"/>
      <c r="GH199" s="109"/>
    </row>
    <row r="200" spans="1:190">
      <c r="A200" s="36">
        <v>161</v>
      </c>
      <c r="B200" s="3">
        <v>0</v>
      </c>
      <c r="C200" s="228">
        <v>10227</v>
      </c>
      <c r="D200" s="228">
        <v>1002</v>
      </c>
      <c r="E200" s="3" t="s">
        <v>198</v>
      </c>
      <c r="F200" s="3" t="s">
        <v>199</v>
      </c>
      <c r="G200" s="3" t="s">
        <v>200</v>
      </c>
      <c r="H200" s="3" t="s">
        <v>201</v>
      </c>
      <c r="I200" s="37" t="s">
        <v>788</v>
      </c>
      <c r="J200" s="43" t="s">
        <v>587</v>
      </c>
      <c r="K200" s="35"/>
      <c r="L200" s="44" t="s">
        <v>789</v>
      </c>
      <c r="M200" s="45" t="s">
        <v>167</v>
      </c>
      <c r="N200" s="45" t="s">
        <v>109</v>
      </c>
      <c r="O200" s="39"/>
      <c r="P200" s="45">
        <v>6000</v>
      </c>
      <c r="Q200" s="39" t="s">
        <v>129</v>
      </c>
      <c r="R200" s="39">
        <v>14</v>
      </c>
      <c r="S200" s="39"/>
      <c r="T200" s="39"/>
      <c r="U200" s="39"/>
      <c r="V200" s="45" t="s">
        <v>83</v>
      </c>
      <c r="W200" s="39">
        <v>14</v>
      </c>
      <c r="X200" s="39" t="b">
        <v>1</v>
      </c>
      <c r="Y200" s="39"/>
      <c r="Z200" s="45" t="s">
        <v>109</v>
      </c>
      <c r="AA200" s="39"/>
      <c r="AB200" s="40"/>
      <c r="AC200" s="40"/>
      <c r="AD200" s="46" t="s">
        <v>111</v>
      </c>
      <c r="BA200" s="3" t="b">
        <v>1</v>
      </c>
      <c r="BB200" s="34" t="b">
        <v>1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5"/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5"/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5"/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0</v>
      </c>
      <c r="DJ200" s="35"/>
      <c r="DK200" s="3" t="b">
        <v>0</v>
      </c>
      <c r="DL200" s="3" t="b">
        <v>0</v>
      </c>
      <c r="DM200" s="3" t="b">
        <v>0</v>
      </c>
      <c r="DN200" s="3" t="b">
        <v>0</v>
      </c>
      <c r="DO200" s="3" t="b">
        <v>0</v>
      </c>
      <c r="DP200" s="3" t="b">
        <v>0</v>
      </c>
      <c r="DQ200" s="3" t="b">
        <v>0</v>
      </c>
      <c r="DR200" s="3" t="b">
        <v>0</v>
      </c>
      <c r="DS200" s="3" t="b">
        <v>0</v>
      </c>
      <c r="DT200" s="3" t="b">
        <v>0</v>
      </c>
      <c r="DU200" s="3" t="b">
        <v>0</v>
      </c>
      <c r="DV200" s="3" t="b">
        <v>0</v>
      </c>
      <c r="DW200" s="3" t="b">
        <v>0</v>
      </c>
      <c r="DX200" s="3" t="b">
        <v>0</v>
      </c>
      <c r="DY200" s="35"/>
      <c r="EA200" s="3" t="s">
        <v>788</v>
      </c>
      <c r="ED200" s="3">
        <v>161</v>
      </c>
      <c r="EE200" s="3">
        <v>1</v>
      </c>
      <c r="EH200" s="3" t="s">
        <v>136</v>
      </c>
      <c r="EI200" s="3" t="s">
        <v>466</v>
      </c>
      <c r="EJ200" s="3" t="s">
        <v>105</v>
      </c>
      <c r="EK200" s="3" t="s">
        <v>105</v>
      </c>
      <c r="EL200" s="3" t="s">
        <v>105</v>
      </c>
      <c r="EM200" s="3" t="s">
        <v>662</v>
      </c>
      <c r="EN200" s="3" t="s">
        <v>269</v>
      </c>
      <c r="EP200" s="3" t="s">
        <v>167</v>
      </c>
      <c r="EQ200" s="3" t="s">
        <v>105</v>
      </c>
      <c r="ER200" s="3" t="s">
        <v>167</v>
      </c>
      <c r="ES200" s="3" t="s">
        <v>105</v>
      </c>
      <c r="ET200" s="3" t="s">
        <v>105</v>
      </c>
      <c r="EU200" s="3" t="s">
        <v>105</v>
      </c>
      <c r="EV200" s="3" t="s">
        <v>105</v>
      </c>
      <c r="EW200" s="3" t="s">
        <v>105</v>
      </c>
      <c r="EX200" s="3" t="s">
        <v>663</v>
      </c>
      <c r="EY200" s="3" t="s">
        <v>271</v>
      </c>
      <c r="GB200" s="3" t="s">
        <v>473</v>
      </c>
      <c r="GC200" s="110" t="e">
        <f>#REF!+#REF!*0+#REF!*IF($Q200="Yes",1,0)+#REF!*$R200</f>
        <v>#REF!</v>
      </c>
      <c r="GD200" s="110" t="e">
        <f>#REF!+#REF!*1+#REF!*IF($Q200="Yes",1,0)+#REF!*$R200</f>
        <v>#REF!</v>
      </c>
      <c r="GE200" s="110" t="e">
        <f>#REF!+#REF!*1+#REF!*IF($Q200="Yes",1,0)+#REF!*$R200</f>
        <v>#REF!</v>
      </c>
      <c r="GF200" s="110" t="e">
        <f>#REF!+#REF!*1+#REF!*IF($Q200="Yes",1,0)+#REF!*$R200</f>
        <v>#REF!</v>
      </c>
      <c r="GG200" s="105">
        <v>6.2E-2</v>
      </c>
      <c r="GH200" s="109">
        <v>72.260416710552065</v>
      </c>
    </row>
    <row r="201" spans="1:190" hidden="1">
      <c r="A201" s="36">
        <v>162</v>
      </c>
      <c r="B201" s="3">
        <v>0</v>
      </c>
      <c r="C201" s="228">
        <v>10228</v>
      </c>
      <c r="D201" s="228">
        <v>1002</v>
      </c>
      <c r="E201" s="3" t="s">
        <v>198</v>
      </c>
      <c r="F201" s="3" t="s">
        <v>199</v>
      </c>
      <c r="G201" s="3" t="s">
        <v>200</v>
      </c>
      <c r="H201" s="3" t="s">
        <v>201</v>
      </c>
      <c r="I201" s="37" t="s">
        <v>790</v>
      </c>
      <c r="J201" s="43" t="s">
        <v>587</v>
      </c>
      <c r="K201" s="35"/>
      <c r="L201" s="44" t="s">
        <v>791</v>
      </c>
      <c r="M201" s="45" t="s">
        <v>109</v>
      </c>
      <c r="N201" s="45" t="s">
        <v>109</v>
      </c>
      <c r="O201" s="39"/>
      <c r="P201" s="45">
        <v>6000</v>
      </c>
      <c r="Q201" s="39" t="s">
        <v>129</v>
      </c>
      <c r="R201" s="39">
        <v>15</v>
      </c>
      <c r="S201" s="39"/>
      <c r="T201" s="39"/>
      <c r="U201" s="39"/>
      <c r="V201" s="45" t="s">
        <v>83</v>
      </c>
      <c r="W201" s="39">
        <v>15</v>
      </c>
      <c r="X201" s="39" t="b">
        <v>1</v>
      </c>
      <c r="Y201" s="39"/>
      <c r="Z201" s="45" t="s">
        <v>109</v>
      </c>
      <c r="AA201" s="39"/>
      <c r="AB201" s="40"/>
      <c r="AC201" s="40"/>
      <c r="AD201" s="46" t="s">
        <v>111</v>
      </c>
      <c r="BA201" s="3" t="b">
        <v>1</v>
      </c>
      <c r="BB201" s="34" t="b">
        <v>1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5"/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0</v>
      </c>
      <c r="CE201" s="3">
        <v>0</v>
      </c>
      <c r="CF201" s="35"/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0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5"/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3">
        <v>0</v>
      </c>
      <c r="DF201" s="3">
        <v>0</v>
      </c>
      <c r="DG201" s="3">
        <v>0</v>
      </c>
      <c r="DH201" s="3">
        <v>0</v>
      </c>
      <c r="DI201" s="3">
        <v>0</v>
      </c>
      <c r="DJ201" s="35"/>
      <c r="DK201" s="3" t="b">
        <v>0</v>
      </c>
      <c r="DL201" s="3" t="b">
        <v>0</v>
      </c>
      <c r="DM201" s="3" t="b">
        <v>0</v>
      </c>
      <c r="DN201" s="3" t="b">
        <v>0</v>
      </c>
      <c r="DO201" s="3" t="b">
        <v>0</v>
      </c>
      <c r="DP201" s="3" t="b">
        <v>0</v>
      </c>
      <c r="DQ201" s="3" t="b">
        <v>0</v>
      </c>
      <c r="DR201" s="3" t="b">
        <v>0</v>
      </c>
      <c r="DS201" s="3" t="b">
        <v>0</v>
      </c>
      <c r="DT201" s="3" t="b">
        <v>0</v>
      </c>
      <c r="DU201" s="3" t="b">
        <v>0</v>
      </c>
      <c r="DV201" s="3" t="b">
        <v>0</v>
      </c>
      <c r="DW201" s="3" t="b">
        <v>0</v>
      </c>
      <c r="DX201" s="3" t="b">
        <v>0</v>
      </c>
      <c r="DY201" s="35"/>
      <c r="EA201" s="3" t="s">
        <v>790</v>
      </c>
      <c r="ED201" s="3">
        <v>162</v>
      </c>
      <c r="EE201" s="3">
        <v>1</v>
      </c>
      <c r="EH201" s="3" t="s">
        <v>105</v>
      </c>
      <c r="EI201" s="3" t="s">
        <v>105</v>
      </c>
      <c r="EJ201" s="3" t="s">
        <v>105</v>
      </c>
      <c r="EK201" s="3" t="s">
        <v>105</v>
      </c>
      <c r="EL201" s="3" t="s">
        <v>105</v>
      </c>
      <c r="EM201" s="3" t="s">
        <v>662</v>
      </c>
      <c r="EN201" s="3" t="s">
        <v>275</v>
      </c>
      <c r="EP201" s="3" t="s">
        <v>119</v>
      </c>
      <c r="EQ201" s="3" t="s">
        <v>105</v>
      </c>
      <c r="ER201" s="3" t="s">
        <v>119</v>
      </c>
      <c r="ES201" s="3" t="s">
        <v>105</v>
      </c>
      <c r="ET201" s="3" t="s">
        <v>105</v>
      </c>
      <c r="EU201" s="3" t="s">
        <v>105</v>
      </c>
      <c r="EV201" s="3" t="s">
        <v>105</v>
      </c>
      <c r="EW201" s="3" t="s">
        <v>105</v>
      </c>
      <c r="EX201" s="3" t="s">
        <v>663</v>
      </c>
      <c r="EY201" s="3" t="s">
        <v>277</v>
      </c>
      <c r="GA201" s="3" t="s">
        <v>395</v>
      </c>
      <c r="GG201" s="104"/>
      <c r="GH201" s="109"/>
    </row>
    <row r="202" spans="1:190">
      <c r="A202" s="36">
        <v>163</v>
      </c>
      <c r="B202" s="3">
        <v>0</v>
      </c>
      <c r="C202" s="228">
        <v>10229</v>
      </c>
      <c r="D202" s="228">
        <v>1002</v>
      </c>
      <c r="E202" s="3" t="s">
        <v>198</v>
      </c>
      <c r="F202" s="3" t="s">
        <v>199</v>
      </c>
      <c r="G202" s="3" t="s">
        <v>200</v>
      </c>
      <c r="H202" s="3" t="s">
        <v>201</v>
      </c>
      <c r="I202" s="37" t="s">
        <v>792</v>
      </c>
      <c r="J202" s="43" t="s">
        <v>587</v>
      </c>
      <c r="K202" s="35"/>
      <c r="L202" s="44" t="s">
        <v>793</v>
      </c>
      <c r="M202" s="45" t="s">
        <v>167</v>
      </c>
      <c r="N202" s="45" t="s">
        <v>109</v>
      </c>
      <c r="O202" s="39"/>
      <c r="P202" s="45">
        <v>6000</v>
      </c>
      <c r="Q202" s="39" t="s">
        <v>129</v>
      </c>
      <c r="R202" s="39">
        <v>15</v>
      </c>
      <c r="S202" s="39"/>
      <c r="T202" s="39"/>
      <c r="U202" s="39"/>
      <c r="V202" s="45" t="s">
        <v>83</v>
      </c>
      <c r="W202" s="39">
        <v>15</v>
      </c>
      <c r="X202" s="39" t="b">
        <v>1</v>
      </c>
      <c r="Y202" s="39"/>
      <c r="Z202" s="45" t="s">
        <v>109</v>
      </c>
      <c r="AA202" s="39"/>
      <c r="AB202" s="40"/>
      <c r="AC202" s="40"/>
      <c r="AD202" s="46" t="s">
        <v>111</v>
      </c>
      <c r="BA202" s="3" t="b">
        <v>1</v>
      </c>
      <c r="BB202" s="34" t="b">
        <v>1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5"/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5"/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5"/>
      <c r="CV202" s="3">
        <v>0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5"/>
      <c r="DK202" s="3" t="b">
        <v>0</v>
      </c>
      <c r="DL202" s="3" t="b">
        <v>0</v>
      </c>
      <c r="DM202" s="3" t="b">
        <v>0</v>
      </c>
      <c r="DN202" s="3" t="b">
        <v>0</v>
      </c>
      <c r="DO202" s="3" t="b">
        <v>0</v>
      </c>
      <c r="DP202" s="3" t="b">
        <v>0</v>
      </c>
      <c r="DQ202" s="3" t="b">
        <v>0</v>
      </c>
      <c r="DR202" s="3" t="b">
        <v>0</v>
      </c>
      <c r="DS202" s="3" t="b">
        <v>0</v>
      </c>
      <c r="DT202" s="3" t="b">
        <v>0</v>
      </c>
      <c r="DU202" s="3" t="b">
        <v>0</v>
      </c>
      <c r="DV202" s="3" t="b">
        <v>0</v>
      </c>
      <c r="DW202" s="3" t="b">
        <v>0</v>
      </c>
      <c r="DX202" s="3" t="b">
        <v>0</v>
      </c>
      <c r="DY202" s="35"/>
      <c r="EA202" s="3" t="s">
        <v>792</v>
      </c>
      <c r="ED202" s="3">
        <v>163</v>
      </c>
      <c r="EE202" s="3">
        <v>1</v>
      </c>
      <c r="EH202" s="3" t="s">
        <v>136</v>
      </c>
      <c r="EI202" s="3" t="s">
        <v>466</v>
      </c>
      <c r="EJ202" s="3" t="s">
        <v>105</v>
      </c>
      <c r="EK202" s="3" t="s">
        <v>105</v>
      </c>
      <c r="EL202" s="3" t="s">
        <v>105</v>
      </c>
      <c r="EM202" s="3" t="s">
        <v>662</v>
      </c>
      <c r="EN202" s="3" t="s">
        <v>275</v>
      </c>
      <c r="EP202" s="3" t="s">
        <v>167</v>
      </c>
      <c r="EQ202" s="3" t="s">
        <v>105</v>
      </c>
      <c r="ER202" s="3" t="s">
        <v>167</v>
      </c>
      <c r="ES202" s="3" t="s">
        <v>105</v>
      </c>
      <c r="ET202" s="3" t="s">
        <v>105</v>
      </c>
      <c r="EU202" s="3" t="s">
        <v>105</v>
      </c>
      <c r="EV202" s="3" t="s">
        <v>105</v>
      </c>
      <c r="EW202" s="3" t="s">
        <v>105</v>
      </c>
      <c r="EX202" s="3" t="s">
        <v>663</v>
      </c>
      <c r="EY202" s="3" t="s">
        <v>277</v>
      </c>
      <c r="GB202" s="3" t="s">
        <v>473</v>
      </c>
      <c r="GC202" s="110" t="e">
        <f>#REF!+#REF!*0+#REF!*IF($Q202="Yes",1,0)+#REF!*$R202</f>
        <v>#REF!</v>
      </c>
      <c r="GD202" s="110" t="e">
        <f>#REF!+#REF!*1+#REF!*IF($Q202="Yes",1,0)+#REF!*$R202</f>
        <v>#REF!</v>
      </c>
      <c r="GE202" s="110" t="e">
        <f>#REF!+#REF!*1+#REF!*IF($Q202="Yes",1,0)+#REF!*$R202</f>
        <v>#REF!</v>
      </c>
      <c r="GF202" s="110" t="e">
        <f>#REF!+#REF!*1+#REF!*IF($Q202="Yes",1,0)+#REF!*$R202</f>
        <v>#REF!</v>
      </c>
      <c r="GG202" s="105">
        <v>6.2E-2</v>
      </c>
      <c r="GH202" s="109">
        <v>72.260416710552065</v>
      </c>
    </row>
    <row r="203" spans="1:190" hidden="1">
      <c r="A203" s="36">
        <v>164</v>
      </c>
      <c r="B203" s="3">
        <v>0</v>
      </c>
      <c r="C203" s="228">
        <v>10230</v>
      </c>
      <c r="D203" s="228">
        <v>1002</v>
      </c>
      <c r="E203" s="3" t="s">
        <v>198</v>
      </c>
      <c r="F203" s="3" t="s">
        <v>199</v>
      </c>
      <c r="G203" s="3" t="s">
        <v>200</v>
      </c>
      <c r="H203" s="3" t="s">
        <v>201</v>
      </c>
      <c r="I203" s="37" t="s">
        <v>794</v>
      </c>
      <c r="J203" s="43" t="s">
        <v>587</v>
      </c>
      <c r="K203" s="35"/>
      <c r="L203" s="44" t="s">
        <v>795</v>
      </c>
      <c r="M203" s="45" t="s">
        <v>109</v>
      </c>
      <c r="N203" s="45" t="s">
        <v>109</v>
      </c>
      <c r="O203" s="39"/>
      <c r="P203" s="45">
        <v>6000</v>
      </c>
      <c r="Q203" s="39" t="s">
        <v>129</v>
      </c>
      <c r="R203" s="39">
        <v>18</v>
      </c>
      <c r="S203" s="39"/>
      <c r="T203" s="39"/>
      <c r="U203" s="39"/>
      <c r="V203" s="45" t="s">
        <v>83</v>
      </c>
      <c r="W203" s="39">
        <v>18</v>
      </c>
      <c r="X203" s="39" t="b">
        <v>1</v>
      </c>
      <c r="Y203" s="39"/>
      <c r="Z203" s="45" t="s">
        <v>109</v>
      </c>
      <c r="AA203" s="39"/>
      <c r="AB203" s="40"/>
      <c r="AC203" s="40"/>
      <c r="AD203" s="46" t="s">
        <v>111</v>
      </c>
      <c r="BA203" s="3" t="b">
        <v>1</v>
      </c>
      <c r="BB203" s="34" t="b">
        <v>1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5"/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5"/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5"/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5"/>
      <c r="DK203" s="3" t="b">
        <v>0</v>
      </c>
      <c r="DL203" s="3" t="b">
        <v>0</v>
      </c>
      <c r="DM203" s="3" t="b">
        <v>0</v>
      </c>
      <c r="DN203" s="3" t="b">
        <v>0</v>
      </c>
      <c r="DO203" s="3" t="b">
        <v>0</v>
      </c>
      <c r="DP203" s="3" t="b">
        <v>0</v>
      </c>
      <c r="DQ203" s="3" t="b">
        <v>0</v>
      </c>
      <c r="DR203" s="3" t="b">
        <v>0</v>
      </c>
      <c r="DS203" s="3" t="b">
        <v>0</v>
      </c>
      <c r="DT203" s="3" t="b">
        <v>0</v>
      </c>
      <c r="DU203" s="3" t="b">
        <v>0</v>
      </c>
      <c r="DV203" s="3" t="b">
        <v>0</v>
      </c>
      <c r="DW203" s="3" t="b">
        <v>0</v>
      </c>
      <c r="DX203" s="3" t="b">
        <v>0</v>
      </c>
      <c r="DY203" s="35"/>
      <c r="EA203" s="3" t="s">
        <v>794</v>
      </c>
      <c r="ED203" s="3">
        <v>164</v>
      </c>
      <c r="EE203" s="3">
        <v>1</v>
      </c>
      <c r="EH203" s="3" t="s">
        <v>105</v>
      </c>
      <c r="EI203" s="3" t="s">
        <v>105</v>
      </c>
      <c r="EJ203" s="3" t="s">
        <v>105</v>
      </c>
      <c r="EK203" s="3" t="s">
        <v>105</v>
      </c>
      <c r="EL203" s="3" t="s">
        <v>105</v>
      </c>
      <c r="EM203" s="3" t="s">
        <v>662</v>
      </c>
      <c r="EN203" s="3" t="s">
        <v>293</v>
      </c>
      <c r="EP203" s="3" t="s">
        <v>119</v>
      </c>
      <c r="EQ203" s="3" t="s">
        <v>105</v>
      </c>
      <c r="ER203" s="3" t="s">
        <v>119</v>
      </c>
      <c r="ES203" s="3" t="s">
        <v>105</v>
      </c>
      <c r="ET203" s="3" t="s">
        <v>105</v>
      </c>
      <c r="EU203" s="3" t="s">
        <v>105</v>
      </c>
      <c r="EV203" s="3" t="s">
        <v>105</v>
      </c>
      <c r="EW203" s="3" t="s">
        <v>105</v>
      </c>
      <c r="EX203" s="3" t="s">
        <v>663</v>
      </c>
      <c r="EY203" s="3" t="s">
        <v>295</v>
      </c>
      <c r="GA203" s="3" t="s">
        <v>395</v>
      </c>
      <c r="GG203" s="104"/>
      <c r="GH203" s="109"/>
    </row>
    <row r="204" spans="1:190">
      <c r="A204" s="36">
        <v>165</v>
      </c>
      <c r="B204" s="3">
        <v>0</v>
      </c>
      <c r="C204" s="228">
        <v>10231</v>
      </c>
      <c r="D204" s="228">
        <v>1002</v>
      </c>
      <c r="E204" s="3" t="s">
        <v>198</v>
      </c>
      <c r="F204" s="3" t="s">
        <v>199</v>
      </c>
      <c r="G204" s="3" t="s">
        <v>200</v>
      </c>
      <c r="H204" s="3" t="s">
        <v>201</v>
      </c>
      <c r="I204" s="37" t="s">
        <v>796</v>
      </c>
      <c r="J204" s="43" t="s">
        <v>587</v>
      </c>
      <c r="K204" s="35"/>
      <c r="L204" s="44" t="s">
        <v>797</v>
      </c>
      <c r="M204" s="45" t="s">
        <v>167</v>
      </c>
      <c r="N204" s="45" t="s">
        <v>109</v>
      </c>
      <c r="O204" s="39"/>
      <c r="P204" s="45">
        <v>6000</v>
      </c>
      <c r="Q204" s="39" t="s">
        <v>129</v>
      </c>
      <c r="R204" s="39">
        <v>18</v>
      </c>
      <c r="S204" s="39"/>
      <c r="T204" s="39"/>
      <c r="U204" s="39"/>
      <c r="V204" s="45" t="s">
        <v>83</v>
      </c>
      <c r="W204" s="39">
        <v>18</v>
      </c>
      <c r="X204" s="39" t="b">
        <v>1</v>
      </c>
      <c r="Y204" s="39"/>
      <c r="Z204" s="45" t="s">
        <v>109</v>
      </c>
      <c r="AA204" s="39"/>
      <c r="AB204" s="40"/>
      <c r="AC204" s="40"/>
      <c r="AD204" s="46" t="s">
        <v>111</v>
      </c>
      <c r="BA204" s="3" t="b">
        <v>1</v>
      </c>
      <c r="BB204" s="34" t="b">
        <v>1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5"/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5"/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5"/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5"/>
      <c r="DK204" s="3" t="b">
        <v>0</v>
      </c>
      <c r="DL204" s="3" t="b">
        <v>0</v>
      </c>
      <c r="DM204" s="3" t="b">
        <v>0</v>
      </c>
      <c r="DN204" s="3" t="b">
        <v>0</v>
      </c>
      <c r="DO204" s="3" t="b">
        <v>0</v>
      </c>
      <c r="DP204" s="3" t="b">
        <v>0</v>
      </c>
      <c r="DQ204" s="3" t="b">
        <v>0</v>
      </c>
      <c r="DR204" s="3" t="b">
        <v>0</v>
      </c>
      <c r="DS204" s="3" t="b">
        <v>0</v>
      </c>
      <c r="DT204" s="3" t="b">
        <v>0</v>
      </c>
      <c r="DU204" s="3" t="b">
        <v>0</v>
      </c>
      <c r="DV204" s="3" t="b">
        <v>0</v>
      </c>
      <c r="DW204" s="3" t="b">
        <v>0</v>
      </c>
      <c r="DX204" s="3" t="b">
        <v>0</v>
      </c>
      <c r="DY204" s="35"/>
      <c r="EA204" s="3" t="s">
        <v>796</v>
      </c>
      <c r="ED204" s="3">
        <v>165</v>
      </c>
      <c r="EE204" s="3">
        <v>1</v>
      </c>
      <c r="EH204" s="3" t="s">
        <v>136</v>
      </c>
      <c r="EI204" s="3" t="s">
        <v>466</v>
      </c>
      <c r="EJ204" s="3" t="s">
        <v>105</v>
      </c>
      <c r="EK204" s="3" t="s">
        <v>105</v>
      </c>
      <c r="EL204" s="3" t="s">
        <v>105</v>
      </c>
      <c r="EM204" s="3" t="s">
        <v>662</v>
      </c>
      <c r="EN204" s="3" t="s">
        <v>293</v>
      </c>
      <c r="EP204" s="3" t="s">
        <v>167</v>
      </c>
      <c r="EQ204" s="3" t="s">
        <v>105</v>
      </c>
      <c r="ER204" s="3" t="s">
        <v>167</v>
      </c>
      <c r="ES204" s="3" t="s">
        <v>105</v>
      </c>
      <c r="ET204" s="3" t="s">
        <v>105</v>
      </c>
      <c r="EU204" s="3" t="s">
        <v>105</v>
      </c>
      <c r="EV204" s="3" t="s">
        <v>105</v>
      </c>
      <c r="EW204" s="3" t="s">
        <v>105</v>
      </c>
      <c r="EX204" s="3" t="s">
        <v>663</v>
      </c>
      <c r="EY204" s="3" t="s">
        <v>295</v>
      </c>
      <c r="GB204" s="3" t="s">
        <v>473</v>
      </c>
      <c r="GC204" s="110" t="e">
        <f>#REF!+#REF!*0+#REF!*IF($Q204="Yes",1,0)+#REF!*$R204</f>
        <v>#REF!</v>
      </c>
      <c r="GD204" s="110" t="e">
        <f>#REF!+#REF!*1+#REF!*IF($Q204="Yes",1,0)+#REF!*$R204</f>
        <v>#REF!</v>
      </c>
      <c r="GE204" s="110" t="e">
        <f>#REF!+#REF!*1+#REF!*IF($Q204="Yes",1,0)+#REF!*$R204</f>
        <v>#REF!</v>
      </c>
      <c r="GF204" s="110" t="e">
        <f>#REF!+#REF!*1+#REF!*IF($Q204="Yes",1,0)+#REF!*$R204</f>
        <v>#REF!</v>
      </c>
      <c r="GG204" s="105">
        <v>6.2E-2</v>
      </c>
      <c r="GH204" s="109">
        <v>72.260416710552065</v>
      </c>
    </row>
    <row r="205" spans="1:190" hidden="1">
      <c r="A205" s="36">
        <v>166</v>
      </c>
      <c r="B205" s="3">
        <v>0</v>
      </c>
      <c r="C205" s="228">
        <v>10232</v>
      </c>
      <c r="D205" s="228">
        <v>1002</v>
      </c>
      <c r="E205" s="3" t="s">
        <v>198</v>
      </c>
      <c r="F205" s="3" t="s">
        <v>199</v>
      </c>
      <c r="G205" s="3" t="s">
        <v>200</v>
      </c>
      <c r="H205" s="3" t="s">
        <v>201</v>
      </c>
      <c r="I205" s="37" t="s">
        <v>798</v>
      </c>
      <c r="J205" s="43" t="s">
        <v>587</v>
      </c>
      <c r="K205" s="35"/>
      <c r="L205" s="44" t="s">
        <v>799</v>
      </c>
      <c r="M205" s="45" t="s">
        <v>109</v>
      </c>
      <c r="N205" s="45" t="s">
        <v>109</v>
      </c>
      <c r="O205" s="39"/>
      <c r="P205" s="45">
        <v>6000</v>
      </c>
      <c r="Q205" s="39" t="s">
        <v>129</v>
      </c>
      <c r="R205" s="39">
        <v>19</v>
      </c>
      <c r="S205" s="39"/>
      <c r="T205" s="39"/>
      <c r="U205" s="39"/>
      <c r="V205" s="45" t="s">
        <v>83</v>
      </c>
      <c r="W205" s="39">
        <v>19</v>
      </c>
      <c r="X205" s="39" t="b">
        <v>1</v>
      </c>
      <c r="Y205" s="39"/>
      <c r="Z205" s="45" t="s">
        <v>109</v>
      </c>
      <c r="AA205" s="39"/>
      <c r="AB205" s="40"/>
      <c r="AC205" s="40"/>
      <c r="AD205" s="46" t="s">
        <v>111</v>
      </c>
      <c r="BA205" s="3" t="b">
        <v>1</v>
      </c>
      <c r="BB205" s="34" t="b">
        <v>1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5"/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5"/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5"/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0</v>
      </c>
      <c r="DC205" s="3">
        <v>0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0</v>
      </c>
      <c r="DJ205" s="35"/>
      <c r="DK205" s="3" t="b">
        <v>0</v>
      </c>
      <c r="DL205" s="3" t="b">
        <v>0</v>
      </c>
      <c r="DM205" s="3" t="b">
        <v>0</v>
      </c>
      <c r="DN205" s="3" t="b">
        <v>0</v>
      </c>
      <c r="DO205" s="3" t="b">
        <v>0</v>
      </c>
      <c r="DP205" s="3" t="b">
        <v>0</v>
      </c>
      <c r="DQ205" s="3" t="b">
        <v>0</v>
      </c>
      <c r="DR205" s="3" t="b">
        <v>0</v>
      </c>
      <c r="DS205" s="3" t="b">
        <v>0</v>
      </c>
      <c r="DT205" s="3" t="b">
        <v>0</v>
      </c>
      <c r="DU205" s="3" t="b">
        <v>0</v>
      </c>
      <c r="DV205" s="3" t="b">
        <v>0</v>
      </c>
      <c r="DW205" s="3" t="b">
        <v>0</v>
      </c>
      <c r="DX205" s="3" t="b">
        <v>0</v>
      </c>
      <c r="DY205" s="35"/>
      <c r="EA205" s="3" t="s">
        <v>798</v>
      </c>
      <c r="ED205" s="3">
        <v>166</v>
      </c>
      <c r="EE205" s="3">
        <v>1</v>
      </c>
      <c r="EH205" s="3" t="s">
        <v>105</v>
      </c>
      <c r="EI205" s="3" t="s">
        <v>105</v>
      </c>
      <c r="EJ205" s="3" t="s">
        <v>105</v>
      </c>
      <c r="EK205" s="3" t="s">
        <v>105</v>
      </c>
      <c r="EL205" s="3" t="s">
        <v>105</v>
      </c>
      <c r="EM205" s="3" t="s">
        <v>662</v>
      </c>
      <c r="EN205" s="3" t="s">
        <v>299</v>
      </c>
      <c r="EP205" s="3" t="s">
        <v>119</v>
      </c>
      <c r="EQ205" s="3" t="s">
        <v>105</v>
      </c>
      <c r="ER205" s="3" t="s">
        <v>119</v>
      </c>
      <c r="ES205" s="3" t="s">
        <v>105</v>
      </c>
      <c r="ET205" s="3" t="s">
        <v>105</v>
      </c>
      <c r="EU205" s="3" t="s">
        <v>105</v>
      </c>
      <c r="EV205" s="3" t="s">
        <v>105</v>
      </c>
      <c r="EW205" s="3" t="s">
        <v>105</v>
      </c>
      <c r="EX205" s="3" t="s">
        <v>663</v>
      </c>
      <c r="EY205" s="3" t="s">
        <v>301</v>
      </c>
      <c r="GA205" s="3" t="s">
        <v>395</v>
      </c>
      <c r="GG205" s="104"/>
      <c r="GH205" s="109"/>
    </row>
    <row r="206" spans="1:190" hidden="1">
      <c r="A206" s="36">
        <v>167</v>
      </c>
      <c r="B206" s="3">
        <v>0</v>
      </c>
      <c r="C206" s="228">
        <v>10233</v>
      </c>
      <c r="D206" s="228">
        <v>1002</v>
      </c>
      <c r="E206" s="3" t="s">
        <v>198</v>
      </c>
      <c r="F206" s="3" t="s">
        <v>199</v>
      </c>
      <c r="G206" s="3" t="s">
        <v>200</v>
      </c>
      <c r="H206" s="3" t="s">
        <v>201</v>
      </c>
      <c r="I206" s="37" t="s">
        <v>800</v>
      </c>
      <c r="J206" s="43" t="s">
        <v>587</v>
      </c>
      <c r="K206" s="35"/>
      <c r="L206" s="44" t="s">
        <v>801</v>
      </c>
      <c r="M206" s="45" t="s">
        <v>109</v>
      </c>
      <c r="N206" s="45" t="s">
        <v>109</v>
      </c>
      <c r="O206" s="39"/>
      <c r="P206" s="45">
        <v>6000</v>
      </c>
      <c r="Q206" s="39" t="s">
        <v>129</v>
      </c>
      <c r="R206" s="39">
        <v>20</v>
      </c>
      <c r="S206" s="39"/>
      <c r="T206" s="39"/>
      <c r="U206" s="39"/>
      <c r="V206" s="45" t="s">
        <v>83</v>
      </c>
      <c r="W206" s="39">
        <v>20</v>
      </c>
      <c r="X206" s="39" t="b">
        <v>1</v>
      </c>
      <c r="Y206" s="39"/>
      <c r="Z206" s="45" t="s">
        <v>109</v>
      </c>
      <c r="AA206" s="39"/>
      <c r="AB206" s="40"/>
      <c r="AC206" s="40"/>
      <c r="AD206" s="46" t="s">
        <v>111</v>
      </c>
      <c r="BA206" s="3" t="b">
        <v>1</v>
      </c>
      <c r="BB206" s="34" t="b">
        <v>1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5"/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5"/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5"/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0</v>
      </c>
      <c r="DJ206" s="35"/>
      <c r="DK206" s="3" t="b">
        <v>0</v>
      </c>
      <c r="DL206" s="3" t="b">
        <v>0</v>
      </c>
      <c r="DM206" s="3" t="b">
        <v>0</v>
      </c>
      <c r="DN206" s="3" t="b">
        <v>0</v>
      </c>
      <c r="DO206" s="3" t="b">
        <v>0</v>
      </c>
      <c r="DP206" s="3" t="b">
        <v>0</v>
      </c>
      <c r="DQ206" s="3" t="b">
        <v>0</v>
      </c>
      <c r="DR206" s="3" t="b">
        <v>0</v>
      </c>
      <c r="DS206" s="3" t="b">
        <v>0</v>
      </c>
      <c r="DT206" s="3" t="b">
        <v>0</v>
      </c>
      <c r="DU206" s="3" t="b">
        <v>0</v>
      </c>
      <c r="DV206" s="3" t="b">
        <v>0</v>
      </c>
      <c r="DW206" s="3" t="b">
        <v>0</v>
      </c>
      <c r="DX206" s="3" t="b">
        <v>0</v>
      </c>
      <c r="DY206" s="35"/>
      <c r="EA206" s="3" t="s">
        <v>800</v>
      </c>
      <c r="ED206" s="3">
        <v>167</v>
      </c>
      <c r="EE206" s="3">
        <v>1</v>
      </c>
      <c r="EH206" s="3" t="s">
        <v>105</v>
      </c>
      <c r="EI206" s="3" t="s">
        <v>105</v>
      </c>
      <c r="EJ206" s="3" t="s">
        <v>105</v>
      </c>
      <c r="EK206" s="3" t="s">
        <v>105</v>
      </c>
      <c r="EL206" s="3" t="s">
        <v>105</v>
      </c>
      <c r="EM206" s="3" t="s">
        <v>662</v>
      </c>
      <c r="EN206" s="3" t="s">
        <v>305</v>
      </c>
      <c r="EP206" s="3" t="s">
        <v>119</v>
      </c>
      <c r="EQ206" s="3" t="s">
        <v>105</v>
      </c>
      <c r="ER206" s="3" t="s">
        <v>119</v>
      </c>
      <c r="ES206" s="3" t="s">
        <v>105</v>
      </c>
      <c r="ET206" s="3" t="s">
        <v>105</v>
      </c>
      <c r="EU206" s="3" t="s">
        <v>105</v>
      </c>
      <c r="EV206" s="3" t="s">
        <v>105</v>
      </c>
      <c r="EW206" s="3" t="s">
        <v>105</v>
      </c>
      <c r="EX206" s="3" t="s">
        <v>663</v>
      </c>
      <c r="EY206" s="3" t="s">
        <v>307</v>
      </c>
      <c r="GA206" s="3" t="s">
        <v>395</v>
      </c>
      <c r="GG206" s="104"/>
      <c r="GH206" s="109"/>
    </row>
    <row r="207" spans="1:190">
      <c r="A207" s="36">
        <v>168</v>
      </c>
      <c r="B207" s="3">
        <v>0</v>
      </c>
      <c r="C207" s="228">
        <v>10234</v>
      </c>
      <c r="D207" s="228">
        <v>1002</v>
      </c>
      <c r="E207" s="3" t="s">
        <v>198</v>
      </c>
      <c r="F207" s="3" t="s">
        <v>199</v>
      </c>
      <c r="G207" s="3" t="s">
        <v>200</v>
      </c>
      <c r="H207" s="3" t="s">
        <v>201</v>
      </c>
      <c r="I207" s="37" t="s">
        <v>802</v>
      </c>
      <c r="J207" s="43" t="s">
        <v>587</v>
      </c>
      <c r="K207" s="35"/>
      <c r="L207" s="44" t="s">
        <v>803</v>
      </c>
      <c r="M207" s="45" t="s">
        <v>167</v>
      </c>
      <c r="N207" s="45" t="s">
        <v>109</v>
      </c>
      <c r="O207" s="39"/>
      <c r="P207" s="45">
        <v>6000</v>
      </c>
      <c r="Q207" s="39" t="s">
        <v>129</v>
      </c>
      <c r="R207" s="39">
        <v>20</v>
      </c>
      <c r="S207" s="39"/>
      <c r="T207" s="39"/>
      <c r="U207" s="39"/>
      <c r="V207" s="45" t="s">
        <v>83</v>
      </c>
      <c r="W207" s="39">
        <v>20</v>
      </c>
      <c r="X207" s="39" t="b">
        <v>1</v>
      </c>
      <c r="Y207" s="39"/>
      <c r="Z207" s="45" t="s">
        <v>109</v>
      </c>
      <c r="AA207" s="39"/>
      <c r="AB207" s="40"/>
      <c r="AC207" s="40"/>
      <c r="AD207" s="46" t="s">
        <v>111</v>
      </c>
      <c r="BA207" s="3" t="b">
        <v>1</v>
      </c>
      <c r="BB207" s="34" t="b">
        <v>1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5"/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5"/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5"/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0</v>
      </c>
      <c r="DJ207" s="35"/>
      <c r="DK207" s="3" t="b">
        <v>0</v>
      </c>
      <c r="DL207" s="3" t="b">
        <v>0</v>
      </c>
      <c r="DM207" s="3" t="b">
        <v>0</v>
      </c>
      <c r="DN207" s="3" t="b">
        <v>0</v>
      </c>
      <c r="DO207" s="3" t="b">
        <v>0</v>
      </c>
      <c r="DP207" s="3" t="b">
        <v>0</v>
      </c>
      <c r="DQ207" s="3" t="b">
        <v>0</v>
      </c>
      <c r="DR207" s="3" t="b">
        <v>0</v>
      </c>
      <c r="DS207" s="3" t="b">
        <v>0</v>
      </c>
      <c r="DT207" s="3" t="b">
        <v>0</v>
      </c>
      <c r="DU207" s="3" t="b">
        <v>0</v>
      </c>
      <c r="DV207" s="3" t="b">
        <v>0</v>
      </c>
      <c r="DW207" s="3" t="b">
        <v>0</v>
      </c>
      <c r="DX207" s="3" t="b">
        <v>0</v>
      </c>
      <c r="DY207" s="35"/>
      <c r="EA207" s="3" t="s">
        <v>802</v>
      </c>
      <c r="ED207" s="3">
        <v>168</v>
      </c>
      <c r="EE207" s="3">
        <v>1</v>
      </c>
      <c r="EH207" s="3" t="s">
        <v>136</v>
      </c>
      <c r="EI207" s="3" t="s">
        <v>466</v>
      </c>
      <c r="EJ207" s="3" t="s">
        <v>105</v>
      </c>
      <c r="EK207" s="3" t="s">
        <v>105</v>
      </c>
      <c r="EL207" s="3" t="s">
        <v>105</v>
      </c>
      <c r="EM207" s="3" t="s">
        <v>662</v>
      </c>
      <c r="EN207" s="3" t="s">
        <v>305</v>
      </c>
      <c r="EP207" s="3" t="s">
        <v>167</v>
      </c>
      <c r="EQ207" s="3" t="s">
        <v>105</v>
      </c>
      <c r="ER207" s="3" t="s">
        <v>167</v>
      </c>
      <c r="ES207" s="3" t="s">
        <v>105</v>
      </c>
      <c r="ET207" s="3" t="s">
        <v>105</v>
      </c>
      <c r="EU207" s="3" t="s">
        <v>105</v>
      </c>
      <c r="EV207" s="3" t="s">
        <v>105</v>
      </c>
      <c r="EW207" s="3" t="s">
        <v>105</v>
      </c>
      <c r="EX207" s="3" t="s">
        <v>663</v>
      </c>
      <c r="EY207" s="3" t="s">
        <v>307</v>
      </c>
      <c r="GB207" s="3" t="s">
        <v>473</v>
      </c>
      <c r="GC207" s="110" t="e">
        <f>#REF!+#REF!*0+#REF!*IF($Q207="Yes",1,0)+#REF!*$R207</f>
        <v>#REF!</v>
      </c>
      <c r="GD207" s="110" t="e">
        <f>#REF!+#REF!*1+#REF!*IF($Q207="Yes",1,0)+#REF!*$R207</f>
        <v>#REF!</v>
      </c>
      <c r="GE207" s="110" t="e">
        <f>#REF!+#REF!*1+#REF!*IF($Q207="Yes",1,0)+#REF!*$R207</f>
        <v>#REF!</v>
      </c>
      <c r="GF207" s="110" t="e">
        <f>#REF!+#REF!*1+#REF!*IF($Q207="Yes",1,0)+#REF!*$R207</f>
        <v>#REF!</v>
      </c>
      <c r="GG207" s="105">
        <v>6.2E-2</v>
      </c>
      <c r="GH207" s="109">
        <v>72.260416710552065</v>
      </c>
    </row>
    <row r="208" spans="1:190" hidden="1">
      <c r="A208" s="36">
        <v>169</v>
      </c>
      <c r="B208" s="3">
        <v>0</v>
      </c>
      <c r="C208" s="228">
        <v>10235</v>
      </c>
      <c r="D208" s="228">
        <v>1002</v>
      </c>
      <c r="E208" s="3" t="s">
        <v>198</v>
      </c>
      <c r="F208" s="3" t="s">
        <v>199</v>
      </c>
      <c r="G208" s="3" t="s">
        <v>200</v>
      </c>
      <c r="H208" s="3" t="s">
        <v>201</v>
      </c>
      <c r="I208" s="37" t="s">
        <v>804</v>
      </c>
      <c r="J208" s="43" t="s">
        <v>587</v>
      </c>
      <c r="K208" s="35"/>
      <c r="L208" s="44" t="s">
        <v>805</v>
      </c>
      <c r="M208" s="45" t="s">
        <v>109</v>
      </c>
      <c r="N208" s="45" t="s">
        <v>109</v>
      </c>
      <c r="O208" s="39"/>
      <c r="P208" s="45">
        <v>6000</v>
      </c>
      <c r="Q208" s="39" t="s">
        <v>129</v>
      </c>
      <c r="R208" s="39">
        <v>22</v>
      </c>
      <c r="S208" s="39"/>
      <c r="T208" s="39"/>
      <c r="U208" s="39"/>
      <c r="V208" s="45" t="s">
        <v>83</v>
      </c>
      <c r="W208" s="39">
        <v>22</v>
      </c>
      <c r="X208" s="39" t="b">
        <v>1</v>
      </c>
      <c r="Y208" s="39"/>
      <c r="Z208" s="45" t="s">
        <v>109</v>
      </c>
      <c r="AA208" s="39"/>
      <c r="AB208" s="40"/>
      <c r="AC208" s="40"/>
      <c r="AD208" s="46" t="s">
        <v>111</v>
      </c>
      <c r="BA208" s="3" t="b">
        <v>1</v>
      </c>
      <c r="BB208" s="34" t="b">
        <v>1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5"/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5"/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5"/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5"/>
      <c r="DK208" s="3" t="b">
        <v>0</v>
      </c>
      <c r="DL208" s="3" t="b">
        <v>0</v>
      </c>
      <c r="DM208" s="3" t="b">
        <v>0</v>
      </c>
      <c r="DN208" s="3" t="b">
        <v>0</v>
      </c>
      <c r="DO208" s="3" t="b">
        <v>0</v>
      </c>
      <c r="DP208" s="3" t="b">
        <v>0</v>
      </c>
      <c r="DQ208" s="3" t="b">
        <v>0</v>
      </c>
      <c r="DR208" s="3" t="b">
        <v>0</v>
      </c>
      <c r="DS208" s="3" t="b">
        <v>0</v>
      </c>
      <c r="DT208" s="3" t="b">
        <v>0</v>
      </c>
      <c r="DU208" s="3" t="b">
        <v>0</v>
      </c>
      <c r="DV208" s="3" t="b">
        <v>0</v>
      </c>
      <c r="DW208" s="3" t="b">
        <v>0</v>
      </c>
      <c r="DX208" s="3" t="b">
        <v>0</v>
      </c>
      <c r="DY208" s="35"/>
      <c r="EA208" s="3" t="s">
        <v>804</v>
      </c>
      <c r="ED208" s="3">
        <v>169</v>
      </c>
      <c r="EE208" s="3">
        <v>1</v>
      </c>
      <c r="EH208" s="3" t="s">
        <v>105</v>
      </c>
      <c r="EI208" s="3" t="s">
        <v>105</v>
      </c>
      <c r="EJ208" s="3" t="s">
        <v>105</v>
      </c>
      <c r="EK208" s="3" t="s">
        <v>105</v>
      </c>
      <c r="EL208" s="3" t="s">
        <v>105</v>
      </c>
      <c r="EM208" s="3" t="s">
        <v>662</v>
      </c>
      <c r="EN208" s="3" t="s">
        <v>317</v>
      </c>
      <c r="EP208" s="3" t="s">
        <v>119</v>
      </c>
      <c r="EQ208" s="3" t="s">
        <v>105</v>
      </c>
      <c r="ER208" s="3" t="s">
        <v>119</v>
      </c>
      <c r="ES208" s="3" t="s">
        <v>105</v>
      </c>
      <c r="ET208" s="3" t="s">
        <v>105</v>
      </c>
      <c r="EU208" s="3" t="s">
        <v>105</v>
      </c>
      <c r="EV208" s="3" t="s">
        <v>105</v>
      </c>
      <c r="EW208" s="3" t="s">
        <v>105</v>
      </c>
      <c r="EX208" s="3" t="s">
        <v>663</v>
      </c>
      <c r="EY208" s="3" t="s">
        <v>319</v>
      </c>
      <c r="GA208" s="3" t="s">
        <v>395</v>
      </c>
      <c r="GG208" s="104"/>
      <c r="GH208" s="109"/>
    </row>
    <row r="209" spans="1:191" hidden="1">
      <c r="A209" s="36">
        <v>170</v>
      </c>
      <c r="B209" s="3">
        <v>0</v>
      </c>
      <c r="C209" s="228">
        <v>10236</v>
      </c>
      <c r="D209" s="228">
        <v>1002</v>
      </c>
      <c r="E209" s="3" t="s">
        <v>198</v>
      </c>
      <c r="F209" s="3" t="s">
        <v>199</v>
      </c>
      <c r="G209" s="3" t="s">
        <v>200</v>
      </c>
      <c r="H209" s="3" t="s">
        <v>201</v>
      </c>
      <c r="I209" s="37" t="s">
        <v>806</v>
      </c>
      <c r="J209" s="43" t="s">
        <v>587</v>
      </c>
      <c r="K209" s="35"/>
      <c r="L209" s="44" t="s">
        <v>807</v>
      </c>
      <c r="M209" s="45" t="s">
        <v>109</v>
      </c>
      <c r="N209" s="45" t="s">
        <v>109</v>
      </c>
      <c r="O209" s="39"/>
      <c r="P209" s="45">
        <v>6000</v>
      </c>
      <c r="Q209" s="39" t="s">
        <v>129</v>
      </c>
      <c r="R209" s="39">
        <v>23</v>
      </c>
      <c r="S209" s="39"/>
      <c r="T209" s="39"/>
      <c r="U209" s="39"/>
      <c r="V209" s="45" t="s">
        <v>83</v>
      </c>
      <c r="W209" s="39">
        <v>23</v>
      </c>
      <c r="X209" s="39" t="b">
        <v>1</v>
      </c>
      <c r="Y209" s="39"/>
      <c r="Z209" s="45" t="s">
        <v>109</v>
      </c>
      <c r="AA209" s="39"/>
      <c r="AB209" s="40"/>
      <c r="AC209" s="40"/>
      <c r="AD209" s="46" t="s">
        <v>111</v>
      </c>
      <c r="BA209" s="3" t="b">
        <v>1</v>
      </c>
      <c r="BB209" s="34" t="b">
        <v>1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5"/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5"/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5"/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0</v>
      </c>
      <c r="DJ209" s="35"/>
      <c r="DK209" s="3" t="b">
        <v>0</v>
      </c>
      <c r="DL209" s="3" t="b">
        <v>0</v>
      </c>
      <c r="DM209" s="3" t="b">
        <v>0</v>
      </c>
      <c r="DN209" s="3" t="b">
        <v>0</v>
      </c>
      <c r="DO209" s="3" t="b">
        <v>0</v>
      </c>
      <c r="DP209" s="3" t="b">
        <v>0</v>
      </c>
      <c r="DQ209" s="3" t="b">
        <v>0</v>
      </c>
      <c r="DR209" s="3" t="b">
        <v>0</v>
      </c>
      <c r="DS209" s="3" t="b">
        <v>0</v>
      </c>
      <c r="DT209" s="3" t="b">
        <v>0</v>
      </c>
      <c r="DU209" s="3" t="b">
        <v>0</v>
      </c>
      <c r="DV209" s="3" t="b">
        <v>0</v>
      </c>
      <c r="DW209" s="3" t="b">
        <v>0</v>
      </c>
      <c r="DX209" s="3" t="b">
        <v>0</v>
      </c>
      <c r="DY209" s="35"/>
      <c r="EA209" s="3" t="s">
        <v>806</v>
      </c>
      <c r="ED209" s="3">
        <v>170</v>
      </c>
      <c r="EE209" s="3">
        <v>1</v>
      </c>
      <c r="EH209" s="3" t="s">
        <v>105</v>
      </c>
      <c r="EI209" s="3" t="s">
        <v>105</v>
      </c>
      <c r="EJ209" s="3" t="s">
        <v>105</v>
      </c>
      <c r="EK209" s="3" t="s">
        <v>105</v>
      </c>
      <c r="EL209" s="3" t="s">
        <v>105</v>
      </c>
      <c r="EM209" s="3" t="s">
        <v>662</v>
      </c>
      <c r="EN209" s="3" t="s">
        <v>323</v>
      </c>
      <c r="EP209" s="3" t="s">
        <v>119</v>
      </c>
      <c r="EQ209" s="3" t="s">
        <v>105</v>
      </c>
      <c r="ER209" s="3" t="s">
        <v>119</v>
      </c>
      <c r="ES209" s="3" t="s">
        <v>105</v>
      </c>
      <c r="ET209" s="3" t="s">
        <v>105</v>
      </c>
      <c r="EU209" s="3" t="s">
        <v>105</v>
      </c>
      <c r="EV209" s="3" t="s">
        <v>105</v>
      </c>
      <c r="EW209" s="3" t="s">
        <v>105</v>
      </c>
      <c r="EX209" s="3" t="s">
        <v>663</v>
      </c>
      <c r="EY209" s="3" t="s">
        <v>325</v>
      </c>
      <c r="GA209" s="3" t="s">
        <v>395</v>
      </c>
      <c r="GG209" s="104"/>
      <c r="GH209" s="109"/>
    </row>
    <row r="210" spans="1:191" hidden="1">
      <c r="A210" s="36">
        <v>171</v>
      </c>
      <c r="B210" s="3">
        <v>0</v>
      </c>
      <c r="C210" s="228">
        <v>10237</v>
      </c>
      <c r="D210" s="228">
        <v>1002</v>
      </c>
      <c r="E210" s="3" t="s">
        <v>198</v>
      </c>
      <c r="F210" s="3" t="s">
        <v>199</v>
      </c>
      <c r="G210" s="3" t="s">
        <v>200</v>
      </c>
      <c r="H210" s="3" t="s">
        <v>201</v>
      </c>
      <c r="I210" s="37" t="s">
        <v>808</v>
      </c>
      <c r="J210" s="43" t="s">
        <v>587</v>
      </c>
      <c r="K210" s="35"/>
      <c r="L210" s="44" t="s">
        <v>809</v>
      </c>
      <c r="M210" s="45" t="s">
        <v>109</v>
      </c>
      <c r="N210" s="45" t="s">
        <v>109</v>
      </c>
      <c r="O210" s="39"/>
      <c r="P210" s="45">
        <v>6000</v>
      </c>
      <c r="Q210" s="39" t="s">
        <v>129</v>
      </c>
      <c r="R210" s="39">
        <v>24</v>
      </c>
      <c r="S210" s="39"/>
      <c r="T210" s="39"/>
      <c r="U210" s="39"/>
      <c r="V210" s="45" t="s">
        <v>83</v>
      </c>
      <c r="W210" s="39">
        <v>24</v>
      </c>
      <c r="X210" s="39" t="b">
        <v>1</v>
      </c>
      <c r="Y210" s="39"/>
      <c r="Z210" s="45" t="s">
        <v>109</v>
      </c>
      <c r="AA210" s="39"/>
      <c r="AB210" s="40"/>
      <c r="AC210" s="40"/>
      <c r="AD210" s="46" t="s">
        <v>111</v>
      </c>
      <c r="BA210" s="3" t="b">
        <v>1</v>
      </c>
      <c r="BB210" s="34" t="b">
        <v>1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5"/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5"/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5"/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5"/>
      <c r="DK210" s="3" t="b">
        <v>0</v>
      </c>
      <c r="DL210" s="3" t="b">
        <v>0</v>
      </c>
      <c r="DM210" s="3" t="b">
        <v>0</v>
      </c>
      <c r="DN210" s="3" t="b">
        <v>0</v>
      </c>
      <c r="DO210" s="3" t="b">
        <v>0</v>
      </c>
      <c r="DP210" s="3" t="b">
        <v>0</v>
      </c>
      <c r="DQ210" s="3" t="b">
        <v>0</v>
      </c>
      <c r="DR210" s="3" t="b">
        <v>0</v>
      </c>
      <c r="DS210" s="3" t="b">
        <v>0</v>
      </c>
      <c r="DT210" s="3" t="b">
        <v>0</v>
      </c>
      <c r="DU210" s="3" t="b">
        <v>0</v>
      </c>
      <c r="DV210" s="3" t="b">
        <v>0</v>
      </c>
      <c r="DW210" s="3" t="b">
        <v>0</v>
      </c>
      <c r="DX210" s="3" t="b">
        <v>0</v>
      </c>
      <c r="DY210" s="35"/>
      <c r="EA210" s="3" t="s">
        <v>808</v>
      </c>
      <c r="ED210" s="3">
        <v>171</v>
      </c>
      <c r="EE210" s="3">
        <v>1</v>
      </c>
      <c r="EH210" s="3" t="s">
        <v>105</v>
      </c>
      <c r="EI210" s="3" t="s">
        <v>105</v>
      </c>
      <c r="EJ210" s="3" t="s">
        <v>105</v>
      </c>
      <c r="EK210" s="3" t="s">
        <v>105</v>
      </c>
      <c r="EL210" s="3" t="s">
        <v>105</v>
      </c>
      <c r="EM210" s="3" t="s">
        <v>662</v>
      </c>
      <c r="EN210" s="3" t="s">
        <v>329</v>
      </c>
      <c r="EP210" s="3" t="s">
        <v>119</v>
      </c>
      <c r="EQ210" s="3" t="s">
        <v>105</v>
      </c>
      <c r="ER210" s="3" t="s">
        <v>119</v>
      </c>
      <c r="ES210" s="3" t="s">
        <v>105</v>
      </c>
      <c r="ET210" s="3" t="s">
        <v>105</v>
      </c>
      <c r="EU210" s="3" t="s">
        <v>105</v>
      </c>
      <c r="EV210" s="3" t="s">
        <v>105</v>
      </c>
      <c r="EW210" s="3" t="s">
        <v>105</v>
      </c>
      <c r="EX210" s="3" t="s">
        <v>663</v>
      </c>
      <c r="EY210" s="3" t="s">
        <v>331</v>
      </c>
      <c r="GA210" s="3" t="s">
        <v>395</v>
      </c>
      <c r="GG210" s="104"/>
      <c r="GH210" s="109"/>
    </row>
    <row r="211" spans="1:191" hidden="1">
      <c r="A211" s="36">
        <v>172</v>
      </c>
      <c r="B211" s="3">
        <v>0</v>
      </c>
      <c r="C211" s="228">
        <v>10238</v>
      </c>
      <c r="D211" s="228">
        <v>1002</v>
      </c>
      <c r="E211" s="3" t="s">
        <v>198</v>
      </c>
      <c r="F211" s="3" t="s">
        <v>199</v>
      </c>
      <c r="G211" s="3" t="s">
        <v>200</v>
      </c>
      <c r="H211" s="3" t="s">
        <v>201</v>
      </c>
      <c r="I211" s="37" t="s">
        <v>810</v>
      </c>
      <c r="J211" s="43" t="s">
        <v>587</v>
      </c>
      <c r="K211" s="35"/>
      <c r="L211" s="44" t="s">
        <v>811</v>
      </c>
      <c r="M211" s="45" t="s">
        <v>109</v>
      </c>
      <c r="N211" s="45" t="s">
        <v>109</v>
      </c>
      <c r="O211" s="39"/>
      <c r="P211" s="45">
        <v>6000</v>
      </c>
      <c r="Q211" s="39" t="s">
        <v>129</v>
      </c>
      <c r="R211" s="39">
        <v>25</v>
      </c>
      <c r="S211" s="39"/>
      <c r="T211" s="39"/>
      <c r="U211" s="39"/>
      <c r="V211" s="45" t="s">
        <v>83</v>
      </c>
      <c r="W211" s="39">
        <v>25</v>
      </c>
      <c r="X211" s="39" t="b">
        <v>1</v>
      </c>
      <c r="Y211" s="39"/>
      <c r="Z211" s="45" t="s">
        <v>109</v>
      </c>
      <c r="AA211" s="39"/>
      <c r="AB211" s="40"/>
      <c r="AC211" s="40"/>
      <c r="AD211" s="46" t="s">
        <v>111</v>
      </c>
      <c r="BA211" s="3" t="b">
        <v>1</v>
      </c>
      <c r="BB211" s="34" t="b">
        <v>1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5"/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5"/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0</v>
      </c>
      <c r="CU211" s="35"/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5"/>
      <c r="DK211" s="3" t="b">
        <v>0</v>
      </c>
      <c r="DL211" s="3" t="b">
        <v>0</v>
      </c>
      <c r="DM211" s="3" t="b">
        <v>0</v>
      </c>
      <c r="DN211" s="3" t="b">
        <v>0</v>
      </c>
      <c r="DO211" s="3" t="b">
        <v>0</v>
      </c>
      <c r="DP211" s="3" t="b">
        <v>0</v>
      </c>
      <c r="DQ211" s="3" t="b">
        <v>0</v>
      </c>
      <c r="DR211" s="3" t="b">
        <v>0</v>
      </c>
      <c r="DS211" s="3" t="b">
        <v>0</v>
      </c>
      <c r="DT211" s="3" t="b">
        <v>0</v>
      </c>
      <c r="DU211" s="3" t="b">
        <v>0</v>
      </c>
      <c r="DV211" s="3" t="b">
        <v>0</v>
      </c>
      <c r="DW211" s="3" t="b">
        <v>0</v>
      </c>
      <c r="DX211" s="3" t="b">
        <v>0</v>
      </c>
      <c r="DY211" s="35"/>
      <c r="EA211" s="3" t="s">
        <v>810</v>
      </c>
      <c r="ED211" s="3">
        <v>172</v>
      </c>
      <c r="EE211" s="3">
        <v>1</v>
      </c>
      <c r="EH211" s="3" t="s">
        <v>105</v>
      </c>
      <c r="EI211" s="3" t="s">
        <v>105</v>
      </c>
      <c r="EJ211" s="3" t="s">
        <v>105</v>
      </c>
      <c r="EK211" s="3" t="s">
        <v>105</v>
      </c>
      <c r="EL211" s="3" t="s">
        <v>105</v>
      </c>
      <c r="EM211" s="3" t="s">
        <v>662</v>
      </c>
      <c r="EN211" s="3" t="s">
        <v>335</v>
      </c>
      <c r="EP211" s="3" t="s">
        <v>119</v>
      </c>
      <c r="EQ211" s="3" t="s">
        <v>105</v>
      </c>
      <c r="ER211" s="3" t="s">
        <v>119</v>
      </c>
      <c r="ES211" s="3" t="s">
        <v>105</v>
      </c>
      <c r="ET211" s="3" t="s">
        <v>105</v>
      </c>
      <c r="EU211" s="3" t="s">
        <v>105</v>
      </c>
      <c r="EV211" s="3" t="s">
        <v>105</v>
      </c>
      <c r="EW211" s="3" t="s">
        <v>105</v>
      </c>
      <c r="EX211" s="3" t="s">
        <v>663</v>
      </c>
      <c r="EY211" s="3" t="s">
        <v>337</v>
      </c>
      <c r="GA211" s="3" t="s">
        <v>395</v>
      </c>
      <c r="GG211" s="104"/>
      <c r="GH211" s="109"/>
    </row>
    <row r="212" spans="1:191" hidden="1">
      <c r="A212" s="36">
        <v>173</v>
      </c>
      <c r="B212" s="3">
        <v>0</v>
      </c>
      <c r="C212" s="228">
        <v>10239</v>
      </c>
      <c r="D212" s="228">
        <v>1002</v>
      </c>
      <c r="E212" s="3" t="s">
        <v>198</v>
      </c>
      <c r="F212" s="3" t="s">
        <v>199</v>
      </c>
      <c r="G212" s="3" t="s">
        <v>200</v>
      </c>
      <c r="H212" s="3" t="s">
        <v>201</v>
      </c>
      <c r="I212" s="37" t="s">
        <v>812</v>
      </c>
      <c r="J212" s="43" t="s">
        <v>587</v>
      </c>
      <c r="K212" s="35"/>
      <c r="L212" s="44" t="s">
        <v>813</v>
      </c>
      <c r="M212" s="45" t="s">
        <v>109</v>
      </c>
      <c r="N212" s="45" t="s">
        <v>109</v>
      </c>
      <c r="O212" s="39"/>
      <c r="P212" s="45">
        <v>6000</v>
      </c>
      <c r="Q212" s="39" t="s">
        <v>129</v>
      </c>
      <c r="R212" s="39">
        <v>26</v>
      </c>
      <c r="S212" s="39"/>
      <c r="T212" s="39"/>
      <c r="U212" s="39"/>
      <c r="V212" s="45" t="s">
        <v>83</v>
      </c>
      <c r="W212" s="39">
        <v>26</v>
      </c>
      <c r="X212" s="39" t="b">
        <v>1</v>
      </c>
      <c r="Y212" s="39"/>
      <c r="Z212" s="45" t="s">
        <v>109</v>
      </c>
      <c r="AA212" s="39"/>
      <c r="AB212" s="40"/>
      <c r="AC212" s="40"/>
      <c r="AD212" s="46" t="s">
        <v>111</v>
      </c>
      <c r="BA212" s="3" t="b">
        <v>1</v>
      </c>
      <c r="BB212" s="34" t="b">
        <v>1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5"/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5"/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5"/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0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0</v>
      </c>
      <c r="DJ212" s="35"/>
      <c r="DK212" s="3" t="b">
        <v>0</v>
      </c>
      <c r="DL212" s="3" t="b">
        <v>0</v>
      </c>
      <c r="DM212" s="3" t="b">
        <v>0</v>
      </c>
      <c r="DN212" s="3" t="b">
        <v>0</v>
      </c>
      <c r="DO212" s="3" t="b">
        <v>0</v>
      </c>
      <c r="DP212" s="3" t="b">
        <v>0</v>
      </c>
      <c r="DQ212" s="3" t="b">
        <v>0</v>
      </c>
      <c r="DR212" s="3" t="b">
        <v>0</v>
      </c>
      <c r="DS212" s="3" t="b">
        <v>0</v>
      </c>
      <c r="DT212" s="3" t="b">
        <v>0</v>
      </c>
      <c r="DU212" s="3" t="b">
        <v>0</v>
      </c>
      <c r="DV212" s="3" t="b">
        <v>0</v>
      </c>
      <c r="DW212" s="3" t="b">
        <v>0</v>
      </c>
      <c r="DX212" s="3" t="b">
        <v>0</v>
      </c>
      <c r="DY212" s="35"/>
      <c r="EA212" s="3" t="s">
        <v>812</v>
      </c>
      <c r="ED212" s="3">
        <v>173</v>
      </c>
      <c r="EE212" s="3">
        <v>1</v>
      </c>
      <c r="EH212" s="3" t="s">
        <v>105</v>
      </c>
      <c r="EI212" s="3" t="s">
        <v>105</v>
      </c>
      <c r="EJ212" s="3" t="s">
        <v>105</v>
      </c>
      <c r="EK212" s="3" t="s">
        <v>105</v>
      </c>
      <c r="EL212" s="3" t="s">
        <v>105</v>
      </c>
      <c r="EM212" s="3" t="s">
        <v>662</v>
      </c>
      <c r="EN212" s="3" t="s">
        <v>341</v>
      </c>
      <c r="EP212" s="3" t="s">
        <v>119</v>
      </c>
      <c r="EQ212" s="3" t="s">
        <v>105</v>
      </c>
      <c r="ER212" s="3" t="s">
        <v>119</v>
      </c>
      <c r="ES212" s="3" t="s">
        <v>105</v>
      </c>
      <c r="ET212" s="3" t="s">
        <v>105</v>
      </c>
      <c r="EU212" s="3" t="s">
        <v>105</v>
      </c>
      <c r="EV212" s="3" t="s">
        <v>105</v>
      </c>
      <c r="EW212" s="3" t="s">
        <v>105</v>
      </c>
      <c r="EX212" s="3" t="s">
        <v>663</v>
      </c>
      <c r="EY212" s="3" t="s">
        <v>343</v>
      </c>
      <c r="GA212" s="3" t="s">
        <v>395</v>
      </c>
      <c r="GG212" s="104"/>
      <c r="GH212" s="109"/>
    </row>
    <row r="213" spans="1:191" hidden="1">
      <c r="A213" s="36">
        <v>174</v>
      </c>
      <c r="B213" s="3">
        <v>0</v>
      </c>
      <c r="C213" s="228">
        <v>10240</v>
      </c>
      <c r="D213" s="228">
        <v>1002</v>
      </c>
      <c r="E213" s="3" t="s">
        <v>198</v>
      </c>
      <c r="F213" s="3" t="s">
        <v>199</v>
      </c>
      <c r="G213" s="3" t="s">
        <v>200</v>
      </c>
      <c r="H213" s="3" t="s">
        <v>201</v>
      </c>
      <c r="I213" s="37" t="s">
        <v>814</v>
      </c>
      <c r="J213" s="43" t="s">
        <v>587</v>
      </c>
      <c r="K213" s="35"/>
      <c r="L213" s="44" t="s">
        <v>815</v>
      </c>
      <c r="M213" s="45" t="s">
        <v>109</v>
      </c>
      <c r="N213" s="45" t="s">
        <v>109</v>
      </c>
      <c r="O213" s="39"/>
      <c r="P213" s="45">
        <v>6000</v>
      </c>
      <c r="Q213" s="39" t="s">
        <v>129</v>
      </c>
      <c r="R213" s="39">
        <v>27</v>
      </c>
      <c r="S213" s="39"/>
      <c r="T213" s="39"/>
      <c r="U213" s="39"/>
      <c r="V213" s="45" t="s">
        <v>83</v>
      </c>
      <c r="W213" s="39">
        <v>27</v>
      </c>
      <c r="X213" s="39" t="b">
        <v>1</v>
      </c>
      <c r="Y213" s="39"/>
      <c r="Z213" s="45" t="s">
        <v>109</v>
      </c>
      <c r="AA213" s="39"/>
      <c r="AB213" s="40"/>
      <c r="AC213" s="40"/>
      <c r="AD213" s="46" t="s">
        <v>111</v>
      </c>
      <c r="BA213" s="3" t="b">
        <v>1</v>
      </c>
      <c r="BB213" s="34" t="b">
        <v>1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5"/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0</v>
      </c>
      <c r="CD213" s="3">
        <v>0</v>
      </c>
      <c r="CE213" s="3">
        <v>0</v>
      </c>
      <c r="CF213" s="35"/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0</v>
      </c>
      <c r="CU213" s="35"/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v>0</v>
      </c>
      <c r="DB213" s="3">
        <v>0</v>
      </c>
      <c r="DC213" s="3">
        <v>0</v>
      </c>
      <c r="DD213" s="3">
        <v>0</v>
      </c>
      <c r="DE213" s="3">
        <v>0</v>
      </c>
      <c r="DF213" s="3">
        <v>0</v>
      </c>
      <c r="DG213" s="3">
        <v>0</v>
      </c>
      <c r="DH213" s="3">
        <v>0</v>
      </c>
      <c r="DI213" s="3">
        <v>0</v>
      </c>
      <c r="DJ213" s="35"/>
      <c r="DK213" s="3" t="b">
        <v>0</v>
      </c>
      <c r="DL213" s="3" t="b">
        <v>0</v>
      </c>
      <c r="DM213" s="3" t="b">
        <v>0</v>
      </c>
      <c r="DN213" s="3" t="b">
        <v>0</v>
      </c>
      <c r="DO213" s="3" t="b">
        <v>0</v>
      </c>
      <c r="DP213" s="3" t="b">
        <v>0</v>
      </c>
      <c r="DQ213" s="3" t="b">
        <v>0</v>
      </c>
      <c r="DR213" s="3" t="b">
        <v>0</v>
      </c>
      <c r="DS213" s="3" t="b">
        <v>0</v>
      </c>
      <c r="DT213" s="3" t="b">
        <v>0</v>
      </c>
      <c r="DU213" s="3" t="b">
        <v>0</v>
      </c>
      <c r="DV213" s="3" t="b">
        <v>0</v>
      </c>
      <c r="DW213" s="3" t="b">
        <v>0</v>
      </c>
      <c r="DX213" s="3" t="b">
        <v>0</v>
      </c>
      <c r="DY213" s="35"/>
      <c r="EA213" s="3" t="s">
        <v>814</v>
      </c>
      <c r="ED213" s="3">
        <v>174</v>
      </c>
      <c r="EE213" s="3">
        <v>1</v>
      </c>
      <c r="EH213" s="3" t="s">
        <v>105</v>
      </c>
      <c r="EI213" s="3" t="s">
        <v>105</v>
      </c>
      <c r="EJ213" s="3" t="s">
        <v>105</v>
      </c>
      <c r="EK213" s="3" t="s">
        <v>105</v>
      </c>
      <c r="EL213" s="3" t="s">
        <v>105</v>
      </c>
      <c r="EM213" s="3" t="s">
        <v>662</v>
      </c>
      <c r="EN213" s="3" t="s">
        <v>347</v>
      </c>
      <c r="EP213" s="3" t="s">
        <v>119</v>
      </c>
      <c r="EQ213" s="3" t="s">
        <v>105</v>
      </c>
      <c r="ER213" s="3" t="s">
        <v>119</v>
      </c>
      <c r="ES213" s="3" t="s">
        <v>105</v>
      </c>
      <c r="ET213" s="3" t="s">
        <v>105</v>
      </c>
      <c r="EU213" s="3" t="s">
        <v>105</v>
      </c>
      <c r="EV213" s="3" t="s">
        <v>105</v>
      </c>
      <c r="EW213" s="3" t="s">
        <v>105</v>
      </c>
      <c r="EX213" s="3" t="s">
        <v>663</v>
      </c>
      <c r="EY213" s="3" t="s">
        <v>349</v>
      </c>
      <c r="GA213" s="3" t="s">
        <v>395</v>
      </c>
      <c r="GG213" s="104"/>
      <c r="GH213" s="109"/>
    </row>
    <row r="214" spans="1:191" hidden="1">
      <c r="A214" s="36">
        <v>175</v>
      </c>
      <c r="B214" s="3">
        <v>0</v>
      </c>
      <c r="C214" s="228">
        <v>10241</v>
      </c>
      <c r="D214" s="228">
        <v>1002</v>
      </c>
      <c r="E214" s="3" t="s">
        <v>198</v>
      </c>
      <c r="F214" s="3" t="s">
        <v>199</v>
      </c>
      <c r="G214" s="3" t="s">
        <v>200</v>
      </c>
      <c r="H214" s="3" t="s">
        <v>201</v>
      </c>
      <c r="I214" s="37" t="s">
        <v>816</v>
      </c>
      <c r="J214" s="43" t="s">
        <v>587</v>
      </c>
      <c r="K214" s="35"/>
      <c r="L214" s="44" t="s">
        <v>817</v>
      </c>
      <c r="M214" s="45" t="s">
        <v>167</v>
      </c>
      <c r="N214" s="45" t="s">
        <v>109</v>
      </c>
      <c r="O214" s="39"/>
      <c r="P214" s="45">
        <v>6000</v>
      </c>
      <c r="Q214" s="39" t="s">
        <v>129</v>
      </c>
      <c r="R214" s="39">
        <v>40</v>
      </c>
      <c r="S214" s="39"/>
      <c r="T214" s="39"/>
      <c r="U214" s="39"/>
      <c r="V214" s="45" t="s">
        <v>83</v>
      </c>
      <c r="W214" s="39">
        <v>40</v>
      </c>
      <c r="X214" s="39"/>
      <c r="Y214" s="39"/>
      <c r="Z214" s="45" t="s">
        <v>109</v>
      </c>
      <c r="AA214" s="39"/>
      <c r="AB214" s="40"/>
      <c r="AC214" s="40"/>
      <c r="AD214" s="46" t="s">
        <v>111</v>
      </c>
      <c r="BA214" s="3" t="b">
        <v>1</v>
      </c>
      <c r="BB214" s="34" t="b">
        <v>1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5"/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5"/>
      <c r="CG214" s="3">
        <v>0</v>
      </c>
      <c r="CH214" s="3">
        <v>0</v>
      </c>
      <c r="CI214" s="3">
        <v>0</v>
      </c>
      <c r="CJ214" s="3">
        <v>0</v>
      </c>
      <c r="CK214" s="3">
        <v>0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0</v>
      </c>
      <c r="CU214" s="35"/>
      <c r="CV214" s="3">
        <v>0</v>
      </c>
      <c r="CW214" s="3">
        <v>0</v>
      </c>
      <c r="CX214" s="3">
        <v>0</v>
      </c>
      <c r="CY214" s="3">
        <v>0</v>
      </c>
      <c r="CZ214" s="3">
        <v>0</v>
      </c>
      <c r="DA214" s="3">
        <v>0</v>
      </c>
      <c r="DB214" s="3">
        <v>0</v>
      </c>
      <c r="DC214" s="3">
        <v>0</v>
      </c>
      <c r="DD214" s="3">
        <v>0</v>
      </c>
      <c r="DE214" s="3">
        <v>0</v>
      </c>
      <c r="DF214" s="3">
        <v>0</v>
      </c>
      <c r="DG214" s="3">
        <v>0</v>
      </c>
      <c r="DH214" s="3">
        <v>0</v>
      </c>
      <c r="DI214" s="3">
        <v>0</v>
      </c>
      <c r="DJ214" s="35"/>
      <c r="DK214" s="3" t="b">
        <v>0</v>
      </c>
      <c r="DL214" s="3" t="b">
        <v>0</v>
      </c>
      <c r="DM214" s="3" t="b">
        <v>0</v>
      </c>
      <c r="DN214" s="3" t="b">
        <v>0</v>
      </c>
      <c r="DO214" s="3" t="b">
        <v>0</v>
      </c>
      <c r="DP214" s="3" t="b">
        <v>0</v>
      </c>
      <c r="DQ214" s="3" t="b">
        <v>0</v>
      </c>
      <c r="DR214" s="3" t="b">
        <v>0</v>
      </c>
      <c r="DS214" s="3" t="b">
        <v>0</v>
      </c>
      <c r="DT214" s="3" t="b">
        <v>0</v>
      </c>
      <c r="DU214" s="3" t="b">
        <v>0</v>
      </c>
      <c r="DV214" s="3" t="b">
        <v>0</v>
      </c>
      <c r="DW214" s="3" t="b">
        <v>0</v>
      </c>
      <c r="DX214" s="3" t="b">
        <v>0</v>
      </c>
      <c r="DY214" s="35"/>
      <c r="EA214" s="3" t="s">
        <v>816</v>
      </c>
      <c r="ED214" s="3">
        <v>175</v>
      </c>
      <c r="EE214" s="3">
        <v>1</v>
      </c>
      <c r="EH214" s="3" t="s">
        <v>136</v>
      </c>
      <c r="EI214" s="3" t="s">
        <v>466</v>
      </c>
      <c r="EJ214" s="3" t="s">
        <v>105</v>
      </c>
      <c r="EK214" s="3" t="s">
        <v>105</v>
      </c>
      <c r="EL214" s="3" t="s">
        <v>105</v>
      </c>
      <c r="EM214" s="3" t="s">
        <v>105</v>
      </c>
      <c r="EN214" s="3" t="s">
        <v>378</v>
      </c>
      <c r="EP214" s="3" t="s">
        <v>167</v>
      </c>
      <c r="EQ214" s="3" t="s">
        <v>105</v>
      </c>
      <c r="ER214" s="3" t="s">
        <v>167</v>
      </c>
      <c r="ES214" s="3" t="s">
        <v>105</v>
      </c>
      <c r="ET214" s="3" t="s">
        <v>105</v>
      </c>
      <c r="EU214" s="3" t="s">
        <v>105</v>
      </c>
      <c r="EV214" s="3" t="s">
        <v>105</v>
      </c>
      <c r="EW214" s="3" t="s">
        <v>105</v>
      </c>
      <c r="EX214" s="3" t="s">
        <v>105</v>
      </c>
      <c r="EY214" s="3" t="s">
        <v>379</v>
      </c>
      <c r="GA214" s="42" t="s">
        <v>395</v>
      </c>
      <c r="GB214" s="42"/>
      <c r="GC214" s="110"/>
      <c r="GH214" s="109"/>
    </row>
    <row r="215" spans="1:191" hidden="1">
      <c r="A215" s="36">
        <v>176</v>
      </c>
      <c r="B215" s="3">
        <v>0</v>
      </c>
      <c r="C215" s="228">
        <v>10242</v>
      </c>
      <c r="D215" s="228">
        <v>1002</v>
      </c>
      <c r="E215" s="3" t="s">
        <v>198</v>
      </c>
      <c r="F215" s="3" t="s">
        <v>199</v>
      </c>
      <c r="G215" s="3" t="s">
        <v>200</v>
      </c>
      <c r="H215" s="3" t="s">
        <v>201</v>
      </c>
      <c r="I215" s="37" t="s">
        <v>818</v>
      </c>
      <c r="J215" s="43" t="s">
        <v>587</v>
      </c>
      <c r="K215" s="35"/>
      <c r="L215" s="44" t="s">
        <v>819</v>
      </c>
      <c r="M215" s="45" t="s">
        <v>167</v>
      </c>
      <c r="N215" s="45" t="s">
        <v>109</v>
      </c>
      <c r="O215" s="39"/>
      <c r="P215" s="45">
        <v>6000</v>
      </c>
      <c r="Q215" s="39" t="s">
        <v>129</v>
      </c>
      <c r="R215" s="39">
        <v>45</v>
      </c>
      <c r="S215" s="39"/>
      <c r="T215" s="39"/>
      <c r="U215" s="39"/>
      <c r="V215" s="45" t="s">
        <v>83</v>
      </c>
      <c r="W215" s="39">
        <v>45</v>
      </c>
      <c r="X215" s="39"/>
      <c r="Y215" s="39"/>
      <c r="Z215" s="45" t="s">
        <v>109</v>
      </c>
      <c r="AA215" s="39"/>
      <c r="AB215" s="40"/>
      <c r="AC215" s="40"/>
      <c r="AD215" s="46" t="s">
        <v>111</v>
      </c>
      <c r="BA215" s="3" t="b">
        <v>1</v>
      </c>
      <c r="BB215" s="34" t="b">
        <v>1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5"/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3">
        <v>0</v>
      </c>
      <c r="CD215" s="3">
        <v>0</v>
      </c>
      <c r="CE215" s="3">
        <v>0</v>
      </c>
      <c r="CF215" s="35"/>
      <c r="CG215" s="3">
        <v>0</v>
      </c>
      <c r="CH215" s="3">
        <v>0</v>
      </c>
      <c r="CI215" s="3">
        <v>0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35"/>
      <c r="CV215" s="3">
        <v>0</v>
      </c>
      <c r="CW215" s="3">
        <v>0</v>
      </c>
      <c r="CX215" s="3">
        <v>0</v>
      </c>
      <c r="CY215" s="3">
        <v>0</v>
      </c>
      <c r="CZ215" s="3">
        <v>0</v>
      </c>
      <c r="DA215" s="3">
        <v>0</v>
      </c>
      <c r="DB215" s="3">
        <v>0</v>
      </c>
      <c r="DC215" s="3">
        <v>0</v>
      </c>
      <c r="DD215" s="3">
        <v>0</v>
      </c>
      <c r="DE215" s="3">
        <v>0</v>
      </c>
      <c r="DF215" s="3">
        <v>0</v>
      </c>
      <c r="DG215" s="3">
        <v>0</v>
      </c>
      <c r="DH215" s="3">
        <v>0</v>
      </c>
      <c r="DI215" s="3">
        <v>0</v>
      </c>
      <c r="DJ215" s="35"/>
      <c r="DK215" s="3" t="b">
        <v>0</v>
      </c>
      <c r="DL215" s="3" t="b">
        <v>0</v>
      </c>
      <c r="DM215" s="3" t="b">
        <v>0</v>
      </c>
      <c r="DN215" s="3" t="b">
        <v>0</v>
      </c>
      <c r="DO215" s="3" t="b">
        <v>0</v>
      </c>
      <c r="DP215" s="3" t="b">
        <v>0</v>
      </c>
      <c r="DQ215" s="3" t="b">
        <v>0</v>
      </c>
      <c r="DR215" s="3" t="b">
        <v>0</v>
      </c>
      <c r="DS215" s="3" t="b">
        <v>0</v>
      </c>
      <c r="DT215" s="3" t="b">
        <v>0</v>
      </c>
      <c r="DU215" s="3" t="b">
        <v>0</v>
      </c>
      <c r="DV215" s="3" t="b">
        <v>0</v>
      </c>
      <c r="DW215" s="3" t="b">
        <v>0</v>
      </c>
      <c r="DX215" s="3" t="b">
        <v>0</v>
      </c>
      <c r="DY215" s="35"/>
      <c r="EA215" s="3" t="s">
        <v>818</v>
      </c>
      <c r="ED215" s="3">
        <v>176</v>
      </c>
      <c r="EE215" s="3">
        <v>1</v>
      </c>
      <c r="EH215" s="3" t="s">
        <v>136</v>
      </c>
      <c r="EI215" s="3" t="s">
        <v>466</v>
      </c>
      <c r="EJ215" s="3" t="s">
        <v>105</v>
      </c>
      <c r="EK215" s="3" t="s">
        <v>105</v>
      </c>
      <c r="EL215" s="3" t="s">
        <v>105</v>
      </c>
      <c r="EM215" s="3" t="s">
        <v>105</v>
      </c>
      <c r="EN215" s="3" t="s">
        <v>680</v>
      </c>
      <c r="EP215" s="3" t="s">
        <v>167</v>
      </c>
      <c r="EQ215" s="3" t="s">
        <v>105</v>
      </c>
      <c r="ER215" s="3" t="s">
        <v>167</v>
      </c>
      <c r="ES215" s="3" t="s">
        <v>105</v>
      </c>
      <c r="ET215" s="3" t="s">
        <v>105</v>
      </c>
      <c r="EU215" s="3" t="s">
        <v>105</v>
      </c>
      <c r="EV215" s="3" t="s">
        <v>105</v>
      </c>
      <c r="EW215" s="3" t="s">
        <v>105</v>
      </c>
      <c r="EX215" s="3" t="s">
        <v>105</v>
      </c>
      <c r="EY215" s="3" t="s">
        <v>681</v>
      </c>
      <c r="GA215" s="42" t="s">
        <v>395</v>
      </c>
      <c r="GB215" s="42"/>
      <c r="GC215" s="110"/>
      <c r="GH215" s="109"/>
    </row>
    <row r="216" spans="1:191" hidden="1">
      <c r="A216" s="36">
        <v>177</v>
      </c>
      <c r="B216" s="3">
        <v>0</v>
      </c>
      <c r="C216" s="228">
        <v>10243</v>
      </c>
      <c r="D216" s="228">
        <v>1002</v>
      </c>
      <c r="E216" s="3" t="s">
        <v>198</v>
      </c>
      <c r="F216" s="3" t="s">
        <v>199</v>
      </c>
      <c r="G216" s="3" t="s">
        <v>200</v>
      </c>
      <c r="H216" s="3" t="s">
        <v>201</v>
      </c>
      <c r="I216" s="37" t="s">
        <v>820</v>
      </c>
      <c r="J216" s="43" t="s">
        <v>587</v>
      </c>
      <c r="K216" s="35"/>
      <c r="L216" s="38" t="s">
        <v>821</v>
      </c>
      <c r="M216" s="39" t="s">
        <v>142</v>
      </c>
      <c r="N216" s="39">
        <v>9</v>
      </c>
      <c r="O216" s="39"/>
      <c r="P216" s="45">
        <v>6000</v>
      </c>
      <c r="Q216" s="39" t="s">
        <v>129</v>
      </c>
      <c r="R216" s="39">
        <v>22</v>
      </c>
      <c r="S216" s="39"/>
      <c r="T216" s="39"/>
      <c r="U216" s="39"/>
      <c r="V216" s="45" t="s">
        <v>83</v>
      </c>
      <c r="W216" s="39">
        <v>22</v>
      </c>
      <c r="X216" s="39"/>
      <c r="Y216" s="39"/>
      <c r="Z216" s="45" t="s">
        <v>109</v>
      </c>
      <c r="AA216" s="39"/>
      <c r="AB216" s="40"/>
      <c r="AC216" s="40"/>
      <c r="AD216" s="46" t="s">
        <v>111</v>
      </c>
      <c r="BA216" s="3" t="b">
        <v>1</v>
      </c>
      <c r="BB216" s="34" t="b">
        <v>1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35"/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5"/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0</v>
      </c>
      <c r="CU216" s="35"/>
      <c r="CV216" s="3">
        <v>0</v>
      </c>
      <c r="CW216" s="3">
        <v>0</v>
      </c>
      <c r="CX216" s="3">
        <v>0</v>
      </c>
      <c r="CY216" s="3">
        <v>0</v>
      </c>
      <c r="CZ216" s="3">
        <v>0</v>
      </c>
      <c r="DA216" s="3">
        <v>0</v>
      </c>
      <c r="DB216" s="3">
        <v>0</v>
      </c>
      <c r="DC216" s="3">
        <v>0</v>
      </c>
      <c r="DD216" s="3">
        <v>0</v>
      </c>
      <c r="DE216" s="3">
        <v>0</v>
      </c>
      <c r="DF216" s="3">
        <v>0</v>
      </c>
      <c r="DG216" s="3">
        <v>0</v>
      </c>
      <c r="DH216" s="3">
        <v>0</v>
      </c>
      <c r="DI216" s="3">
        <v>0</v>
      </c>
      <c r="DJ216" s="35"/>
      <c r="DK216" s="3" t="b">
        <v>0</v>
      </c>
      <c r="DL216" s="3" t="b">
        <v>0</v>
      </c>
      <c r="DM216" s="3" t="b">
        <v>0</v>
      </c>
      <c r="DN216" s="3" t="b">
        <v>0</v>
      </c>
      <c r="DO216" s="3" t="b">
        <v>0</v>
      </c>
      <c r="DP216" s="3" t="b">
        <v>0</v>
      </c>
      <c r="DQ216" s="3" t="b">
        <v>0</v>
      </c>
      <c r="DR216" s="3" t="b">
        <v>0</v>
      </c>
      <c r="DS216" s="3" t="b">
        <v>0</v>
      </c>
      <c r="DT216" s="3" t="b">
        <v>0</v>
      </c>
      <c r="DU216" s="3" t="b">
        <v>0</v>
      </c>
      <c r="DV216" s="3" t="b">
        <v>0</v>
      </c>
      <c r="DW216" s="3" t="b">
        <v>0</v>
      </c>
      <c r="DX216" s="3" t="b">
        <v>0</v>
      </c>
      <c r="DY216" s="35"/>
      <c r="EA216" s="3" t="s">
        <v>820</v>
      </c>
      <c r="ED216" s="3">
        <v>177</v>
      </c>
      <c r="EE216" s="3">
        <v>1</v>
      </c>
      <c r="EH216" s="3" t="s">
        <v>142</v>
      </c>
      <c r="EI216" s="3" t="s">
        <v>822</v>
      </c>
      <c r="EJ216" s="3" t="s">
        <v>105</v>
      </c>
      <c r="EK216" s="3" t="s">
        <v>105</v>
      </c>
      <c r="EL216" s="3" t="s">
        <v>105</v>
      </c>
      <c r="EM216" s="3" t="s">
        <v>105</v>
      </c>
      <c r="EN216" s="3" t="s">
        <v>317</v>
      </c>
      <c r="EP216" s="3" t="s">
        <v>144</v>
      </c>
      <c r="EQ216" s="3">
        <v>9</v>
      </c>
      <c r="ER216" s="3" t="s">
        <v>823</v>
      </c>
      <c r="ES216" s="3" t="s">
        <v>105</v>
      </c>
      <c r="ET216" s="3" t="s">
        <v>105</v>
      </c>
      <c r="EU216" s="3" t="s">
        <v>105</v>
      </c>
      <c r="EV216" s="3" t="s">
        <v>105</v>
      </c>
      <c r="EW216" s="3" t="s">
        <v>105</v>
      </c>
      <c r="EX216" s="3" t="s">
        <v>105</v>
      </c>
      <c r="EY216" s="3" t="s">
        <v>319</v>
      </c>
      <c r="GH216" s="109"/>
    </row>
    <row r="217" spans="1:191" hidden="1">
      <c r="A217" s="36">
        <v>178</v>
      </c>
      <c r="B217" s="3">
        <v>0</v>
      </c>
      <c r="C217" s="228">
        <v>10244</v>
      </c>
      <c r="D217" s="228">
        <v>1002</v>
      </c>
      <c r="E217" s="3" t="s">
        <v>198</v>
      </c>
      <c r="F217" s="3" t="s">
        <v>199</v>
      </c>
      <c r="G217" s="3" t="s">
        <v>200</v>
      </c>
      <c r="H217" s="3" t="s">
        <v>201</v>
      </c>
      <c r="I217" s="37" t="s">
        <v>824</v>
      </c>
      <c r="J217" s="43" t="s">
        <v>587</v>
      </c>
      <c r="K217" s="35"/>
      <c r="L217" s="38" t="s">
        <v>825</v>
      </c>
      <c r="M217" s="39" t="s">
        <v>142</v>
      </c>
      <c r="N217" s="39">
        <v>9</v>
      </c>
      <c r="O217" s="39"/>
      <c r="P217" s="45">
        <v>6000</v>
      </c>
      <c r="Q217" s="39" t="s">
        <v>129</v>
      </c>
      <c r="R217" s="39">
        <v>26</v>
      </c>
      <c r="S217" s="39"/>
      <c r="T217" s="39"/>
      <c r="U217" s="39"/>
      <c r="V217" s="45" t="s">
        <v>83</v>
      </c>
      <c r="W217" s="39">
        <v>26</v>
      </c>
      <c r="X217" s="39"/>
      <c r="Y217" s="39"/>
      <c r="Z217" s="45" t="s">
        <v>109</v>
      </c>
      <c r="AA217" s="39"/>
      <c r="AB217" s="40"/>
      <c r="AC217" s="40"/>
      <c r="AD217" s="46" t="s">
        <v>111</v>
      </c>
      <c r="BA217" s="3" t="b">
        <v>1</v>
      </c>
      <c r="BB217" s="34" t="b">
        <v>1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5"/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0</v>
      </c>
      <c r="CD217" s="3">
        <v>0</v>
      </c>
      <c r="CE217" s="3">
        <v>0</v>
      </c>
      <c r="CF217" s="35"/>
      <c r="CG217" s="3">
        <v>0</v>
      </c>
      <c r="CH217" s="3">
        <v>0</v>
      </c>
      <c r="CI217" s="3">
        <v>0</v>
      </c>
      <c r="CJ217" s="3">
        <v>0</v>
      </c>
      <c r="CK217" s="3">
        <v>0</v>
      </c>
      <c r="CL217" s="3">
        <v>0</v>
      </c>
      <c r="CM217" s="3">
        <v>0</v>
      </c>
      <c r="CN217" s="3">
        <v>0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0</v>
      </c>
      <c r="CU217" s="35"/>
      <c r="CV217" s="3">
        <v>0</v>
      </c>
      <c r="CW217" s="3">
        <v>0</v>
      </c>
      <c r="CX217" s="3">
        <v>0</v>
      </c>
      <c r="CY217" s="3">
        <v>0</v>
      </c>
      <c r="CZ217" s="3">
        <v>0</v>
      </c>
      <c r="DA217" s="3">
        <v>0</v>
      </c>
      <c r="DB217" s="3">
        <v>0</v>
      </c>
      <c r="DC217" s="3">
        <v>0</v>
      </c>
      <c r="DD217" s="3">
        <v>0</v>
      </c>
      <c r="DE217" s="3">
        <v>0</v>
      </c>
      <c r="DF217" s="3">
        <v>0</v>
      </c>
      <c r="DG217" s="3">
        <v>0</v>
      </c>
      <c r="DH217" s="3">
        <v>0</v>
      </c>
      <c r="DI217" s="3">
        <v>0</v>
      </c>
      <c r="DJ217" s="35"/>
      <c r="DK217" s="3" t="b">
        <v>0</v>
      </c>
      <c r="DL217" s="3" t="b">
        <v>0</v>
      </c>
      <c r="DM217" s="3" t="b">
        <v>0</v>
      </c>
      <c r="DN217" s="3" t="b">
        <v>0</v>
      </c>
      <c r="DO217" s="3" t="b">
        <v>0</v>
      </c>
      <c r="DP217" s="3" t="b">
        <v>0</v>
      </c>
      <c r="DQ217" s="3" t="b">
        <v>0</v>
      </c>
      <c r="DR217" s="3" t="b">
        <v>0</v>
      </c>
      <c r="DS217" s="3" t="b">
        <v>0</v>
      </c>
      <c r="DT217" s="3" t="b">
        <v>0</v>
      </c>
      <c r="DU217" s="3" t="b">
        <v>0</v>
      </c>
      <c r="DV217" s="3" t="b">
        <v>0</v>
      </c>
      <c r="DW217" s="3" t="b">
        <v>0</v>
      </c>
      <c r="DX217" s="3" t="b">
        <v>0</v>
      </c>
      <c r="DY217" s="35"/>
      <c r="EA217" s="3" t="s">
        <v>824</v>
      </c>
      <c r="ED217" s="3">
        <v>178</v>
      </c>
      <c r="EE217" s="3">
        <v>1</v>
      </c>
      <c r="EH217" s="3" t="s">
        <v>142</v>
      </c>
      <c r="EI217" s="3" t="s">
        <v>822</v>
      </c>
      <c r="EJ217" s="3" t="s">
        <v>105</v>
      </c>
      <c r="EK217" s="3" t="s">
        <v>105</v>
      </c>
      <c r="EL217" s="3" t="s">
        <v>105</v>
      </c>
      <c r="EM217" s="3" t="s">
        <v>105</v>
      </c>
      <c r="EN217" s="3" t="s">
        <v>341</v>
      </c>
      <c r="EP217" s="3" t="s">
        <v>144</v>
      </c>
      <c r="EQ217" s="3">
        <v>9</v>
      </c>
      <c r="ER217" s="3" t="s">
        <v>823</v>
      </c>
      <c r="ES217" s="3" t="s">
        <v>105</v>
      </c>
      <c r="ET217" s="3" t="s">
        <v>105</v>
      </c>
      <c r="EU217" s="3" t="s">
        <v>105</v>
      </c>
      <c r="EV217" s="3" t="s">
        <v>105</v>
      </c>
      <c r="EW217" s="3" t="s">
        <v>105</v>
      </c>
      <c r="EX217" s="3" t="s">
        <v>105</v>
      </c>
      <c r="EY217" s="3" t="s">
        <v>343</v>
      </c>
      <c r="GH217" s="109"/>
    </row>
    <row r="218" spans="1:191" hidden="1">
      <c r="A218" s="36">
        <v>179</v>
      </c>
      <c r="B218" s="3">
        <v>0</v>
      </c>
      <c r="C218" s="228">
        <v>10245</v>
      </c>
      <c r="D218" s="228">
        <v>1002</v>
      </c>
      <c r="E218" s="3" t="s">
        <v>198</v>
      </c>
      <c r="F218" s="3" t="s">
        <v>199</v>
      </c>
      <c r="G218" s="3" t="s">
        <v>200</v>
      </c>
      <c r="H218" s="3" t="s">
        <v>201</v>
      </c>
      <c r="I218" s="37" t="s">
        <v>826</v>
      </c>
      <c r="J218" s="43" t="s">
        <v>587</v>
      </c>
      <c r="K218" s="35"/>
      <c r="L218" s="38" t="s">
        <v>827</v>
      </c>
      <c r="M218" s="39" t="s">
        <v>142</v>
      </c>
      <c r="N218" s="39">
        <v>9</v>
      </c>
      <c r="O218" s="39"/>
      <c r="P218" s="45">
        <v>6000</v>
      </c>
      <c r="Q218" s="39" t="s">
        <v>129</v>
      </c>
      <c r="R218" s="39">
        <v>32</v>
      </c>
      <c r="S218" s="39"/>
      <c r="T218" s="39"/>
      <c r="U218" s="39"/>
      <c r="V218" s="45" t="s">
        <v>83</v>
      </c>
      <c r="W218" s="39">
        <v>32</v>
      </c>
      <c r="X218" s="39"/>
      <c r="Y218" s="39"/>
      <c r="Z218" s="45" t="s">
        <v>109</v>
      </c>
      <c r="AA218" s="39"/>
      <c r="AB218" s="40"/>
      <c r="AC218" s="40"/>
      <c r="AD218" s="46" t="s">
        <v>111</v>
      </c>
      <c r="BA218" s="3" t="b">
        <v>1</v>
      </c>
      <c r="BB218" s="34" t="b">
        <v>1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5"/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3">
        <v>0</v>
      </c>
      <c r="CD218" s="3">
        <v>0</v>
      </c>
      <c r="CE218" s="3">
        <v>0</v>
      </c>
      <c r="CF218" s="35"/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5"/>
      <c r="CV218" s="3">
        <v>0</v>
      </c>
      <c r="CW218" s="3">
        <v>0</v>
      </c>
      <c r="CX218" s="3">
        <v>0</v>
      </c>
      <c r="CY218" s="3">
        <v>0</v>
      </c>
      <c r="CZ218" s="3">
        <v>0</v>
      </c>
      <c r="DA218" s="3">
        <v>0</v>
      </c>
      <c r="DB218" s="3">
        <v>0</v>
      </c>
      <c r="DC218" s="3">
        <v>0</v>
      </c>
      <c r="DD218" s="3">
        <v>0</v>
      </c>
      <c r="DE218" s="3">
        <v>0</v>
      </c>
      <c r="DF218" s="3">
        <v>0</v>
      </c>
      <c r="DG218" s="3">
        <v>0</v>
      </c>
      <c r="DH218" s="3">
        <v>0</v>
      </c>
      <c r="DI218" s="3">
        <v>0</v>
      </c>
      <c r="DJ218" s="35"/>
      <c r="DK218" s="3" t="b">
        <v>0</v>
      </c>
      <c r="DL218" s="3" t="b">
        <v>0</v>
      </c>
      <c r="DM218" s="3" t="b">
        <v>0</v>
      </c>
      <c r="DN218" s="3" t="b">
        <v>0</v>
      </c>
      <c r="DO218" s="3" t="b">
        <v>0</v>
      </c>
      <c r="DP218" s="3" t="b">
        <v>0</v>
      </c>
      <c r="DQ218" s="3" t="b">
        <v>0</v>
      </c>
      <c r="DR218" s="3" t="b">
        <v>0</v>
      </c>
      <c r="DS218" s="3" t="b">
        <v>0</v>
      </c>
      <c r="DT218" s="3" t="b">
        <v>0</v>
      </c>
      <c r="DU218" s="3" t="b">
        <v>0</v>
      </c>
      <c r="DV218" s="3" t="b">
        <v>0</v>
      </c>
      <c r="DW218" s="3" t="b">
        <v>0</v>
      </c>
      <c r="DX218" s="3" t="b">
        <v>0</v>
      </c>
      <c r="DY218" s="35"/>
      <c r="EA218" s="3" t="s">
        <v>826</v>
      </c>
      <c r="ED218" s="3">
        <v>179</v>
      </c>
      <c r="EE218" s="3">
        <v>1</v>
      </c>
      <c r="EH218" s="3" t="s">
        <v>142</v>
      </c>
      <c r="EI218" s="3" t="s">
        <v>822</v>
      </c>
      <c r="EJ218" s="3" t="s">
        <v>105</v>
      </c>
      <c r="EK218" s="3" t="s">
        <v>105</v>
      </c>
      <c r="EL218" s="3" t="s">
        <v>105</v>
      </c>
      <c r="EM218" s="3" t="s">
        <v>105</v>
      </c>
      <c r="EN218" s="3" t="s">
        <v>374</v>
      </c>
      <c r="EP218" s="3" t="s">
        <v>144</v>
      </c>
      <c r="EQ218" s="3">
        <v>9</v>
      </c>
      <c r="ER218" s="3" t="s">
        <v>823</v>
      </c>
      <c r="ES218" s="3" t="s">
        <v>105</v>
      </c>
      <c r="ET218" s="3" t="s">
        <v>105</v>
      </c>
      <c r="EU218" s="3" t="s">
        <v>105</v>
      </c>
      <c r="EV218" s="3" t="s">
        <v>105</v>
      </c>
      <c r="EW218" s="3" t="s">
        <v>105</v>
      </c>
      <c r="EX218" s="3" t="s">
        <v>105</v>
      </c>
      <c r="EY218" s="3" t="s">
        <v>375</v>
      </c>
      <c r="GH218" s="109"/>
    </row>
    <row r="219" spans="1:191" hidden="1">
      <c r="A219" s="36">
        <v>180</v>
      </c>
      <c r="B219" s="3">
        <v>0</v>
      </c>
      <c r="C219" s="228">
        <v>10246</v>
      </c>
      <c r="D219" s="228">
        <v>1002</v>
      </c>
      <c r="E219" s="3" t="s">
        <v>198</v>
      </c>
      <c r="F219" s="3" t="s">
        <v>199</v>
      </c>
      <c r="G219" s="3" t="s">
        <v>200</v>
      </c>
      <c r="H219" s="3" t="s">
        <v>201</v>
      </c>
      <c r="I219" s="37" t="s">
        <v>828</v>
      </c>
      <c r="J219" s="43" t="s">
        <v>587</v>
      </c>
      <c r="K219" s="35"/>
      <c r="L219" s="38" t="s">
        <v>829</v>
      </c>
      <c r="M219" s="39" t="s">
        <v>142</v>
      </c>
      <c r="N219" s="39">
        <v>9</v>
      </c>
      <c r="O219" s="39"/>
      <c r="P219" s="45">
        <v>6000</v>
      </c>
      <c r="Q219" s="39" t="s">
        <v>129</v>
      </c>
      <c r="R219" s="39">
        <v>40</v>
      </c>
      <c r="S219" s="39"/>
      <c r="T219" s="39"/>
      <c r="U219" s="39"/>
      <c r="V219" s="45" t="s">
        <v>83</v>
      </c>
      <c r="W219" s="39">
        <v>40</v>
      </c>
      <c r="X219" s="39"/>
      <c r="Y219" s="39"/>
      <c r="Z219" s="45" t="s">
        <v>109</v>
      </c>
      <c r="AA219" s="39"/>
      <c r="AB219" s="40"/>
      <c r="AC219" s="40"/>
      <c r="AD219" s="46" t="s">
        <v>111</v>
      </c>
      <c r="BA219" s="3" t="b">
        <v>1</v>
      </c>
      <c r="BB219" s="34" t="b">
        <v>1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5"/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3">
        <v>0</v>
      </c>
      <c r="CD219" s="3">
        <v>0</v>
      </c>
      <c r="CE219" s="3">
        <v>0</v>
      </c>
      <c r="CF219" s="35"/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3">
        <v>0</v>
      </c>
      <c r="CM219" s="3">
        <v>0</v>
      </c>
      <c r="CN219" s="3">
        <v>0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35"/>
      <c r="CV219" s="3">
        <v>0</v>
      </c>
      <c r="CW219" s="3">
        <v>0</v>
      </c>
      <c r="CX219" s="3">
        <v>0</v>
      </c>
      <c r="CY219" s="3">
        <v>0</v>
      </c>
      <c r="CZ219" s="3">
        <v>0</v>
      </c>
      <c r="DA219" s="3">
        <v>0</v>
      </c>
      <c r="DB219" s="3">
        <v>0</v>
      </c>
      <c r="DC219" s="3">
        <v>0</v>
      </c>
      <c r="DD219" s="3">
        <v>0</v>
      </c>
      <c r="DE219" s="3">
        <v>0</v>
      </c>
      <c r="DF219" s="3">
        <v>0</v>
      </c>
      <c r="DG219" s="3">
        <v>0</v>
      </c>
      <c r="DH219" s="3">
        <v>0</v>
      </c>
      <c r="DI219" s="3">
        <v>0</v>
      </c>
      <c r="DJ219" s="35"/>
      <c r="DK219" s="3" t="b">
        <v>0</v>
      </c>
      <c r="DL219" s="3" t="b">
        <v>0</v>
      </c>
      <c r="DM219" s="3" t="b">
        <v>0</v>
      </c>
      <c r="DN219" s="3" t="b">
        <v>0</v>
      </c>
      <c r="DO219" s="3" t="b">
        <v>0</v>
      </c>
      <c r="DP219" s="3" t="b">
        <v>0</v>
      </c>
      <c r="DQ219" s="3" t="b">
        <v>0</v>
      </c>
      <c r="DR219" s="3" t="b">
        <v>0</v>
      </c>
      <c r="DS219" s="3" t="b">
        <v>0</v>
      </c>
      <c r="DT219" s="3" t="b">
        <v>0</v>
      </c>
      <c r="DU219" s="3" t="b">
        <v>0</v>
      </c>
      <c r="DV219" s="3" t="b">
        <v>0</v>
      </c>
      <c r="DW219" s="3" t="b">
        <v>0</v>
      </c>
      <c r="DX219" s="3" t="b">
        <v>0</v>
      </c>
      <c r="DY219" s="35"/>
      <c r="EA219" s="3" t="s">
        <v>828</v>
      </c>
      <c r="ED219" s="3">
        <v>180</v>
      </c>
      <c r="EE219" s="3">
        <v>1</v>
      </c>
      <c r="EH219" s="3" t="s">
        <v>142</v>
      </c>
      <c r="EI219" s="3" t="s">
        <v>822</v>
      </c>
      <c r="EJ219" s="3" t="s">
        <v>105</v>
      </c>
      <c r="EK219" s="3" t="s">
        <v>105</v>
      </c>
      <c r="EL219" s="3" t="s">
        <v>105</v>
      </c>
      <c r="EM219" s="3" t="s">
        <v>105</v>
      </c>
      <c r="EN219" s="3" t="s">
        <v>378</v>
      </c>
      <c r="EP219" s="3" t="s">
        <v>144</v>
      </c>
      <c r="EQ219" s="3">
        <v>9</v>
      </c>
      <c r="ER219" s="3" t="s">
        <v>823</v>
      </c>
      <c r="ES219" s="3" t="s">
        <v>105</v>
      </c>
      <c r="ET219" s="3" t="s">
        <v>105</v>
      </c>
      <c r="EU219" s="3" t="s">
        <v>105</v>
      </c>
      <c r="EV219" s="3" t="s">
        <v>105</v>
      </c>
      <c r="EW219" s="3" t="s">
        <v>105</v>
      </c>
      <c r="EX219" s="3" t="s">
        <v>105</v>
      </c>
      <c r="EY219" s="3" t="s">
        <v>379</v>
      </c>
      <c r="GH219" s="109"/>
    </row>
    <row r="220" spans="1:191" hidden="1">
      <c r="A220" s="36">
        <v>181</v>
      </c>
      <c r="B220" s="3">
        <v>0</v>
      </c>
      <c r="C220" s="228">
        <v>10247</v>
      </c>
      <c r="D220" s="228">
        <v>1002</v>
      </c>
      <c r="E220" s="3" t="s">
        <v>198</v>
      </c>
      <c r="F220" s="3" t="s">
        <v>199</v>
      </c>
      <c r="G220" s="3" t="s">
        <v>200</v>
      </c>
      <c r="H220" s="3" t="s">
        <v>201</v>
      </c>
      <c r="I220" s="37" t="s">
        <v>830</v>
      </c>
      <c r="J220" s="43" t="s">
        <v>587</v>
      </c>
      <c r="K220" s="35"/>
      <c r="L220" s="38" t="s">
        <v>831</v>
      </c>
      <c r="M220" s="39" t="s">
        <v>142</v>
      </c>
      <c r="N220" s="39">
        <v>9</v>
      </c>
      <c r="O220" s="39"/>
      <c r="P220" s="45">
        <v>6000</v>
      </c>
      <c r="Q220" s="39" t="s">
        <v>129</v>
      </c>
      <c r="R220" s="39">
        <v>55</v>
      </c>
      <c r="S220" s="39"/>
      <c r="T220" s="39"/>
      <c r="U220" s="39"/>
      <c r="V220" s="45" t="s">
        <v>83</v>
      </c>
      <c r="W220" s="39">
        <v>55</v>
      </c>
      <c r="X220" s="39"/>
      <c r="Y220" s="39"/>
      <c r="Z220" s="45" t="s">
        <v>109</v>
      </c>
      <c r="AA220" s="39"/>
      <c r="AB220" s="40"/>
      <c r="AC220" s="40"/>
      <c r="AD220" s="46" t="s">
        <v>111</v>
      </c>
      <c r="BA220" s="3" t="b">
        <v>1</v>
      </c>
      <c r="BB220" s="34" t="b">
        <v>1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5"/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5"/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3">
        <v>0</v>
      </c>
      <c r="CM220" s="3">
        <v>0</v>
      </c>
      <c r="CN220" s="3">
        <v>0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5"/>
      <c r="CV220" s="3">
        <v>0</v>
      </c>
      <c r="CW220" s="3">
        <v>0</v>
      </c>
      <c r="CX220" s="3">
        <v>0</v>
      </c>
      <c r="CY220" s="3">
        <v>0</v>
      </c>
      <c r="CZ220" s="3">
        <v>0</v>
      </c>
      <c r="DA220" s="3">
        <v>0</v>
      </c>
      <c r="DB220" s="3">
        <v>0</v>
      </c>
      <c r="DC220" s="3">
        <v>0</v>
      </c>
      <c r="DD220" s="3">
        <v>0</v>
      </c>
      <c r="DE220" s="3">
        <v>0</v>
      </c>
      <c r="DF220" s="3">
        <v>0</v>
      </c>
      <c r="DG220" s="3">
        <v>0</v>
      </c>
      <c r="DH220" s="3">
        <v>0</v>
      </c>
      <c r="DI220" s="3">
        <v>0</v>
      </c>
      <c r="DJ220" s="35"/>
      <c r="DK220" s="3" t="b">
        <v>0</v>
      </c>
      <c r="DL220" s="3" t="b">
        <v>0</v>
      </c>
      <c r="DM220" s="3" t="b">
        <v>0</v>
      </c>
      <c r="DN220" s="3" t="b">
        <v>0</v>
      </c>
      <c r="DO220" s="3" t="b">
        <v>0</v>
      </c>
      <c r="DP220" s="3" t="b">
        <v>0</v>
      </c>
      <c r="DQ220" s="3" t="b">
        <v>0</v>
      </c>
      <c r="DR220" s="3" t="b">
        <v>0</v>
      </c>
      <c r="DS220" s="3" t="b">
        <v>0</v>
      </c>
      <c r="DT220" s="3" t="b">
        <v>0</v>
      </c>
      <c r="DU220" s="3" t="b">
        <v>0</v>
      </c>
      <c r="DV220" s="3" t="b">
        <v>0</v>
      </c>
      <c r="DW220" s="3" t="b">
        <v>0</v>
      </c>
      <c r="DX220" s="3" t="b">
        <v>0</v>
      </c>
      <c r="DY220" s="35"/>
      <c r="EA220" s="3" t="s">
        <v>830</v>
      </c>
      <c r="ED220" s="3">
        <v>181</v>
      </c>
      <c r="EE220" s="3">
        <v>1</v>
      </c>
      <c r="EH220" s="3" t="s">
        <v>142</v>
      </c>
      <c r="EI220" s="3" t="s">
        <v>822</v>
      </c>
      <c r="EJ220" s="3" t="s">
        <v>105</v>
      </c>
      <c r="EK220" s="3" t="s">
        <v>105</v>
      </c>
      <c r="EL220" s="3" t="s">
        <v>105</v>
      </c>
      <c r="EM220" s="3" t="s">
        <v>105</v>
      </c>
      <c r="EN220" s="3" t="s">
        <v>388</v>
      </c>
      <c r="EP220" s="3" t="s">
        <v>144</v>
      </c>
      <c r="EQ220" s="3">
        <v>9</v>
      </c>
      <c r="ER220" s="3" t="s">
        <v>823</v>
      </c>
      <c r="ES220" s="3" t="s">
        <v>105</v>
      </c>
      <c r="ET220" s="3" t="s">
        <v>105</v>
      </c>
      <c r="EU220" s="3" t="s">
        <v>105</v>
      </c>
      <c r="EV220" s="3" t="s">
        <v>105</v>
      </c>
      <c r="EW220" s="3" t="s">
        <v>105</v>
      </c>
      <c r="EX220" s="3" t="s">
        <v>105</v>
      </c>
      <c r="EY220" s="3" t="s">
        <v>389</v>
      </c>
      <c r="GH220" s="109"/>
    </row>
    <row r="221" spans="1:191">
      <c r="A221" s="36">
        <v>182</v>
      </c>
      <c r="B221" s="3">
        <v>0</v>
      </c>
      <c r="C221" s="228">
        <v>10248</v>
      </c>
      <c r="D221" s="228">
        <v>1002</v>
      </c>
      <c r="E221" s="3" t="s">
        <v>198</v>
      </c>
      <c r="F221" s="3" t="s">
        <v>199</v>
      </c>
      <c r="G221" s="3" t="s">
        <v>200</v>
      </c>
      <c r="H221" s="3" t="s">
        <v>201</v>
      </c>
      <c r="I221" s="37" t="s">
        <v>832</v>
      </c>
      <c r="J221" s="43" t="s">
        <v>587</v>
      </c>
      <c r="K221" s="35"/>
      <c r="L221" s="44" t="s">
        <v>833</v>
      </c>
      <c r="M221" s="39" t="s">
        <v>109</v>
      </c>
      <c r="N221" s="228" t="s">
        <v>109</v>
      </c>
      <c r="O221" s="39"/>
      <c r="P221" s="45">
        <v>6000</v>
      </c>
      <c r="Q221" s="39" t="s">
        <v>129</v>
      </c>
      <c r="R221" s="39">
        <v>13</v>
      </c>
      <c r="S221" s="39"/>
      <c r="T221" s="39"/>
      <c r="U221" s="39"/>
      <c r="V221" s="45" t="s">
        <v>83</v>
      </c>
      <c r="W221" s="39">
        <v>13</v>
      </c>
      <c r="X221" s="39"/>
      <c r="Y221" s="39"/>
      <c r="Z221" s="45" t="s">
        <v>109</v>
      </c>
      <c r="AA221" s="119" t="s">
        <v>418</v>
      </c>
      <c r="AB221" s="40"/>
      <c r="AC221" s="40"/>
      <c r="AD221" s="46" t="s">
        <v>111</v>
      </c>
      <c r="BA221" s="3" t="b">
        <v>1</v>
      </c>
      <c r="BB221" s="34" t="b">
        <v>1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5"/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5"/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5"/>
      <c r="CV221" s="3">
        <v>0</v>
      </c>
      <c r="CW221" s="3">
        <v>0</v>
      </c>
      <c r="CX221" s="3">
        <v>0</v>
      </c>
      <c r="CY221" s="3">
        <v>0</v>
      </c>
      <c r="CZ221" s="3">
        <v>0</v>
      </c>
      <c r="DA221" s="3">
        <v>0</v>
      </c>
      <c r="DB221" s="3">
        <v>0</v>
      </c>
      <c r="DC221" s="3">
        <v>0</v>
      </c>
      <c r="DD221" s="3">
        <v>0</v>
      </c>
      <c r="DE221" s="3">
        <v>0</v>
      </c>
      <c r="DF221" s="3">
        <v>0</v>
      </c>
      <c r="DG221" s="3">
        <v>0</v>
      </c>
      <c r="DH221" s="3">
        <v>0</v>
      </c>
      <c r="DI221" s="3">
        <v>0</v>
      </c>
      <c r="DJ221" s="35"/>
      <c r="DK221" s="3" t="b">
        <v>0</v>
      </c>
      <c r="DL221" s="3" t="b">
        <v>0</v>
      </c>
      <c r="DM221" s="3" t="b">
        <v>0</v>
      </c>
      <c r="DN221" s="3" t="b">
        <v>0</v>
      </c>
      <c r="DO221" s="3" t="b">
        <v>0</v>
      </c>
      <c r="DP221" s="3" t="b">
        <v>0</v>
      </c>
      <c r="DQ221" s="3" t="b">
        <v>0</v>
      </c>
      <c r="DR221" s="3" t="b">
        <v>0</v>
      </c>
      <c r="DS221" s="3" t="b">
        <v>0</v>
      </c>
      <c r="DT221" s="3" t="b">
        <v>0</v>
      </c>
      <c r="DU221" s="3" t="b">
        <v>0</v>
      </c>
      <c r="DV221" s="3" t="b">
        <v>0</v>
      </c>
      <c r="DW221" s="3" t="b">
        <v>0</v>
      </c>
      <c r="DX221" s="3" t="b">
        <v>0</v>
      </c>
      <c r="DY221" s="35"/>
      <c r="EA221" s="3" t="s">
        <v>832</v>
      </c>
      <c r="ED221" s="3">
        <v>182</v>
      </c>
      <c r="EE221" s="3">
        <v>1</v>
      </c>
      <c r="EH221" s="3" t="s">
        <v>105</v>
      </c>
      <c r="EI221" s="3" t="s">
        <v>105</v>
      </c>
      <c r="EJ221" s="3" t="s">
        <v>105</v>
      </c>
      <c r="EK221" s="3" t="s">
        <v>419</v>
      </c>
      <c r="EL221" s="3" t="s">
        <v>105</v>
      </c>
      <c r="EM221" s="3" t="s">
        <v>105</v>
      </c>
      <c r="EN221" s="3" t="s">
        <v>263</v>
      </c>
      <c r="EP221" s="3" t="s">
        <v>119</v>
      </c>
      <c r="EQ221" s="3" t="s">
        <v>105</v>
      </c>
      <c r="ER221" s="3" t="s">
        <v>119</v>
      </c>
      <c r="ES221" s="3" t="s">
        <v>105</v>
      </c>
      <c r="ET221" s="3" t="s">
        <v>105</v>
      </c>
      <c r="EU221" s="3" t="s">
        <v>420</v>
      </c>
      <c r="EV221" s="3" t="s">
        <v>105</v>
      </c>
      <c r="EW221" s="3" t="s">
        <v>105</v>
      </c>
      <c r="EX221" s="3" t="s">
        <v>105</v>
      </c>
      <c r="EY221" s="3" t="s">
        <v>265</v>
      </c>
      <c r="GA221" s="122" t="s">
        <v>208</v>
      </c>
      <c r="GB221" s="3" t="s">
        <v>104</v>
      </c>
      <c r="GC221" s="108" t="e">
        <f>#REF!+#REF!*IF($M221="A",1,0)+#REF!*0+#REF!*0+#REF!*IF($AA221="TRUE",1,0)+#REF!*IF(OR($Q221="Yes",$Q221="Cont"),1,0)+#REF!*($P221/1000)+#REF!*$R221+#REF!*IF($R221&gt;25,$R221-25,0)</f>
        <v>#REF!</v>
      </c>
      <c r="GD221" s="108" t="e">
        <f>#REF!+#REF!*IF($M221="A",1,0)+#REF!*1+#REF!*0+#REF!*IF($AA221="TRUE",1,0)+#REF!*IF(OR($Q221="Yes",$Q221="Cont"),1,0)+#REF!*($P221/1000)+#REF!*$R221+#REF!*IF($R221&gt;25,$R221-25,0)</f>
        <v>#REF!</v>
      </c>
      <c r="GE221" s="108" t="e">
        <f>#REF!+#REF!*IF($M221="A",1,0)+#REF!*1+#REF!*0+#REF!*IF($AA221="TRUE",1,0)+#REF!*IF(OR($Q221="Yes",$Q221="Cont"),1,0)+#REF!*($P221/1000)+#REF!*$R221+#REF!*IF($R221&gt;25,$R221-25,0)</f>
        <v>#REF!</v>
      </c>
      <c r="GF221" s="108" t="e">
        <f>#REF!+#REF!*IF($M221="A",1,0)+#REF!*1+#REF!*1+#REF!*IF($AA221="TRUE",1,0)+#REF!*IF(OR($Q221="Yes",$Q221="Cont"),1,0)+#REF!*($P221/1000)+#REF!*$R221+#REF!*IF($R221&gt;25,$R221-25,0)</f>
        <v>#REF!</v>
      </c>
      <c r="GG221" s="104">
        <v>7.9629999999999992E-2</v>
      </c>
      <c r="GH221" s="109">
        <v>72.260416710552065</v>
      </c>
    </row>
    <row r="222" spans="1:191">
      <c r="A222" s="36">
        <v>183</v>
      </c>
      <c r="B222" s="3">
        <v>0</v>
      </c>
      <c r="C222" s="228">
        <v>10249</v>
      </c>
      <c r="D222" s="228">
        <v>1002</v>
      </c>
      <c r="E222" s="3" t="s">
        <v>198</v>
      </c>
      <c r="F222" s="3" t="s">
        <v>199</v>
      </c>
      <c r="G222" s="3" t="s">
        <v>200</v>
      </c>
      <c r="H222" s="3" t="s">
        <v>201</v>
      </c>
      <c r="I222" s="37" t="s">
        <v>834</v>
      </c>
      <c r="J222" s="43" t="s">
        <v>587</v>
      </c>
      <c r="K222" s="35"/>
      <c r="L222" s="38" t="s">
        <v>835</v>
      </c>
      <c r="M222" s="39" t="s">
        <v>109</v>
      </c>
      <c r="N222" s="228" t="s">
        <v>109</v>
      </c>
      <c r="O222" s="39"/>
      <c r="P222" s="45">
        <v>6000</v>
      </c>
      <c r="Q222" s="39" t="s">
        <v>129</v>
      </c>
      <c r="R222" s="39">
        <v>3</v>
      </c>
      <c r="S222" s="39"/>
      <c r="T222" s="39"/>
      <c r="U222" s="39"/>
      <c r="V222" s="45" t="s">
        <v>83</v>
      </c>
      <c r="W222" s="39">
        <v>3</v>
      </c>
      <c r="X222" s="39"/>
      <c r="Y222" s="39"/>
      <c r="Z222" s="45" t="s">
        <v>109</v>
      </c>
      <c r="AA222" s="39"/>
      <c r="AB222" s="40" t="s">
        <v>110</v>
      </c>
      <c r="AC222" s="40"/>
      <c r="AD222" s="46" t="s">
        <v>111</v>
      </c>
      <c r="BA222" s="3" t="b">
        <v>1</v>
      </c>
      <c r="BB222" s="34" t="b">
        <v>1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5"/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5"/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>
        <v>0</v>
      </c>
      <c r="CM222" s="3">
        <v>0</v>
      </c>
      <c r="CN222" s="3">
        <v>0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0</v>
      </c>
      <c r="CU222" s="35"/>
      <c r="CV222" s="3">
        <v>0</v>
      </c>
      <c r="CW222" s="3">
        <v>0</v>
      </c>
      <c r="CX222" s="3">
        <v>0</v>
      </c>
      <c r="CY222" s="3">
        <v>0</v>
      </c>
      <c r="CZ222" s="3">
        <v>0</v>
      </c>
      <c r="DA222" s="3">
        <v>0</v>
      </c>
      <c r="DB222" s="3">
        <v>0</v>
      </c>
      <c r="DC222" s="3">
        <v>0</v>
      </c>
      <c r="DD222" s="3">
        <v>0</v>
      </c>
      <c r="DE222" s="3">
        <v>0</v>
      </c>
      <c r="DF222" s="3">
        <v>0</v>
      </c>
      <c r="DG222" s="3">
        <v>0</v>
      </c>
      <c r="DH222" s="3">
        <v>0</v>
      </c>
      <c r="DI222" s="3">
        <v>0</v>
      </c>
      <c r="DJ222" s="35"/>
      <c r="DK222" s="3" t="b">
        <v>0</v>
      </c>
      <c r="DL222" s="3" t="b">
        <v>0</v>
      </c>
      <c r="DM222" s="3" t="b">
        <v>0</v>
      </c>
      <c r="DN222" s="3" t="b">
        <v>0</v>
      </c>
      <c r="DO222" s="3" t="b">
        <v>0</v>
      </c>
      <c r="DP222" s="3" t="b">
        <v>0</v>
      </c>
      <c r="DQ222" s="3" t="b">
        <v>0</v>
      </c>
      <c r="DR222" s="3" t="b">
        <v>0</v>
      </c>
      <c r="DS222" s="3" t="b">
        <v>0</v>
      </c>
      <c r="DT222" s="3" t="b">
        <v>0</v>
      </c>
      <c r="DU222" s="3" t="b">
        <v>0</v>
      </c>
      <c r="DV222" s="3" t="b">
        <v>0</v>
      </c>
      <c r="DW222" s="3" t="b">
        <v>0</v>
      </c>
      <c r="DX222" s="3" t="b">
        <v>0</v>
      </c>
      <c r="DY222" s="35"/>
      <c r="EA222" s="3" t="s">
        <v>834</v>
      </c>
      <c r="ED222" s="3">
        <v>183</v>
      </c>
      <c r="EE222" s="3">
        <v>1</v>
      </c>
      <c r="EH222" s="3" t="s">
        <v>105</v>
      </c>
      <c r="EI222" s="3" t="s">
        <v>105</v>
      </c>
      <c r="EJ222" s="3" t="s">
        <v>105</v>
      </c>
      <c r="EK222" s="3" t="s">
        <v>105</v>
      </c>
      <c r="EL222" s="3" t="s">
        <v>836</v>
      </c>
      <c r="EM222" s="3" t="s">
        <v>105</v>
      </c>
      <c r="EN222" s="3" t="s">
        <v>206</v>
      </c>
      <c r="EP222" s="3" t="s">
        <v>119</v>
      </c>
      <c r="EQ222" s="3" t="s">
        <v>105</v>
      </c>
      <c r="ER222" s="3" t="s">
        <v>119</v>
      </c>
      <c r="ES222" s="3" t="s">
        <v>105</v>
      </c>
      <c r="ET222" s="3" t="s">
        <v>105</v>
      </c>
      <c r="EU222" s="3" t="s">
        <v>105</v>
      </c>
      <c r="EV222" s="3" t="s">
        <v>837</v>
      </c>
      <c r="EW222" s="3" t="s">
        <v>105</v>
      </c>
      <c r="EX222" s="3" t="s">
        <v>105</v>
      </c>
      <c r="EY222" s="3" t="s">
        <v>207</v>
      </c>
      <c r="GA222" s="122" t="s">
        <v>208</v>
      </c>
      <c r="GB222" s="3" t="s">
        <v>104</v>
      </c>
      <c r="GC222" s="132" t="e">
        <f>#REF!+#REF!*IF($M222="A",1,0)+#REF!*0+#REF!*0+#REF!*IF($AA222="TRUE",1,0)+#REF!*IF(OR($Q222="Yes",$Q222="Cont"),1,0)+#REF!*($P222/1000)+#REF!*$R222+#REF!*IF($R222&gt;25,$R222-25,0)</f>
        <v>#REF!</v>
      </c>
      <c r="GD222" s="132" t="e">
        <f>#REF!+#REF!*IF($M222="A",1,0)+#REF!*1+#REF!*0+#REF!*IF($AA222="TRUE",1,0)+#REF!*IF(OR($Q222="Yes",$Q222="Cont"),1,0)+#REF!*($P222/1000)+#REF!*$R222+#REF!*IF($R222&gt;25,$R222-25,0)</f>
        <v>#REF!</v>
      </c>
      <c r="GE222" s="132" t="e">
        <f>#REF!+#REF!*IF($M222="A",1,0)+#REF!*1+#REF!*0+#REF!*IF($AA222="TRUE",1,0)+#REF!*IF(OR($Q222="Yes",$Q222="Cont"),1,0)+#REF!*($P222/1000)+#REF!*$R222+#REF!*IF($R222&gt;25,$R222-25,0)</f>
        <v>#REF!</v>
      </c>
      <c r="GF222" s="132" t="e">
        <f>#REF!+#REF!*IF($M222="A",1,0)+#REF!*1+#REF!*1+#REF!*IF($AA222="TRUE",1,0)+#REF!*IF(OR($Q222="Yes",$Q222="Cont"),1,0)+#REF!*($P222/1000)+#REF!*$R222+#REF!*IF($R222&gt;25,$R222-25,0)</f>
        <v>#REF!</v>
      </c>
      <c r="GG222" s="133">
        <v>7.9629999999999992E-2</v>
      </c>
      <c r="GH222" s="134">
        <v>72.260416710552065</v>
      </c>
      <c r="GI222" s="3" t="s">
        <v>838</v>
      </c>
    </row>
    <row r="223" spans="1:191">
      <c r="A223" s="36">
        <v>184</v>
      </c>
      <c r="B223" s="3">
        <v>0</v>
      </c>
      <c r="C223" s="228">
        <v>10250</v>
      </c>
      <c r="D223" s="228">
        <v>1002</v>
      </c>
      <c r="E223" s="3" t="s">
        <v>198</v>
      </c>
      <c r="F223" s="3" t="s">
        <v>199</v>
      </c>
      <c r="G223" s="3" t="s">
        <v>200</v>
      </c>
      <c r="H223" s="3" t="s">
        <v>201</v>
      </c>
      <c r="I223" s="37" t="s">
        <v>839</v>
      </c>
      <c r="J223" s="43" t="s">
        <v>587</v>
      </c>
      <c r="K223" s="35"/>
      <c r="L223" s="38" t="s">
        <v>840</v>
      </c>
      <c r="M223" s="39" t="s">
        <v>109</v>
      </c>
      <c r="N223" s="228" t="s">
        <v>109</v>
      </c>
      <c r="O223" s="39"/>
      <c r="P223" s="45">
        <v>6000</v>
      </c>
      <c r="Q223" s="39" t="s">
        <v>129</v>
      </c>
      <c r="R223" s="39">
        <v>5</v>
      </c>
      <c r="S223" s="39"/>
      <c r="T223" s="39"/>
      <c r="U223" s="39"/>
      <c r="V223" s="45" t="s">
        <v>83</v>
      </c>
      <c r="W223" s="39">
        <v>5</v>
      </c>
      <c r="X223" s="39"/>
      <c r="Y223" s="39"/>
      <c r="Z223" s="45" t="s">
        <v>109</v>
      </c>
      <c r="AA223" s="39"/>
      <c r="AB223" s="40" t="s">
        <v>110</v>
      </c>
      <c r="AC223" s="40"/>
      <c r="AD223" s="46" t="s">
        <v>111</v>
      </c>
      <c r="BA223" s="3" t="b">
        <v>1</v>
      </c>
      <c r="BB223" s="34" t="b">
        <v>1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3">
        <v>0</v>
      </c>
      <c r="BP223" s="3">
        <v>0</v>
      </c>
      <c r="BQ223" s="35"/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5"/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3">
        <v>0</v>
      </c>
      <c r="CM223" s="3">
        <v>0</v>
      </c>
      <c r="CN223" s="3">
        <v>0</v>
      </c>
      <c r="CO223" s="3">
        <v>0</v>
      </c>
      <c r="CP223" s="3">
        <v>0</v>
      </c>
      <c r="CQ223" s="3">
        <v>0</v>
      </c>
      <c r="CR223" s="3">
        <v>0</v>
      </c>
      <c r="CS223" s="3">
        <v>0</v>
      </c>
      <c r="CT223" s="3">
        <v>0</v>
      </c>
      <c r="CU223" s="35"/>
      <c r="CV223" s="3">
        <v>0</v>
      </c>
      <c r="CW223" s="3">
        <v>0</v>
      </c>
      <c r="CX223" s="3">
        <v>0</v>
      </c>
      <c r="CY223" s="3">
        <v>0</v>
      </c>
      <c r="CZ223" s="3">
        <v>0</v>
      </c>
      <c r="DA223" s="3">
        <v>0</v>
      </c>
      <c r="DB223" s="3">
        <v>0</v>
      </c>
      <c r="DC223" s="3">
        <v>0</v>
      </c>
      <c r="DD223" s="3">
        <v>0</v>
      </c>
      <c r="DE223" s="3">
        <v>0</v>
      </c>
      <c r="DF223" s="3">
        <v>0</v>
      </c>
      <c r="DG223" s="3">
        <v>0</v>
      </c>
      <c r="DH223" s="3">
        <v>0</v>
      </c>
      <c r="DI223" s="3">
        <v>0</v>
      </c>
      <c r="DJ223" s="35"/>
      <c r="DK223" s="3" t="b">
        <v>0</v>
      </c>
      <c r="DL223" s="3" t="b">
        <v>0</v>
      </c>
      <c r="DM223" s="3" t="b">
        <v>0</v>
      </c>
      <c r="DN223" s="3" t="b">
        <v>0</v>
      </c>
      <c r="DO223" s="3" t="b">
        <v>0</v>
      </c>
      <c r="DP223" s="3" t="b">
        <v>0</v>
      </c>
      <c r="DQ223" s="3" t="b">
        <v>0</v>
      </c>
      <c r="DR223" s="3" t="b">
        <v>0</v>
      </c>
      <c r="DS223" s="3" t="b">
        <v>0</v>
      </c>
      <c r="DT223" s="3" t="b">
        <v>0</v>
      </c>
      <c r="DU223" s="3" t="b">
        <v>0</v>
      </c>
      <c r="DV223" s="3" t="b">
        <v>0</v>
      </c>
      <c r="DW223" s="3" t="b">
        <v>0</v>
      </c>
      <c r="DX223" s="3" t="b">
        <v>0</v>
      </c>
      <c r="DY223" s="35"/>
      <c r="EA223" s="3" t="s">
        <v>839</v>
      </c>
      <c r="ED223" s="3">
        <v>184</v>
      </c>
      <c r="EE223" s="3">
        <v>1</v>
      </c>
      <c r="EH223" s="3" t="s">
        <v>105</v>
      </c>
      <c r="EI223" s="3" t="s">
        <v>105</v>
      </c>
      <c r="EJ223" s="3" t="s">
        <v>105</v>
      </c>
      <c r="EK223" s="3" t="s">
        <v>105</v>
      </c>
      <c r="EL223" s="3" t="s">
        <v>836</v>
      </c>
      <c r="EM223" s="3" t="s">
        <v>105</v>
      </c>
      <c r="EN223" s="3" t="s">
        <v>217</v>
      </c>
      <c r="EP223" s="3" t="s">
        <v>119</v>
      </c>
      <c r="EQ223" s="3" t="s">
        <v>105</v>
      </c>
      <c r="ER223" s="3" t="s">
        <v>119</v>
      </c>
      <c r="ES223" s="3" t="s">
        <v>105</v>
      </c>
      <c r="ET223" s="3" t="s">
        <v>105</v>
      </c>
      <c r="EU223" s="3" t="s">
        <v>105</v>
      </c>
      <c r="EV223" s="3" t="s">
        <v>837</v>
      </c>
      <c r="EW223" s="3" t="s">
        <v>105</v>
      </c>
      <c r="EX223" s="3" t="s">
        <v>105</v>
      </c>
      <c r="EY223" s="3" t="s">
        <v>218</v>
      </c>
      <c r="GA223" s="122" t="s">
        <v>208</v>
      </c>
      <c r="GB223" s="3" t="s">
        <v>104</v>
      </c>
      <c r="GC223" s="132" t="e">
        <f>#REF!+#REF!*IF($M223="A",1,0)+#REF!*0+#REF!*0+#REF!*IF($AA223="TRUE",1,0)+#REF!*IF(OR($Q223="Yes",$Q223="Cont"),1,0)+#REF!*($P223/1000)+#REF!*$R223+#REF!*IF($R223&gt;25,$R223-25,0)</f>
        <v>#REF!</v>
      </c>
      <c r="GD223" s="132" t="e">
        <f>#REF!+#REF!*IF($M223="A",1,0)+#REF!*1+#REF!*0+#REF!*IF($AA223="TRUE",1,0)+#REF!*IF(OR($Q223="Yes",$Q223="Cont"),1,0)+#REF!*($P223/1000)+#REF!*$R223+#REF!*IF($R223&gt;25,$R223-25,0)</f>
        <v>#REF!</v>
      </c>
      <c r="GE223" s="132" t="e">
        <f>#REF!+#REF!*IF($M223="A",1,0)+#REF!*1+#REF!*0+#REF!*IF($AA223="TRUE",1,0)+#REF!*IF(OR($Q223="Yes",$Q223="Cont"),1,0)+#REF!*($P223/1000)+#REF!*$R223+#REF!*IF($R223&gt;25,$R223-25,0)</f>
        <v>#REF!</v>
      </c>
      <c r="GF223" s="132" t="e">
        <f>#REF!+#REF!*IF($M223="A",1,0)+#REF!*1+#REF!*1+#REF!*IF($AA223="TRUE",1,0)+#REF!*IF(OR($Q223="Yes",$Q223="Cont"),1,0)+#REF!*($P223/1000)+#REF!*$R223+#REF!*IF($R223&gt;25,$R223-25,0)</f>
        <v>#REF!</v>
      </c>
      <c r="GG223" s="133">
        <v>7.9629999999999992E-2</v>
      </c>
      <c r="GH223" s="134">
        <v>72.260416710552065</v>
      </c>
    </row>
    <row r="224" spans="1:191">
      <c r="A224" s="36">
        <v>185</v>
      </c>
      <c r="B224" s="3">
        <v>0</v>
      </c>
      <c r="C224" s="228">
        <v>10251</v>
      </c>
      <c r="D224" s="228">
        <v>1002</v>
      </c>
      <c r="E224" s="3" t="s">
        <v>198</v>
      </c>
      <c r="F224" s="3" t="s">
        <v>199</v>
      </c>
      <c r="G224" s="3" t="s">
        <v>200</v>
      </c>
      <c r="H224" s="3" t="s">
        <v>201</v>
      </c>
      <c r="I224" s="37" t="s">
        <v>841</v>
      </c>
      <c r="J224" s="43" t="s">
        <v>587</v>
      </c>
      <c r="K224" s="35"/>
      <c r="L224" s="38" t="s">
        <v>842</v>
      </c>
      <c r="M224" s="39" t="s">
        <v>109</v>
      </c>
      <c r="N224" s="228" t="s">
        <v>109</v>
      </c>
      <c r="O224" s="39"/>
      <c r="P224" s="45">
        <v>6000</v>
      </c>
      <c r="Q224" s="39" t="s">
        <v>129</v>
      </c>
      <c r="R224" s="39">
        <v>8</v>
      </c>
      <c r="S224" s="39"/>
      <c r="T224" s="39"/>
      <c r="U224" s="39"/>
      <c r="V224" s="45" t="s">
        <v>83</v>
      </c>
      <c r="W224" s="39">
        <v>8</v>
      </c>
      <c r="X224" s="39"/>
      <c r="Y224" s="39"/>
      <c r="Z224" s="45" t="s">
        <v>109</v>
      </c>
      <c r="AA224" s="39"/>
      <c r="AB224" s="40" t="s">
        <v>110</v>
      </c>
      <c r="AC224" s="40"/>
      <c r="AD224" s="46" t="s">
        <v>111</v>
      </c>
      <c r="BA224" s="3" t="b">
        <v>1</v>
      </c>
      <c r="BB224" s="34" t="b">
        <v>1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5"/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5"/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>
        <v>0</v>
      </c>
      <c r="CM224" s="3">
        <v>0</v>
      </c>
      <c r="CN224" s="3">
        <v>0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5"/>
      <c r="CV224" s="3">
        <v>0</v>
      </c>
      <c r="CW224" s="3">
        <v>0</v>
      </c>
      <c r="CX224" s="3">
        <v>0</v>
      </c>
      <c r="CY224" s="3">
        <v>0</v>
      </c>
      <c r="CZ224" s="3">
        <v>0</v>
      </c>
      <c r="DA224" s="3">
        <v>0</v>
      </c>
      <c r="DB224" s="3">
        <v>0</v>
      </c>
      <c r="DC224" s="3">
        <v>0</v>
      </c>
      <c r="DD224" s="3">
        <v>0</v>
      </c>
      <c r="DE224" s="3">
        <v>0</v>
      </c>
      <c r="DF224" s="3">
        <v>0</v>
      </c>
      <c r="DG224" s="3">
        <v>0</v>
      </c>
      <c r="DH224" s="3">
        <v>0</v>
      </c>
      <c r="DI224" s="3">
        <v>0</v>
      </c>
      <c r="DJ224" s="35"/>
      <c r="DK224" s="3" t="b">
        <v>0</v>
      </c>
      <c r="DL224" s="3" t="b">
        <v>0</v>
      </c>
      <c r="DM224" s="3" t="b">
        <v>0</v>
      </c>
      <c r="DN224" s="3" t="b">
        <v>0</v>
      </c>
      <c r="DO224" s="3" t="b">
        <v>0</v>
      </c>
      <c r="DP224" s="3" t="b">
        <v>0</v>
      </c>
      <c r="DQ224" s="3" t="b">
        <v>0</v>
      </c>
      <c r="DR224" s="3" t="b">
        <v>0</v>
      </c>
      <c r="DS224" s="3" t="b">
        <v>0</v>
      </c>
      <c r="DT224" s="3" t="b">
        <v>0</v>
      </c>
      <c r="DU224" s="3" t="b">
        <v>0</v>
      </c>
      <c r="DV224" s="3" t="b">
        <v>0</v>
      </c>
      <c r="DW224" s="3" t="b">
        <v>0</v>
      </c>
      <c r="DX224" s="3" t="b">
        <v>0</v>
      </c>
      <c r="DY224" s="35"/>
      <c r="EA224" s="3" t="s">
        <v>841</v>
      </c>
      <c r="ED224" s="3">
        <v>185</v>
      </c>
      <c r="EE224" s="3">
        <v>1</v>
      </c>
      <c r="EH224" s="3" t="s">
        <v>105</v>
      </c>
      <c r="EI224" s="3" t="s">
        <v>105</v>
      </c>
      <c r="EJ224" s="3" t="s">
        <v>105</v>
      </c>
      <c r="EK224" s="3" t="s">
        <v>105</v>
      </c>
      <c r="EL224" s="3" t="s">
        <v>836</v>
      </c>
      <c r="EM224" s="3" t="s">
        <v>105</v>
      </c>
      <c r="EN224" s="3" t="s">
        <v>233</v>
      </c>
      <c r="EP224" s="3" t="s">
        <v>119</v>
      </c>
      <c r="EQ224" s="3" t="s">
        <v>105</v>
      </c>
      <c r="ER224" s="3" t="s">
        <v>119</v>
      </c>
      <c r="ES224" s="3" t="s">
        <v>105</v>
      </c>
      <c r="ET224" s="3" t="s">
        <v>105</v>
      </c>
      <c r="EU224" s="3" t="s">
        <v>105</v>
      </c>
      <c r="EV224" s="3" t="s">
        <v>837</v>
      </c>
      <c r="EW224" s="3" t="s">
        <v>105</v>
      </c>
      <c r="EX224" s="3" t="s">
        <v>105</v>
      </c>
      <c r="EY224" s="3" t="s">
        <v>235</v>
      </c>
      <c r="GA224" s="122" t="s">
        <v>208</v>
      </c>
      <c r="GB224" s="3" t="s">
        <v>104</v>
      </c>
      <c r="GC224" s="132" t="e">
        <f>#REF!+#REF!*IF($M224="A",1,0)+#REF!*0+#REF!*0+#REF!*IF($AA224="TRUE",1,0)+#REF!*IF(OR($Q224="Yes",$Q224="Cont"),1,0)+#REF!*($P224/1000)+#REF!*$R224+#REF!*IF($R224&gt;25,$R224-25,0)</f>
        <v>#REF!</v>
      </c>
      <c r="GD224" s="132" t="e">
        <f>#REF!+#REF!*IF($M224="A",1,0)+#REF!*1+#REF!*0+#REF!*IF($AA224="TRUE",1,0)+#REF!*IF(OR($Q224="Yes",$Q224="Cont"),1,0)+#REF!*($P224/1000)+#REF!*$R224+#REF!*IF($R224&gt;25,$R224-25,0)</f>
        <v>#REF!</v>
      </c>
      <c r="GE224" s="132" t="e">
        <f>#REF!+#REF!*IF($M224="A",1,0)+#REF!*1+#REF!*0+#REF!*IF($AA224="TRUE",1,0)+#REF!*IF(OR($Q224="Yes",$Q224="Cont"),1,0)+#REF!*($P224/1000)+#REF!*$R224+#REF!*IF($R224&gt;25,$R224-25,0)</f>
        <v>#REF!</v>
      </c>
      <c r="GF224" s="132" t="e">
        <f>#REF!+#REF!*IF($M224="A",1,0)+#REF!*1+#REF!*1+#REF!*IF($AA224="TRUE",1,0)+#REF!*IF(OR($Q224="Yes",$Q224="Cont"),1,0)+#REF!*($P224/1000)+#REF!*$R224+#REF!*IF($R224&gt;25,$R224-25,0)</f>
        <v>#REF!</v>
      </c>
      <c r="GG224" s="133">
        <v>7.9629999999999992E-2</v>
      </c>
      <c r="GH224" s="134">
        <v>72.260416710552065</v>
      </c>
    </row>
    <row r="225" spans="1:256" hidden="1">
      <c r="A225" s="36">
        <v>186</v>
      </c>
      <c r="B225" s="3">
        <v>0</v>
      </c>
      <c r="C225" s="228">
        <v>10252</v>
      </c>
      <c r="D225" s="228">
        <v>1002</v>
      </c>
      <c r="E225" s="3" t="s">
        <v>198</v>
      </c>
      <c r="F225" s="3" t="s">
        <v>199</v>
      </c>
      <c r="G225" s="3" t="s">
        <v>200</v>
      </c>
      <c r="H225" s="3" t="s">
        <v>201</v>
      </c>
      <c r="I225" s="37" t="s">
        <v>843</v>
      </c>
      <c r="J225" s="43" t="s">
        <v>587</v>
      </c>
      <c r="K225" s="35"/>
      <c r="L225" s="38" t="s">
        <v>844</v>
      </c>
      <c r="M225" s="39" t="s">
        <v>142</v>
      </c>
      <c r="N225" s="228">
        <v>9</v>
      </c>
      <c r="O225" s="39"/>
      <c r="P225" s="45">
        <v>6000</v>
      </c>
      <c r="Q225" s="39" t="s">
        <v>129</v>
      </c>
      <c r="R225" s="39">
        <v>22</v>
      </c>
      <c r="S225" s="39"/>
      <c r="T225" s="39"/>
      <c r="U225" s="39"/>
      <c r="V225" s="45" t="s">
        <v>83</v>
      </c>
      <c r="W225" s="39">
        <v>22</v>
      </c>
      <c r="X225" s="39" t="b">
        <v>1</v>
      </c>
      <c r="Y225" s="39"/>
      <c r="Z225" s="45" t="s">
        <v>109</v>
      </c>
      <c r="AA225" s="39"/>
      <c r="AB225" s="40"/>
      <c r="AC225" s="40"/>
      <c r="AD225" s="46" t="s">
        <v>111</v>
      </c>
      <c r="BA225" s="3" t="b">
        <v>1</v>
      </c>
      <c r="BB225" s="34" t="b">
        <v>1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5"/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5"/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5"/>
      <c r="CV225" s="3">
        <v>0</v>
      </c>
      <c r="CW225" s="3">
        <v>0</v>
      </c>
      <c r="CX225" s="3">
        <v>0</v>
      </c>
      <c r="CY225" s="3">
        <v>0</v>
      </c>
      <c r="CZ225" s="3">
        <v>0</v>
      </c>
      <c r="DA225" s="3">
        <v>0</v>
      </c>
      <c r="DB225" s="3">
        <v>0</v>
      </c>
      <c r="DC225" s="3">
        <v>0</v>
      </c>
      <c r="DD225" s="3">
        <v>0</v>
      </c>
      <c r="DE225" s="3">
        <v>0</v>
      </c>
      <c r="DF225" s="3">
        <v>0</v>
      </c>
      <c r="DG225" s="3">
        <v>0</v>
      </c>
      <c r="DH225" s="3">
        <v>0</v>
      </c>
      <c r="DI225" s="3">
        <v>0</v>
      </c>
      <c r="DJ225" s="35"/>
      <c r="DK225" s="3" t="b">
        <v>0</v>
      </c>
      <c r="DL225" s="3" t="b">
        <v>0</v>
      </c>
      <c r="DM225" s="3" t="b">
        <v>0</v>
      </c>
      <c r="DN225" s="3" t="b">
        <v>0</v>
      </c>
      <c r="DO225" s="3" t="b">
        <v>0</v>
      </c>
      <c r="DP225" s="3" t="b">
        <v>0</v>
      </c>
      <c r="DQ225" s="3" t="b">
        <v>0</v>
      </c>
      <c r="DR225" s="3" t="b">
        <v>0</v>
      </c>
      <c r="DS225" s="3" t="b">
        <v>0</v>
      </c>
      <c r="DT225" s="3" t="b">
        <v>0</v>
      </c>
      <c r="DU225" s="3" t="b">
        <v>0</v>
      </c>
      <c r="DV225" s="3" t="b">
        <v>0</v>
      </c>
      <c r="DW225" s="3" t="b">
        <v>0</v>
      </c>
      <c r="DX225" s="3" t="b">
        <v>0</v>
      </c>
      <c r="DY225" s="35"/>
      <c r="EA225" s="3" t="s">
        <v>843</v>
      </c>
      <c r="ED225" s="3">
        <v>186</v>
      </c>
      <c r="EE225" s="3">
        <v>1</v>
      </c>
      <c r="EH225" s="3" t="s">
        <v>142</v>
      </c>
      <c r="EI225" s="3" t="s">
        <v>822</v>
      </c>
      <c r="EJ225" s="3" t="s">
        <v>105</v>
      </c>
      <c r="EK225" s="3" t="s">
        <v>105</v>
      </c>
      <c r="EL225" s="3" t="s">
        <v>105</v>
      </c>
      <c r="EM225" s="3" t="s">
        <v>662</v>
      </c>
      <c r="EN225" s="3" t="s">
        <v>317</v>
      </c>
      <c r="EP225" s="3" t="s">
        <v>144</v>
      </c>
      <c r="EQ225" s="3">
        <v>9</v>
      </c>
      <c r="ER225" s="3" t="s">
        <v>823</v>
      </c>
      <c r="ES225" s="3" t="s">
        <v>105</v>
      </c>
      <c r="ET225" s="3" t="s">
        <v>105</v>
      </c>
      <c r="EU225" s="3" t="s">
        <v>105</v>
      </c>
      <c r="EV225" s="3" t="s">
        <v>105</v>
      </c>
      <c r="EW225" s="3" t="s">
        <v>105</v>
      </c>
      <c r="EX225" s="3" t="s">
        <v>663</v>
      </c>
      <c r="EY225" s="3" t="s">
        <v>319</v>
      </c>
      <c r="GH225" s="109"/>
    </row>
    <row r="226" spans="1:256" hidden="1">
      <c r="A226" s="36">
        <v>187</v>
      </c>
      <c r="B226" s="3">
        <v>0</v>
      </c>
      <c r="C226" s="228">
        <v>10253</v>
      </c>
      <c r="D226" s="228">
        <v>1002</v>
      </c>
      <c r="E226" s="3" t="s">
        <v>198</v>
      </c>
      <c r="F226" s="3" t="s">
        <v>199</v>
      </c>
      <c r="G226" s="3" t="s">
        <v>200</v>
      </c>
      <c r="H226" s="3" t="s">
        <v>201</v>
      </c>
      <c r="I226" s="37" t="s">
        <v>845</v>
      </c>
      <c r="J226" s="43" t="s">
        <v>587</v>
      </c>
      <c r="K226" s="35"/>
      <c r="L226" s="44" t="s">
        <v>846</v>
      </c>
      <c r="M226" s="39" t="s">
        <v>134</v>
      </c>
      <c r="N226" s="39" t="s">
        <v>109</v>
      </c>
      <c r="O226" s="39"/>
      <c r="P226" s="45">
        <v>6000</v>
      </c>
      <c r="Q226" s="39" t="s">
        <v>129</v>
      </c>
      <c r="R226" s="39">
        <v>22</v>
      </c>
      <c r="S226" s="39"/>
      <c r="T226" s="39"/>
      <c r="U226" s="39"/>
      <c r="V226" s="39" t="s">
        <v>83</v>
      </c>
      <c r="W226" s="39">
        <v>22</v>
      </c>
      <c r="X226" s="39"/>
      <c r="Y226" s="39"/>
      <c r="Z226" s="39" t="s">
        <v>109</v>
      </c>
      <c r="AA226" s="39"/>
      <c r="AB226" s="40"/>
      <c r="AC226" s="39"/>
      <c r="AD226" s="228" t="s">
        <v>111</v>
      </c>
      <c r="BA226" s="3" t="b">
        <v>1</v>
      </c>
      <c r="BB226" s="34" t="b">
        <v>1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3">
        <v>0</v>
      </c>
      <c r="BP226" s="3">
        <v>0</v>
      </c>
      <c r="BQ226" s="35"/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5"/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3">
        <v>0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35"/>
      <c r="CV226" s="3">
        <v>0</v>
      </c>
      <c r="CW226" s="3">
        <v>0</v>
      </c>
      <c r="CX226" s="3">
        <v>0</v>
      </c>
      <c r="CY226" s="3">
        <v>0</v>
      </c>
      <c r="CZ226" s="3">
        <v>0</v>
      </c>
      <c r="DA226" s="3">
        <v>0</v>
      </c>
      <c r="DB226" s="3">
        <v>0</v>
      </c>
      <c r="DC226" s="3">
        <v>0</v>
      </c>
      <c r="DD226" s="3">
        <v>0</v>
      </c>
      <c r="DE226" s="3">
        <v>0</v>
      </c>
      <c r="DF226" s="3">
        <v>0</v>
      </c>
      <c r="DG226" s="3">
        <v>0</v>
      </c>
      <c r="DH226" s="3">
        <v>0</v>
      </c>
      <c r="DI226" s="3">
        <v>0</v>
      </c>
      <c r="DJ226" s="35"/>
      <c r="DK226" s="3" t="b">
        <v>0</v>
      </c>
      <c r="DL226" s="3" t="b">
        <v>0</v>
      </c>
      <c r="DM226" s="3" t="b">
        <v>0</v>
      </c>
      <c r="DN226" s="3" t="b">
        <v>0</v>
      </c>
      <c r="DO226" s="3" t="b">
        <v>0</v>
      </c>
      <c r="DP226" s="3" t="b">
        <v>0</v>
      </c>
      <c r="DQ226" s="3" t="b">
        <v>0</v>
      </c>
      <c r="DR226" s="3" t="b">
        <v>0</v>
      </c>
      <c r="DS226" s="3" t="b">
        <v>0</v>
      </c>
      <c r="DT226" s="3" t="b">
        <v>0</v>
      </c>
      <c r="DU226" s="3" t="b">
        <v>0</v>
      </c>
      <c r="DV226" s="3" t="b">
        <v>0</v>
      </c>
      <c r="DW226" s="3" t="b">
        <v>0</v>
      </c>
      <c r="DX226" s="3" t="b">
        <v>0</v>
      </c>
      <c r="DY226" s="35"/>
      <c r="EA226" s="3" t="s">
        <v>845</v>
      </c>
      <c r="ED226" s="3">
        <v>187</v>
      </c>
      <c r="EE226" s="3">
        <v>1</v>
      </c>
      <c r="EH226" s="3" t="s">
        <v>134</v>
      </c>
      <c r="EI226" s="3" t="s">
        <v>847</v>
      </c>
      <c r="EJ226" s="3" t="s">
        <v>105</v>
      </c>
      <c r="EK226" s="3" t="s">
        <v>105</v>
      </c>
      <c r="EL226" s="3" t="s">
        <v>105</v>
      </c>
      <c r="EM226" s="3" t="s">
        <v>105</v>
      </c>
      <c r="EN226" s="3" t="s">
        <v>317</v>
      </c>
      <c r="EP226" s="3" t="s">
        <v>137</v>
      </c>
      <c r="EQ226" s="3" t="s">
        <v>105</v>
      </c>
      <c r="ER226" s="3" t="s">
        <v>137</v>
      </c>
      <c r="ES226" s="3" t="s">
        <v>105</v>
      </c>
      <c r="ET226" s="3" t="s">
        <v>105</v>
      </c>
      <c r="EU226" s="3" t="s">
        <v>105</v>
      </c>
      <c r="EV226" s="3" t="s">
        <v>105</v>
      </c>
      <c r="EW226" s="3" t="s">
        <v>105</v>
      </c>
      <c r="EX226" s="3" t="s">
        <v>105</v>
      </c>
      <c r="EY226" s="3" t="s">
        <v>319</v>
      </c>
      <c r="GA226" s="3" t="s">
        <v>395</v>
      </c>
      <c r="GH226" s="109"/>
    </row>
    <row r="227" spans="1:256">
      <c r="A227" s="36">
        <v>188</v>
      </c>
      <c r="B227" s="3">
        <v>0</v>
      </c>
      <c r="C227" s="228">
        <v>10254</v>
      </c>
      <c r="D227" s="228">
        <v>1002</v>
      </c>
      <c r="E227" s="3" t="s">
        <v>198</v>
      </c>
      <c r="F227" s="3" t="s">
        <v>199</v>
      </c>
      <c r="G227" s="3" t="s">
        <v>200</v>
      </c>
      <c r="H227" s="3" t="s">
        <v>201</v>
      </c>
      <c r="I227" s="37" t="s">
        <v>848</v>
      </c>
      <c r="J227" s="43" t="s">
        <v>587</v>
      </c>
      <c r="K227" s="35"/>
      <c r="L227" s="44" t="s">
        <v>849</v>
      </c>
      <c r="M227" s="39" t="s">
        <v>104</v>
      </c>
      <c r="N227" s="39" t="s">
        <v>109</v>
      </c>
      <c r="O227" s="39"/>
      <c r="P227" s="45">
        <v>6000</v>
      </c>
      <c r="Q227" s="39" t="s">
        <v>129</v>
      </c>
      <c r="R227" s="39">
        <v>22</v>
      </c>
      <c r="S227" s="39"/>
      <c r="T227" s="39"/>
      <c r="U227" s="39"/>
      <c r="V227" s="39" t="s">
        <v>83</v>
      </c>
      <c r="W227" s="39">
        <v>22</v>
      </c>
      <c r="X227" s="39"/>
      <c r="Y227" s="39"/>
      <c r="Z227" s="39" t="s">
        <v>109</v>
      </c>
      <c r="AA227" s="39"/>
      <c r="AB227" s="40"/>
      <c r="AC227" s="39"/>
      <c r="AD227" s="228" t="s">
        <v>111</v>
      </c>
      <c r="BA227" s="3" t="b">
        <v>1</v>
      </c>
      <c r="BB227" s="34" t="b">
        <v>1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5"/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5"/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>
        <v>0</v>
      </c>
      <c r="CM227" s="3">
        <v>0</v>
      </c>
      <c r="CN227" s="3">
        <v>0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5"/>
      <c r="CV227" s="3">
        <v>0</v>
      </c>
      <c r="CW227" s="3">
        <v>0</v>
      </c>
      <c r="CX227" s="3">
        <v>0</v>
      </c>
      <c r="CY227" s="3">
        <v>0</v>
      </c>
      <c r="CZ227" s="3">
        <v>0</v>
      </c>
      <c r="DA227" s="3">
        <v>0</v>
      </c>
      <c r="DB227" s="3">
        <v>0</v>
      </c>
      <c r="DC227" s="3">
        <v>0</v>
      </c>
      <c r="DD227" s="3">
        <v>0</v>
      </c>
      <c r="DE227" s="3">
        <v>0</v>
      </c>
      <c r="DF227" s="3">
        <v>0</v>
      </c>
      <c r="DG227" s="3">
        <v>0</v>
      </c>
      <c r="DH227" s="3">
        <v>0</v>
      </c>
      <c r="DI227" s="3">
        <v>0</v>
      </c>
      <c r="DJ227" s="35"/>
      <c r="DK227" s="3" t="b">
        <v>0</v>
      </c>
      <c r="DL227" s="3" t="b">
        <v>0</v>
      </c>
      <c r="DM227" s="3" t="b">
        <v>0</v>
      </c>
      <c r="DN227" s="3" t="b">
        <v>0</v>
      </c>
      <c r="DO227" s="3" t="b">
        <v>0</v>
      </c>
      <c r="DP227" s="3" t="b">
        <v>0</v>
      </c>
      <c r="DQ227" s="3" t="b">
        <v>0</v>
      </c>
      <c r="DR227" s="3" t="b">
        <v>0</v>
      </c>
      <c r="DS227" s="3" t="b">
        <v>0</v>
      </c>
      <c r="DT227" s="3" t="b">
        <v>0</v>
      </c>
      <c r="DU227" s="3" t="b">
        <v>0</v>
      </c>
      <c r="DV227" s="3" t="b">
        <v>0</v>
      </c>
      <c r="DW227" s="3" t="b">
        <v>0</v>
      </c>
      <c r="DX227" s="3" t="b">
        <v>0</v>
      </c>
      <c r="DY227" s="35"/>
      <c r="EA227" s="3" t="s">
        <v>848</v>
      </c>
      <c r="ED227" s="3">
        <v>188</v>
      </c>
      <c r="EE227" s="3">
        <v>1</v>
      </c>
      <c r="EH227" s="3" t="s">
        <v>104</v>
      </c>
      <c r="EI227" s="3" t="s">
        <v>850</v>
      </c>
      <c r="EJ227" s="3" t="s">
        <v>105</v>
      </c>
      <c r="EK227" s="3" t="s">
        <v>105</v>
      </c>
      <c r="EL227" s="3" t="s">
        <v>105</v>
      </c>
      <c r="EM227" s="3" t="s">
        <v>105</v>
      </c>
      <c r="EN227" s="3" t="s">
        <v>317</v>
      </c>
      <c r="EP227" s="3" t="s">
        <v>112</v>
      </c>
      <c r="EQ227" s="3" t="s">
        <v>105</v>
      </c>
      <c r="ER227" s="3" t="s">
        <v>112</v>
      </c>
      <c r="ES227" s="3" t="s">
        <v>105</v>
      </c>
      <c r="ET227" s="3" t="s">
        <v>105</v>
      </c>
      <c r="EU227" s="3" t="s">
        <v>105</v>
      </c>
      <c r="EV227" s="3" t="s">
        <v>105</v>
      </c>
      <c r="EW227" s="3" t="s">
        <v>105</v>
      </c>
      <c r="EX227" s="3" t="s">
        <v>105</v>
      </c>
      <c r="EY227" s="3" t="s">
        <v>319</v>
      </c>
      <c r="GB227" s="3" t="s">
        <v>104</v>
      </c>
      <c r="GC227" s="108" t="e">
        <f>#REF!+#REF!*IF($M227="A",1,0)+#REF!*0+#REF!*0+#REF!*IF($AA227="TRUE",1,0)+#REF!*IF(OR($Q227="Yes",$Q227="Cont"),1,0)+#REF!*($P227/1000)+#REF!*$R227+#REF!*IF($R227&gt;25,$R227-25,0)</f>
        <v>#REF!</v>
      </c>
      <c r="GD227" s="108" t="e">
        <f>#REF!+#REF!*IF($M227="A",1,0)+#REF!*1+#REF!*0+#REF!*IF($AA227="TRUE",1,0)+#REF!*IF(OR($Q227="Yes",$Q227="Cont"),1,0)+#REF!*($P227/1000)+#REF!*$R227+#REF!*IF($R227&gt;25,$R227-25,0)</f>
        <v>#REF!</v>
      </c>
      <c r="GE227" s="108" t="e">
        <f>#REF!+#REF!*IF($M227="A",1,0)+#REF!*1+#REF!*0+#REF!*IF($AA227="TRUE",1,0)+#REF!*IF(OR($Q227="Yes",$Q227="Cont"),1,0)+#REF!*($P227/1000)+#REF!*$R227+#REF!*IF($R227&gt;25,$R227-25,0)</f>
        <v>#REF!</v>
      </c>
      <c r="GF227" s="108" t="e">
        <f>#REF!+#REF!*IF($M227="A",1,0)+#REF!*1+#REF!*1+#REF!*IF($AA227="TRUE",1,0)+#REF!*IF(OR($Q227="Yes",$Q227="Cont"),1,0)+#REF!*($P227/1000)+#REF!*$R227+#REF!*IF($R227&gt;25,$R227-25,0)</f>
        <v>#REF!</v>
      </c>
      <c r="GG227" s="104">
        <v>7.9629999999999992E-2</v>
      </c>
      <c r="GH227" s="109">
        <v>72.260416710552065</v>
      </c>
    </row>
    <row r="228" spans="1:256">
      <c r="A228" s="36">
        <v>189</v>
      </c>
      <c r="B228" s="3">
        <v>0</v>
      </c>
      <c r="C228" s="228">
        <v>10255</v>
      </c>
      <c r="D228" s="228">
        <v>1002</v>
      </c>
      <c r="E228" s="3" t="s">
        <v>198</v>
      </c>
      <c r="F228" s="3" t="s">
        <v>199</v>
      </c>
      <c r="G228" s="3" t="s">
        <v>200</v>
      </c>
      <c r="H228" s="3" t="s">
        <v>201</v>
      </c>
      <c r="I228" s="37" t="s">
        <v>851</v>
      </c>
      <c r="J228" s="43" t="s">
        <v>587</v>
      </c>
      <c r="K228" s="35"/>
      <c r="L228" s="44" t="s">
        <v>852</v>
      </c>
      <c r="M228" s="39" t="s">
        <v>154</v>
      </c>
      <c r="N228" s="39" t="s">
        <v>109</v>
      </c>
      <c r="O228" s="39"/>
      <c r="P228" s="45">
        <v>6000</v>
      </c>
      <c r="Q228" s="39" t="s">
        <v>129</v>
      </c>
      <c r="R228" s="39">
        <v>22</v>
      </c>
      <c r="S228" s="39"/>
      <c r="T228" s="39"/>
      <c r="U228" s="39"/>
      <c r="V228" s="39" t="s">
        <v>83</v>
      </c>
      <c r="W228" s="39">
        <v>22</v>
      </c>
      <c r="X228" s="39"/>
      <c r="Y228" s="39"/>
      <c r="Z228" s="39" t="s">
        <v>109</v>
      </c>
      <c r="AA228" s="39"/>
      <c r="AB228" s="40"/>
      <c r="AC228" s="39"/>
      <c r="AD228" s="228" t="s">
        <v>111</v>
      </c>
      <c r="BA228" s="3" t="b">
        <v>1</v>
      </c>
      <c r="BB228" s="34" t="b">
        <v>1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0</v>
      </c>
      <c r="BQ228" s="35"/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5"/>
      <c r="CG228" s="3">
        <v>0</v>
      </c>
      <c r="CH228" s="3">
        <v>0</v>
      </c>
      <c r="CI228" s="3">
        <v>0</v>
      </c>
      <c r="CJ228" s="3">
        <v>0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5"/>
      <c r="CV228" s="3">
        <v>0</v>
      </c>
      <c r="CW228" s="3">
        <v>0</v>
      </c>
      <c r="CX228" s="3">
        <v>0</v>
      </c>
      <c r="CY228" s="3">
        <v>0</v>
      </c>
      <c r="CZ228" s="3">
        <v>0</v>
      </c>
      <c r="DA228" s="3">
        <v>0</v>
      </c>
      <c r="DB228" s="3">
        <v>0</v>
      </c>
      <c r="DC228" s="3">
        <v>0</v>
      </c>
      <c r="DD228" s="3">
        <v>0</v>
      </c>
      <c r="DE228" s="3">
        <v>0</v>
      </c>
      <c r="DF228" s="3">
        <v>0</v>
      </c>
      <c r="DG228" s="3">
        <v>0</v>
      </c>
      <c r="DH228" s="3">
        <v>0</v>
      </c>
      <c r="DI228" s="3">
        <v>0</v>
      </c>
      <c r="DJ228" s="35"/>
      <c r="DK228" s="3" t="b">
        <v>0</v>
      </c>
      <c r="DL228" s="3" t="b">
        <v>0</v>
      </c>
      <c r="DM228" s="3" t="b">
        <v>0</v>
      </c>
      <c r="DN228" s="3" t="b">
        <v>0</v>
      </c>
      <c r="DO228" s="3" t="b">
        <v>0</v>
      </c>
      <c r="DP228" s="3" t="b">
        <v>0</v>
      </c>
      <c r="DQ228" s="3" t="b">
        <v>0</v>
      </c>
      <c r="DR228" s="3" t="b">
        <v>0</v>
      </c>
      <c r="DS228" s="3" t="b">
        <v>0</v>
      </c>
      <c r="DT228" s="3" t="b">
        <v>0</v>
      </c>
      <c r="DU228" s="3" t="b">
        <v>0</v>
      </c>
      <c r="DV228" s="3" t="b">
        <v>0</v>
      </c>
      <c r="DW228" s="3" t="b">
        <v>0</v>
      </c>
      <c r="DX228" s="3" t="b">
        <v>0</v>
      </c>
      <c r="DY228" s="35"/>
      <c r="EA228" s="3" t="s">
        <v>851</v>
      </c>
      <c r="ED228" s="3">
        <v>189</v>
      </c>
      <c r="EE228" s="3">
        <v>1</v>
      </c>
      <c r="EH228" s="3" t="s">
        <v>154</v>
      </c>
      <c r="EI228" s="3" t="s">
        <v>853</v>
      </c>
      <c r="EJ228" s="3" t="s">
        <v>105</v>
      </c>
      <c r="EK228" s="3" t="s">
        <v>105</v>
      </c>
      <c r="EL228" s="3" t="s">
        <v>105</v>
      </c>
      <c r="EM228" s="3" t="s">
        <v>105</v>
      </c>
      <c r="EN228" s="3" t="s">
        <v>317</v>
      </c>
      <c r="EP228" s="3" t="s">
        <v>155</v>
      </c>
      <c r="EQ228" s="3" t="s">
        <v>105</v>
      </c>
      <c r="ER228" s="3" t="s">
        <v>155</v>
      </c>
      <c r="ES228" s="3" t="s">
        <v>105</v>
      </c>
      <c r="ET228" s="3" t="s">
        <v>105</v>
      </c>
      <c r="EU228" s="3" t="s">
        <v>105</v>
      </c>
      <c r="EV228" s="3" t="s">
        <v>105</v>
      </c>
      <c r="EW228" s="3" t="s">
        <v>105</v>
      </c>
      <c r="EX228" s="3" t="s">
        <v>105</v>
      </c>
      <c r="EY228" s="3" t="s">
        <v>319</v>
      </c>
      <c r="GB228" s="3" t="s">
        <v>854</v>
      </c>
      <c r="GC228" s="108" t="e">
        <f>#REF!+#REF!*0+#REF!*0+#REF!*$R228</f>
        <v>#REF!</v>
      </c>
      <c r="GD228" s="108" t="e">
        <f>#REF!+#REF!*1+#REF!*0+#REF!*$R228</f>
        <v>#REF!</v>
      </c>
      <c r="GE228" s="108" t="e">
        <f>#REF!+#REF!*1+#REF!*1+#REF!*$R228</f>
        <v>#REF!</v>
      </c>
      <c r="GF228" s="108" t="e">
        <f>#REF!+#REF!*1+#REF!*1+#REF!*$R228</f>
        <v>#REF!</v>
      </c>
      <c r="GG228" s="104">
        <v>0.05</v>
      </c>
      <c r="GH228" s="109">
        <v>72.260416710552065</v>
      </c>
    </row>
    <row r="229" spans="1:256">
      <c r="A229" s="36">
        <v>190</v>
      </c>
      <c r="B229" s="3">
        <v>0</v>
      </c>
      <c r="C229" s="228">
        <v>10256</v>
      </c>
      <c r="D229" s="228">
        <v>1002</v>
      </c>
      <c r="E229" s="3" t="s">
        <v>198</v>
      </c>
      <c r="F229" s="3" t="s">
        <v>199</v>
      </c>
      <c r="G229" s="3" t="s">
        <v>200</v>
      </c>
      <c r="H229" s="3" t="s">
        <v>201</v>
      </c>
      <c r="I229" s="37" t="s">
        <v>855</v>
      </c>
      <c r="J229" s="43" t="s">
        <v>587</v>
      </c>
      <c r="K229" s="35"/>
      <c r="L229" s="44" t="s">
        <v>856</v>
      </c>
      <c r="M229" s="39" t="s">
        <v>109</v>
      </c>
      <c r="N229" s="39" t="s">
        <v>109</v>
      </c>
      <c r="O229" s="39"/>
      <c r="P229" s="45">
        <v>6000</v>
      </c>
      <c r="Q229" s="39" t="s">
        <v>148</v>
      </c>
      <c r="R229" s="39">
        <v>10</v>
      </c>
      <c r="S229" s="39"/>
      <c r="T229" s="39"/>
      <c r="U229" s="39"/>
      <c r="V229" s="39" t="s">
        <v>83</v>
      </c>
      <c r="W229" s="39">
        <v>10</v>
      </c>
      <c r="X229" s="39"/>
      <c r="Y229" s="39"/>
      <c r="Z229" s="39" t="s">
        <v>109</v>
      </c>
      <c r="AA229" s="39"/>
      <c r="AB229" s="40"/>
      <c r="AC229" s="39"/>
      <c r="AD229" s="228" t="s">
        <v>111</v>
      </c>
      <c r="BA229" s="3" t="b">
        <v>1</v>
      </c>
      <c r="BB229" s="34" t="b">
        <v>1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5"/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5"/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3">
        <v>0</v>
      </c>
      <c r="CM229" s="3">
        <v>0</v>
      </c>
      <c r="CN229" s="3">
        <v>0</v>
      </c>
      <c r="CO229" s="3">
        <v>0</v>
      </c>
      <c r="CP229" s="3">
        <v>0</v>
      </c>
      <c r="CQ229" s="3">
        <v>0</v>
      </c>
      <c r="CR229" s="3">
        <v>0</v>
      </c>
      <c r="CS229" s="3">
        <v>0</v>
      </c>
      <c r="CT229" s="3">
        <v>0</v>
      </c>
      <c r="CU229" s="35"/>
      <c r="CV229" s="3">
        <v>0</v>
      </c>
      <c r="CW229" s="3">
        <v>0</v>
      </c>
      <c r="CX229" s="3">
        <v>0</v>
      </c>
      <c r="CY229" s="3">
        <v>0</v>
      </c>
      <c r="CZ229" s="3">
        <v>0</v>
      </c>
      <c r="DA229" s="3">
        <v>0</v>
      </c>
      <c r="DB229" s="3">
        <v>0</v>
      </c>
      <c r="DC229" s="3">
        <v>0</v>
      </c>
      <c r="DD229" s="3">
        <v>0</v>
      </c>
      <c r="DE229" s="3">
        <v>0</v>
      </c>
      <c r="DF229" s="3">
        <v>0</v>
      </c>
      <c r="DG229" s="3">
        <v>0</v>
      </c>
      <c r="DH229" s="3">
        <v>0</v>
      </c>
      <c r="DI229" s="3">
        <v>0</v>
      </c>
      <c r="DJ229" s="35"/>
      <c r="DK229" s="3" t="b">
        <v>0</v>
      </c>
      <c r="DL229" s="3" t="b">
        <v>0</v>
      </c>
      <c r="DM229" s="3" t="b">
        <v>0</v>
      </c>
      <c r="DN229" s="3" t="b">
        <v>0</v>
      </c>
      <c r="DO229" s="3" t="b">
        <v>0</v>
      </c>
      <c r="DP229" s="3" t="b">
        <v>0</v>
      </c>
      <c r="DQ229" s="3" t="b">
        <v>0</v>
      </c>
      <c r="DR229" s="3" t="b">
        <v>0</v>
      </c>
      <c r="DS229" s="3" t="b">
        <v>0</v>
      </c>
      <c r="DT229" s="3" t="b">
        <v>0</v>
      </c>
      <c r="DU229" s="3" t="b">
        <v>0</v>
      </c>
      <c r="DV229" s="3" t="b">
        <v>0</v>
      </c>
      <c r="DW229" s="3" t="b">
        <v>0</v>
      </c>
      <c r="DX229" s="3" t="b">
        <v>0</v>
      </c>
      <c r="DY229" s="35"/>
      <c r="EA229" s="3" t="s">
        <v>855</v>
      </c>
      <c r="ED229" s="3">
        <v>190</v>
      </c>
      <c r="EE229" s="3">
        <v>1</v>
      </c>
      <c r="EH229" s="3" t="s">
        <v>105</v>
      </c>
      <c r="EI229" s="3" t="s">
        <v>105</v>
      </c>
      <c r="EJ229" s="3" t="s">
        <v>105</v>
      </c>
      <c r="EK229" s="3" t="s">
        <v>589</v>
      </c>
      <c r="EL229" s="3" t="s">
        <v>105</v>
      </c>
      <c r="EM229" s="3" t="s">
        <v>105</v>
      </c>
      <c r="EN229" s="3" t="s">
        <v>245</v>
      </c>
      <c r="EP229" s="3" t="s">
        <v>119</v>
      </c>
      <c r="EQ229" s="3" t="s">
        <v>105</v>
      </c>
      <c r="ER229" s="3" t="s">
        <v>119</v>
      </c>
      <c r="ES229" s="3" t="s">
        <v>105</v>
      </c>
      <c r="ET229" s="3" t="s">
        <v>590</v>
      </c>
      <c r="EU229" s="3" t="s">
        <v>105</v>
      </c>
      <c r="EV229" s="3" t="s">
        <v>105</v>
      </c>
      <c r="EW229" s="3" t="s">
        <v>105</v>
      </c>
      <c r="EX229" s="3" t="s">
        <v>105</v>
      </c>
      <c r="EY229" s="3" t="s">
        <v>247</v>
      </c>
      <c r="GA229" s="3" t="s">
        <v>208</v>
      </c>
      <c r="GB229" s="3" t="s">
        <v>104</v>
      </c>
      <c r="GC229" s="108" t="e">
        <f>#REF!+#REF!*IF($M229="A",1,0)+#REF!*0+#REF!*0+#REF!*IF($AA229="TRUE",1,0)+#REF!*IF(OR($Q229="Yes",$Q229="Cont"),1,0)+#REF!*($P229/1000)+#REF!*$R229+#REF!*IF($R229&gt;25,$R229-25,0)</f>
        <v>#REF!</v>
      </c>
      <c r="GD229" s="108" t="e">
        <f>#REF!+#REF!*IF($M229="A",1,0)+#REF!*1+#REF!*0+#REF!*IF($AA229="TRUE",1,0)+#REF!*IF(OR($Q229="Yes",$Q229="Cont"),1,0)+#REF!*($P229/1000)+#REF!*$R229+#REF!*IF($R229&gt;25,$R229-25,0)</f>
        <v>#REF!</v>
      </c>
      <c r="GE229" s="108" t="e">
        <f>#REF!+#REF!*IF($M229="A",1,0)+#REF!*1+#REF!*0+#REF!*IF($AA229="TRUE",1,0)+#REF!*IF(OR($Q229="Yes",$Q229="Cont"),1,0)+#REF!*($P229/1000)+#REF!*$R229+#REF!*IF($R229&gt;25,$R229-25,0)</f>
        <v>#REF!</v>
      </c>
      <c r="GF229" s="108" t="e">
        <f>#REF!+#REF!*IF($M229="A",1,0)+#REF!*1+#REF!*1+#REF!*IF($AA229="TRUE",1,0)+#REF!*IF(OR($Q229="Yes",$Q229="Cont"),1,0)+#REF!*($P229/1000)+#REF!*$R229+#REF!*IF($R229&gt;25,$R229-25,0)</f>
        <v>#REF!</v>
      </c>
      <c r="GG229" s="104">
        <v>7.9629999999999992E-2</v>
      </c>
      <c r="GH229" s="109">
        <v>72.260416710552065</v>
      </c>
    </row>
    <row r="230" spans="1:256">
      <c r="A230" s="36">
        <v>191</v>
      </c>
      <c r="B230" s="3">
        <v>0</v>
      </c>
      <c r="C230" s="228">
        <v>10257</v>
      </c>
      <c r="D230" s="228">
        <v>1002</v>
      </c>
      <c r="E230" s="3" t="s">
        <v>198</v>
      </c>
      <c r="F230" s="3" t="s">
        <v>199</v>
      </c>
      <c r="G230" s="3" t="s">
        <v>200</v>
      </c>
      <c r="H230" s="3" t="s">
        <v>201</v>
      </c>
      <c r="I230" s="37" t="s">
        <v>857</v>
      </c>
      <c r="J230" s="43" t="s">
        <v>587</v>
      </c>
      <c r="K230" s="35"/>
      <c r="L230" s="44" t="s">
        <v>858</v>
      </c>
      <c r="M230" s="39" t="s">
        <v>109</v>
      </c>
      <c r="N230" s="39" t="s">
        <v>109</v>
      </c>
      <c r="O230" s="39"/>
      <c r="P230" s="45">
        <v>6000</v>
      </c>
      <c r="Q230" s="39" t="s">
        <v>148</v>
      </c>
      <c r="R230" s="39">
        <v>11</v>
      </c>
      <c r="S230" s="39"/>
      <c r="T230" s="39"/>
      <c r="U230" s="39"/>
      <c r="V230" s="39" t="s">
        <v>83</v>
      </c>
      <c r="W230" s="39">
        <v>11</v>
      </c>
      <c r="X230" s="39"/>
      <c r="Y230" s="39"/>
      <c r="Z230" s="39" t="s">
        <v>109</v>
      </c>
      <c r="AA230" s="39"/>
      <c r="AB230" s="40"/>
      <c r="AC230" s="39"/>
      <c r="AD230" s="228" t="s">
        <v>111</v>
      </c>
      <c r="BA230" s="3" t="b">
        <v>1</v>
      </c>
      <c r="BB230" s="34" t="b">
        <v>1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35"/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5"/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5"/>
      <c r="CV230" s="3">
        <v>0</v>
      </c>
      <c r="CW230" s="3">
        <v>0</v>
      </c>
      <c r="CX230" s="3">
        <v>0</v>
      </c>
      <c r="CY230" s="3">
        <v>0</v>
      </c>
      <c r="CZ230" s="3">
        <v>0</v>
      </c>
      <c r="DA230" s="3">
        <v>0</v>
      </c>
      <c r="DB230" s="3">
        <v>0</v>
      </c>
      <c r="DC230" s="3">
        <v>0</v>
      </c>
      <c r="DD230" s="3">
        <v>0</v>
      </c>
      <c r="DE230" s="3">
        <v>0</v>
      </c>
      <c r="DF230" s="3">
        <v>0</v>
      </c>
      <c r="DG230" s="3">
        <v>0</v>
      </c>
      <c r="DH230" s="3">
        <v>0</v>
      </c>
      <c r="DI230" s="3">
        <v>0</v>
      </c>
      <c r="DJ230" s="35"/>
      <c r="DK230" s="3" t="b">
        <v>0</v>
      </c>
      <c r="DL230" s="3" t="b">
        <v>0</v>
      </c>
      <c r="DM230" s="3" t="b">
        <v>0</v>
      </c>
      <c r="DN230" s="3" t="b">
        <v>0</v>
      </c>
      <c r="DO230" s="3" t="b">
        <v>0</v>
      </c>
      <c r="DP230" s="3" t="b">
        <v>0</v>
      </c>
      <c r="DQ230" s="3" t="b">
        <v>0</v>
      </c>
      <c r="DR230" s="3" t="b">
        <v>0</v>
      </c>
      <c r="DS230" s="3" t="b">
        <v>0</v>
      </c>
      <c r="DT230" s="3" t="b">
        <v>0</v>
      </c>
      <c r="DU230" s="3" t="b">
        <v>0</v>
      </c>
      <c r="DV230" s="3" t="b">
        <v>0</v>
      </c>
      <c r="DW230" s="3" t="b">
        <v>0</v>
      </c>
      <c r="DX230" s="3" t="b">
        <v>0</v>
      </c>
      <c r="DY230" s="35"/>
      <c r="EA230" s="3" t="s">
        <v>857</v>
      </c>
      <c r="ED230" s="3">
        <v>191</v>
      </c>
      <c r="EE230" s="3">
        <v>1</v>
      </c>
      <c r="EH230" s="3" t="s">
        <v>105</v>
      </c>
      <c r="EI230" s="3" t="s">
        <v>105</v>
      </c>
      <c r="EJ230" s="3" t="s">
        <v>105</v>
      </c>
      <c r="EK230" s="3" t="s">
        <v>589</v>
      </c>
      <c r="EL230" s="3" t="s">
        <v>105</v>
      </c>
      <c r="EM230" s="3" t="s">
        <v>105</v>
      </c>
      <c r="EN230" s="3" t="s">
        <v>251</v>
      </c>
      <c r="EP230" s="3" t="s">
        <v>119</v>
      </c>
      <c r="EQ230" s="3" t="s">
        <v>105</v>
      </c>
      <c r="ER230" s="3" t="s">
        <v>119</v>
      </c>
      <c r="ES230" s="3" t="s">
        <v>105</v>
      </c>
      <c r="ET230" s="3" t="s">
        <v>590</v>
      </c>
      <c r="EU230" s="3" t="s">
        <v>105</v>
      </c>
      <c r="EV230" s="3" t="s">
        <v>105</v>
      </c>
      <c r="EW230" s="3" t="s">
        <v>105</v>
      </c>
      <c r="EX230" s="3" t="s">
        <v>105</v>
      </c>
      <c r="EY230" s="3" t="s">
        <v>253</v>
      </c>
      <c r="GA230" s="3" t="s">
        <v>208</v>
      </c>
      <c r="GB230" s="3" t="s">
        <v>104</v>
      </c>
      <c r="GC230" s="108" t="e">
        <f>#REF!+#REF!*IF($M230="A",1,0)+#REF!*0+#REF!*0+#REF!*IF($AA230="TRUE",1,0)+#REF!*IF(OR($Q230="Yes",$Q230="Cont"),1,0)+#REF!*($P230/1000)+#REF!*$R230+#REF!*IF($R230&gt;25,$R230-25,0)</f>
        <v>#REF!</v>
      </c>
      <c r="GD230" s="108" t="e">
        <f>#REF!+#REF!*IF($M230="A",1,0)+#REF!*1+#REF!*0+#REF!*IF($AA230="TRUE",1,0)+#REF!*IF(OR($Q230="Yes",$Q230="Cont"),1,0)+#REF!*($P230/1000)+#REF!*$R230+#REF!*IF($R230&gt;25,$R230-25,0)</f>
        <v>#REF!</v>
      </c>
      <c r="GE230" s="108" t="e">
        <f>#REF!+#REF!*IF($M230="A",1,0)+#REF!*1+#REF!*0+#REF!*IF($AA230="TRUE",1,0)+#REF!*IF(OR($Q230="Yes",$Q230="Cont"),1,0)+#REF!*($P230/1000)+#REF!*$R230+#REF!*IF($R230&gt;25,$R230-25,0)</f>
        <v>#REF!</v>
      </c>
      <c r="GF230" s="108" t="e">
        <f>#REF!+#REF!*IF($M230="A",1,0)+#REF!*1+#REF!*1+#REF!*IF($AA230="TRUE",1,0)+#REF!*IF(OR($Q230="Yes",$Q230="Cont"),1,0)+#REF!*($P230/1000)+#REF!*$R230+#REF!*IF($R230&gt;25,$R230-25,0)</f>
        <v>#REF!</v>
      </c>
      <c r="GG230" s="104">
        <v>7.9629999999999992E-2</v>
      </c>
      <c r="GH230" s="109">
        <v>72.260416710552065</v>
      </c>
    </row>
    <row r="231" spans="1:256">
      <c r="A231" s="36">
        <v>192</v>
      </c>
      <c r="B231" s="3">
        <v>0</v>
      </c>
      <c r="C231" s="228">
        <v>10258</v>
      </c>
      <c r="D231" s="228">
        <v>1002</v>
      </c>
      <c r="E231" s="3" t="s">
        <v>198</v>
      </c>
      <c r="F231" s="3" t="s">
        <v>199</v>
      </c>
      <c r="G231" s="3" t="s">
        <v>200</v>
      </c>
      <c r="H231" s="3" t="s">
        <v>201</v>
      </c>
      <c r="I231" s="37" t="s">
        <v>859</v>
      </c>
      <c r="J231" s="43" t="s">
        <v>587</v>
      </c>
      <c r="K231" s="35"/>
      <c r="L231" s="44" t="s">
        <v>860</v>
      </c>
      <c r="M231" s="39" t="s">
        <v>109</v>
      </c>
      <c r="N231" s="39" t="s">
        <v>109</v>
      </c>
      <c r="O231" s="39"/>
      <c r="P231" s="45">
        <v>6000</v>
      </c>
      <c r="Q231" s="39" t="s">
        <v>148</v>
      </c>
      <c r="R231" s="39">
        <v>19</v>
      </c>
      <c r="S231" s="39"/>
      <c r="T231" s="39"/>
      <c r="U231" s="39"/>
      <c r="V231" s="39" t="s">
        <v>83</v>
      </c>
      <c r="W231" s="39">
        <v>19</v>
      </c>
      <c r="X231" s="39"/>
      <c r="Y231" s="39"/>
      <c r="Z231" s="39" t="s">
        <v>109</v>
      </c>
      <c r="AA231" s="39"/>
      <c r="AB231" s="40"/>
      <c r="AC231" s="39"/>
      <c r="AD231" s="228" t="s">
        <v>111</v>
      </c>
      <c r="BA231" s="3" t="b">
        <v>1</v>
      </c>
      <c r="BB231" s="34" t="b">
        <v>1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5"/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5"/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0</v>
      </c>
      <c r="CN231" s="3">
        <v>0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5"/>
      <c r="CV231" s="3">
        <v>0</v>
      </c>
      <c r="CW231" s="3">
        <v>0</v>
      </c>
      <c r="CX231" s="3">
        <v>0</v>
      </c>
      <c r="CY231" s="3">
        <v>0</v>
      </c>
      <c r="CZ231" s="3">
        <v>0</v>
      </c>
      <c r="DA231" s="3">
        <v>0</v>
      </c>
      <c r="DB231" s="3">
        <v>0</v>
      </c>
      <c r="DC231" s="3">
        <v>0</v>
      </c>
      <c r="DD231" s="3">
        <v>0</v>
      </c>
      <c r="DE231" s="3">
        <v>0</v>
      </c>
      <c r="DF231" s="3">
        <v>0</v>
      </c>
      <c r="DG231" s="3">
        <v>0</v>
      </c>
      <c r="DH231" s="3">
        <v>0</v>
      </c>
      <c r="DI231" s="3">
        <v>0</v>
      </c>
      <c r="DJ231" s="35"/>
      <c r="DK231" s="3" t="b">
        <v>0</v>
      </c>
      <c r="DL231" s="3" t="b">
        <v>0</v>
      </c>
      <c r="DM231" s="3" t="b">
        <v>0</v>
      </c>
      <c r="DN231" s="3" t="b">
        <v>0</v>
      </c>
      <c r="DO231" s="3" t="b">
        <v>0</v>
      </c>
      <c r="DP231" s="3" t="b">
        <v>0</v>
      </c>
      <c r="DQ231" s="3" t="b">
        <v>0</v>
      </c>
      <c r="DR231" s="3" t="b">
        <v>0</v>
      </c>
      <c r="DS231" s="3" t="b">
        <v>0</v>
      </c>
      <c r="DT231" s="3" t="b">
        <v>0</v>
      </c>
      <c r="DU231" s="3" t="b">
        <v>0</v>
      </c>
      <c r="DV231" s="3" t="b">
        <v>0</v>
      </c>
      <c r="DW231" s="3" t="b">
        <v>0</v>
      </c>
      <c r="DX231" s="3" t="b">
        <v>0</v>
      </c>
      <c r="DY231" s="35"/>
      <c r="EA231" s="3" t="s">
        <v>859</v>
      </c>
      <c r="ED231" s="3">
        <v>192</v>
      </c>
      <c r="EE231" s="3">
        <v>1</v>
      </c>
      <c r="EH231" s="3" t="s">
        <v>105</v>
      </c>
      <c r="EI231" s="3" t="s">
        <v>105</v>
      </c>
      <c r="EJ231" s="3" t="s">
        <v>105</v>
      </c>
      <c r="EK231" s="3" t="s">
        <v>589</v>
      </c>
      <c r="EL231" s="3" t="s">
        <v>105</v>
      </c>
      <c r="EM231" s="3" t="s">
        <v>105</v>
      </c>
      <c r="EN231" s="3" t="s">
        <v>299</v>
      </c>
      <c r="EP231" s="3" t="s">
        <v>119</v>
      </c>
      <c r="EQ231" s="3" t="s">
        <v>105</v>
      </c>
      <c r="ER231" s="3" t="s">
        <v>119</v>
      </c>
      <c r="ES231" s="3" t="s">
        <v>105</v>
      </c>
      <c r="ET231" s="3" t="s">
        <v>590</v>
      </c>
      <c r="EU231" s="3" t="s">
        <v>105</v>
      </c>
      <c r="EV231" s="3" t="s">
        <v>105</v>
      </c>
      <c r="EW231" s="3" t="s">
        <v>105</v>
      </c>
      <c r="EX231" s="3" t="s">
        <v>105</v>
      </c>
      <c r="EY231" s="3" t="s">
        <v>301</v>
      </c>
      <c r="GA231" s="3" t="s">
        <v>208</v>
      </c>
      <c r="GB231" s="3" t="s">
        <v>104</v>
      </c>
      <c r="GC231" s="108" t="e">
        <f>#REF!+#REF!*IF($M231="A",1,0)+#REF!*0+#REF!*0+#REF!*IF($AA231="TRUE",1,0)+#REF!*IF(OR($Q231="Yes",$Q231="Cont"),1,0)+#REF!*($P231/1000)+#REF!*$R231+#REF!*IF($R231&gt;25,$R231-25,0)</f>
        <v>#REF!</v>
      </c>
      <c r="GD231" s="108" t="e">
        <f>#REF!+#REF!*IF($M231="A",1,0)+#REF!*1+#REF!*0+#REF!*IF($AA231="TRUE",1,0)+#REF!*IF(OR($Q231="Yes",$Q231="Cont"),1,0)+#REF!*($P231/1000)+#REF!*$R231+#REF!*IF($R231&gt;25,$R231-25,0)</f>
        <v>#REF!</v>
      </c>
      <c r="GE231" s="108" t="e">
        <f>#REF!+#REF!*IF($M231="A",1,0)+#REF!*1+#REF!*0+#REF!*IF($AA231="TRUE",1,0)+#REF!*IF(OR($Q231="Yes",$Q231="Cont"),1,0)+#REF!*($P231/1000)+#REF!*$R231+#REF!*IF($R231&gt;25,$R231-25,0)</f>
        <v>#REF!</v>
      </c>
      <c r="GF231" s="108" t="e">
        <f>#REF!+#REF!*IF($M231="A",1,0)+#REF!*1+#REF!*1+#REF!*IF($AA231="TRUE",1,0)+#REF!*IF(OR($Q231="Yes",$Q231="Cont"),1,0)+#REF!*($P231/1000)+#REF!*$R231+#REF!*IF($R231&gt;25,$R231-25,0)</f>
        <v>#REF!</v>
      </c>
      <c r="GG231" s="104">
        <v>7.9629999999999992E-2</v>
      </c>
      <c r="GH231" s="109">
        <v>72.260416710552065</v>
      </c>
    </row>
    <row r="232" spans="1:256" hidden="1">
      <c r="A232" s="36">
        <v>193</v>
      </c>
      <c r="B232" s="3">
        <v>0</v>
      </c>
      <c r="C232" s="228">
        <v>10259</v>
      </c>
      <c r="D232" s="41">
        <v>1002</v>
      </c>
      <c r="E232" s="42" t="s">
        <v>198</v>
      </c>
      <c r="F232" s="42" t="s">
        <v>199</v>
      </c>
      <c r="G232" s="42" t="s">
        <v>200</v>
      </c>
      <c r="H232" s="42" t="s">
        <v>201</v>
      </c>
      <c r="I232" s="37" t="s">
        <v>861</v>
      </c>
      <c r="J232" s="43" t="s">
        <v>587</v>
      </c>
      <c r="L232" s="44" t="s">
        <v>862</v>
      </c>
      <c r="M232" s="45" t="s">
        <v>167</v>
      </c>
      <c r="N232" s="45" t="s">
        <v>109</v>
      </c>
      <c r="O232" s="45">
        <v>82</v>
      </c>
      <c r="P232" s="45">
        <v>6000</v>
      </c>
      <c r="Q232" s="45" t="s">
        <v>129</v>
      </c>
      <c r="R232" s="45">
        <v>30</v>
      </c>
      <c r="S232" s="45"/>
      <c r="T232" s="45"/>
      <c r="U232" s="45"/>
      <c r="V232" s="45" t="s">
        <v>83</v>
      </c>
      <c r="W232" s="45">
        <v>30</v>
      </c>
      <c r="X232" s="45" t="b">
        <v>1</v>
      </c>
      <c r="Y232" s="45"/>
      <c r="Z232" s="45" t="s">
        <v>109</v>
      </c>
      <c r="AA232" s="45"/>
      <c r="AB232" s="46"/>
      <c r="AC232" s="46"/>
      <c r="AD232" s="46" t="s">
        <v>111</v>
      </c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3" t="b">
        <v>1</v>
      </c>
      <c r="BB232" s="42" t="b">
        <v>1</v>
      </c>
      <c r="BC232" s="42">
        <v>0</v>
      </c>
      <c r="BD232" s="42">
        <v>0</v>
      </c>
      <c r="BE232" s="42">
        <v>0</v>
      </c>
      <c r="BF232" s="42">
        <v>0</v>
      </c>
      <c r="BG232" s="42">
        <v>0</v>
      </c>
      <c r="BH232" s="42">
        <v>0</v>
      </c>
      <c r="BI232" s="42">
        <v>0</v>
      </c>
      <c r="BJ232" s="42">
        <v>0</v>
      </c>
      <c r="BK232" s="42">
        <v>0</v>
      </c>
      <c r="BL232" s="42">
        <v>0</v>
      </c>
      <c r="BM232" s="42">
        <v>0</v>
      </c>
      <c r="BN232" s="42">
        <v>0</v>
      </c>
      <c r="BO232" s="42">
        <v>0</v>
      </c>
      <c r="BP232" s="43">
        <v>0</v>
      </c>
      <c r="BQ232" s="42"/>
      <c r="BR232" s="42">
        <v>0</v>
      </c>
      <c r="BS232" s="42">
        <v>0</v>
      </c>
      <c r="BT232" s="42">
        <v>0</v>
      </c>
      <c r="BU232" s="42">
        <v>0</v>
      </c>
      <c r="BV232" s="42">
        <v>0</v>
      </c>
      <c r="BW232" s="42">
        <v>0</v>
      </c>
      <c r="BX232" s="42">
        <v>0</v>
      </c>
      <c r="BY232" s="42">
        <v>0</v>
      </c>
      <c r="BZ232" s="42">
        <v>0</v>
      </c>
      <c r="CA232" s="42">
        <v>0</v>
      </c>
      <c r="CB232" s="42">
        <v>0</v>
      </c>
      <c r="CC232" s="42">
        <v>0</v>
      </c>
      <c r="CD232" s="42">
        <v>0</v>
      </c>
      <c r="CE232" s="43">
        <v>0</v>
      </c>
      <c r="CF232" s="42"/>
      <c r="CG232" s="42">
        <v>0</v>
      </c>
      <c r="CH232" s="42">
        <v>0</v>
      </c>
      <c r="CI232" s="42">
        <v>0</v>
      </c>
      <c r="CJ232" s="42">
        <v>0</v>
      </c>
      <c r="CK232" s="42">
        <v>0</v>
      </c>
      <c r="CL232" s="42">
        <v>0</v>
      </c>
      <c r="CM232" s="42">
        <v>0</v>
      </c>
      <c r="CN232" s="42">
        <v>0</v>
      </c>
      <c r="CO232" s="42">
        <v>0</v>
      </c>
      <c r="CP232" s="42">
        <v>0</v>
      </c>
      <c r="CQ232" s="42">
        <v>0</v>
      </c>
      <c r="CR232" s="42">
        <v>0</v>
      </c>
      <c r="CS232" s="42">
        <v>0</v>
      </c>
      <c r="CT232" s="43">
        <v>0</v>
      </c>
      <c r="CU232" s="42"/>
      <c r="CV232" s="42">
        <v>0</v>
      </c>
      <c r="CW232" s="42">
        <v>0</v>
      </c>
      <c r="CX232" s="42">
        <v>0</v>
      </c>
      <c r="CY232" s="42">
        <v>0</v>
      </c>
      <c r="CZ232" s="42">
        <v>0</v>
      </c>
      <c r="DA232" s="42">
        <v>0</v>
      </c>
      <c r="DB232" s="42">
        <v>0</v>
      </c>
      <c r="DC232" s="42">
        <v>0</v>
      </c>
      <c r="DD232" s="42">
        <v>0</v>
      </c>
      <c r="DE232" s="42">
        <v>0</v>
      </c>
      <c r="DF232" s="42">
        <v>0</v>
      </c>
      <c r="DG232" s="42">
        <v>0</v>
      </c>
      <c r="DH232" s="42">
        <v>0</v>
      </c>
      <c r="DI232" s="43">
        <v>0</v>
      </c>
      <c r="DJ232" s="42"/>
      <c r="DK232" s="42" t="b">
        <v>0</v>
      </c>
      <c r="DL232" s="42" t="b">
        <v>0</v>
      </c>
      <c r="DM232" s="42" t="b">
        <v>0</v>
      </c>
      <c r="DN232" s="42" t="b">
        <v>0</v>
      </c>
      <c r="DO232" s="42" t="b">
        <v>0</v>
      </c>
      <c r="DP232" s="42" t="b">
        <v>0</v>
      </c>
      <c r="DQ232" s="42" t="b">
        <v>0</v>
      </c>
      <c r="DR232" s="42" t="b">
        <v>0</v>
      </c>
      <c r="DS232" s="42" t="b">
        <v>0</v>
      </c>
      <c r="DT232" s="42" t="b">
        <v>0</v>
      </c>
      <c r="DU232" s="42" t="b">
        <v>0</v>
      </c>
      <c r="DV232" s="42" t="b">
        <v>0</v>
      </c>
      <c r="DW232" s="42" t="b">
        <v>0</v>
      </c>
      <c r="DX232" s="43" t="b">
        <v>0</v>
      </c>
      <c r="DY232" s="42"/>
      <c r="EA232" s="3" t="s">
        <v>861</v>
      </c>
      <c r="EB232" s="42"/>
      <c r="ED232" s="3">
        <v>193</v>
      </c>
      <c r="EE232" s="3">
        <v>1</v>
      </c>
      <c r="EF232" s="42"/>
      <c r="EG232" s="42"/>
      <c r="EH232" s="42" t="s">
        <v>136</v>
      </c>
      <c r="EI232" s="42" t="s">
        <v>466</v>
      </c>
      <c r="EJ232" s="42" t="s">
        <v>105</v>
      </c>
      <c r="EK232" s="42" t="s">
        <v>105</v>
      </c>
      <c r="EL232" s="42" t="s">
        <v>105</v>
      </c>
      <c r="EM232" s="42" t="s">
        <v>662</v>
      </c>
      <c r="EN232" s="42" t="s">
        <v>364</v>
      </c>
      <c r="EO232" s="42"/>
      <c r="EP232" s="42" t="s">
        <v>167</v>
      </c>
      <c r="EQ232" s="42" t="s">
        <v>105</v>
      </c>
      <c r="ER232" s="42" t="s">
        <v>167</v>
      </c>
      <c r="ES232" s="42" t="s">
        <v>105</v>
      </c>
      <c r="ET232" s="42" t="s">
        <v>105</v>
      </c>
      <c r="EU232" s="42" t="s">
        <v>105</v>
      </c>
      <c r="EV232" s="42" t="s">
        <v>105</v>
      </c>
      <c r="EW232" s="42" t="s">
        <v>105</v>
      </c>
      <c r="EX232" s="42" t="s">
        <v>663</v>
      </c>
      <c r="EY232" s="42" t="s">
        <v>365</v>
      </c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 t="s">
        <v>395</v>
      </c>
      <c r="GB232" s="42"/>
      <c r="GC232" s="110"/>
      <c r="GD232" s="110"/>
      <c r="GE232" s="110"/>
      <c r="GF232" s="110"/>
      <c r="GG232" s="42"/>
      <c r="GH232" s="109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  <c r="IE232" s="42"/>
      <c r="IF232" s="42"/>
      <c r="IG232" s="42"/>
      <c r="IH232" s="42"/>
      <c r="II232" s="42"/>
      <c r="IJ232" s="42"/>
      <c r="IK232" s="42"/>
      <c r="IL232" s="42"/>
      <c r="IM232" s="42"/>
      <c r="IN232" s="42"/>
      <c r="IO232" s="42"/>
      <c r="IP232" s="42"/>
      <c r="IQ232" s="42"/>
      <c r="IR232" s="42"/>
      <c r="IS232" s="42"/>
      <c r="IT232" s="42"/>
      <c r="IU232" s="42"/>
      <c r="IV232" s="42"/>
    </row>
    <row r="233" spans="1:256" hidden="1">
      <c r="A233" s="36">
        <v>194</v>
      </c>
      <c r="B233" s="3">
        <v>0</v>
      </c>
      <c r="C233" s="228">
        <v>10260</v>
      </c>
      <c r="D233" s="41">
        <v>1002</v>
      </c>
      <c r="E233" s="42" t="s">
        <v>198</v>
      </c>
      <c r="F233" s="42" t="s">
        <v>199</v>
      </c>
      <c r="G233" s="42" t="s">
        <v>200</v>
      </c>
      <c r="H233" s="42" t="s">
        <v>201</v>
      </c>
      <c r="I233" s="37" t="s">
        <v>863</v>
      </c>
      <c r="J233" s="43" t="s">
        <v>587</v>
      </c>
      <c r="L233" s="44" t="s">
        <v>864</v>
      </c>
      <c r="M233" s="39" t="s">
        <v>159</v>
      </c>
      <c r="N233" s="45" t="s">
        <v>109</v>
      </c>
      <c r="O233" s="45">
        <v>82</v>
      </c>
      <c r="P233" s="45">
        <v>6000</v>
      </c>
      <c r="Q233" s="45" t="s">
        <v>129</v>
      </c>
      <c r="R233" s="45">
        <v>40</v>
      </c>
      <c r="S233" s="45"/>
      <c r="T233" s="45"/>
      <c r="U233" s="45"/>
      <c r="V233" s="45" t="s">
        <v>83</v>
      </c>
      <c r="W233" s="45">
        <v>40</v>
      </c>
      <c r="X233" s="45" t="b">
        <v>1</v>
      </c>
      <c r="Y233" s="45"/>
      <c r="Z233" s="45" t="s">
        <v>109</v>
      </c>
      <c r="AA233" s="45"/>
      <c r="AB233" s="46"/>
      <c r="AC233" s="46"/>
      <c r="AD233" s="46" t="s">
        <v>111</v>
      </c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3" t="b">
        <v>1</v>
      </c>
      <c r="BB233" s="42" t="b">
        <v>1</v>
      </c>
      <c r="BC233" s="42">
        <v>0</v>
      </c>
      <c r="BD233" s="42">
        <v>0</v>
      </c>
      <c r="BE233" s="42">
        <v>0</v>
      </c>
      <c r="BF233" s="42">
        <v>0</v>
      </c>
      <c r="BG233" s="42">
        <v>0</v>
      </c>
      <c r="BH233" s="42">
        <v>0</v>
      </c>
      <c r="BI233" s="42">
        <v>0</v>
      </c>
      <c r="BJ233" s="42">
        <v>0</v>
      </c>
      <c r="BK233" s="42">
        <v>0</v>
      </c>
      <c r="BL233" s="42">
        <v>0</v>
      </c>
      <c r="BM233" s="42">
        <v>0</v>
      </c>
      <c r="BN233" s="42">
        <v>0</v>
      </c>
      <c r="BO233" s="42">
        <v>0</v>
      </c>
      <c r="BP233" s="43">
        <v>0</v>
      </c>
      <c r="BQ233" s="42"/>
      <c r="BR233" s="42">
        <v>0</v>
      </c>
      <c r="BS233" s="42">
        <v>0</v>
      </c>
      <c r="BT233" s="42">
        <v>0</v>
      </c>
      <c r="BU233" s="42">
        <v>0</v>
      </c>
      <c r="BV233" s="42">
        <v>0</v>
      </c>
      <c r="BW233" s="42">
        <v>0</v>
      </c>
      <c r="BX233" s="42">
        <v>0</v>
      </c>
      <c r="BY233" s="42">
        <v>0</v>
      </c>
      <c r="BZ233" s="42">
        <v>0</v>
      </c>
      <c r="CA233" s="42">
        <v>0</v>
      </c>
      <c r="CB233" s="42">
        <v>0</v>
      </c>
      <c r="CC233" s="42">
        <v>0</v>
      </c>
      <c r="CD233" s="42">
        <v>0</v>
      </c>
      <c r="CE233" s="43">
        <v>0</v>
      </c>
      <c r="CF233" s="42"/>
      <c r="CG233" s="42">
        <v>0</v>
      </c>
      <c r="CH233" s="42">
        <v>0</v>
      </c>
      <c r="CI233" s="42">
        <v>0</v>
      </c>
      <c r="CJ233" s="42">
        <v>0</v>
      </c>
      <c r="CK233" s="42">
        <v>0</v>
      </c>
      <c r="CL233" s="42">
        <v>0</v>
      </c>
      <c r="CM233" s="42">
        <v>0</v>
      </c>
      <c r="CN233" s="42">
        <v>0</v>
      </c>
      <c r="CO233" s="42">
        <v>0</v>
      </c>
      <c r="CP233" s="42">
        <v>0</v>
      </c>
      <c r="CQ233" s="42">
        <v>0</v>
      </c>
      <c r="CR233" s="42">
        <v>0</v>
      </c>
      <c r="CS233" s="42">
        <v>0</v>
      </c>
      <c r="CT233" s="43">
        <v>0</v>
      </c>
      <c r="CU233" s="42"/>
      <c r="CV233" s="42">
        <v>0</v>
      </c>
      <c r="CW233" s="42">
        <v>0</v>
      </c>
      <c r="CX233" s="42">
        <v>0</v>
      </c>
      <c r="CY233" s="42">
        <v>0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0</v>
      </c>
      <c r="DJ233" s="42"/>
      <c r="DK233" s="42" t="b">
        <v>0</v>
      </c>
      <c r="DL233" s="42" t="b">
        <v>0</v>
      </c>
      <c r="DM233" s="42" t="b">
        <v>0</v>
      </c>
      <c r="DN233" s="42" t="b">
        <v>0</v>
      </c>
      <c r="DO233" s="42" t="b">
        <v>0</v>
      </c>
      <c r="DP233" s="42" t="b">
        <v>0</v>
      </c>
      <c r="DQ233" s="42" t="b">
        <v>0</v>
      </c>
      <c r="DR233" s="42" t="b">
        <v>0</v>
      </c>
      <c r="DS233" s="42" t="b">
        <v>0</v>
      </c>
      <c r="DT233" s="42" t="b">
        <v>0</v>
      </c>
      <c r="DU233" s="42" t="b">
        <v>0</v>
      </c>
      <c r="DV233" s="42" t="b">
        <v>0</v>
      </c>
      <c r="DW233" s="42" t="b">
        <v>0</v>
      </c>
      <c r="DX233" s="43" t="b">
        <v>0</v>
      </c>
      <c r="DY233" s="42"/>
      <c r="EA233" s="3" t="s">
        <v>863</v>
      </c>
      <c r="EB233" s="42"/>
      <c r="ED233" s="3">
        <v>194</v>
      </c>
      <c r="EE233" s="3">
        <v>1</v>
      </c>
      <c r="EF233" s="42"/>
      <c r="EG233" s="42"/>
      <c r="EH233" s="42" t="s">
        <v>105</v>
      </c>
      <c r="EI233" s="42" t="s">
        <v>105</v>
      </c>
      <c r="EJ233" s="42" t="s">
        <v>105</v>
      </c>
      <c r="EK233" s="42" t="s">
        <v>105</v>
      </c>
      <c r="EL233" s="42" t="s">
        <v>105</v>
      </c>
      <c r="EM233" s="42" t="s">
        <v>662</v>
      </c>
      <c r="EN233" s="42" t="s">
        <v>378</v>
      </c>
      <c r="EO233" s="42"/>
      <c r="EP233" s="42" t="s">
        <v>160</v>
      </c>
      <c r="EQ233" s="42" t="s">
        <v>105</v>
      </c>
      <c r="ER233" s="42" t="s">
        <v>160</v>
      </c>
      <c r="ES233" s="42" t="s">
        <v>105</v>
      </c>
      <c r="ET233" s="42" t="s">
        <v>105</v>
      </c>
      <c r="EU233" s="42" t="s">
        <v>105</v>
      </c>
      <c r="EV233" s="42" t="s">
        <v>105</v>
      </c>
      <c r="EW233" s="42" t="s">
        <v>105</v>
      </c>
      <c r="EX233" s="42" t="s">
        <v>663</v>
      </c>
      <c r="EY233" s="42" t="s">
        <v>379</v>
      </c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3" t="s">
        <v>395</v>
      </c>
      <c r="GG233" s="104"/>
      <c r="GH233" s="109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  <c r="HX233" s="42"/>
      <c r="HY233" s="42"/>
      <c r="HZ233" s="42"/>
      <c r="IA233" s="42"/>
      <c r="IB233" s="42"/>
      <c r="IC233" s="42"/>
      <c r="ID233" s="42"/>
      <c r="IE233" s="42"/>
      <c r="IF233" s="42"/>
      <c r="IG233" s="42"/>
      <c r="IH233" s="42"/>
      <c r="II233" s="42"/>
      <c r="IJ233" s="42"/>
      <c r="IK233" s="42"/>
      <c r="IL233" s="42"/>
      <c r="IM233" s="42"/>
      <c r="IN233" s="42"/>
      <c r="IO233" s="42"/>
      <c r="IP233" s="42"/>
      <c r="IQ233" s="42"/>
      <c r="IR233" s="42"/>
      <c r="IS233" s="42"/>
      <c r="IT233" s="42"/>
      <c r="IU233" s="42"/>
      <c r="IV233" s="42"/>
    </row>
    <row r="234" spans="1:256" hidden="1">
      <c r="A234" s="36">
        <v>195</v>
      </c>
      <c r="B234" s="3">
        <v>0</v>
      </c>
      <c r="C234" s="228">
        <v>10261</v>
      </c>
      <c r="D234" s="41">
        <v>1002</v>
      </c>
      <c r="E234" s="42" t="s">
        <v>198</v>
      </c>
      <c r="F234" s="42" t="s">
        <v>199</v>
      </c>
      <c r="G234" s="42" t="s">
        <v>200</v>
      </c>
      <c r="H234" s="42" t="s">
        <v>201</v>
      </c>
      <c r="I234" s="37" t="s">
        <v>865</v>
      </c>
      <c r="J234" s="43" t="s">
        <v>587</v>
      </c>
      <c r="L234" s="44" t="s">
        <v>866</v>
      </c>
      <c r="M234" s="39" t="s">
        <v>159</v>
      </c>
      <c r="N234" s="45" t="s">
        <v>109</v>
      </c>
      <c r="O234" s="45">
        <v>82</v>
      </c>
      <c r="P234" s="45">
        <v>6000</v>
      </c>
      <c r="Q234" s="45" t="s">
        <v>129</v>
      </c>
      <c r="R234" s="45">
        <v>42</v>
      </c>
      <c r="S234" s="45"/>
      <c r="T234" s="45"/>
      <c r="U234" s="45"/>
      <c r="V234" s="45" t="s">
        <v>83</v>
      </c>
      <c r="W234" s="45">
        <v>42</v>
      </c>
      <c r="X234" s="45" t="b">
        <v>1</v>
      </c>
      <c r="Y234" s="45"/>
      <c r="Z234" s="45" t="s">
        <v>109</v>
      </c>
      <c r="AA234" s="45"/>
      <c r="AB234" s="46"/>
      <c r="AC234" s="46"/>
      <c r="AD234" s="46" t="s">
        <v>111</v>
      </c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3" t="b">
        <v>1</v>
      </c>
      <c r="BB234" s="42" t="b">
        <v>1</v>
      </c>
      <c r="BC234" s="42">
        <v>0</v>
      </c>
      <c r="BD234" s="42">
        <v>0</v>
      </c>
      <c r="BE234" s="42">
        <v>0</v>
      </c>
      <c r="BF234" s="42">
        <v>0</v>
      </c>
      <c r="BG234" s="42">
        <v>0</v>
      </c>
      <c r="BH234" s="42">
        <v>0</v>
      </c>
      <c r="BI234" s="42">
        <v>0</v>
      </c>
      <c r="BJ234" s="42">
        <v>0</v>
      </c>
      <c r="BK234" s="42">
        <v>0</v>
      </c>
      <c r="BL234" s="42">
        <v>0</v>
      </c>
      <c r="BM234" s="42">
        <v>0</v>
      </c>
      <c r="BN234" s="42">
        <v>0</v>
      </c>
      <c r="BO234" s="42">
        <v>0</v>
      </c>
      <c r="BP234" s="43">
        <v>0</v>
      </c>
      <c r="BQ234" s="42"/>
      <c r="BR234" s="42">
        <v>0</v>
      </c>
      <c r="BS234" s="42">
        <v>0</v>
      </c>
      <c r="BT234" s="42">
        <v>0</v>
      </c>
      <c r="BU234" s="42">
        <v>0</v>
      </c>
      <c r="BV234" s="42">
        <v>0</v>
      </c>
      <c r="BW234" s="42">
        <v>0</v>
      </c>
      <c r="BX234" s="42">
        <v>0</v>
      </c>
      <c r="BY234" s="42">
        <v>0</v>
      </c>
      <c r="BZ234" s="42">
        <v>0</v>
      </c>
      <c r="CA234" s="42">
        <v>0</v>
      </c>
      <c r="CB234" s="42">
        <v>0</v>
      </c>
      <c r="CC234" s="42">
        <v>0</v>
      </c>
      <c r="CD234" s="42">
        <v>0</v>
      </c>
      <c r="CE234" s="43">
        <v>0</v>
      </c>
      <c r="CF234" s="42"/>
      <c r="CG234" s="42">
        <v>0</v>
      </c>
      <c r="CH234" s="42">
        <v>0</v>
      </c>
      <c r="CI234" s="42">
        <v>0</v>
      </c>
      <c r="CJ234" s="42">
        <v>0</v>
      </c>
      <c r="CK234" s="42">
        <v>0</v>
      </c>
      <c r="CL234" s="42">
        <v>0</v>
      </c>
      <c r="CM234" s="42">
        <v>0</v>
      </c>
      <c r="CN234" s="42">
        <v>0</v>
      </c>
      <c r="CO234" s="42">
        <v>0</v>
      </c>
      <c r="CP234" s="42">
        <v>0</v>
      </c>
      <c r="CQ234" s="42">
        <v>0</v>
      </c>
      <c r="CR234" s="42">
        <v>0</v>
      </c>
      <c r="CS234" s="42">
        <v>0</v>
      </c>
      <c r="CT234" s="43">
        <v>0</v>
      </c>
      <c r="CU234" s="42"/>
      <c r="CV234" s="42">
        <v>0</v>
      </c>
      <c r="CW234" s="42">
        <v>0</v>
      </c>
      <c r="CX234" s="42">
        <v>0</v>
      </c>
      <c r="CY234" s="42">
        <v>0</v>
      </c>
      <c r="CZ234" s="42">
        <v>0</v>
      </c>
      <c r="DA234" s="42">
        <v>0</v>
      </c>
      <c r="DB234" s="42">
        <v>0</v>
      </c>
      <c r="DC234" s="42">
        <v>0</v>
      </c>
      <c r="DD234" s="42">
        <v>0</v>
      </c>
      <c r="DE234" s="42">
        <v>0</v>
      </c>
      <c r="DF234" s="42">
        <v>0</v>
      </c>
      <c r="DG234" s="42">
        <v>0</v>
      </c>
      <c r="DH234" s="42">
        <v>0</v>
      </c>
      <c r="DI234" s="43">
        <v>0</v>
      </c>
      <c r="DJ234" s="42"/>
      <c r="DK234" s="42" t="b">
        <v>0</v>
      </c>
      <c r="DL234" s="42" t="b">
        <v>0</v>
      </c>
      <c r="DM234" s="42" t="b">
        <v>0</v>
      </c>
      <c r="DN234" s="42" t="b">
        <v>0</v>
      </c>
      <c r="DO234" s="42" t="b">
        <v>0</v>
      </c>
      <c r="DP234" s="42" t="b">
        <v>0</v>
      </c>
      <c r="DQ234" s="42" t="b">
        <v>0</v>
      </c>
      <c r="DR234" s="42" t="b">
        <v>0</v>
      </c>
      <c r="DS234" s="42" t="b">
        <v>0</v>
      </c>
      <c r="DT234" s="42" t="b">
        <v>0</v>
      </c>
      <c r="DU234" s="42" t="b">
        <v>0</v>
      </c>
      <c r="DV234" s="42" t="b">
        <v>0</v>
      </c>
      <c r="DW234" s="42" t="b">
        <v>0</v>
      </c>
      <c r="DX234" s="43" t="b">
        <v>0</v>
      </c>
      <c r="DY234" s="42"/>
      <c r="EA234" s="3" t="s">
        <v>865</v>
      </c>
      <c r="EB234" s="42"/>
      <c r="ED234" s="3">
        <v>195</v>
      </c>
      <c r="EE234" s="3">
        <v>1</v>
      </c>
      <c r="EF234" s="42"/>
      <c r="EG234" s="42"/>
      <c r="EH234" s="42" t="s">
        <v>105</v>
      </c>
      <c r="EI234" s="42" t="s">
        <v>105</v>
      </c>
      <c r="EJ234" s="42" t="s">
        <v>105</v>
      </c>
      <c r="EK234" s="42" t="s">
        <v>105</v>
      </c>
      <c r="EL234" s="42" t="s">
        <v>105</v>
      </c>
      <c r="EM234" s="42" t="s">
        <v>662</v>
      </c>
      <c r="EN234" s="42" t="s">
        <v>383</v>
      </c>
      <c r="EO234" s="42"/>
      <c r="EP234" s="42" t="s">
        <v>160</v>
      </c>
      <c r="EQ234" s="42" t="s">
        <v>105</v>
      </c>
      <c r="ER234" s="42" t="s">
        <v>160</v>
      </c>
      <c r="ES234" s="42" t="s">
        <v>105</v>
      </c>
      <c r="ET234" s="42" t="s">
        <v>105</v>
      </c>
      <c r="EU234" s="42" t="s">
        <v>105</v>
      </c>
      <c r="EV234" s="42" t="s">
        <v>105</v>
      </c>
      <c r="EW234" s="42" t="s">
        <v>105</v>
      </c>
      <c r="EX234" s="42" t="s">
        <v>663</v>
      </c>
      <c r="EY234" s="42" t="s">
        <v>384</v>
      </c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3" t="s">
        <v>395</v>
      </c>
      <c r="GG234" s="104"/>
      <c r="GH234" s="109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  <c r="HX234" s="42"/>
      <c r="HY234" s="42"/>
      <c r="HZ234" s="42"/>
      <c r="IA234" s="42"/>
      <c r="IB234" s="42"/>
      <c r="IC234" s="42"/>
      <c r="ID234" s="42"/>
      <c r="IE234" s="42"/>
      <c r="IF234" s="42"/>
      <c r="IG234" s="42"/>
      <c r="IH234" s="42"/>
      <c r="II234" s="42"/>
      <c r="IJ234" s="42"/>
      <c r="IK234" s="42"/>
      <c r="IL234" s="42"/>
      <c r="IM234" s="42"/>
      <c r="IN234" s="42"/>
      <c r="IO234" s="42"/>
      <c r="IP234" s="42"/>
      <c r="IQ234" s="42"/>
      <c r="IR234" s="42"/>
      <c r="IS234" s="42"/>
      <c r="IT234" s="42"/>
      <c r="IU234" s="42"/>
      <c r="IV234" s="42"/>
    </row>
    <row r="235" spans="1:256" hidden="1">
      <c r="A235" s="36">
        <v>196</v>
      </c>
      <c r="B235" s="3">
        <v>0</v>
      </c>
      <c r="C235" s="228">
        <v>10262</v>
      </c>
      <c r="D235" s="41">
        <v>1002</v>
      </c>
      <c r="E235" s="42" t="s">
        <v>198</v>
      </c>
      <c r="F235" s="42" t="s">
        <v>199</v>
      </c>
      <c r="G235" s="42" t="s">
        <v>200</v>
      </c>
      <c r="H235" s="42" t="s">
        <v>201</v>
      </c>
      <c r="I235" s="37" t="s">
        <v>867</v>
      </c>
      <c r="J235" s="43" t="s">
        <v>587</v>
      </c>
      <c r="L235" s="44" t="s">
        <v>868</v>
      </c>
      <c r="M235" s="39" t="s">
        <v>159</v>
      </c>
      <c r="N235" s="45" t="s">
        <v>109</v>
      </c>
      <c r="O235" s="45">
        <v>82</v>
      </c>
      <c r="P235" s="45">
        <v>6000</v>
      </c>
      <c r="Q235" s="45" t="s">
        <v>129</v>
      </c>
      <c r="R235" s="45">
        <v>60</v>
      </c>
      <c r="S235" s="45"/>
      <c r="T235" s="45"/>
      <c r="U235" s="45"/>
      <c r="V235" s="45" t="s">
        <v>83</v>
      </c>
      <c r="W235" s="45">
        <v>60</v>
      </c>
      <c r="X235" s="45" t="b">
        <v>1</v>
      </c>
      <c r="Y235" s="45"/>
      <c r="Z235" s="45" t="s">
        <v>109</v>
      </c>
      <c r="AA235" s="45"/>
      <c r="AB235" s="46"/>
      <c r="AC235" s="46"/>
      <c r="AD235" s="46" t="s">
        <v>111</v>
      </c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3" t="b">
        <v>1</v>
      </c>
      <c r="BB235" s="42" t="b">
        <v>1</v>
      </c>
      <c r="BC235" s="42">
        <v>0</v>
      </c>
      <c r="BD235" s="42">
        <v>0</v>
      </c>
      <c r="BE235" s="42">
        <v>0</v>
      </c>
      <c r="BF235" s="42">
        <v>0</v>
      </c>
      <c r="BG235" s="42">
        <v>0</v>
      </c>
      <c r="BH235" s="42">
        <v>0</v>
      </c>
      <c r="BI235" s="42">
        <v>0</v>
      </c>
      <c r="BJ235" s="42">
        <v>0</v>
      </c>
      <c r="BK235" s="42">
        <v>0</v>
      </c>
      <c r="BL235" s="42">
        <v>0</v>
      </c>
      <c r="BM235" s="42">
        <v>0</v>
      </c>
      <c r="BN235" s="42">
        <v>0</v>
      </c>
      <c r="BO235" s="42">
        <v>0</v>
      </c>
      <c r="BP235" s="43">
        <v>0</v>
      </c>
      <c r="BQ235" s="42"/>
      <c r="BR235" s="42">
        <v>0</v>
      </c>
      <c r="BS235" s="42">
        <v>0</v>
      </c>
      <c r="BT235" s="42">
        <v>0</v>
      </c>
      <c r="BU235" s="42">
        <v>0</v>
      </c>
      <c r="BV235" s="42">
        <v>0</v>
      </c>
      <c r="BW235" s="42">
        <v>0</v>
      </c>
      <c r="BX235" s="42">
        <v>0</v>
      </c>
      <c r="BY235" s="42">
        <v>0</v>
      </c>
      <c r="BZ235" s="42">
        <v>0</v>
      </c>
      <c r="CA235" s="42">
        <v>0</v>
      </c>
      <c r="CB235" s="42">
        <v>0</v>
      </c>
      <c r="CC235" s="42">
        <v>0</v>
      </c>
      <c r="CD235" s="42">
        <v>0</v>
      </c>
      <c r="CE235" s="43">
        <v>0</v>
      </c>
      <c r="CF235" s="42"/>
      <c r="CG235" s="42">
        <v>0</v>
      </c>
      <c r="CH235" s="42">
        <v>0</v>
      </c>
      <c r="CI235" s="42">
        <v>0</v>
      </c>
      <c r="CJ235" s="42">
        <v>0</v>
      </c>
      <c r="CK235" s="42">
        <v>0</v>
      </c>
      <c r="CL235" s="42">
        <v>0</v>
      </c>
      <c r="CM235" s="42">
        <v>0</v>
      </c>
      <c r="CN235" s="42">
        <v>0</v>
      </c>
      <c r="CO235" s="42">
        <v>0</v>
      </c>
      <c r="CP235" s="42">
        <v>0</v>
      </c>
      <c r="CQ235" s="42">
        <v>0</v>
      </c>
      <c r="CR235" s="42">
        <v>0</v>
      </c>
      <c r="CS235" s="42">
        <v>0</v>
      </c>
      <c r="CT235" s="43">
        <v>0</v>
      </c>
      <c r="CU235" s="42"/>
      <c r="CV235" s="42">
        <v>0</v>
      </c>
      <c r="CW235" s="42">
        <v>0</v>
      </c>
      <c r="CX235" s="42">
        <v>0</v>
      </c>
      <c r="CY235" s="42">
        <v>0</v>
      </c>
      <c r="CZ235" s="42">
        <v>0</v>
      </c>
      <c r="DA235" s="42">
        <v>0</v>
      </c>
      <c r="DB235" s="42">
        <v>0</v>
      </c>
      <c r="DC235" s="42">
        <v>0</v>
      </c>
      <c r="DD235" s="42">
        <v>0</v>
      </c>
      <c r="DE235" s="42">
        <v>0</v>
      </c>
      <c r="DF235" s="42">
        <v>0</v>
      </c>
      <c r="DG235" s="42">
        <v>0</v>
      </c>
      <c r="DH235" s="42">
        <v>0</v>
      </c>
      <c r="DI235" s="43">
        <v>0</v>
      </c>
      <c r="DJ235" s="42"/>
      <c r="DK235" s="42" t="b">
        <v>0</v>
      </c>
      <c r="DL235" s="42" t="b">
        <v>0</v>
      </c>
      <c r="DM235" s="42" t="b">
        <v>0</v>
      </c>
      <c r="DN235" s="42" t="b">
        <v>0</v>
      </c>
      <c r="DO235" s="42" t="b">
        <v>0</v>
      </c>
      <c r="DP235" s="42" t="b">
        <v>0</v>
      </c>
      <c r="DQ235" s="42" t="b">
        <v>0</v>
      </c>
      <c r="DR235" s="42" t="b">
        <v>0</v>
      </c>
      <c r="DS235" s="42" t="b">
        <v>0</v>
      </c>
      <c r="DT235" s="42" t="b">
        <v>0</v>
      </c>
      <c r="DU235" s="42" t="b">
        <v>0</v>
      </c>
      <c r="DV235" s="42" t="b">
        <v>0</v>
      </c>
      <c r="DW235" s="42" t="b">
        <v>0</v>
      </c>
      <c r="DX235" s="43" t="b">
        <v>0</v>
      </c>
      <c r="DY235" s="42"/>
      <c r="EA235" s="3" t="s">
        <v>867</v>
      </c>
      <c r="EB235" s="42"/>
      <c r="ED235" s="3">
        <v>196</v>
      </c>
      <c r="EE235" s="3">
        <v>1</v>
      </c>
      <c r="EF235" s="42"/>
      <c r="EG235" s="42"/>
      <c r="EH235" s="42" t="s">
        <v>105</v>
      </c>
      <c r="EI235" s="42" t="s">
        <v>105</v>
      </c>
      <c r="EJ235" s="42" t="s">
        <v>105</v>
      </c>
      <c r="EK235" s="42" t="s">
        <v>105</v>
      </c>
      <c r="EL235" s="42" t="s">
        <v>105</v>
      </c>
      <c r="EM235" s="42" t="s">
        <v>662</v>
      </c>
      <c r="EN235" s="42" t="s">
        <v>393</v>
      </c>
      <c r="EO235" s="42"/>
      <c r="EP235" s="42" t="s">
        <v>160</v>
      </c>
      <c r="EQ235" s="42" t="s">
        <v>105</v>
      </c>
      <c r="ER235" s="42" t="s">
        <v>160</v>
      </c>
      <c r="ES235" s="42" t="s">
        <v>105</v>
      </c>
      <c r="ET235" s="42" t="s">
        <v>105</v>
      </c>
      <c r="EU235" s="42" t="s">
        <v>105</v>
      </c>
      <c r="EV235" s="42" t="s">
        <v>105</v>
      </c>
      <c r="EW235" s="42" t="s">
        <v>105</v>
      </c>
      <c r="EX235" s="42" t="s">
        <v>663</v>
      </c>
      <c r="EY235" s="42" t="s">
        <v>394</v>
      </c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3" t="s">
        <v>395</v>
      </c>
      <c r="GG235" s="104"/>
      <c r="GH235" s="109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  <c r="HX235" s="42"/>
      <c r="HY235" s="42"/>
      <c r="HZ235" s="42"/>
      <c r="IA235" s="42"/>
      <c r="IB235" s="42"/>
      <c r="IC235" s="42"/>
      <c r="ID235" s="42"/>
      <c r="IE235" s="42"/>
      <c r="IF235" s="42"/>
      <c r="IG235" s="42"/>
      <c r="IH235" s="42"/>
      <c r="II235" s="42"/>
      <c r="IJ235" s="42"/>
      <c r="IK235" s="42"/>
      <c r="IL235" s="42"/>
      <c r="IM235" s="42"/>
      <c r="IN235" s="42"/>
      <c r="IO235" s="42"/>
      <c r="IP235" s="42"/>
      <c r="IQ235" s="42"/>
      <c r="IR235" s="42"/>
      <c r="IS235" s="42"/>
      <c r="IT235" s="42"/>
      <c r="IU235" s="42"/>
      <c r="IV235" s="42"/>
    </row>
    <row r="236" spans="1:256" hidden="1">
      <c r="A236" s="36">
        <v>197</v>
      </c>
      <c r="B236" s="3">
        <v>0</v>
      </c>
      <c r="C236" s="228">
        <v>10263</v>
      </c>
      <c r="D236" s="41">
        <v>1002</v>
      </c>
      <c r="E236" s="42" t="s">
        <v>198</v>
      </c>
      <c r="F236" s="42" t="s">
        <v>199</v>
      </c>
      <c r="G236" s="42" t="s">
        <v>200</v>
      </c>
      <c r="H236" s="42" t="s">
        <v>201</v>
      </c>
      <c r="I236" s="37" t="s">
        <v>869</v>
      </c>
      <c r="J236" s="43" t="s">
        <v>587</v>
      </c>
      <c r="L236" s="44" t="s">
        <v>870</v>
      </c>
      <c r="M236" s="39" t="s">
        <v>159</v>
      </c>
      <c r="N236" s="45" t="s">
        <v>109</v>
      </c>
      <c r="O236" s="45">
        <v>82</v>
      </c>
      <c r="P236" s="45">
        <v>6000</v>
      </c>
      <c r="Q236" s="45" t="s">
        <v>129</v>
      </c>
      <c r="R236" s="45">
        <v>80</v>
      </c>
      <c r="S236" s="45"/>
      <c r="T236" s="45"/>
      <c r="U236" s="45"/>
      <c r="V236" s="45" t="s">
        <v>83</v>
      </c>
      <c r="W236" s="45">
        <v>80</v>
      </c>
      <c r="X236" s="45" t="b">
        <v>1</v>
      </c>
      <c r="Y236" s="45"/>
      <c r="Z236" s="45" t="s">
        <v>109</v>
      </c>
      <c r="AA236" s="45"/>
      <c r="AB236" s="46"/>
      <c r="AC236" s="46"/>
      <c r="AD236" s="46" t="s">
        <v>111</v>
      </c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3" t="b">
        <v>1</v>
      </c>
      <c r="BB236" s="42" t="b">
        <v>1</v>
      </c>
      <c r="BC236" s="42">
        <v>0</v>
      </c>
      <c r="BD236" s="42">
        <v>0</v>
      </c>
      <c r="BE236" s="42">
        <v>0</v>
      </c>
      <c r="BF236" s="42">
        <v>0</v>
      </c>
      <c r="BG236" s="42">
        <v>0</v>
      </c>
      <c r="BH236" s="42">
        <v>0</v>
      </c>
      <c r="BI236" s="42">
        <v>0</v>
      </c>
      <c r="BJ236" s="42">
        <v>0</v>
      </c>
      <c r="BK236" s="42">
        <v>0</v>
      </c>
      <c r="BL236" s="42">
        <v>0</v>
      </c>
      <c r="BM236" s="42">
        <v>0</v>
      </c>
      <c r="BN236" s="42">
        <v>0</v>
      </c>
      <c r="BO236" s="42">
        <v>0</v>
      </c>
      <c r="BP236" s="43">
        <v>0</v>
      </c>
      <c r="BQ236" s="42"/>
      <c r="BR236" s="42">
        <v>0</v>
      </c>
      <c r="BS236" s="42">
        <v>0</v>
      </c>
      <c r="BT236" s="42">
        <v>0</v>
      </c>
      <c r="BU236" s="42">
        <v>0</v>
      </c>
      <c r="BV236" s="42">
        <v>0</v>
      </c>
      <c r="BW236" s="42">
        <v>0</v>
      </c>
      <c r="BX236" s="42">
        <v>0</v>
      </c>
      <c r="BY236" s="42">
        <v>0</v>
      </c>
      <c r="BZ236" s="42">
        <v>0</v>
      </c>
      <c r="CA236" s="42">
        <v>0</v>
      </c>
      <c r="CB236" s="42">
        <v>0</v>
      </c>
      <c r="CC236" s="42">
        <v>0</v>
      </c>
      <c r="CD236" s="42">
        <v>0</v>
      </c>
      <c r="CE236" s="43">
        <v>0</v>
      </c>
      <c r="CF236" s="42"/>
      <c r="CG236" s="42">
        <v>0</v>
      </c>
      <c r="CH236" s="42">
        <v>0</v>
      </c>
      <c r="CI236" s="42">
        <v>0</v>
      </c>
      <c r="CJ236" s="42">
        <v>0</v>
      </c>
      <c r="CK236" s="42">
        <v>0</v>
      </c>
      <c r="CL236" s="42">
        <v>0</v>
      </c>
      <c r="CM236" s="42">
        <v>0</v>
      </c>
      <c r="CN236" s="42">
        <v>0</v>
      </c>
      <c r="CO236" s="42">
        <v>0</v>
      </c>
      <c r="CP236" s="42">
        <v>0</v>
      </c>
      <c r="CQ236" s="42">
        <v>0</v>
      </c>
      <c r="CR236" s="42">
        <v>0</v>
      </c>
      <c r="CS236" s="42">
        <v>0</v>
      </c>
      <c r="CT236" s="43">
        <v>0</v>
      </c>
      <c r="CU236" s="42"/>
      <c r="CV236" s="42">
        <v>0</v>
      </c>
      <c r="CW236" s="42">
        <v>0</v>
      </c>
      <c r="CX236" s="42">
        <v>0</v>
      </c>
      <c r="CY236" s="42">
        <v>0</v>
      </c>
      <c r="CZ236" s="42">
        <v>0</v>
      </c>
      <c r="DA236" s="42">
        <v>0</v>
      </c>
      <c r="DB236" s="42">
        <v>0</v>
      </c>
      <c r="DC236" s="42">
        <v>0</v>
      </c>
      <c r="DD236" s="42">
        <v>0</v>
      </c>
      <c r="DE236" s="42">
        <v>0</v>
      </c>
      <c r="DF236" s="42">
        <v>0</v>
      </c>
      <c r="DG236" s="42">
        <v>0</v>
      </c>
      <c r="DH236" s="42">
        <v>0</v>
      </c>
      <c r="DI236" s="43">
        <v>0</v>
      </c>
      <c r="DJ236" s="42"/>
      <c r="DK236" s="42" t="b">
        <v>0</v>
      </c>
      <c r="DL236" s="42" t="b">
        <v>0</v>
      </c>
      <c r="DM236" s="42" t="b">
        <v>0</v>
      </c>
      <c r="DN236" s="42" t="b">
        <v>0</v>
      </c>
      <c r="DO236" s="42" t="b">
        <v>0</v>
      </c>
      <c r="DP236" s="42" t="b">
        <v>0</v>
      </c>
      <c r="DQ236" s="42" t="b">
        <v>0</v>
      </c>
      <c r="DR236" s="42" t="b">
        <v>0</v>
      </c>
      <c r="DS236" s="42" t="b">
        <v>0</v>
      </c>
      <c r="DT236" s="42" t="b">
        <v>0</v>
      </c>
      <c r="DU236" s="42" t="b">
        <v>0</v>
      </c>
      <c r="DV236" s="42" t="b">
        <v>0</v>
      </c>
      <c r="DW236" s="42" t="b">
        <v>0</v>
      </c>
      <c r="DX236" s="43" t="b">
        <v>0</v>
      </c>
      <c r="DY236" s="42"/>
      <c r="EA236" s="3" t="s">
        <v>869</v>
      </c>
      <c r="EB236" s="42"/>
      <c r="ED236" s="3">
        <v>197</v>
      </c>
      <c r="EE236" s="3">
        <v>1</v>
      </c>
      <c r="EF236" s="42"/>
      <c r="EG236" s="42"/>
      <c r="EH236" s="42" t="s">
        <v>105</v>
      </c>
      <c r="EI236" s="42" t="s">
        <v>105</v>
      </c>
      <c r="EJ236" s="42" t="s">
        <v>105</v>
      </c>
      <c r="EK236" s="42" t="s">
        <v>105</v>
      </c>
      <c r="EL236" s="42" t="s">
        <v>105</v>
      </c>
      <c r="EM236" s="42" t="s">
        <v>662</v>
      </c>
      <c r="EN236" s="42" t="s">
        <v>399</v>
      </c>
      <c r="EO236" s="42"/>
      <c r="EP236" s="42" t="s">
        <v>160</v>
      </c>
      <c r="EQ236" s="42" t="s">
        <v>105</v>
      </c>
      <c r="ER236" s="42" t="s">
        <v>160</v>
      </c>
      <c r="ES236" s="42" t="s">
        <v>105</v>
      </c>
      <c r="ET236" s="42" t="s">
        <v>105</v>
      </c>
      <c r="EU236" s="42" t="s">
        <v>105</v>
      </c>
      <c r="EV236" s="42" t="s">
        <v>105</v>
      </c>
      <c r="EW236" s="42" t="s">
        <v>105</v>
      </c>
      <c r="EX236" s="42" t="s">
        <v>663</v>
      </c>
      <c r="EY236" s="42" t="s">
        <v>400</v>
      </c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3" t="s">
        <v>395</v>
      </c>
      <c r="GG236" s="104"/>
      <c r="GH236" s="109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  <c r="HZ236" s="42"/>
      <c r="IA236" s="42"/>
      <c r="IB236" s="42"/>
      <c r="IC236" s="42"/>
      <c r="ID236" s="42"/>
      <c r="IE236" s="42"/>
      <c r="IF236" s="42"/>
      <c r="IG236" s="42"/>
      <c r="IH236" s="42"/>
      <c r="II236" s="42"/>
      <c r="IJ236" s="42"/>
      <c r="IK236" s="42"/>
      <c r="IL236" s="42"/>
      <c r="IM236" s="42"/>
      <c r="IN236" s="42"/>
      <c r="IO236" s="42"/>
      <c r="IP236" s="42"/>
      <c r="IQ236" s="42"/>
      <c r="IR236" s="42"/>
      <c r="IS236" s="42"/>
      <c r="IT236" s="42"/>
      <c r="IU236" s="42"/>
      <c r="IV236" s="42"/>
    </row>
    <row r="237" spans="1:256" hidden="1">
      <c r="A237" s="36">
        <v>198</v>
      </c>
      <c r="B237" s="3">
        <v>0</v>
      </c>
      <c r="C237" s="228">
        <v>10264</v>
      </c>
      <c r="D237" s="41">
        <v>1002</v>
      </c>
      <c r="E237" s="42" t="s">
        <v>198</v>
      </c>
      <c r="F237" s="42" t="s">
        <v>199</v>
      </c>
      <c r="G237" s="42" t="s">
        <v>200</v>
      </c>
      <c r="H237" s="42" t="s">
        <v>201</v>
      </c>
      <c r="I237" s="37" t="s">
        <v>871</v>
      </c>
      <c r="J237" s="43" t="s">
        <v>587</v>
      </c>
      <c r="L237" s="44" t="s">
        <v>872</v>
      </c>
      <c r="M237" s="39" t="s">
        <v>159</v>
      </c>
      <c r="N237" s="45" t="s">
        <v>109</v>
      </c>
      <c r="O237" s="45">
        <v>82</v>
      </c>
      <c r="P237" s="45">
        <v>6000</v>
      </c>
      <c r="Q237" s="45" t="s">
        <v>129</v>
      </c>
      <c r="R237" s="45">
        <v>100</v>
      </c>
      <c r="S237" s="45"/>
      <c r="T237" s="45"/>
      <c r="U237" s="45"/>
      <c r="V237" s="45" t="s">
        <v>83</v>
      </c>
      <c r="W237" s="45">
        <v>100</v>
      </c>
      <c r="X237" s="45" t="b">
        <v>1</v>
      </c>
      <c r="Y237" s="45"/>
      <c r="Z237" s="45" t="s">
        <v>109</v>
      </c>
      <c r="AA237" s="45"/>
      <c r="AB237" s="46"/>
      <c r="AC237" s="46"/>
      <c r="AD237" s="46" t="s">
        <v>111</v>
      </c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3" t="b">
        <v>1</v>
      </c>
      <c r="BB237" s="42" t="b">
        <v>1</v>
      </c>
      <c r="BC237" s="42">
        <v>0</v>
      </c>
      <c r="BD237" s="42">
        <v>0</v>
      </c>
      <c r="BE237" s="42">
        <v>0</v>
      </c>
      <c r="BF237" s="42">
        <v>0</v>
      </c>
      <c r="BG237" s="42">
        <v>0</v>
      </c>
      <c r="BH237" s="42">
        <v>0</v>
      </c>
      <c r="BI237" s="42">
        <v>0</v>
      </c>
      <c r="BJ237" s="42">
        <v>0</v>
      </c>
      <c r="BK237" s="42">
        <v>0</v>
      </c>
      <c r="BL237" s="42">
        <v>0</v>
      </c>
      <c r="BM237" s="42">
        <v>0</v>
      </c>
      <c r="BN237" s="42">
        <v>0</v>
      </c>
      <c r="BO237" s="42">
        <v>0</v>
      </c>
      <c r="BP237" s="43">
        <v>0</v>
      </c>
      <c r="BQ237" s="42"/>
      <c r="BR237" s="42">
        <v>0</v>
      </c>
      <c r="BS237" s="42">
        <v>0</v>
      </c>
      <c r="BT237" s="42">
        <v>0</v>
      </c>
      <c r="BU237" s="42">
        <v>0</v>
      </c>
      <c r="BV237" s="42">
        <v>0</v>
      </c>
      <c r="BW237" s="42">
        <v>0</v>
      </c>
      <c r="BX237" s="42">
        <v>0</v>
      </c>
      <c r="BY237" s="42">
        <v>0</v>
      </c>
      <c r="BZ237" s="42">
        <v>0</v>
      </c>
      <c r="CA237" s="42">
        <v>0</v>
      </c>
      <c r="CB237" s="42">
        <v>0</v>
      </c>
      <c r="CC237" s="42">
        <v>0</v>
      </c>
      <c r="CD237" s="42">
        <v>0</v>
      </c>
      <c r="CE237" s="43">
        <v>0</v>
      </c>
      <c r="CF237" s="42"/>
      <c r="CG237" s="42">
        <v>0</v>
      </c>
      <c r="CH237" s="42">
        <v>0</v>
      </c>
      <c r="CI237" s="42">
        <v>0</v>
      </c>
      <c r="CJ237" s="42">
        <v>0</v>
      </c>
      <c r="CK237" s="42">
        <v>0</v>
      </c>
      <c r="CL237" s="42">
        <v>0</v>
      </c>
      <c r="CM237" s="42">
        <v>0</v>
      </c>
      <c r="CN237" s="42">
        <v>0</v>
      </c>
      <c r="CO237" s="42">
        <v>0</v>
      </c>
      <c r="CP237" s="42">
        <v>0</v>
      </c>
      <c r="CQ237" s="42">
        <v>0</v>
      </c>
      <c r="CR237" s="42">
        <v>0</v>
      </c>
      <c r="CS237" s="42">
        <v>0</v>
      </c>
      <c r="CT237" s="43">
        <v>0</v>
      </c>
      <c r="CU237" s="42"/>
      <c r="CV237" s="42">
        <v>0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0</v>
      </c>
      <c r="DJ237" s="42"/>
      <c r="DK237" s="42" t="b">
        <v>0</v>
      </c>
      <c r="DL237" s="42" t="b">
        <v>0</v>
      </c>
      <c r="DM237" s="42" t="b">
        <v>0</v>
      </c>
      <c r="DN237" s="42" t="b">
        <v>0</v>
      </c>
      <c r="DO237" s="42" t="b">
        <v>0</v>
      </c>
      <c r="DP237" s="42" t="b">
        <v>0</v>
      </c>
      <c r="DQ237" s="42" t="b">
        <v>0</v>
      </c>
      <c r="DR237" s="42" t="b">
        <v>0</v>
      </c>
      <c r="DS237" s="42" t="b">
        <v>0</v>
      </c>
      <c r="DT237" s="42" t="b">
        <v>0</v>
      </c>
      <c r="DU237" s="42" t="b">
        <v>0</v>
      </c>
      <c r="DV237" s="42" t="b">
        <v>0</v>
      </c>
      <c r="DW237" s="42" t="b">
        <v>0</v>
      </c>
      <c r="DX237" s="43" t="b">
        <v>0</v>
      </c>
      <c r="DY237" s="42"/>
      <c r="EA237" s="3" t="s">
        <v>871</v>
      </c>
      <c r="EB237" s="42"/>
      <c r="ED237" s="3">
        <v>198</v>
      </c>
      <c r="EE237" s="3">
        <v>1</v>
      </c>
      <c r="EF237" s="42"/>
      <c r="EG237" s="42"/>
      <c r="EH237" s="42" t="s">
        <v>105</v>
      </c>
      <c r="EI237" s="42" t="s">
        <v>105</v>
      </c>
      <c r="EJ237" s="42" t="s">
        <v>105</v>
      </c>
      <c r="EK237" s="42" t="s">
        <v>105</v>
      </c>
      <c r="EL237" s="42" t="s">
        <v>105</v>
      </c>
      <c r="EM237" s="42" t="s">
        <v>662</v>
      </c>
      <c r="EN237" s="42" t="s">
        <v>404</v>
      </c>
      <c r="EO237" s="42"/>
      <c r="EP237" s="42" t="s">
        <v>160</v>
      </c>
      <c r="EQ237" s="42" t="s">
        <v>105</v>
      </c>
      <c r="ER237" s="42" t="s">
        <v>160</v>
      </c>
      <c r="ES237" s="42" t="s">
        <v>105</v>
      </c>
      <c r="ET237" s="42" t="s">
        <v>105</v>
      </c>
      <c r="EU237" s="42" t="s">
        <v>105</v>
      </c>
      <c r="EV237" s="42" t="s">
        <v>105</v>
      </c>
      <c r="EW237" s="42" t="s">
        <v>105</v>
      </c>
      <c r="EX237" s="42" t="s">
        <v>663</v>
      </c>
      <c r="EY237" s="42" t="s">
        <v>405</v>
      </c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3" t="s">
        <v>395</v>
      </c>
      <c r="GG237" s="104"/>
      <c r="GH237" s="109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  <c r="HZ237" s="42"/>
      <c r="IA237" s="42"/>
      <c r="IB237" s="42"/>
      <c r="IC237" s="42"/>
      <c r="ID237" s="42"/>
      <c r="IE237" s="42"/>
      <c r="IF237" s="42"/>
      <c r="IG237" s="42"/>
      <c r="IH237" s="42"/>
      <c r="II237" s="42"/>
      <c r="IJ237" s="42"/>
      <c r="IK237" s="42"/>
      <c r="IL237" s="42"/>
      <c r="IM237" s="42"/>
      <c r="IN237" s="42"/>
      <c r="IO237" s="42"/>
      <c r="IP237" s="42"/>
      <c r="IQ237" s="42"/>
      <c r="IR237" s="42"/>
      <c r="IS237" s="42"/>
      <c r="IT237" s="42"/>
      <c r="IU237" s="42"/>
      <c r="IV237" s="42"/>
    </row>
    <row r="238" spans="1:256" hidden="1">
      <c r="A238" s="36">
        <v>199</v>
      </c>
      <c r="B238" s="3">
        <v>0</v>
      </c>
      <c r="C238" s="228">
        <v>10265</v>
      </c>
      <c r="D238" s="41">
        <v>1002</v>
      </c>
      <c r="E238" s="42" t="s">
        <v>198</v>
      </c>
      <c r="F238" s="42" t="s">
        <v>199</v>
      </c>
      <c r="G238" s="42" t="s">
        <v>200</v>
      </c>
      <c r="H238" s="42" t="s">
        <v>201</v>
      </c>
      <c r="I238" s="37" t="s">
        <v>873</v>
      </c>
      <c r="J238" s="43" t="s">
        <v>587</v>
      </c>
      <c r="L238" s="44" t="s">
        <v>874</v>
      </c>
      <c r="M238" s="39" t="s">
        <v>159</v>
      </c>
      <c r="N238" s="45" t="s">
        <v>109</v>
      </c>
      <c r="O238" s="45">
        <v>82</v>
      </c>
      <c r="P238" s="45">
        <v>6000</v>
      </c>
      <c r="Q238" s="45" t="s">
        <v>129</v>
      </c>
      <c r="R238" s="45">
        <v>150</v>
      </c>
      <c r="S238" s="45"/>
      <c r="T238" s="45"/>
      <c r="U238" s="45"/>
      <c r="V238" s="45" t="s">
        <v>83</v>
      </c>
      <c r="W238" s="45">
        <v>150</v>
      </c>
      <c r="X238" s="45" t="b">
        <v>1</v>
      </c>
      <c r="Y238" s="45"/>
      <c r="Z238" s="45" t="s">
        <v>109</v>
      </c>
      <c r="AA238" s="45"/>
      <c r="AB238" s="46"/>
      <c r="AC238" s="46"/>
      <c r="AD238" s="46" t="s">
        <v>111</v>
      </c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3" t="b">
        <v>1</v>
      </c>
      <c r="BB238" s="42" t="b">
        <v>1</v>
      </c>
      <c r="BC238" s="42">
        <v>0</v>
      </c>
      <c r="BD238" s="42">
        <v>0</v>
      </c>
      <c r="BE238" s="42">
        <v>0</v>
      </c>
      <c r="BF238" s="42">
        <v>0</v>
      </c>
      <c r="BG238" s="42">
        <v>0</v>
      </c>
      <c r="BH238" s="42">
        <v>0</v>
      </c>
      <c r="BI238" s="42">
        <v>0</v>
      </c>
      <c r="BJ238" s="42">
        <v>0</v>
      </c>
      <c r="BK238" s="42">
        <v>0</v>
      </c>
      <c r="BL238" s="42">
        <v>0</v>
      </c>
      <c r="BM238" s="42">
        <v>0</v>
      </c>
      <c r="BN238" s="42">
        <v>0</v>
      </c>
      <c r="BO238" s="42">
        <v>0</v>
      </c>
      <c r="BP238" s="43">
        <v>0</v>
      </c>
      <c r="BQ238" s="42"/>
      <c r="BR238" s="42">
        <v>0</v>
      </c>
      <c r="BS238" s="42">
        <v>0</v>
      </c>
      <c r="BT238" s="42">
        <v>0</v>
      </c>
      <c r="BU238" s="42">
        <v>0</v>
      </c>
      <c r="BV238" s="42">
        <v>0</v>
      </c>
      <c r="BW238" s="42">
        <v>0</v>
      </c>
      <c r="BX238" s="42">
        <v>0</v>
      </c>
      <c r="BY238" s="42">
        <v>0</v>
      </c>
      <c r="BZ238" s="42">
        <v>0</v>
      </c>
      <c r="CA238" s="42">
        <v>0</v>
      </c>
      <c r="CB238" s="42">
        <v>0</v>
      </c>
      <c r="CC238" s="42">
        <v>0</v>
      </c>
      <c r="CD238" s="42">
        <v>0</v>
      </c>
      <c r="CE238" s="43">
        <v>0</v>
      </c>
      <c r="CF238" s="42"/>
      <c r="CG238" s="42">
        <v>0</v>
      </c>
      <c r="CH238" s="42">
        <v>0</v>
      </c>
      <c r="CI238" s="42">
        <v>0</v>
      </c>
      <c r="CJ238" s="42">
        <v>0</v>
      </c>
      <c r="CK238" s="42">
        <v>0</v>
      </c>
      <c r="CL238" s="42">
        <v>0</v>
      </c>
      <c r="CM238" s="42">
        <v>0</v>
      </c>
      <c r="CN238" s="42">
        <v>0</v>
      </c>
      <c r="CO238" s="42">
        <v>0</v>
      </c>
      <c r="CP238" s="42">
        <v>0</v>
      </c>
      <c r="CQ238" s="42">
        <v>0</v>
      </c>
      <c r="CR238" s="42">
        <v>0</v>
      </c>
      <c r="CS238" s="42">
        <v>0</v>
      </c>
      <c r="CT238" s="43">
        <v>0</v>
      </c>
      <c r="CU238" s="42"/>
      <c r="CV238" s="42">
        <v>0</v>
      </c>
      <c r="CW238" s="42">
        <v>0</v>
      </c>
      <c r="CX238" s="42">
        <v>0</v>
      </c>
      <c r="CY238" s="42">
        <v>0</v>
      </c>
      <c r="CZ238" s="42">
        <v>0</v>
      </c>
      <c r="DA238" s="42">
        <v>0</v>
      </c>
      <c r="DB238" s="42">
        <v>0</v>
      </c>
      <c r="DC238" s="42">
        <v>0</v>
      </c>
      <c r="DD238" s="42">
        <v>0</v>
      </c>
      <c r="DE238" s="42">
        <v>0</v>
      </c>
      <c r="DF238" s="42">
        <v>0</v>
      </c>
      <c r="DG238" s="42">
        <v>0</v>
      </c>
      <c r="DH238" s="42">
        <v>0</v>
      </c>
      <c r="DI238" s="43">
        <v>0</v>
      </c>
      <c r="DJ238" s="42"/>
      <c r="DK238" s="42" t="b">
        <v>0</v>
      </c>
      <c r="DL238" s="42" t="b">
        <v>0</v>
      </c>
      <c r="DM238" s="42" t="b">
        <v>0</v>
      </c>
      <c r="DN238" s="42" t="b">
        <v>0</v>
      </c>
      <c r="DO238" s="42" t="b">
        <v>0</v>
      </c>
      <c r="DP238" s="42" t="b">
        <v>0</v>
      </c>
      <c r="DQ238" s="42" t="b">
        <v>0</v>
      </c>
      <c r="DR238" s="42" t="b">
        <v>0</v>
      </c>
      <c r="DS238" s="42" t="b">
        <v>0</v>
      </c>
      <c r="DT238" s="42" t="b">
        <v>0</v>
      </c>
      <c r="DU238" s="42" t="b">
        <v>0</v>
      </c>
      <c r="DV238" s="42" t="b">
        <v>0</v>
      </c>
      <c r="DW238" s="42" t="b">
        <v>0</v>
      </c>
      <c r="DX238" s="43" t="b">
        <v>0</v>
      </c>
      <c r="DY238" s="42"/>
      <c r="EA238" s="3" t="s">
        <v>873</v>
      </c>
      <c r="EB238" s="42"/>
      <c r="ED238" s="3">
        <v>199</v>
      </c>
      <c r="EE238" s="3">
        <v>1</v>
      </c>
      <c r="EF238" s="42"/>
      <c r="EG238" s="42"/>
      <c r="EH238" s="42" t="s">
        <v>105</v>
      </c>
      <c r="EI238" s="42" t="s">
        <v>105</v>
      </c>
      <c r="EJ238" s="42" t="s">
        <v>105</v>
      </c>
      <c r="EK238" s="42" t="s">
        <v>105</v>
      </c>
      <c r="EL238" s="42" t="s">
        <v>105</v>
      </c>
      <c r="EM238" s="42" t="s">
        <v>662</v>
      </c>
      <c r="EN238" s="42" t="s">
        <v>409</v>
      </c>
      <c r="EO238" s="42"/>
      <c r="EP238" s="42" t="s">
        <v>160</v>
      </c>
      <c r="EQ238" s="42" t="s">
        <v>105</v>
      </c>
      <c r="ER238" s="42" t="s">
        <v>160</v>
      </c>
      <c r="ES238" s="42" t="s">
        <v>105</v>
      </c>
      <c r="ET238" s="42" t="s">
        <v>105</v>
      </c>
      <c r="EU238" s="42" t="s">
        <v>105</v>
      </c>
      <c r="EV238" s="42" t="s">
        <v>105</v>
      </c>
      <c r="EW238" s="42" t="s">
        <v>105</v>
      </c>
      <c r="EX238" s="42" t="s">
        <v>663</v>
      </c>
      <c r="EY238" s="42" t="s">
        <v>410</v>
      </c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3" t="s">
        <v>395</v>
      </c>
      <c r="GG238" s="104"/>
      <c r="GH238" s="109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  <c r="HX238" s="42"/>
      <c r="HY238" s="42"/>
      <c r="HZ238" s="42"/>
      <c r="IA238" s="42"/>
      <c r="IB238" s="42"/>
      <c r="IC238" s="42"/>
      <c r="ID238" s="42"/>
      <c r="IE238" s="42"/>
      <c r="IF238" s="42"/>
      <c r="IG238" s="42"/>
      <c r="IH238" s="42"/>
      <c r="II238" s="42"/>
      <c r="IJ238" s="42"/>
      <c r="IK238" s="42"/>
      <c r="IL238" s="42"/>
      <c r="IM238" s="42"/>
      <c r="IN238" s="42"/>
      <c r="IO238" s="42"/>
      <c r="IP238" s="42"/>
      <c r="IQ238" s="42"/>
      <c r="IR238" s="42"/>
      <c r="IS238" s="42"/>
      <c r="IT238" s="42"/>
      <c r="IU238" s="42"/>
      <c r="IV238" s="42"/>
    </row>
    <row r="239" spans="1:256">
      <c r="A239" s="36">
        <v>200</v>
      </c>
      <c r="B239" s="3">
        <v>0</v>
      </c>
      <c r="C239" s="228">
        <v>10266</v>
      </c>
      <c r="D239" s="228">
        <v>1002</v>
      </c>
      <c r="E239" s="3" t="s">
        <v>198</v>
      </c>
      <c r="F239" s="3" t="s">
        <v>199</v>
      </c>
      <c r="G239" s="3" t="s">
        <v>200</v>
      </c>
      <c r="H239" s="3" t="s">
        <v>201</v>
      </c>
      <c r="I239" s="37" t="s">
        <v>875</v>
      </c>
      <c r="J239" s="35" t="s">
        <v>587</v>
      </c>
      <c r="K239" s="35"/>
      <c r="L239" s="38" t="s">
        <v>876</v>
      </c>
      <c r="M239" s="39" t="s">
        <v>134</v>
      </c>
      <c r="N239" s="39" t="s">
        <v>109</v>
      </c>
      <c r="O239" s="39"/>
      <c r="P239" s="45">
        <v>6000</v>
      </c>
      <c r="Q239" s="39" t="s">
        <v>129</v>
      </c>
      <c r="R239" s="39">
        <v>7</v>
      </c>
      <c r="S239" s="57"/>
      <c r="T239" s="57"/>
      <c r="U239" s="57"/>
      <c r="V239" s="39" t="s">
        <v>83</v>
      </c>
      <c r="W239" s="39">
        <v>7</v>
      </c>
      <c r="X239" s="39"/>
      <c r="Y239" s="39"/>
      <c r="Z239" s="39" t="s">
        <v>109</v>
      </c>
      <c r="AA239" s="39"/>
      <c r="AB239" s="40"/>
      <c r="AC239" s="39"/>
      <c r="AD239" s="228" t="s">
        <v>111</v>
      </c>
      <c r="BA239" s="3" t="b">
        <v>1</v>
      </c>
      <c r="BB239" s="34" t="b">
        <v>1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5"/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5"/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>
        <v>0</v>
      </c>
      <c r="CM239" s="3">
        <v>0</v>
      </c>
      <c r="CN239" s="3">
        <v>0</v>
      </c>
      <c r="CO239" s="3">
        <v>0</v>
      </c>
      <c r="CP239" s="3">
        <v>0</v>
      </c>
      <c r="CQ239" s="3">
        <v>0</v>
      </c>
      <c r="CR239" s="3">
        <v>0</v>
      </c>
      <c r="CS239" s="3">
        <v>0</v>
      </c>
      <c r="CT239" s="3">
        <v>0</v>
      </c>
      <c r="CU239" s="35"/>
      <c r="CV239" s="3">
        <v>0</v>
      </c>
      <c r="CW239" s="3">
        <v>0</v>
      </c>
      <c r="CX239" s="3">
        <v>0</v>
      </c>
      <c r="CY239" s="3">
        <v>0</v>
      </c>
      <c r="CZ239" s="3">
        <v>0</v>
      </c>
      <c r="DA239" s="3">
        <v>0</v>
      </c>
      <c r="DB239" s="3">
        <v>0</v>
      </c>
      <c r="DC239" s="3">
        <v>0</v>
      </c>
      <c r="DD239" s="3">
        <v>0</v>
      </c>
      <c r="DE239" s="3">
        <v>0</v>
      </c>
      <c r="DF239" s="3">
        <v>0</v>
      </c>
      <c r="DG239" s="3">
        <v>0</v>
      </c>
      <c r="DH239" s="3">
        <v>0</v>
      </c>
      <c r="DI239" s="3">
        <v>0</v>
      </c>
      <c r="DJ239" s="35"/>
      <c r="DK239" s="3" t="b">
        <v>0</v>
      </c>
      <c r="DL239" s="3" t="b">
        <v>0</v>
      </c>
      <c r="DM239" s="3" t="b">
        <v>0</v>
      </c>
      <c r="DN239" s="3" t="b">
        <v>0</v>
      </c>
      <c r="DO239" s="3" t="b">
        <v>0</v>
      </c>
      <c r="DP239" s="3" t="b">
        <v>0</v>
      </c>
      <c r="DQ239" s="3" t="b">
        <v>0</v>
      </c>
      <c r="DR239" s="3" t="b">
        <v>0</v>
      </c>
      <c r="DS239" s="3" t="b">
        <v>0</v>
      </c>
      <c r="DT239" s="3" t="b">
        <v>0</v>
      </c>
      <c r="DU239" s="3" t="b">
        <v>0</v>
      </c>
      <c r="DV239" s="3" t="b">
        <v>0</v>
      </c>
      <c r="DW239" s="3" t="b">
        <v>0</v>
      </c>
      <c r="DX239" s="3" t="b">
        <v>0</v>
      </c>
      <c r="DY239" s="35"/>
      <c r="EA239" s="3" t="s">
        <v>875</v>
      </c>
      <c r="ED239" s="3">
        <v>200</v>
      </c>
      <c r="EE239" s="3">
        <v>1</v>
      </c>
      <c r="EH239" s="3" t="s">
        <v>134</v>
      </c>
      <c r="EI239" s="3" t="s">
        <v>847</v>
      </c>
      <c r="EJ239" s="3" t="s">
        <v>105</v>
      </c>
      <c r="EK239" s="3" t="s">
        <v>105</v>
      </c>
      <c r="EL239" s="3" t="s">
        <v>105</v>
      </c>
      <c r="EM239" s="3" t="s">
        <v>105</v>
      </c>
      <c r="EN239" s="3" t="s">
        <v>227</v>
      </c>
      <c r="EP239" s="3" t="s">
        <v>137</v>
      </c>
      <c r="EQ239" s="3" t="s">
        <v>105</v>
      </c>
      <c r="ER239" s="3" t="s">
        <v>137</v>
      </c>
      <c r="ES239" s="3" t="s">
        <v>105</v>
      </c>
      <c r="ET239" s="3" t="s">
        <v>105</v>
      </c>
      <c r="EU239" s="3" t="s">
        <v>105</v>
      </c>
      <c r="EV239" s="3" t="s">
        <v>105</v>
      </c>
      <c r="EW239" s="3" t="s">
        <v>105</v>
      </c>
      <c r="EX239" s="3" t="s">
        <v>105</v>
      </c>
      <c r="EY239" s="3" t="s">
        <v>229</v>
      </c>
      <c r="GB239" s="3" t="s">
        <v>172</v>
      </c>
      <c r="GC239" s="108" t="e">
        <f>#REF!+#REF!*0+#REF!*0+#REF!*(CFLint_lamp!$P239/1000)+#REF!*CFLint_lamp!$R239</f>
        <v>#REF!</v>
      </c>
      <c r="GD239" s="108" t="e">
        <f>#REF!+#REF!*1+#REF!*0+#REF!*(CFLint_lamp!$P239/1000)+#REF!*CFLint_lamp!$R239</f>
        <v>#REF!</v>
      </c>
      <c r="GE239" s="108" t="e">
        <f>#REF!+#REF!*1+#REF!*1+#REF!*(CFLint_lamp!$P239/1000)+#REF!*CFLint_lamp!$R239</f>
        <v>#REF!</v>
      </c>
      <c r="GF239" s="108" t="e">
        <f>#REF!+#REF!*1+#REF!*1+#REF!*(CFLint_lamp!$P239/1000)+#REF!*CFLint_lamp!$R239</f>
        <v>#REF!</v>
      </c>
      <c r="GG239" s="104">
        <v>7.9629999999999992E-2</v>
      </c>
      <c r="GH239" s="109">
        <v>72.260416710552065</v>
      </c>
    </row>
    <row r="240" spans="1:256">
      <c r="A240" s="36">
        <v>201</v>
      </c>
      <c r="B240" s="3">
        <v>0</v>
      </c>
      <c r="C240" s="228">
        <v>10267</v>
      </c>
      <c r="D240" s="228">
        <v>1002</v>
      </c>
      <c r="E240" s="3" t="s">
        <v>198</v>
      </c>
      <c r="F240" s="3" t="s">
        <v>199</v>
      </c>
      <c r="G240" s="3" t="s">
        <v>200</v>
      </c>
      <c r="H240" s="3" t="s">
        <v>201</v>
      </c>
      <c r="I240" s="37" t="s">
        <v>877</v>
      </c>
      <c r="J240" s="35" t="s">
        <v>587</v>
      </c>
      <c r="K240" s="35"/>
      <c r="L240" s="38" t="s">
        <v>878</v>
      </c>
      <c r="M240" s="39" t="s">
        <v>134</v>
      </c>
      <c r="N240" s="39" t="s">
        <v>109</v>
      </c>
      <c r="O240" s="39"/>
      <c r="P240" s="45">
        <v>6000</v>
      </c>
      <c r="Q240" s="39" t="s">
        <v>129</v>
      </c>
      <c r="R240" s="39">
        <v>8</v>
      </c>
      <c r="S240" s="57"/>
      <c r="T240" s="57"/>
      <c r="U240" s="57"/>
      <c r="V240" s="39" t="s">
        <v>83</v>
      </c>
      <c r="W240" s="39">
        <v>8</v>
      </c>
      <c r="X240" s="39"/>
      <c r="Y240" s="39"/>
      <c r="Z240" s="39" t="s">
        <v>109</v>
      </c>
      <c r="AA240" s="39"/>
      <c r="AB240" s="40"/>
      <c r="AC240" s="39"/>
      <c r="AD240" s="228" t="s">
        <v>111</v>
      </c>
      <c r="BA240" s="3" t="b">
        <v>1</v>
      </c>
      <c r="BB240" s="34" t="b">
        <v>1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5"/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v>0</v>
      </c>
      <c r="BX240" s="3">
        <v>0</v>
      </c>
      <c r="BY240" s="3">
        <v>0</v>
      </c>
      <c r="BZ240" s="3">
        <v>0</v>
      </c>
      <c r="CA240" s="3">
        <v>0</v>
      </c>
      <c r="CB240" s="3">
        <v>0</v>
      </c>
      <c r="CC240" s="3">
        <v>0</v>
      </c>
      <c r="CD240" s="3">
        <v>0</v>
      </c>
      <c r="CE240" s="3">
        <v>0</v>
      </c>
      <c r="CF240" s="35"/>
      <c r="CG240" s="3">
        <v>0</v>
      </c>
      <c r="CH240" s="3">
        <v>0</v>
      </c>
      <c r="CI240" s="3">
        <v>0</v>
      </c>
      <c r="CJ240" s="3">
        <v>0</v>
      </c>
      <c r="CK240" s="3">
        <v>0</v>
      </c>
      <c r="CL240" s="3">
        <v>0</v>
      </c>
      <c r="CM240" s="3">
        <v>0</v>
      </c>
      <c r="CN240" s="3">
        <v>0</v>
      </c>
      <c r="CO240" s="3">
        <v>0</v>
      </c>
      <c r="CP240" s="3">
        <v>0</v>
      </c>
      <c r="CQ240" s="3">
        <v>0</v>
      </c>
      <c r="CR240" s="3">
        <v>0</v>
      </c>
      <c r="CS240" s="3">
        <v>0</v>
      </c>
      <c r="CT240" s="3">
        <v>0</v>
      </c>
      <c r="CU240" s="35"/>
      <c r="CV240" s="3">
        <v>0</v>
      </c>
      <c r="CW240" s="3">
        <v>0</v>
      </c>
      <c r="CX240" s="3">
        <v>0</v>
      </c>
      <c r="CY240" s="3">
        <v>0</v>
      </c>
      <c r="CZ240" s="3">
        <v>0</v>
      </c>
      <c r="DA240" s="3">
        <v>0</v>
      </c>
      <c r="DB240" s="3">
        <v>0</v>
      </c>
      <c r="DC240" s="3">
        <v>0</v>
      </c>
      <c r="DD240" s="3">
        <v>0</v>
      </c>
      <c r="DE240" s="3">
        <v>0</v>
      </c>
      <c r="DF240" s="3">
        <v>0</v>
      </c>
      <c r="DG240" s="3">
        <v>0</v>
      </c>
      <c r="DH240" s="3">
        <v>0</v>
      </c>
      <c r="DI240" s="3">
        <v>0</v>
      </c>
      <c r="DJ240" s="35"/>
      <c r="DK240" s="3" t="b">
        <v>0</v>
      </c>
      <c r="DL240" s="3" t="b">
        <v>0</v>
      </c>
      <c r="DM240" s="3" t="b">
        <v>0</v>
      </c>
      <c r="DN240" s="3" t="b">
        <v>0</v>
      </c>
      <c r="DO240" s="3" t="b">
        <v>0</v>
      </c>
      <c r="DP240" s="3" t="b">
        <v>0</v>
      </c>
      <c r="DQ240" s="3" t="b">
        <v>0</v>
      </c>
      <c r="DR240" s="3" t="b">
        <v>0</v>
      </c>
      <c r="DS240" s="3" t="b">
        <v>0</v>
      </c>
      <c r="DT240" s="3" t="b">
        <v>0</v>
      </c>
      <c r="DU240" s="3" t="b">
        <v>0</v>
      </c>
      <c r="DV240" s="3" t="b">
        <v>0</v>
      </c>
      <c r="DW240" s="3" t="b">
        <v>0</v>
      </c>
      <c r="DX240" s="3" t="b">
        <v>0</v>
      </c>
      <c r="DY240" s="35"/>
      <c r="EA240" s="3" t="s">
        <v>877</v>
      </c>
      <c r="ED240" s="3">
        <v>201</v>
      </c>
      <c r="EE240" s="3">
        <v>1</v>
      </c>
      <c r="EH240" s="3" t="s">
        <v>134</v>
      </c>
      <c r="EI240" s="3" t="s">
        <v>847</v>
      </c>
      <c r="EJ240" s="3" t="s">
        <v>105</v>
      </c>
      <c r="EK240" s="3" t="s">
        <v>105</v>
      </c>
      <c r="EL240" s="3" t="s">
        <v>105</v>
      </c>
      <c r="EM240" s="3" t="s">
        <v>105</v>
      </c>
      <c r="EN240" s="3" t="s">
        <v>233</v>
      </c>
      <c r="EP240" s="3" t="s">
        <v>137</v>
      </c>
      <c r="EQ240" s="3" t="s">
        <v>105</v>
      </c>
      <c r="ER240" s="3" t="s">
        <v>137</v>
      </c>
      <c r="ES240" s="3" t="s">
        <v>105</v>
      </c>
      <c r="ET240" s="3" t="s">
        <v>105</v>
      </c>
      <c r="EU240" s="3" t="s">
        <v>105</v>
      </c>
      <c r="EV240" s="3" t="s">
        <v>105</v>
      </c>
      <c r="EW240" s="3" t="s">
        <v>105</v>
      </c>
      <c r="EX240" s="3" t="s">
        <v>105</v>
      </c>
      <c r="EY240" s="3" t="s">
        <v>235</v>
      </c>
      <c r="GB240" s="3" t="s">
        <v>172</v>
      </c>
      <c r="GC240" s="108" t="e">
        <f>#REF!+#REF!*0+#REF!*0+#REF!*(CFLint_lamp!$P240/1000)+#REF!*CFLint_lamp!$R240</f>
        <v>#REF!</v>
      </c>
      <c r="GD240" s="108" t="e">
        <f>#REF!+#REF!*1+#REF!*0+#REF!*(CFLint_lamp!$P240/1000)+#REF!*CFLint_lamp!$R240</f>
        <v>#REF!</v>
      </c>
      <c r="GE240" s="108" t="e">
        <f>#REF!+#REF!*1+#REF!*1+#REF!*(CFLint_lamp!$P240/1000)+#REF!*CFLint_lamp!$R240</f>
        <v>#REF!</v>
      </c>
      <c r="GF240" s="108" t="e">
        <f>#REF!+#REF!*1+#REF!*1+#REF!*(CFLint_lamp!$P240/1000)+#REF!*CFLint_lamp!$R240</f>
        <v>#REF!</v>
      </c>
      <c r="GG240" s="104">
        <v>7.9629999999999992E-2</v>
      </c>
      <c r="GH240" s="109">
        <v>72.260416710552065</v>
      </c>
    </row>
    <row r="241" spans="1:190">
      <c r="A241" s="36">
        <v>202</v>
      </c>
      <c r="B241" s="3">
        <v>0</v>
      </c>
      <c r="C241" s="228">
        <v>10268</v>
      </c>
      <c r="D241" s="228">
        <v>1002</v>
      </c>
      <c r="E241" s="3" t="s">
        <v>198</v>
      </c>
      <c r="F241" s="3" t="s">
        <v>199</v>
      </c>
      <c r="G241" s="3" t="s">
        <v>200</v>
      </c>
      <c r="H241" s="3" t="s">
        <v>201</v>
      </c>
      <c r="I241" s="37" t="s">
        <v>879</v>
      </c>
      <c r="J241" s="35" t="s">
        <v>587</v>
      </c>
      <c r="K241" s="35"/>
      <c r="L241" s="38" t="s">
        <v>880</v>
      </c>
      <c r="M241" s="39" t="s">
        <v>134</v>
      </c>
      <c r="N241" s="39" t="s">
        <v>109</v>
      </c>
      <c r="O241" s="39"/>
      <c r="P241" s="45">
        <v>6000</v>
      </c>
      <c r="Q241" s="39" t="s">
        <v>129</v>
      </c>
      <c r="R241" s="39">
        <v>9</v>
      </c>
      <c r="S241" s="57"/>
      <c r="T241" s="57"/>
      <c r="U241" s="57"/>
      <c r="V241" s="39" t="s">
        <v>83</v>
      </c>
      <c r="W241" s="39">
        <v>9</v>
      </c>
      <c r="X241" s="39"/>
      <c r="Y241" s="39"/>
      <c r="Z241" s="39" t="s">
        <v>109</v>
      </c>
      <c r="AA241" s="39"/>
      <c r="AB241" s="40"/>
      <c r="AC241" s="39"/>
      <c r="AD241" s="228" t="s">
        <v>111</v>
      </c>
      <c r="BA241" s="3" t="b">
        <v>1</v>
      </c>
      <c r="BB241" s="34" t="b">
        <v>1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5"/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5"/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3">
        <v>0</v>
      </c>
      <c r="CM241" s="3">
        <v>0</v>
      </c>
      <c r="CN241" s="3">
        <v>0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0</v>
      </c>
      <c r="CU241" s="35"/>
      <c r="CV241" s="3">
        <v>0</v>
      </c>
      <c r="CW241" s="3">
        <v>0</v>
      </c>
      <c r="CX241" s="3">
        <v>0</v>
      </c>
      <c r="CY241" s="3">
        <v>0</v>
      </c>
      <c r="CZ241" s="3">
        <v>0</v>
      </c>
      <c r="DA241" s="3">
        <v>0</v>
      </c>
      <c r="DB241" s="3">
        <v>0</v>
      </c>
      <c r="DC241" s="3">
        <v>0</v>
      </c>
      <c r="DD241" s="3">
        <v>0</v>
      </c>
      <c r="DE241" s="3">
        <v>0</v>
      </c>
      <c r="DF241" s="3">
        <v>0</v>
      </c>
      <c r="DG241" s="3">
        <v>0</v>
      </c>
      <c r="DH241" s="3">
        <v>0</v>
      </c>
      <c r="DI241" s="3">
        <v>0</v>
      </c>
      <c r="DJ241" s="35"/>
      <c r="DK241" s="3" t="b">
        <v>0</v>
      </c>
      <c r="DL241" s="3" t="b">
        <v>0</v>
      </c>
      <c r="DM241" s="3" t="b">
        <v>0</v>
      </c>
      <c r="DN241" s="3" t="b">
        <v>0</v>
      </c>
      <c r="DO241" s="3" t="b">
        <v>0</v>
      </c>
      <c r="DP241" s="3" t="b">
        <v>0</v>
      </c>
      <c r="DQ241" s="3" t="b">
        <v>0</v>
      </c>
      <c r="DR241" s="3" t="b">
        <v>0</v>
      </c>
      <c r="DS241" s="3" t="b">
        <v>0</v>
      </c>
      <c r="DT241" s="3" t="b">
        <v>0</v>
      </c>
      <c r="DU241" s="3" t="b">
        <v>0</v>
      </c>
      <c r="DV241" s="3" t="b">
        <v>0</v>
      </c>
      <c r="DW241" s="3" t="b">
        <v>0</v>
      </c>
      <c r="DX241" s="3" t="b">
        <v>0</v>
      </c>
      <c r="DY241" s="35"/>
      <c r="EA241" s="3" t="s">
        <v>879</v>
      </c>
      <c r="ED241" s="3">
        <v>202</v>
      </c>
      <c r="EE241" s="3">
        <v>1</v>
      </c>
      <c r="EH241" s="3" t="s">
        <v>134</v>
      </c>
      <c r="EI241" s="3" t="s">
        <v>847</v>
      </c>
      <c r="EJ241" s="3" t="s">
        <v>105</v>
      </c>
      <c r="EK241" s="3" t="s">
        <v>105</v>
      </c>
      <c r="EL241" s="3" t="s">
        <v>105</v>
      </c>
      <c r="EM241" s="3" t="s">
        <v>105</v>
      </c>
      <c r="EN241" s="3" t="s">
        <v>239</v>
      </c>
      <c r="EP241" s="3" t="s">
        <v>137</v>
      </c>
      <c r="EQ241" s="3" t="s">
        <v>105</v>
      </c>
      <c r="ER241" s="3" t="s">
        <v>137</v>
      </c>
      <c r="ES241" s="3" t="s">
        <v>105</v>
      </c>
      <c r="ET241" s="3" t="s">
        <v>105</v>
      </c>
      <c r="EU241" s="3" t="s">
        <v>105</v>
      </c>
      <c r="EV241" s="3" t="s">
        <v>105</v>
      </c>
      <c r="EW241" s="3" t="s">
        <v>105</v>
      </c>
      <c r="EX241" s="3" t="s">
        <v>105</v>
      </c>
      <c r="EY241" s="3" t="s">
        <v>241</v>
      </c>
      <c r="GB241" s="3" t="s">
        <v>172</v>
      </c>
      <c r="GC241" s="108" t="e">
        <f>#REF!+#REF!*0+#REF!*0+#REF!*(CFLint_lamp!$P241/1000)+#REF!*CFLint_lamp!$R241</f>
        <v>#REF!</v>
      </c>
      <c r="GD241" s="108" t="e">
        <f>#REF!+#REF!*1+#REF!*0+#REF!*(CFLint_lamp!$P241/1000)+#REF!*CFLint_lamp!$R241</f>
        <v>#REF!</v>
      </c>
      <c r="GE241" s="108" t="e">
        <f>#REF!+#REF!*1+#REF!*1+#REF!*(CFLint_lamp!$P241/1000)+#REF!*CFLint_lamp!$R241</f>
        <v>#REF!</v>
      </c>
      <c r="GF241" s="108" t="e">
        <f>#REF!+#REF!*1+#REF!*1+#REF!*(CFLint_lamp!$P241/1000)+#REF!*CFLint_lamp!$R241</f>
        <v>#REF!</v>
      </c>
      <c r="GG241" s="104">
        <v>7.9629999999999992E-2</v>
      </c>
      <c r="GH241" s="109">
        <v>72.260416710552065</v>
      </c>
    </row>
    <row r="242" spans="1:190">
      <c r="A242" s="36">
        <v>203</v>
      </c>
      <c r="B242" s="3">
        <v>0</v>
      </c>
      <c r="C242" s="228">
        <v>10269</v>
      </c>
      <c r="D242" s="228">
        <v>1002</v>
      </c>
      <c r="E242" s="3" t="s">
        <v>198</v>
      </c>
      <c r="F242" s="3" t="s">
        <v>199</v>
      </c>
      <c r="G242" s="3" t="s">
        <v>200</v>
      </c>
      <c r="H242" s="3" t="s">
        <v>201</v>
      </c>
      <c r="I242" s="37" t="s">
        <v>881</v>
      </c>
      <c r="J242" s="35" t="s">
        <v>587</v>
      </c>
      <c r="K242" s="35"/>
      <c r="L242" s="38" t="s">
        <v>882</v>
      </c>
      <c r="M242" s="39" t="s">
        <v>134</v>
      </c>
      <c r="N242" s="39" t="s">
        <v>109</v>
      </c>
      <c r="O242" s="39"/>
      <c r="P242" s="45">
        <v>6000</v>
      </c>
      <c r="Q242" s="39" t="s">
        <v>129</v>
      </c>
      <c r="R242" s="39">
        <v>10</v>
      </c>
      <c r="S242" s="57"/>
      <c r="T242" s="57"/>
      <c r="U242" s="57"/>
      <c r="V242" s="39" t="s">
        <v>83</v>
      </c>
      <c r="W242" s="39">
        <v>10</v>
      </c>
      <c r="X242" s="39"/>
      <c r="Y242" s="39"/>
      <c r="Z242" s="39" t="s">
        <v>109</v>
      </c>
      <c r="AA242" s="39"/>
      <c r="AB242" s="40"/>
      <c r="AC242" s="39"/>
      <c r="AD242" s="228" t="s">
        <v>111</v>
      </c>
      <c r="BA242" s="3" t="b">
        <v>1</v>
      </c>
      <c r="BB242" s="34" t="b">
        <v>1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5"/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5"/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0</v>
      </c>
      <c r="CU242" s="35"/>
      <c r="CV242" s="3">
        <v>0</v>
      </c>
      <c r="CW242" s="3">
        <v>0</v>
      </c>
      <c r="CX242" s="3">
        <v>0</v>
      </c>
      <c r="CY242" s="3">
        <v>0</v>
      </c>
      <c r="CZ242" s="3">
        <v>0</v>
      </c>
      <c r="DA242" s="3">
        <v>0</v>
      </c>
      <c r="DB242" s="3">
        <v>0</v>
      </c>
      <c r="DC242" s="3">
        <v>0</v>
      </c>
      <c r="DD242" s="3">
        <v>0</v>
      </c>
      <c r="DE242" s="3">
        <v>0</v>
      </c>
      <c r="DF242" s="3">
        <v>0</v>
      </c>
      <c r="DG242" s="3">
        <v>0</v>
      </c>
      <c r="DH242" s="3">
        <v>0</v>
      </c>
      <c r="DI242" s="3">
        <v>0</v>
      </c>
      <c r="DJ242" s="35"/>
      <c r="DK242" s="3" t="b">
        <v>0</v>
      </c>
      <c r="DL242" s="3" t="b">
        <v>0</v>
      </c>
      <c r="DM242" s="3" t="b">
        <v>0</v>
      </c>
      <c r="DN242" s="3" t="b">
        <v>0</v>
      </c>
      <c r="DO242" s="3" t="b">
        <v>0</v>
      </c>
      <c r="DP242" s="3" t="b">
        <v>0</v>
      </c>
      <c r="DQ242" s="3" t="b">
        <v>0</v>
      </c>
      <c r="DR242" s="3" t="b">
        <v>0</v>
      </c>
      <c r="DS242" s="3" t="b">
        <v>0</v>
      </c>
      <c r="DT242" s="3" t="b">
        <v>0</v>
      </c>
      <c r="DU242" s="3" t="b">
        <v>0</v>
      </c>
      <c r="DV242" s="3" t="b">
        <v>0</v>
      </c>
      <c r="DW242" s="3" t="b">
        <v>0</v>
      </c>
      <c r="DX242" s="3" t="b">
        <v>0</v>
      </c>
      <c r="DY242" s="35"/>
      <c r="EA242" s="3" t="s">
        <v>881</v>
      </c>
      <c r="ED242" s="3">
        <v>203</v>
      </c>
      <c r="EE242" s="3">
        <v>1</v>
      </c>
      <c r="EH242" s="3" t="s">
        <v>134</v>
      </c>
      <c r="EI242" s="3" t="s">
        <v>847</v>
      </c>
      <c r="EJ242" s="3" t="s">
        <v>105</v>
      </c>
      <c r="EK242" s="3" t="s">
        <v>105</v>
      </c>
      <c r="EL242" s="3" t="s">
        <v>105</v>
      </c>
      <c r="EM242" s="3" t="s">
        <v>105</v>
      </c>
      <c r="EN242" s="3" t="s">
        <v>245</v>
      </c>
      <c r="EP242" s="3" t="s">
        <v>137</v>
      </c>
      <c r="EQ242" s="3" t="s">
        <v>105</v>
      </c>
      <c r="ER242" s="3" t="s">
        <v>137</v>
      </c>
      <c r="ES242" s="3" t="s">
        <v>105</v>
      </c>
      <c r="ET242" s="3" t="s">
        <v>105</v>
      </c>
      <c r="EU242" s="3" t="s">
        <v>105</v>
      </c>
      <c r="EV242" s="3" t="s">
        <v>105</v>
      </c>
      <c r="EW242" s="3" t="s">
        <v>105</v>
      </c>
      <c r="EX242" s="3" t="s">
        <v>105</v>
      </c>
      <c r="EY242" s="3" t="s">
        <v>247</v>
      </c>
      <c r="GB242" s="3" t="s">
        <v>172</v>
      </c>
      <c r="GC242" s="108" t="e">
        <f>#REF!+#REF!*0+#REF!*0+#REF!*(CFLint_lamp!$P242/1000)+#REF!*CFLint_lamp!$R242</f>
        <v>#REF!</v>
      </c>
      <c r="GD242" s="108" t="e">
        <f>#REF!+#REF!*1+#REF!*0+#REF!*(CFLint_lamp!$P242/1000)+#REF!*CFLint_lamp!$R242</f>
        <v>#REF!</v>
      </c>
      <c r="GE242" s="108" t="e">
        <f>#REF!+#REF!*1+#REF!*1+#REF!*(CFLint_lamp!$P242/1000)+#REF!*CFLint_lamp!$R242</f>
        <v>#REF!</v>
      </c>
      <c r="GF242" s="108" t="e">
        <f>#REF!+#REF!*1+#REF!*1+#REF!*(CFLint_lamp!$P242/1000)+#REF!*CFLint_lamp!$R242</f>
        <v>#REF!</v>
      </c>
      <c r="GG242" s="104">
        <v>7.9629999999999992E-2</v>
      </c>
      <c r="GH242" s="109">
        <v>72.260416710552065</v>
      </c>
    </row>
    <row r="243" spans="1:190">
      <c r="A243" s="36">
        <v>204</v>
      </c>
      <c r="B243" s="3">
        <v>0</v>
      </c>
      <c r="C243" s="228">
        <v>10270</v>
      </c>
      <c r="D243" s="228">
        <v>1002</v>
      </c>
      <c r="E243" s="3" t="s">
        <v>198</v>
      </c>
      <c r="F243" s="3" t="s">
        <v>199</v>
      </c>
      <c r="G243" s="3" t="s">
        <v>200</v>
      </c>
      <c r="H243" s="3" t="s">
        <v>201</v>
      </c>
      <c r="I243" s="37" t="s">
        <v>883</v>
      </c>
      <c r="J243" s="35" t="s">
        <v>587</v>
      </c>
      <c r="K243" s="35"/>
      <c r="L243" s="38" t="s">
        <v>884</v>
      </c>
      <c r="M243" s="39" t="s">
        <v>134</v>
      </c>
      <c r="N243" s="39" t="s">
        <v>109</v>
      </c>
      <c r="O243" s="39"/>
      <c r="P243" s="45">
        <v>6000</v>
      </c>
      <c r="Q243" s="39" t="s">
        <v>129</v>
      </c>
      <c r="R243" s="39">
        <v>11</v>
      </c>
      <c r="S243" s="57"/>
      <c r="T243" s="57"/>
      <c r="U243" s="57"/>
      <c r="V243" s="39" t="s">
        <v>83</v>
      </c>
      <c r="W243" s="39">
        <v>11</v>
      </c>
      <c r="X243" s="39"/>
      <c r="Y243" s="39"/>
      <c r="Z243" s="39" t="s">
        <v>109</v>
      </c>
      <c r="AA243" s="39"/>
      <c r="AB243" s="40"/>
      <c r="AC243" s="39"/>
      <c r="AD243" s="228" t="s">
        <v>111</v>
      </c>
      <c r="BA243" s="3" t="b">
        <v>1</v>
      </c>
      <c r="BB243" s="34" t="b">
        <v>1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5"/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5"/>
      <c r="CG243" s="3">
        <v>0</v>
      </c>
      <c r="CH243" s="3">
        <v>0</v>
      </c>
      <c r="CI243" s="3">
        <v>0</v>
      </c>
      <c r="CJ243" s="3">
        <v>0</v>
      </c>
      <c r="CK243" s="3">
        <v>0</v>
      </c>
      <c r="CL243" s="3">
        <v>0</v>
      </c>
      <c r="CM243" s="3">
        <v>0</v>
      </c>
      <c r="CN243" s="3">
        <v>0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0</v>
      </c>
      <c r="CU243" s="35"/>
      <c r="CV243" s="3">
        <v>0</v>
      </c>
      <c r="CW243" s="3">
        <v>0</v>
      </c>
      <c r="CX243" s="3">
        <v>0</v>
      </c>
      <c r="CY243" s="3">
        <v>0</v>
      </c>
      <c r="CZ243" s="3">
        <v>0</v>
      </c>
      <c r="DA243" s="3">
        <v>0</v>
      </c>
      <c r="DB243" s="3">
        <v>0</v>
      </c>
      <c r="DC243" s="3">
        <v>0</v>
      </c>
      <c r="DD243" s="3">
        <v>0</v>
      </c>
      <c r="DE243" s="3">
        <v>0</v>
      </c>
      <c r="DF243" s="3">
        <v>0</v>
      </c>
      <c r="DG243" s="3">
        <v>0</v>
      </c>
      <c r="DH243" s="3">
        <v>0</v>
      </c>
      <c r="DI243" s="3">
        <v>0</v>
      </c>
      <c r="DJ243" s="35"/>
      <c r="DK243" s="3" t="b">
        <v>0</v>
      </c>
      <c r="DL243" s="3" t="b">
        <v>0</v>
      </c>
      <c r="DM243" s="3" t="b">
        <v>0</v>
      </c>
      <c r="DN243" s="3" t="b">
        <v>0</v>
      </c>
      <c r="DO243" s="3" t="b">
        <v>0</v>
      </c>
      <c r="DP243" s="3" t="b">
        <v>0</v>
      </c>
      <c r="DQ243" s="3" t="b">
        <v>0</v>
      </c>
      <c r="DR243" s="3" t="b">
        <v>0</v>
      </c>
      <c r="DS243" s="3" t="b">
        <v>0</v>
      </c>
      <c r="DT243" s="3" t="b">
        <v>0</v>
      </c>
      <c r="DU243" s="3" t="b">
        <v>0</v>
      </c>
      <c r="DV243" s="3" t="b">
        <v>0</v>
      </c>
      <c r="DW243" s="3" t="b">
        <v>0</v>
      </c>
      <c r="DX243" s="3" t="b">
        <v>0</v>
      </c>
      <c r="DY243" s="35"/>
      <c r="EA243" s="3" t="s">
        <v>883</v>
      </c>
      <c r="ED243" s="3">
        <v>204</v>
      </c>
      <c r="EE243" s="3">
        <v>1</v>
      </c>
      <c r="EH243" s="3" t="s">
        <v>134</v>
      </c>
      <c r="EI243" s="3" t="s">
        <v>847</v>
      </c>
      <c r="EJ243" s="3" t="s">
        <v>105</v>
      </c>
      <c r="EK243" s="3" t="s">
        <v>105</v>
      </c>
      <c r="EL243" s="3" t="s">
        <v>105</v>
      </c>
      <c r="EM243" s="3" t="s">
        <v>105</v>
      </c>
      <c r="EN243" s="3" t="s">
        <v>251</v>
      </c>
      <c r="EP243" s="3" t="s">
        <v>137</v>
      </c>
      <c r="EQ243" s="3" t="s">
        <v>105</v>
      </c>
      <c r="ER243" s="3" t="s">
        <v>137</v>
      </c>
      <c r="ES243" s="3" t="s">
        <v>105</v>
      </c>
      <c r="ET243" s="3" t="s">
        <v>105</v>
      </c>
      <c r="EU243" s="3" t="s">
        <v>105</v>
      </c>
      <c r="EV243" s="3" t="s">
        <v>105</v>
      </c>
      <c r="EW243" s="3" t="s">
        <v>105</v>
      </c>
      <c r="EX243" s="3" t="s">
        <v>105</v>
      </c>
      <c r="EY243" s="3" t="s">
        <v>253</v>
      </c>
      <c r="GB243" s="3" t="s">
        <v>172</v>
      </c>
      <c r="GC243" s="108" t="e">
        <f>#REF!+#REF!*0+#REF!*0+#REF!*(CFLint_lamp!$P243/1000)+#REF!*CFLint_lamp!$R243</f>
        <v>#REF!</v>
      </c>
      <c r="GD243" s="108" t="e">
        <f>#REF!+#REF!*1+#REF!*0+#REF!*(CFLint_lamp!$P243/1000)+#REF!*CFLint_lamp!$R243</f>
        <v>#REF!</v>
      </c>
      <c r="GE243" s="108" t="e">
        <f>#REF!+#REF!*1+#REF!*1+#REF!*(CFLint_lamp!$P243/1000)+#REF!*CFLint_lamp!$R243</f>
        <v>#REF!</v>
      </c>
      <c r="GF243" s="108" t="e">
        <f>#REF!+#REF!*1+#REF!*1+#REF!*(CFLint_lamp!$P243/1000)+#REF!*CFLint_lamp!$R243</f>
        <v>#REF!</v>
      </c>
      <c r="GG243" s="104">
        <v>7.9629999999999992E-2</v>
      </c>
      <c r="GH243" s="109">
        <v>72.260416710552065</v>
      </c>
    </row>
    <row r="244" spans="1:190">
      <c r="A244" s="36">
        <v>205</v>
      </c>
      <c r="B244" s="3">
        <v>0</v>
      </c>
      <c r="C244" s="228">
        <v>10271</v>
      </c>
      <c r="D244" s="228">
        <v>1002</v>
      </c>
      <c r="E244" s="3" t="s">
        <v>198</v>
      </c>
      <c r="F244" s="3" t="s">
        <v>199</v>
      </c>
      <c r="G244" s="3" t="s">
        <v>200</v>
      </c>
      <c r="H244" s="3" t="s">
        <v>201</v>
      </c>
      <c r="I244" s="37" t="s">
        <v>885</v>
      </c>
      <c r="J244" s="35" t="s">
        <v>587</v>
      </c>
      <c r="K244" s="35"/>
      <c r="L244" s="38" t="s">
        <v>886</v>
      </c>
      <c r="M244" s="39" t="s">
        <v>134</v>
      </c>
      <c r="N244" s="39" t="s">
        <v>109</v>
      </c>
      <c r="O244" s="39"/>
      <c r="P244" s="45">
        <v>6000</v>
      </c>
      <c r="Q244" s="39" t="s">
        <v>129</v>
      </c>
      <c r="R244" s="39">
        <v>12</v>
      </c>
      <c r="S244" s="57"/>
      <c r="T244" s="57"/>
      <c r="U244" s="57"/>
      <c r="V244" s="39" t="s">
        <v>83</v>
      </c>
      <c r="W244" s="39">
        <v>12</v>
      </c>
      <c r="X244" s="39"/>
      <c r="Y244" s="39"/>
      <c r="Z244" s="39" t="s">
        <v>109</v>
      </c>
      <c r="AA244" s="39"/>
      <c r="AB244" s="40"/>
      <c r="AC244" s="39"/>
      <c r="AD244" s="228" t="s">
        <v>111</v>
      </c>
      <c r="BA244" s="3" t="b">
        <v>1</v>
      </c>
      <c r="BB244" s="34" t="b">
        <v>1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5"/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5"/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3">
        <v>0</v>
      </c>
      <c r="CM244" s="3">
        <v>0</v>
      </c>
      <c r="CN244" s="3">
        <v>0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0</v>
      </c>
      <c r="CU244" s="35"/>
      <c r="CV244" s="3">
        <v>0</v>
      </c>
      <c r="CW244" s="3">
        <v>0</v>
      </c>
      <c r="CX244" s="3">
        <v>0</v>
      </c>
      <c r="CY244" s="3">
        <v>0</v>
      </c>
      <c r="CZ244" s="3">
        <v>0</v>
      </c>
      <c r="DA244" s="3">
        <v>0</v>
      </c>
      <c r="DB244" s="3">
        <v>0</v>
      </c>
      <c r="DC244" s="3">
        <v>0</v>
      </c>
      <c r="DD244" s="3">
        <v>0</v>
      </c>
      <c r="DE244" s="3">
        <v>0</v>
      </c>
      <c r="DF244" s="3">
        <v>0</v>
      </c>
      <c r="DG244" s="3">
        <v>0</v>
      </c>
      <c r="DH244" s="3">
        <v>0</v>
      </c>
      <c r="DI244" s="3">
        <v>0</v>
      </c>
      <c r="DJ244" s="35"/>
      <c r="DK244" s="3" t="b">
        <v>0</v>
      </c>
      <c r="DL244" s="3" t="b">
        <v>0</v>
      </c>
      <c r="DM244" s="3" t="b">
        <v>0</v>
      </c>
      <c r="DN244" s="3" t="b">
        <v>0</v>
      </c>
      <c r="DO244" s="3" t="b">
        <v>0</v>
      </c>
      <c r="DP244" s="3" t="b">
        <v>0</v>
      </c>
      <c r="DQ244" s="3" t="b">
        <v>0</v>
      </c>
      <c r="DR244" s="3" t="b">
        <v>0</v>
      </c>
      <c r="DS244" s="3" t="b">
        <v>0</v>
      </c>
      <c r="DT244" s="3" t="b">
        <v>0</v>
      </c>
      <c r="DU244" s="3" t="b">
        <v>0</v>
      </c>
      <c r="DV244" s="3" t="b">
        <v>0</v>
      </c>
      <c r="DW244" s="3" t="b">
        <v>0</v>
      </c>
      <c r="DX244" s="3" t="b">
        <v>0</v>
      </c>
      <c r="DY244" s="35"/>
      <c r="EA244" s="3" t="s">
        <v>885</v>
      </c>
      <c r="ED244" s="3">
        <v>205</v>
      </c>
      <c r="EE244" s="3">
        <v>1</v>
      </c>
      <c r="EH244" s="3" t="s">
        <v>134</v>
      </c>
      <c r="EI244" s="3" t="s">
        <v>847</v>
      </c>
      <c r="EJ244" s="3" t="s">
        <v>105</v>
      </c>
      <c r="EK244" s="3" t="s">
        <v>105</v>
      </c>
      <c r="EL244" s="3" t="s">
        <v>105</v>
      </c>
      <c r="EM244" s="3" t="s">
        <v>105</v>
      </c>
      <c r="EN244" s="3" t="s">
        <v>257</v>
      </c>
      <c r="EP244" s="3" t="s">
        <v>137</v>
      </c>
      <c r="EQ244" s="3" t="s">
        <v>105</v>
      </c>
      <c r="ER244" s="3" t="s">
        <v>137</v>
      </c>
      <c r="ES244" s="3" t="s">
        <v>105</v>
      </c>
      <c r="ET244" s="3" t="s">
        <v>105</v>
      </c>
      <c r="EU244" s="3" t="s">
        <v>105</v>
      </c>
      <c r="EV244" s="3" t="s">
        <v>105</v>
      </c>
      <c r="EW244" s="3" t="s">
        <v>105</v>
      </c>
      <c r="EX244" s="3" t="s">
        <v>105</v>
      </c>
      <c r="EY244" s="3" t="s">
        <v>259</v>
      </c>
      <c r="GB244" s="3" t="s">
        <v>172</v>
      </c>
      <c r="GC244" s="108" t="e">
        <f>#REF!+#REF!*0+#REF!*0+#REF!*(CFLint_lamp!$P244/1000)+#REF!*CFLint_lamp!$R244</f>
        <v>#REF!</v>
      </c>
      <c r="GD244" s="108" t="e">
        <f>#REF!+#REF!*1+#REF!*0+#REF!*(CFLint_lamp!$P244/1000)+#REF!*CFLint_lamp!$R244</f>
        <v>#REF!</v>
      </c>
      <c r="GE244" s="108" t="e">
        <f>#REF!+#REF!*1+#REF!*1+#REF!*(CFLint_lamp!$P244/1000)+#REF!*CFLint_lamp!$R244</f>
        <v>#REF!</v>
      </c>
      <c r="GF244" s="108" t="e">
        <f>#REF!+#REF!*1+#REF!*1+#REF!*(CFLint_lamp!$P244/1000)+#REF!*CFLint_lamp!$R244</f>
        <v>#REF!</v>
      </c>
      <c r="GG244" s="104">
        <v>7.9629999999999992E-2</v>
      </c>
      <c r="GH244" s="109">
        <v>72.260416710552065</v>
      </c>
    </row>
    <row r="245" spans="1:190">
      <c r="A245" s="36">
        <v>206</v>
      </c>
      <c r="B245" s="3">
        <v>0</v>
      </c>
      <c r="C245" s="228">
        <v>10272</v>
      </c>
      <c r="D245" s="228">
        <v>1002</v>
      </c>
      <c r="E245" s="3" t="s">
        <v>198</v>
      </c>
      <c r="F245" s="3" t="s">
        <v>199</v>
      </c>
      <c r="G245" s="3" t="s">
        <v>200</v>
      </c>
      <c r="H245" s="3" t="s">
        <v>201</v>
      </c>
      <c r="I245" s="37" t="s">
        <v>887</v>
      </c>
      <c r="J245" s="35" t="s">
        <v>587</v>
      </c>
      <c r="K245" s="35"/>
      <c r="L245" s="38" t="s">
        <v>888</v>
      </c>
      <c r="M245" s="39" t="s">
        <v>134</v>
      </c>
      <c r="N245" s="39" t="s">
        <v>109</v>
      </c>
      <c r="O245" s="39"/>
      <c r="P245" s="45">
        <v>6000</v>
      </c>
      <c r="Q245" s="39" t="s">
        <v>129</v>
      </c>
      <c r="R245" s="39">
        <v>13</v>
      </c>
      <c r="S245" s="57"/>
      <c r="T245" s="57"/>
      <c r="U245" s="57"/>
      <c r="V245" s="39" t="s">
        <v>83</v>
      </c>
      <c r="W245" s="39">
        <v>13</v>
      </c>
      <c r="X245" s="39"/>
      <c r="Y245" s="39"/>
      <c r="Z245" s="39" t="s">
        <v>109</v>
      </c>
      <c r="AA245" s="39"/>
      <c r="AB245" s="40"/>
      <c r="AC245" s="39"/>
      <c r="AD245" s="228" t="s">
        <v>111</v>
      </c>
      <c r="BA245" s="3" t="b">
        <v>1</v>
      </c>
      <c r="BB245" s="34" t="b">
        <v>1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5"/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5"/>
      <c r="CG245" s="3">
        <v>0</v>
      </c>
      <c r="CH245" s="3">
        <v>0</v>
      </c>
      <c r="CI245" s="3">
        <v>0</v>
      </c>
      <c r="CJ245" s="3">
        <v>0</v>
      </c>
      <c r="CK245" s="3">
        <v>0</v>
      </c>
      <c r="CL245" s="3">
        <v>0</v>
      </c>
      <c r="CM245" s="3">
        <v>0</v>
      </c>
      <c r="CN245" s="3">
        <v>0</v>
      </c>
      <c r="CO245" s="3">
        <v>0</v>
      </c>
      <c r="CP245" s="3">
        <v>0</v>
      </c>
      <c r="CQ245" s="3">
        <v>0</v>
      </c>
      <c r="CR245" s="3">
        <v>0</v>
      </c>
      <c r="CS245" s="3">
        <v>0</v>
      </c>
      <c r="CT245" s="3">
        <v>0</v>
      </c>
      <c r="CU245" s="35"/>
      <c r="CV245" s="3">
        <v>0</v>
      </c>
      <c r="CW245" s="3">
        <v>0</v>
      </c>
      <c r="CX245" s="3">
        <v>0</v>
      </c>
      <c r="CY245" s="3">
        <v>0</v>
      </c>
      <c r="CZ245" s="3">
        <v>0</v>
      </c>
      <c r="DA245" s="3">
        <v>0</v>
      </c>
      <c r="DB245" s="3">
        <v>0</v>
      </c>
      <c r="DC245" s="3">
        <v>0</v>
      </c>
      <c r="DD245" s="3">
        <v>0</v>
      </c>
      <c r="DE245" s="3">
        <v>0</v>
      </c>
      <c r="DF245" s="3">
        <v>0</v>
      </c>
      <c r="DG245" s="3">
        <v>0</v>
      </c>
      <c r="DH245" s="3">
        <v>0</v>
      </c>
      <c r="DI245" s="3">
        <v>0</v>
      </c>
      <c r="DJ245" s="35"/>
      <c r="DK245" s="3" t="b">
        <v>0</v>
      </c>
      <c r="DL245" s="3" t="b">
        <v>0</v>
      </c>
      <c r="DM245" s="3" t="b">
        <v>0</v>
      </c>
      <c r="DN245" s="3" t="b">
        <v>0</v>
      </c>
      <c r="DO245" s="3" t="b">
        <v>0</v>
      </c>
      <c r="DP245" s="3" t="b">
        <v>0</v>
      </c>
      <c r="DQ245" s="3" t="b">
        <v>0</v>
      </c>
      <c r="DR245" s="3" t="b">
        <v>0</v>
      </c>
      <c r="DS245" s="3" t="b">
        <v>0</v>
      </c>
      <c r="DT245" s="3" t="b">
        <v>0</v>
      </c>
      <c r="DU245" s="3" t="b">
        <v>0</v>
      </c>
      <c r="DV245" s="3" t="b">
        <v>0</v>
      </c>
      <c r="DW245" s="3" t="b">
        <v>0</v>
      </c>
      <c r="DX245" s="3" t="b">
        <v>0</v>
      </c>
      <c r="DY245" s="35"/>
      <c r="EA245" s="3" t="s">
        <v>887</v>
      </c>
      <c r="ED245" s="3">
        <v>206</v>
      </c>
      <c r="EE245" s="3">
        <v>1</v>
      </c>
      <c r="EH245" s="3" t="s">
        <v>134</v>
      </c>
      <c r="EI245" s="3" t="s">
        <v>847</v>
      </c>
      <c r="EJ245" s="3" t="s">
        <v>105</v>
      </c>
      <c r="EK245" s="3" t="s">
        <v>105</v>
      </c>
      <c r="EL245" s="3" t="s">
        <v>105</v>
      </c>
      <c r="EM245" s="3" t="s">
        <v>105</v>
      </c>
      <c r="EN245" s="3" t="s">
        <v>263</v>
      </c>
      <c r="EP245" s="3" t="s">
        <v>137</v>
      </c>
      <c r="EQ245" s="3" t="s">
        <v>105</v>
      </c>
      <c r="ER245" s="3" t="s">
        <v>137</v>
      </c>
      <c r="ES245" s="3" t="s">
        <v>105</v>
      </c>
      <c r="ET245" s="3" t="s">
        <v>105</v>
      </c>
      <c r="EU245" s="3" t="s">
        <v>105</v>
      </c>
      <c r="EV245" s="3" t="s">
        <v>105</v>
      </c>
      <c r="EW245" s="3" t="s">
        <v>105</v>
      </c>
      <c r="EX245" s="3" t="s">
        <v>105</v>
      </c>
      <c r="EY245" s="3" t="s">
        <v>265</v>
      </c>
      <c r="GB245" s="3" t="s">
        <v>172</v>
      </c>
      <c r="GC245" s="108" t="e">
        <f>#REF!+#REF!*0+#REF!*0+#REF!*(CFLint_lamp!$P245/1000)+#REF!*CFLint_lamp!$R245</f>
        <v>#REF!</v>
      </c>
      <c r="GD245" s="108" t="e">
        <f>#REF!+#REF!*1+#REF!*0+#REF!*(CFLint_lamp!$P245/1000)+#REF!*CFLint_lamp!$R245</f>
        <v>#REF!</v>
      </c>
      <c r="GE245" s="108" t="e">
        <f>#REF!+#REF!*1+#REF!*1+#REF!*(CFLint_lamp!$P245/1000)+#REF!*CFLint_lamp!$R245</f>
        <v>#REF!</v>
      </c>
      <c r="GF245" s="108" t="e">
        <f>#REF!+#REF!*1+#REF!*1+#REF!*(CFLint_lamp!$P245/1000)+#REF!*CFLint_lamp!$R245</f>
        <v>#REF!</v>
      </c>
      <c r="GG245" s="104">
        <v>7.9629999999999992E-2</v>
      </c>
      <c r="GH245" s="109">
        <v>72.260416710552065</v>
      </c>
    </row>
    <row r="246" spans="1:190">
      <c r="A246" s="36">
        <v>207</v>
      </c>
      <c r="B246" s="3">
        <v>0</v>
      </c>
      <c r="C246" s="228">
        <v>10273</v>
      </c>
      <c r="D246" s="228">
        <v>1002</v>
      </c>
      <c r="E246" s="3" t="s">
        <v>198</v>
      </c>
      <c r="F246" s="3" t="s">
        <v>199</v>
      </c>
      <c r="G246" s="3" t="s">
        <v>200</v>
      </c>
      <c r="H246" s="3" t="s">
        <v>201</v>
      </c>
      <c r="I246" s="37" t="s">
        <v>889</v>
      </c>
      <c r="J246" s="35" t="s">
        <v>587</v>
      </c>
      <c r="K246" s="35"/>
      <c r="L246" s="38" t="s">
        <v>890</v>
      </c>
      <c r="M246" s="39" t="s">
        <v>134</v>
      </c>
      <c r="N246" s="39" t="s">
        <v>109</v>
      </c>
      <c r="O246" s="39"/>
      <c r="P246" s="45">
        <v>6000</v>
      </c>
      <c r="Q246" s="39" t="s">
        <v>129</v>
      </c>
      <c r="R246" s="39">
        <v>14</v>
      </c>
      <c r="S246" s="57"/>
      <c r="T246" s="57"/>
      <c r="U246" s="57"/>
      <c r="V246" s="39" t="s">
        <v>83</v>
      </c>
      <c r="W246" s="39">
        <v>14</v>
      </c>
      <c r="X246" s="39"/>
      <c r="Y246" s="39"/>
      <c r="Z246" s="39" t="s">
        <v>109</v>
      </c>
      <c r="AA246" s="39"/>
      <c r="AB246" s="40"/>
      <c r="AC246" s="39"/>
      <c r="AD246" s="228" t="s">
        <v>111</v>
      </c>
      <c r="BA246" s="3" t="b">
        <v>1</v>
      </c>
      <c r="BB246" s="34" t="b">
        <v>1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5"/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3">
        <v>0</v>
      </c>
      <c r="CD246" s="3">
        <v>0</v>
      </c>
      <c r="CE246" s="3">
        <v>0</v>
      </c>
      <c r="CF246" s="35"/>
      <c r="CG246" s="3">
        <v>0</v>
      </c>
      <c r="CH246" s="3">
        <v>0</v>
      </c>
      <c r="CI246" s="3">
        <v>0</v>
      </c>
      <c r="CJ246" s="3">
        <v>0</v>
      </c>
      <c r="CK246" s="3">
        <v>0</v>
      </c>
      <c r="CL246" s="3">
        <v>0</v>
      </c>
      <c r="CM246" s="3">
        <v>0</v>
      </c>
      <c r="CN246" s="3">
        <v>0</v>
      </c>
      <c r="CO246" s="3">
        <v>0</v>
      </c>
      <c r="CP246" s="3">
        <v>0</v>
      </c>
      <c r="CQ246" s="3">
        <v>0</v>
      </c>
      <c r="CR246" s="3">
        <v>0</v>
      </c>
      <c r="CS246" s="3">
        <v>0</v>
      </c>
      <c r="CT246" s="3">
        <v>0</v>
      </c>
      <c r="CU246" s="35"/>
      <c r="CV246" s="3">
        <v>0</v>
      </c>
      <c r="CW246" s="3">
        <v>0</v>
      </c>
      <c r="CX246" s="3">
        <v>0</v>
      </c>
      <c r="CY246" s="3">
        <v>0</v>
      </c>
      <c r="CZ246" s="3">
        <v>0</v>
      </c>
      <c r="DA246" s="3">
        <v>0</v>
      </c>
      <c r="DB246" s="3">
        <v>0</v>
      </c>
      <c r="DC246" s="3">
        <v>0</v>
      </c>
      <c r="DD246" s="3">
        <v>0</v>
      </c>
      <c r="DE246" s="3">
        <v>0</v>
      </c>
      <c r="DF246" s="3">
        <v>0</v>
      </c>
      <c r="DG246" s="3">
        <v>0</v>
      </c>
      <c r="DH246" s="3">
        <v>0</v>
      </c>
      <c r="DI246" s="3">
        <v>0</v>
      </c>
      <c r="DJ246" s="35"/>
      <c r="DK246" s="3" t="b">
        <v>0</v>
      </c>
      <c r="DL246" s="3" t="b">
        <v>0</v>
      </c>
      <c r="DM246" s="3" t="b">
        <v>0</v>
      </c>
      <c r="DN246" s="3" t="b">
        <v>0</v>
      </c>
      <c r="DO246" s="3" t="b">
        <v>0</v>
      </c>
      <c r="DP246" s="3" t="b">
        <v>0</v>
      </c>
      <c r="DQ246" s="3" t="b">
        <v>0</v>
      </c>
      <c r="DR246" s="3" t="b">
        <v>0</v>
      </c>
      <c r="DS246" s="3" t="b">
        <v>0</v>
      </c>
      <c r="DT246" s="3" t="b">
        <v>0</v>
      </c>
      <c r="DU246" s="3" t="b">
        <v>0</v>
      </c>
      <c r="DV246" s="3" t="b">
        <v>0</v>
      </c>
      <c r="DW246" s="3" t="b">
        <v>0</v>
      </c>
      <c r="DX246" s="3" t="b">
        <v>0</v>
      </c>
      <c r="DY246" s="35"/>
      <c r="EA246" s="3" t="s">
        <v>889</v>
      </c>
      <c r="ED246" s="3">
        <v>207</v>
      </c>
      <c r="EE246" s="3">
        <v>1</v>
      </c>
      <c r="EH246" s="3" t="s">
        <v>134</v>
      </c>
      <c r="EI246" s="3" t="s">
        <v>847</v>
      </c>
      <c r="EJ246" s="3" t="s">
        <v>105</v>
      </c>
      <c r="EK246" s="3" t="s">
        <v>105</v>
      </c>
      <c r="EL246" s="3" t="s">
        <v>105</v>
      </c>
      <c r="EM246" s="3" t="s">
        <v>105</v>
      </c>
      <c r="EN246" s="3" t="s">
        <v>269</v>
      </c>
      <c r="EP246" s="3" t="s">
        <v>137</v>
      </c>
      <c r="EQ246" s="3" t="s">
        <v>105</v>
      </c>
      <c r="ER246" s="3" t="s">
        <v>137</v>
      </c>
      <c r="ES246" s="3" t="s">
        <v>105</v>
      </c>
      <c r="ET246" s="3" t="s">
        <v>105</v>
      </c>
      <c r="EU246" s="3" t="s">
        <v>105</v>
      </c>
      <c r="EV246" s="3" t="s">
        <v>105</v>
      </c>
      <c r="EW246" s="3" t="s">
        <v>105</v>
      </c>
      <c r="EX246" s="3" t="s">
        <v>105</v>
      </c>
      <c r="EY246" s="3" t="s">
        <v>271</v>
      </c>
      <c r="GB246" s="3" t="s">
        <v>172</v>
      </c>
      <c r="GC246" s="108" t="e">
        <f>#REF!+#REF!*0+#REF!*0+#REF!*(CFLint_lamp!$P246/1000)+#REF!*CFLint_lamp!$R246</f>
        <v>#REF!</v>
      </c>
      <c r="GD246" s="108" t="e">
        <f>#REF!+#REF!*1+#REF!*0+#REF!*(CFLint_lamp!$P246/1000)+#REF!*CFLint_lamp!$R246</f>
        <v>#REF!</v>
      </c>
      <c r="GE246" s="108" t="e">
        <f>#REF!+#REF!*1+#REF!*1+#REF!*(CFLint_lamp!$P246/1000)+#REF!*CFLint_lamp!$R246</f>
        <v>#REF!</v>
      </c>
      <c r="GF246" s="108" t="e">
        <f>#REF!+#REF!*1+#REF!*1+#REF!*(CFLint_lamp!$P246/1000)+#REF!*CFLint_lamp!$R246</f>
        <v>#REF!</v>
      </c>
      <c r="GG246" s="104">
        <v>7.9629999999999992E-2</v>
      </c>
      <c r="GH246" s="109">
        <v>72.260416710552065</v>
      </c>
    </row>
    <row r="247" spans="1:190">
      <c r="A247" s="36">
        <v>208</v>
      </c>
      <c r="B247" s="3">
        <v>0</v>
      </c>
      <c r="C247" s="228">
        <v>10274</v>
      </c>
      <c r="D247" s="228">
        <v>1002</v>
      </c>
      <c r="E247" s="3" t="s">
        <v>198</v>
      </c>
      <c r="F247" s="3" t="s">
        <v>199</v>
      </c>
      <c r="G247" s="3" t="s">
        <v>200</v>
      </c>
      <c r="H247" s="3" t="s">
        <v>201</v>
      </c>
      <c r="I247" s="37" t="s">
        <v>891</v>
      </c>
      <c r="J247" s="35" t="s">
        <v>587</v>
      </c>
      <c r="K247" s="35"/>
      <c r="L247" s="38" t="s">
        <v>892</v>
      </c>
      <c r="M247" s="39" t="s">
        <v>134</v>
      </c>
      <c r="N247" s="39" t="s">
        <v>109</v>
      </c>
      <c r="O247" s="39"/>
      <c r="P247" s="45">
        <v>6000</v>
      </c>
      <c r="Q247" s="39" t="s">
        <v>129</v>
      </c>
      <c r="R247" s="39">
        <v>15</v>
      </c>
      <c r="S247" s="57"/>
      <c r="T247" s="57"/>
      <c r="U247" s="57"/>
      <c r="V247" s="39" t="s">
        <v>83</v>
      </c>
      <c r="W247" s="39">
        <v>15</v>
      </c>
      <c r="X247" s="39"/>
      <c r="Y247" s="39"/>
      <c r="Z247" s="39" t="s">
        <v>109</v>
      </c>
      <c r="AA247" s="39"/>
      <c r="AB247" s="40"/>
      <c r="AC247" s="39"/>
      <c r="AD247" s="228" t="s">
        <v>111</v>
      </c>
      <c r="BA247" s="3" t="b">
        <v>1</v>
      </c>
      <c r="BB247" s="34" t="b">
        <v>1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5"/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v>0</v>
      </c>
      <c r="BX247" s="3">
        <v>0</v>
      </c>
      <c r="BY247" s="3">
        <v>0</v>
      </c>
      <c r="BZ247" s="3">
        <v>0</v>
      </c>
      <c r="CA247" s="3">
        <v>0</v>
      </c>
      <c r="CB247" s="3">
        <v>0</v>
      </c>
      <c r="CC247" s="3">
        <v>0</v>
      </c>
      <c r="CD247" s="3">
        <v>0</v>
      </c>
      <c r="CE247" s="3">
        <v>0</v>
      </c>
      <c r="CF247" s="35"/>
      <c r="CG247" s="3">
        <v>0</v>
      </c>
      <c r="CH247" s="3">
        <v>0</v>
      </c>
      <c r="CI247" s="3">
        <v>0</v>
      </c>
      <c r="CJ247" s="3">
        <v>0</v>
      </c>
      <c r="CK247" s="3">
        <v>0</v>
      </c>
      <c r="CL247" s="3">
        <v>0</v>
      </c>
      <c r="CM247" s="3">
        <v>0</v>
      </c>
      <c r="CN247" s="3">
        <v>0</v>
      </c>
      <c r="CO247" s="3">
        <v>0</v>
      </c>
      <c r="CP247" s="3">
        <v>0</v>
      </c>
      <c r="CQ247" s="3">
        <v>0</v>
      </c>
      <c r="CR247" s="3">
        <v>0</v>
      </c>
      <c r="CS247" s="3">
        <v>0</v>
      </c>
      <c r="CT247" s="3">
        <v>0</v>
      </c>
      <c r="CU247" s="35"/>
      <c r="CV247" s="3">
        <v>0</v>
      </c>
      <c r="CW247" s="3">
        <v>0</v>
      </c>
      <c r="CX247" s="3">
        <v>0</v>
      </c>
      <c r="CY247" s="3">
        <v>0</v>
      </c>
      <c r="CZ247" s="3">
        <v>0</v>
      </c>
      <c r="DA247" s="3">
        <v>0</v>
      </c>
      <c r="DB247" s="3">
        <v>0</v>
      </c>
      <c r="DC247" s="3">
        <v>0</v>
      </c>
      <c r="DD247" s="3">
        <v>0</v>
      </c>
      <c r="DE247" s="3">
        <v>0</v>
      </c>
      <c r="DF247" s="3">
        <v>0</v>
      </c>
      <c r="DG247" s="3">
        <v>0</v>
      </c>
      <c r="DH247" s="3">
        <v>0</v>
      </c>
      <c r="DI247" s="3">
        <v>0</v>
      </c>
      <c r="DJ247" s="35"/>
      <c r="DK247" s="3" t="b">
        <v>0</v>
      </c>
      <c r="DL247" s="3" t="b">
        <v>0</v>
      </c>
      <c r="DM247" s="3" t="b">
        <v>0</v>
      </c>
      <c r="DN247" s="3" t="b">
        <v>0</v>
      </c>
      <c r="DO247" s="3" t="b">
        <v>0</v>
      </c>
      <c r="DP247" s="3" t="b">
        <v>0</v>
      </c>
      <c r="DQ247" s="3" t="b">
        <v>0</v>
      </c>
      <c r="DR247" s="3" t="b">
        <v>0</v>
      </c>
      <c r="DS247" s="3" t="b">
        <v>0</v>
      </c>
      <c r="DT247" s="3" t="b">
        <v>0</v>
      </c>
      <c r="DU247" s="3" t="b">
        <v>0</v>
      </c>
      <c r="DV247" s="3" t="b">
        <v>0</v>
      </c>
      <c r="DW247" s="3" t="b">
        <v>0</v>
      </c>
      <c r="DX247" s="3" t="b">
        <v>0</v>
      </c>
      <c r="DY247" s="35"/>
      <c r="EA247" s="3" t="s">
        <v>891</v>
      </c>
      <c r="ED247" s="3">
        <v>208</v>
      </c>
      <c r="EE247" s="3">
        <v>1</v>
      </c>
      <c r="EH247" s="3" t="s">
        <v>134</v>
      </c>
      <c r="EI247" s="3" t="s">
        <v>847</v>
      </c>
      <c r="EJ247" s="3" t="s">
        <v>105</v>
      </c>
      <c r="EK247" s="3" t="s">
        <v>105</v>
      </c>
      <c r="EL247" s="3" t="s">
        <v>105</v>
      </c>
      <c r="EM247" s="3" t="s">
        <v>105</v>
      </c>
      <c r="EN247" s="3" t="s">
        <v>275</v>
      </c>
      <c r="EP247" s="3" t="s">
        <v>137</v>
      </c>
      <c r="EQ247" s="3" t="s">
        <v>105</v>
      </c>
      <c r="ER247" s="3" t="s">
        <v>137</v>
      </c>
      <c r="ES247" s="3" t="s">
        <v>105</v>
      </c>
      <c r="ET247" s="3" t="s">
        <v>105</v>
      </c>
      <c r="EU247" s="3" t="s">
        <v>105</v>
      </c>
      <c r="EV247" s="3" t="s">
        <v>105</v>
      </c>
      <c r="EW247" s="3" t="s">
        <v>105</v>
      </c>
      <c r="EX247" s="3" t="s">
        <v>105</v>
      </c>
      <c r="EY247" s="3" t="s">
        <v>277</v>
      </c>
      <c r="GB247" s="3" t="s">
        <v>172</v>
      </c>
      <c r="GC247" s="108" t="e">
        <f>#REF!+#REF!*0+#REF!*0+#REF!*(CFLint_lamp!$P247/1000)+#REF!*CFLint_lamp!$R247</f>
        <v>#REF!</v>
      </c>
      <c r="GD247" s="108" t="e">
        <f>#REF!+#REF!*1+#REF!*0+#REF!*(CFLint_lamp!$P247/1000)+#REF!*CFLint_lamp!$R247</f>
        <v>#REF!</v>
      </c>
      <c r="GE247" s="108" t="e">
        <f>#REF!+#REF!*1+#REF!*1+#REF!*(CFLint_lamp!$P247/1000)+#REF!*CFLint_lamp!$R247</f>
        <v>#REF!</v>
      </c>
      <c r="GF247" s="108" t="e">
        <f>#REF!+#REF!*1+#REF!*1+#REF!*(CFLint_lamp!$P247/1000)+#REF!*CFLint_lamp!$R247</f>
        <v>#REF!</v>
      </c>
      <c r="GG247" s="104">
        <v>7.9629999999999992E-2</v>
      </c>
      <c r="GH247" s="109">
        <v>72.260416710552065</v>
      </c>
    </row>
    <row r="248" spans="1:190" hidden="1">
      <c r="A248" s="36">
        <v>209</v>
      </c>
      <c r="B248" s="3">
        <v>0</v>
      </c>
      <c r="C248" s="228">
        <v>10275</v>
      </c>
      <c r="D248" s="228">
        <v>1002</v>
      </c>
      <c r="E248" s="3" t="s">
        <v>198</v>
      </c>
      <c r="F248" s="3" t="s">
        <v>199</v>
      </c>
      <c r="G248" s="3" t="s">
        <v>200</v>
      </c>
      <c r="H248" s="3" t="s">
        <v>201</v>
      </c>
      <c r="I248" s="37" t="s">
        <v>893</v>
      </c>
      <c r="J248" s="35" t="s">
        <v>587</v>
      </c>
      <c r="K248" s="35"/>
      <c r="L248" s="38" t="s">
        <v>894</v>
      </c>
      <c r="M248" s="39" t="s">
        <v>134</v>
      </c>
      <c r="N248" s="39" t="s">
        <v>109</v>
      </c>
      <c r="O248" s="39"/>
      <c r="P248" s="45">
        <v>6000</v>
      </c>
      <c r="Q248" s="39" t="s">
        <v>129</v>
      </c>
      <c r="R248" s="39">
        <v>16</v>
      </c>
      <c r="S248" s="57"/>
      <c r="T248" s="57"/>
      <c r="U248" s="57"/>
      <c r="V248" s="39" t="s">
        <v>83</v>
      </c>
      <c r="W248" s="39">
        <v>16</v>
      </c>
      <c r="X248" s="39"/>
      <c r="Y248" s="39"/>
      <c r="Z248" s="39" t="s">
        <v>109</v>
      </c>
      <c r="AA248" s="39"/>
      <c r="AB248" s="40"/>
      <c r="AC248" s="39"/>
      <c r="AD248" s="228" t="s">
        <v>111</v>
      </c>
      <c r="BA248" s="3" t="b">
        <v>1</v>
      </c>
      <c r="BB248" s="34" t="b">
        <v>1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5"/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5"/>
      <c r="CG248" s="3">
        <v>0</v>
      </c>
      <c r="CH248" s="3">
        <v>0</v>
      </c>
      <c r="CI248" s="3">
        <v>0</v>
      </c>
      <c r="CJ248" s="3">
        <v>0</v>
      </c>
      <c r="CK248" s="3">
        <v>0</v>
      </c>
      <c r="CL248" s="3">
        <v>0</v>
      </c>
      <c r="CM248" s="3">
        <v>0</v>
      </c>
      <c r="CN248" s="3">
        <v>0</v>
      </c>
      <c r="CO248" s="3">
        <v>0</v>
      </c>
      <c r="CP248" s="3">
        <v>0</v>
      </c>
      <c r="CQ248" s="3">
        <v>0</v>
      </c>
      <c r="CR248" s="3">
        <v>0</v>
      </c>
      <c r="CS248" s="3">
        <v>0</v>
      </c>
      <c r="CT248" s="3">
        <v>0</v>
      </c>
      <c r="CU248" s="35"/>
      <c r="CV248" s="3">
        <v>0</v>
      </c>
      <c r="CW248" s="3">
        <v>0</v>
      </c>
      <c r="CX248" s="3">
        <v>0</v>
      </c>
      <c r="CY248" s="3">
        <v>0</v>
      </c>
      <c r="CZ248" s="3">
        <v>0</v>
      </c>
      <c r="DA248" s="3">
        <v>0</v>
      </c>
      <c r="DB248" s="3">
        <v>0</v>
      </c>
      <c r="DC248" s="3">
        <v>0</v>
      </c>
      <c r="DD248" s="3">
        <v>0</v>
      </c>
      <c r="DE248" s="3">
        <v>0</v>
      </c>
      <c r="DF248" s="3">
        <v>0</v>
      </c>
      <c r="DG248" s="3">
        <v>0</v>
      </c>
      <c r="DH248" s="3">
        <v>0</v>
      </c>
      <c r="DI248" s="3">
        <v>0</v>
      </c>
      <c r="DJ248" s="35"/>
      <c r="DK248" s="3" t="b">
        <v>0</v>
      </c>
      <c r="DL248" s="3" t="b">
        <v>0</v>
      </c>
      <c r="DM248" s="3" t="b">
        <v>0</v>
      </c>
      <c r="DN248" s="3" t="b">
        <v>0</v>
      </c>
      <c r="DO248" s="3" t="b">
        <v>0</v>
      </c>
      <c r="DP248" s="3" t="b">
        <v>0</v>
      </c>
      <c r="DQ248" s="3" t="b">
        <v>0</v>
      </c>
      <c r="DR248" s="3" t="b">
        <v>0</v>
      </c>
      <c r="DS248" s="3" t="b">
        <v>0</v>
      </c>
      <c r="DT248" s="3" t="b">
        <v>0</v>
      </c>
      <c r="DU248" s="3" t="b">
        <v>0</v>
      </c>
      <c r="DV248" s="3" t="b">
        <v>0</v>
      </c>
      <c r="DW248" s="3" t="b">
        <v>0</v>
      </c>
      <c r="DX248" s="3" t="b">
        <v>0</v>
      </c>
      <c r="DY248" s="35"/>
      <c r="EA248" s="3" t="s">
        <v>893</v>
      </c>
      <c r="ED248" s="3">
        <v>209</v>
      </c>
      <c r="EE248" s="3">
        <v>1</v>
      </c>
      <c r="EH248" s="3" t="s">
        <v>134</v>
      </c>
      <c r="EI248" s="3" t="s">
        <v>847</v>
      </c>
      <c r="EJ248" s="3" t="s">
        <v>105</v>
      </c>
      <c r="EK248" s="3" t="s">
        <v>105</v>
      </c>
      <c r="EL248" s="3" t="s">
        <v>105</v>
      </c>
      <c r="EM248" s="3" t="s">
        <v>105</v>
      </c>
      <c r="EN248" s="3" t="s">
        <v>281</v>
      </c>
      <c r="EP248" s="3" t="s">
        <v>137</v>
      </c>
      <c r="EQ248" s="3" t="s">
        <v>105</v>
      </c>
      <c r="ER248" s="3" t="s">
        <v>137</v>
      </c>
      <c r="ES248" s="3" t="s">
        <v>105</v>
      </c>
      <c r="ET248" s="3" t="s">
        <v>105</v>
      </c>
      <c r="EU248" s="3" t="s">
        <v>105</v>
      </c>
      <c r="EV248" s="3" t="s">
        <v>105</v>
      </c>
      <c r="EW248" s="3" t="s">
        <v>105</v>
      </c>
      <c r="EX248" s="3" t="s">
        <v>105</v>
      </c>
      <c r="EY248" s="3" t="s">
        <v>283</v>
      </c>
      <c r="GA248" s="3" t="s">
        <v>395</v>
      </c>
      <c r="GH248" s="109"/>
    </row>
    <row r="249" spans="1:190" hidden="1">
      <c r="A249" s="36">
        <v>210</v>
      </c>
      <c r="B249" s="3">
        <v>0</v>
      </c>
      <c r="C249" s="228">
        <v>10276</v>
      </c>
      <c r="D249" s="228">
        <v>1002</v>
      </c>
      <c r="E249" s="3" t="s">
        <v>198</v>
      </c>
      <c r="F249" s="3" t="s">
        <v>199</v>
      </c>
      <c r="G249" s="3" t="s">
        <v>200</v>
      </c>
      <c r="H249" s="3" t="s">
        <v>201</v>
      </c>
      <c r="I249" s="37" t="s">
        <v>895</v>
      </c>
      <c r="J249" s="35" t="s">
        <v>587</v>
      </c>
      <c r="K249" s="35"/>
      <c r="L249" s="38" t="s">
        <v>896</v>
      </c>
      <c r="M249" s="39" t="s">
        <v>134</v>
      </c>
      <c r="N249" s="39" t="s">
        <v>109</v>
      </c>
      <c r="O249" s="39"/>
      <c r="P249" s="45">
        <v>6000</v>
      </c>
      <c r="Q249" s="39" t="s">
        <v>129</v>
      </c>
      <c r="R249" s="39">
        <v>18</v>
      </c>
      <c r="S249" s="57"/>
      <c r="T249" s="57"/>
      <c r="U249" s="57"/>
      <c r="V249" s="39" t="s">
        <v>83</v>
      </c>
      <c r="W249" s="39">
        <v>18</v>
      </c>
      <c r="X249" s="39"/>
      <c r="Y249" s="39"/>
      <c r="Z249" s="39" t="s">
        <v>109</v>
      </c>
      <c r="AA249" s="39"/>
      <c r="AB249" s="40"/>
      <c r="AC249" s="39"/>
      <c r="AD249" s="228" t="s">
        <v>111</v>
      </c>
      <c r="BA249" s="3" t="b">
        <v>1</v>
      </c>
      <c r="BB249" s="34" t="b">
        <v>1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35"/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0</v>
      </c>
      <c r="BX249" s="3">
        <v>0</v>
      </c>
      <c r="BY249" s="3">
        <v>0</v>
      </c>
      <c r="BZ249" s="3">
        <v>0</v>
      </c>
      <c r="CA249" s="3">
        <v>0</v>
      </c>
      <c r="CB249" s="3">
        <v>0</v>
      </c>
      <c r="CC249" s="3">
        <v>0</v>
      </c>
      <c r="CD249" s="3">
        <v>0</v>
      </c>
      <c r="CE249" s="3">
        <v>0</v>
      </c>
      <c r="CF249" s="35"/>
      <c r="CG249" s="3">
        <v>0</v>
      </c>
      <c r="CH249" s="3">
        <v>0</v>
      </c>
      <c r="CI249" s="3">
        <v>0</v>
      </c>
      <c r="CJ249" s="3">
        <v>0</v>
      </c>
      <c r="CK249" s="3">
        <v>0</v>
      </c>
      <c r="CL249" s="3">
        <v>0</v>
      </c>
      <c r="CM249" s="3">
        <v>0</v>
      </c>
      <c r="CN249" s="3">
        <v>0</v>
      </c>
      <c r="CO249" s="3">
        <v>0</v>
      </c>
      <c r="CP249" s="3">
        <v>0</v>
      </c>
      <c r="CQ249" s="3">
        <v>0</v>
      </c>
      <c r="CR249" s="3">
        <v>0</v>
      </c>
      <c r="CS249" s="3">
        <v>0</v>
      </c>
      <c r="CT249" s="3">
        <v>0</v>
      </c>
      <c r="CU249" s="35"/>
      <c r="CV249" s="3">
        <v>0</v>
      </c>
      <c r="CW249" s="3">
        <v>0</v>
      </c>
      <c r="CX249" s="3">
        <v>0</v>
      </c>
      <c r="CY249" s="3">
        <v>0</v>
      </c>
      <c r="CZ249" s="3">
        <v>0</v>
      </c>
      <c r="DA249" s="3">
        <v>0</v>
      </c>
      <c r="DB249" s="3">
        <v>0</v>
      </c>
      <c r="DC249" s="3">
        <v>0</v>
      </c>
      <c r="DD249" s="3">
        <v>0</v>
      </c>
      <c r="DE249" s="3">
        <v>0</v>
      </c>
      <c r="DF249" s="3">
        <v>0</v>
      </c>
      <c r="DG249" s="3">
        <v>0</v>
      </c>
      <c r="DH249" s="3">
        <v>0</v>
      </c>
      <c r="DI249" s="3">
        <v>0</v>
      </c>
      <c r="DJ249" s="35"/>
      <c r="DK249" s="3" t="b">
        <v>0</v>
      </c>
      <c r="DL249" s="3" t="b">
        <v>0</v>
      </c>
      <c r="DM249" s="3" t="b">
        <v>0</v>
      </c>
      <c r="DN249" s="3" t="b">
        <v>0</v>
      </c>
      <c r="DO249" s="3" t="b">
        <v>0</v>
      </c>
      <c r="DP249" s="3" t="b">
        <v>0</v>
      </c>
      <c r="DQ249" s="3" t="b">
        <v>0</v>
      </c>
      <c r="DR249" s="3" t="b">
        <v>0</v>
      </c>
      <c r="DS249" s="3" t="b">
        <v>0</v>
      </c>
      <c r="DT249" s="3" t="b">
        <v>0</v>
      </c>
      <c r="DU249" s="3" t="b">
        <v>0</v>
      </c>
      <c r="DV249" s="3" t="b">
        <v>0</v>
      </c>
      <c r="DW249" s="3" t="b">
        <v>0</v>
      </c>
      <c r="DX249" s="3" t="b">
        <v>0</v>
      </c>
      <c r="DY249" s="35"/>
      <c r="EA249" s="3" t="s">
        <v>895</v>
      </c>
      <c r="ED249" s="3">
        <v>210</v>
      </c>
      <c r="EE249" s="3">
        <v>1</v>
      </c>
      <c r="EH249" s="3" t="s">
        <v>134</v>
      </c>
      <c r="EI249" s="3" t="s">
        <v>847</v>
      </c>
      <c r="EJ249" s="3" t="s">
        <v>105</v>
      </c>
      <c r="EK249" s="3" t="s">
        <v>105</v>
      </c>
      <c r="EL249" s="3" t="s">
        <v>105</v>
      </c>
      <c r="EM249" s="3" t="s">
        <v>105</v>
      </c>
      <c r="EN249" s="3" t="s">
        <v>293</v>
      </c>
      <c r="EP249" s="3" t="s">
        <v>137</v>
      </c>
      <c r="EQ249" s="3" t="s">
        <v>105</v>
      </c>
      <c r="ER249" s="3" t="s">
        <v>137</v>
      </c>
      <c r="ES249" s="3" t="s">
        <v>105</v>
      </c>
      <c r="ET249" s="3" t="s">
        <v>105</v>
      </c>
      <c r="EU249" s="3" t="s">
        <v>105</v>
      </c>
      <c r="EV249" s="3" t="s">
        <v>105</v>
      </c>
      <c r="EW249" s="3" t="s">
        <v>105</v>
      </c>
      <c r="EX249" s="3" t="s">
        <v>105</v>
      </c>
      <c r="EY249" s="3" t="s">
        <v>295</v>
      </c>
      <c r="GA249" s="3" t="s">
        <v>395</v>
      </c>
      <c r="GH249" s="109"/>
    </row>
    <row r="250" spans="1:190" hidden="1">
      <c r="A250" s="36">
        <v>211</v>
      </c>
      <c r="B250" s="3">
        <v>0</v>
      </c>
      <c r="C250" s="228">
        <v>10277</v>
      </c>
      <c r="D250" s="228">
        <v>1002</v>
      </c>
      <c r="E250" s="3" t="s">
        <v>198</v>
      </c>
      <c r="F250" s="3" t="s">
        <v>199</v>
      </c>
      <c r="G250" s="3" t="s">
        <v>200</v>
      </c>
      <c r="H250" s="3" t="s">
        <v>201</v>
      </c>
      <c r="I250" s="37" t="s">
        <v>897</v>
      </c>
      <c r="J250" s="35" t="s">
        <v>587</v>
      </c>
      <c r="K250" s="35"/>
      <c r="L250" s="38" t="s">
        <v>898</v>
      </c>
      <c r="M250" s="39" t="s">
        <v>134</v>
      </c>
      <c r="N250" s="39" t="s">
        <v>109</v>
      </c>
      <c r="O250" s="39"/>
      <c r="P250" s="45">
        <v>6000</v>
      </c>
      <c r="Q250" s="39" t="s">
        <v>129</v>
      </c>
      <c r="R250" s="39">
        <v>19</v>
      </c>
      <c r="S250" s="57"/>
      <c r="T250" s="57"/>
      <c r="U250" s="57"/>
      <c r="V250" s="39" t="s">
        <v>83</v>
      </c>
      <c r="W250" s="39">
        <v>19</v>
      </c>
      <c r="X250" s="39"/>
      <c r="Y250" s="39"/>
      <c r="Z250" s="39" t="s">
        <v>109</v>
      </c>
      <c r="AA250" s="39"/>
      <c r="AB250" s="40"/>
      <c r="AC250" s="39"/>
      <c r="AD250" s="228" t="s">
        <v>111</v>
      </c>
      <c r="BA250" s="3" t="b">
        <v>1</v>
      </c>
      <c r="BB250" s="34" t="b">
        <v>1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5"/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3">
        <v>0</v>
      </c>
      <c r="CD250" s="3">
        <v>0</v>
      </c>
      <c r="CE250" s="3">
        <v>0</v>
      </c>
      <c r="CF250" s="35"/>
      <c r="CG250" s="3">
        <v>0</v>
      </c>
      <c r="CH250" s="3">
        <v>0</v>
      </c>
      <c r="CI250" s="3">
        <v>0</v>
      </c>
      <c r="CJ250" s="3">
        <v>0</v>
      </c>
      <c r="CK250" s="3">
        <v>0</v>
      </c>
      <c r="CL250" s="3">
        <v>0</v>
      </c>
      <c r="CM250" s="3">
        <v>0</v>
      </c>
      <c r="CN250" s="3">
        <v>0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0</v>
      </c>
      <c r="CU250" s="35"/>
      <c r="CV250" s="3">
        <v>0</v>
      </c>
      <c r="CW250" s="3">
        <v>0</v>
      </c>
      <c r="CX250" s="3">
        <v>0</v>
      </c>
      <c r="CY250" s="3">
        <v>0</v>
      </c>
      <c r="CZ250" s="3">
        <v>0</v>
      </c>
      <c r="DA250" s="3">
        <v>0</v>
      </c>
      <c r="DB250" s="3">
        <v>0</v>
      </c>
      <c r="DC250" s="3">
        <v>0</v>
      </c>
      <c r="DD250" s="3">
        <v>0</v>
      </c>
      <c r="DE250" s="3">
        <v>0</v>
      </c>
      <c r="DF250" s="3">
        <v>0</v>
      </c>
      <c r="DG250" s="3">
        <v>0</v>
      </c>
      <c r="DH250" s="3">
        <v>0</v>
      </c>
      <c r="DI250" s="3">
        <v>0</v>
      </c>
      <c r="DJ250" s="35"/>
      <c r="DK250" s="3" t="b">
        <v>0</v>
      </c>
      <c r="DL250" s="3" t="b">
        <v>0</v>
      </c>
      <c r="DM250" s="3" t="b">
        <v>0</v>
      </c>
      <c r="DN250" s="3" t="b">
        <v>0</v>
      </c>
      <c r="DO250" s="3" t="b">
        <v>0</v>
      </c>
      <c r="DP250" s="3" t="b">
        <v>0</v>
      </c>
      <c r="DQ250" s="3" t="b">
        <v>0</v>
      </c>
      <c r="DR250" s="3" t="b">
        <v>0</v>
      </c>
      <c r="DS250" s="3" t="b">
        <v>0</v>
      </c>
      <c r="DT250" s="3" t="b">
        <v>0</v>
      </c>
      <c r="DU250" s="3" t="b">
        <v>0</v>
      </c>
      <c r="DV250" s="3" t="b">
        <v>0</v>
      </c>
      <c r="DW250" s="3" t="b">
        <v>0</v>
      </c>
      <c r="DX250" s="3" t="b">
        <v>0</v>
      </c>
      <c r="DY250" s="35"/>
      <c r="EA250" s="3" t="s">
        <v>897</v>
      </c>
      <c r="ED250" s="3">
        <v>211</v>
      </c>
      <c r="EE250" s="3">
        <v>1</v>
      </c>
      <c r="EH250" s="3" t="s">
        <v>134</v>
      </c>
      <c r="EI250" s="3" t="s">
        <v>847</v>
      </c>
      <c r="EJ250" s="3" t="s">
        <v>105</v>
      </c>
      <c r="EK250" s="3" t="s">
        <v>105</v>
      </c>
      <c r="EL250" s="3" t="s">
        <v>105</v>
      </c>
      <c r="EM250" s="3" t="s">
        <v>105</v>
      </c>
      <c r="EN250" s="3" t="s">
        <v>299</v>
      </c>
      <c r="EP250" s="3" t="s">
        <v>137</v>
      </c>
      <c r="EQ250" s="3" t="s">
        <v>105</v>
      </c>
      <c r="ER250" s="3" t="s">
        <v>137</v>
      </c>
      <c r="ES250" s="3" t="s">
        <v>105</v>
      </c>
      <c r="ET250" s="3" t="s">
        <v>105</v>
      </c>
      <c r="EU250" s="3" t="s">
        <v>105</v>
      </c>
      <c r="EV250" s="3" t="s">
        <v>105</v>
      </c>
      <c r="EW250" s="3" t="s">
        <v>105</v>
      </c>
      <c r="EX250" s="3" t="s">
        <v>105</v>
      </c>
      <c r="EY250" s="3" t="s">
        <v>301</v>
      </c>
      <c r="GA250" s="3" t="s">
        <v>395</v>
      </c>
      <c r="GH250" s="109"/>
    </row>
    <row r="251" spans="1:190" hidden="1">
      <c r="A251" s="36">
        <v>212</v>
      </c>
      <c r="B251" s="3">
        <v>0</v>
      </c>
      <c r="C251" s="228">
        <v>10278</v>
      </c>
      <c r="D251" s="228">
        <v>1002</v>
      </c>
      <c r="E251" s="3" t="s">
        <v>198</v>
      </c>
      <c r="F251" s="3" t="s">
        <v>199</v>
      </c>
      <c r="G251" s="3" t="s">
        <v>200</v>
      </c>
      <c r="H251" s="3" t="s">
        <v>201</v>
      </c>
      <c r="I251" s="37" t="s">
        <v>899</v>
      </c>
      <c r="J251" s="35" t="s">
        <v>587</v>
      </c>
      <c r="K251" s="35"/>
      <c r="L251" s="38" t="s">
        <v>900</v>
      </c>
      <c r="M251" s="39" t="s">
        <v>134</v>
      </c>
      <c r="N251" s="39" t="s">
        <v>109</v>
      </c>
      <c r="O251" s="39"/>
      <c r="P251" s="45">
        <v>6000</v>
      </c>
      <c r="Q251" s="39" t="s">
        <v>129</v>
      </c>
      <c r="R251" s="39">
        <v>20</v>
      </c>
      <c r="S251" s="57"/>
      <c r="T251" s="57"/>
      <c r="U251" s="57"/>
      <c r="V251" s="39" t="s">
        <v>83</v>
      </c>
      <c r="W251" s="39">
        <v>20</v>
      </c>
      <c r="X251" s="39"/>
      <c r="Y251" s="39"/>
      <c r="Z251" s="39" t="s">
        <v>109</v>
      </c>
      <c r="AA251" s="39"/>
      <c r="AB251" s="40"/>
      <c r="AC251" s="39"/>
      <c r="AD251" s="228" t="s">
        <v>111</v>
      </c>
      <c r="BA251" s="3" t="b">
        <v>1</v>
      </c>
      <c r="BB251" s="34" t="b">
        <v>1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5"/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5"/>
      <c r="CG251" s="3">
        <v>0</v>
      </c>
      <c r="CH251" s="3">
        <v>0</v>
      </c>
      <c r="CI251" s="3">
        <v>0</v>
      </c>
      <c r="CJ251" s="3">
        <v>0</v>
      </c>
      <c r="CK251" s="3">
        <v>0</v>
      </c>
      <c r="CL251" s="3">
        <v>0</v>
      </c>
      <c r="CM251" s="3">
        <v>0</v>
      </c>
      <c r="CN251" s="3">
        <v>0</v>
      </c>
      <c r="CO251" s="3">
        <v>0</v>
      </c>
      <c r="CP251" s="3">
        <v>0</v>
      </c>
      <c r="CQ251" s="3">
        <v>0</v>
      </c>
      <c r="CR251" s="3">
        <v>0</v>
      </c>
      <c r="CS251" s="3">
        <v>0</v>
      </c>
      <c r="CT251" s="3">
        <v>0</v>
      </c>
      <c r="CU251" s="35"/>
      <c r="CV251" s="3">
        <v>0</v>
      </c>
      <c r="CW251" s="3">
        <v>0</v>
      </c>
      <c r="CX251" s="3">
        <v>0</v>
      </c>
      <c r="CY251" s="3">
        <v>0</v>
      </c>
      <c r="CZ251" s="3">
        <v>0</v>
      </c>
      <c r="DA251" s="3">
        <v>0</v>
      </c>
      <c r="DB251" s="3">
        <v>0</v>
      </c>
      <c r="DC251" s="3">
        <v>0</v>
      </c>
      <c r="DD251" s="3">
        <v>0</v>
      </c>
      <c r="DE251" s="3">
        <v>0</v>
      </c>
      <c r="DF251" s="3">
        <v>0</v>
      </c>
      <c r="DG251" s="3">
        <v>0</v>
      </c>
      <c r="DH251" s="3">
        <v>0</v>
      </c>
      <c r="DI251" s="3">
        <v>0</v>
      </c>
      <c r="DJ251" s="35"/>
      <c r="DK251" s="3" t="b">
        <v>0</v>
      </c>
      <c r="DL251" s="3" t="b">
        <v>0</v>
      </c>
      <c r="DM251" s="3" t="b">
        <v>0</v>
      </c>
      <c r="DN251" s="3" t="b">
        <v>0</v>
      </c>
      <c r="DO251" s="3" t="b">
        <v>0</v>
      </c>
      <c r="DP251" s="3" t="b">
        <v>0</v>
      </c>
      <c r="DQ251" s="3" t="b">
        <v>0</v>
      </c>
      <c r="DR251" s="3" t="b">
        <v>0</v>
      </c>
      <c r="DS251" s="3" t="b">
        <v>0</v>
      </c>
      <c r="DT251" s="3" t="b">
        <v>0</v>
      </c>
      <c r="DU251" s="3" t="b">
        <v>0</v>
      </c>
      <c r="DV251" s="3" t="b">
        <v>0</v>
      </c>
      <c r="DW251" s="3" t="b">
        <v>0</v>
      </c>
      <c r="DX251" s="3" t="b">
        <v>0</v>
      </c>
      <c r="DY251" s="35"/>
      <c r="EA251" s="3" t="s">
        <v>899</v>
      </c>
      <c r="ED251" s="3">
        <v>212</v>
      </c>
      <c r="EE251" s="3">
        <v>1</v>
      </c>
      <c r="EH251" s="3" t="s">
        <v>134</v>
      </c>
      <c r="EI251" s="3" t="s">
        <v>847</v>
      </c>
      <c r="EJ251" s="3" t="s">
        <v>105</v>
      </c>
      <c r="EK251" s="3" t="s">
        <v>105</v>
      </c>
      <c r="EL251" s="3" t="s">
        <v>105</v>
      </c>
      <c r="EM251" s="3" t="s">
        <v>105</v>
      </c>
      <c r="EN251" s="3" t="s">
        <v>305</v>
      </c>
      <c r="EP251" s="3" t="s">
        <v>137</v>
      </c>
      <c r="EQ251" s="3" t="s">
        <v>105</v>
      </c>
      <c r="ER251" s="3" t="s">
        <v>137</v>
      </c>
      <c r="ES251" s="3" t="s">
        <v>105</v>
      </c>
      <c r="ET251" s="3" t="s">
        <v>105</v>
      </c>
      <c r="EU251" s="3" t="s">
        <v>105</v>
      </c>
      <c r="EV251" s="3" t="s">
        <v>105</v>
      </c>
      <c r="EW251" s="3" t="s">
        <v>105</v>
      </c>
      <c r="EX251" s="3" t="s">
        <v>105</v>
      </c>
      <c r="EY251" s="3" t="s">
        <v>307</v>
      </c>
      <c r="GA251" s="3" t="s">
        <v>395</v>
      </c>
      <c r="GH251" s="109"/>
    </row>
    <row r="252" spans="1:190" hidden="1">
      <c r="A252" s="36">
        <v>213</v>
      </c>
      <c r="B252" s="3">
        <v>0</v>
      </c>
      <c r="C252" s="228">
        <v>10279</v>
      </c>
      <c r="D252" s="228">
        <v>1002</v>
      </c>
      <c r="E252" s="3" t="s">
        <v>198</v>
      </c>
      <c r="F252" s="3" t="s">
        <v>199</v>
      </c>
      <c r="G252" s="3" t="s">
        <v>200</v>
      </c>
      <c r="H252" s="3" t="s">
        <v>201</v>
      </c>
      <c r="I252" s="37" t="s">
        <v>901</v>
      </c>
      <c r="J252" s="35" t="s">
        <v>587</v>
      </c>
      <c r="K252" s="35"/>
      <c r="L252" s="38" t="s">
        <v>902</v>
      </c>
      <c r="M252" s="39" t="s">
        <v>134</v>
      </c>
      <c r="N252" s="39" t="s">
        <v>109</v>
      </c>
      <c r="O252" s="39"/>
      <c r="P252" s="45">
        <v>6000</v>
      </c>
      <c r="Q252" s="39" t="s">
        <v>129</v>
      </c>
      <c r="R252" s="39">
        <v>23</v>
      </c>
      <c r="S252" s="57"/>
      <c r="T252" s="57"/>
      <c r="U252" s="57"/>
      <c r="V252" s="39" t="s">
        <v>83</v>
      </c>
      <c r="W252" s="39">
        <v>23</v>
      </c>
      <c r="X252" s="39"/>
      <c r="Y252" s="39"/>
      <c r="Z252" s="39" t="s">
        <v>109</v>
      </c>
      <c r="AA252" s="39"/>
      <c r="AB252" s="40"/>
      <c r="AC252" s="39"/>
      <c r="AD252" s="228" t="s">
        <v>111</v>
      </c>
      <c r="BA252" s="3" t="b">
        <v>1</v>
      </c>
      <c r="BB252" s="34" t="b">
        <v>1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5"/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0</v>
      </c>
      <c r="BZ252" s="3">
        <v>0</v>
      </c>
      <c r="CA252" s="3">
        <v>0</v>
      </c>
      <c r="CB252" s="3">
        <v>0</v>
      </c>
      <c r="CC252" s="3">
        <v>0</v>
      </c>
      <c r="CD252" s="3">
        <v>0</v>
      </c>
      <c r="CE252" s="3">
        <v>0</v>
      </c>
      <c r="CF252" s="35"/>
      <c r="CG252" s="3">
        <v>0</v>
      </c>
      <c r="CH252" s="3">
        <v>0</v>
      </c>
      <c r="CI252" s="3">
        <v>0</v>
      </c>
      <c r="CJ252" s="3">
        <v>0</v>
      </c>
      <c r="CK252" s="3">
        <v>0</v>
      </c>
      <c r="CL252" s="3">
        <v>0</v>
      </c>
      <c r="CM252" s="3">
        <v>0</v>
      </c>
      <c r="CN252" s="3">
        <v>0</v>
      </c>
      <c r="CO252" s="3">
        <v>0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35"/>
      <c r="CV252" s="3">
        <v>0</v>
      </c>
      <c r="CW252" s="3">
        <v>0</v>
      </c>
      <c r="CX252" s="3">
        <v>0</v>
      </c>
      <c r="CY252" s="3">
        <v>0</v>
      </c>
      <c r="CZ252" s="3">
        <v>0</v>
      </c>
      <c r="DA252" s="3">
        <v>0</v>
      </c>
      <c r="DB252" s="3">
        <v>0</v>
      </c>
      <c r="DC252" s="3">
        <v>0</v>
      </c>
      <c r="DD252" s="3">
        <v>0</v>
      </c>
      <c r="DE252" s="3">
        <v>0</v>
      </c>
      <c r="DF252" s="3">
        <v>0</v>
      </c>
      <c r="DG252" s="3">
        <v>0</v>
      </c>
      <c r="DH252" s="3">
        <v>0</v>
      </c>
      <c r="DI252" s="3">
        <v>0</v>
      </c>
      <c r="DJ252" s="35"/>
      <c r="DK252" s="3" t="b">
        <v>0</v>
      </c>
      <c r="DL252" s="3" t="b">
        <v>0</v>
      </c>
      <c r="DM252" s="3" t="b">
        <v>0</v>
      </c>
      <c r="DN252" s="3" t="b">
        <v>0</v>
      </c>
      <c r="DO252" s="3" t="b">
        <v>0</v>
      </c>
      <c r="DP252" s="3" t="b">
        <v>0</v>
      </c>
      <c r="DQ252" s="3" t="b">
        <v>0</v>
      </c>
      <c r="DR252" s="3" t="b">
        <v>0</v>
      </c>
      <c r="DS252" s="3" t="b">
        <v>0</v>
      </c>
      <c r="DT252" s="3" t="b">
        <v>0</v>
      </c>
      <c r="DU252" s="3" t="b">
        <v>0</v>
      </c>
      <c r="DV252" s="3" t="b">
        <v>0</v>
      </c>
      <c r="DW252" s="3" t="b">
        <v>0</v>
      </c>
      <c r="DX252" s="3" t="b">
        <v>0</v>
      </c>
      <c r="DY252" s="35"/>
      <c r="EA252" s="3" t="s">
        <v>901</v>
      </c>
      <c r="ED252" s="3">
        <v>213</v>
      </c>
      <c r="EE252" s="3">
        <v>1</v>
      </c>
      <c r="EH252" s="3" t="s">
        <v>134</v>
      </c>
      <c r="EI252" s="3" t="s">
        <v>847</v>
      </c>
      <c r="EJ252" s="3" t="s">
        <v>105</v>
      </c>
      <c r="EK252" s="3" t="s">
        <v>105</v>
      </c>
      <c r="EL252" s="3" t="s">
        <v>105</v>
      </c>
      <c r="EM252" s="3" t="s">
        <v>105</v>
      </c>
      <c r="EN252" s="3" t="s">
        <v>323</v>
      </c>
      <c r="EP252" s="3" t="s">
        <v>137</v>
      </c>
      <c r="EQ252" s="3" t="s">
        <v>105</v>
      </c>
      <c r="ER252" s="3" t="s">
        <v>137</v>
      </c>
      <c r="ES252" s="3" t="s">
        <v>105</v>
      </c>
      <c r="ET252" s="3" t="s">
        <v>105</v>
      </c>
      <c r="EU252" s="3" t="s">
        <v>105</v>
      </c>
      <c r="EV252" s="3" t="s">
        <v>105</v>
      </c>
      <c r="EW252" s="3" t="s">
        <v>105</v>
      </c>
      <c r="EX252" s="3" t="s">
        <v>105</v>
      </c>
      <c r="EY252" s="3" t="s">
        <v>325</v>
      </c>
      <c r="GA252" s="3" t="s">
        <v>395</v>
      </c>
      <c r="GH252" s="109"/>
    </row>
    <row r="253" spans="1:190" hidden="1">
      <c r="A253" s="36">
        <v>214</v>
      </c>
      <c r="B253" s="3">
        <v>0</v>
      </c>
      <c r="C253" s="228">
        <v>10280</v>
      </c>
      <c r="D253" s="228">
        <v>1002</v>
      </c>
      <c r="E253" s="3" t="s">
        <v>198</v>
      </c>
      <c r="F253" s="3" t="s">
        <v>199</v>
      </c>
      <c r="G253" s="3" t="s">
        <v>200</v>
      </c>
      <c r="H253" s="3" t="s">
        <v>201</v>
      </c>
      <c r="I253" s="37" t="s">
        <v>903</v>
      </c>
      <c r="J253" s="35" t="s">
        <v>587</v>
      </c>
      <c r="K253" s="35"/>
      <c r="L253" s="38" t="s">
        <v>904</v>
      </c>
      <c r="M253" s="39" t="s">
        <v>134</v>
      </c>
      <c r="N253" s="39" t="s">
        <v>109</v>
      </c>
      <c r="O253" s="39"/>
      <c r="P253" s="45">
        <v>6000</v>
      </c>
      <c r="Q253" s="39" t="s">
        <v>129</v>
      </c>
      <c r="R253" s="39">
        <v>24</v>
      </c>
      <c r="S253" s="57"/>
      <c r="T253" s="57"/>
      <c r="U253" s="57"/>
      <c r="V253" s="39" t="s">
        <v>83</v>
      </c>
      <c r="W253" s="39">
        <v>24</v>
      </c>
      <c r="X253" s="39"/>
      <c r="Y253" s="39"/>
      <c r="Z253" s="39" t="s">
        <v>109</v>
      </c>
      <c r="AA253" s="39"/>
      <c r="AB253" s="40"/>
      <c r="AC253" s="39"/>
      <c r="AD253" s="228" t="s">
        <v>111</v>
      </c>
      <c r="BA253" s="3" t="b">
        <v>1</v>
      </c>
      <c r="BB253" s="34" t="b">
        <v>1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35"/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0</v>
      </c>
      <c r="BX253" s="3">
        <v>0</v>
      </c>
      <c r="BY253" s="3">
        <v>0</v>
      </c>
      <c r="BZ253" s="3">
        <v>0</v>
      </c>
      <c r="CA253" s="3">
        <v>0</v>
      </c>
      <c r="CB253" s="3">
        <v>0</v>
      </c>
      <c r="CC253" s="3">
        <v>0</v>
      </c>
      <c r="CD253" s="3">
        <v>0</v>
      </c>
      <c r="CE253" s="3">
        <v>0</v>
      </c>
      <c r="CF253" s="35"/>
      <c r="CG253" s="3">
        <v>0</v>
      </c>
      <c r="CH253" s="3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5"/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5"/>
      <c r="DK253" s="3" t="b">
        <v>0</v>
      </c>
      <c r="DL253" s="3" t="b">
        <v>0</v>
      </c>
      <c r="DM253" s="3" t="b">
        <v>0</v>
      </c>
      <c r="DN253" s="3" t="b">
        <v>0</v>
      </c>
      <c r="DO253" s="3" t="b">
        <v>0</v>
      </c>
      <c r="DP253" s="3" t="b">
        <v>0</v>
      </c>
      <c r="DQ253" s="3" t="b">
        <v>0</v>
      </c>
      <c r="DR253" s="3" t="b">
        <v>0</v>
      </c>
      <c r="DS253" s="3" t="b">
        <v>0</v>
      </c>
      <c r="DT253" s="3" t="b">
        <v>0</v>
      </c>
      <c r="DU253" s="3" t="b">
        <v>0</v>
      </c>
      <c r="DV253" s="3" t="b">
        <v>0</v>
      </c>
      <c r="DW253" s="3" t="b">
        <v>0</v>
      </c>
      <c r="DX253" s="3" t="b">
        <v>0</v>
      </c>
      <c r="DY253" s="35"/>
      <c r="EA253" s="3" t="s">
        <v>903</v>
      </c>
      <c r="ED253" s="3">
        <v>214</v>
      </c>
      <c r="EE253" s="3">
        <v>1</v>
      </c>
      <c r="EH253" s="3" t="s">
        <v>134</v>
      </c>
      <c r="EI253" s="3" t="s">
        <v>847</v>
      </c>
      <c r="EJ253" s="3" t="s">
        <v>105</v>
      </c>
      <c r="EK253" s="3" t="s">
        <v>105</v>
      </c>
      <c r="EL253" s="3" t="s">
        <v>105</v>
      </c>
      <c r="EM253" s="3" t="s">
        <v>105</v>
      </c>
      <c r="EN253" s="3" t="s">
        <v>329</v>
      </c>
      <c r="EP253" s="3" t="s">
        <v>137</v>
      </c>
      <c r="EQ253" s="3" t="s">
        <v>105</v>
      </c>
      <c r="ER253" s="3" t="s">
        <v>137</v>
      </c>
      <c r="ES253" s="3" t="s">
        <v>105</v>
      </c>
      <c r="ET253" s="3" t="s">
        <v>105</v>
      </c>
      <c r="EU253" s="3" t="s">
        <v>105</v>
      </c>
      <c r="EV253" s="3" t="s">
        <v>105</v>
      </c>
      <c r="EW253" s="3" t="s">
        <v>105</v>
      </c>
      <c r="EX253" s="3" t="s">
        <v>105</v>
      </c>
      <c r="EY253" s="3" t="s">
        <v>331</v>
      </c>
      <c r="GA253" s="3" t="s">
        <v>395</v>
      </c>
      <c r="GH253" s="109"/>
    </row>
    <row r="254" spans="1:190" hidden="1">
      <c r="A254" s="36">
        <v>215</v>
      </c>
      <c r="B254" s="3">
        <v>0</v>
      </c>
      <c r="C254" s="228">
        <v>10281</v>
      </c>
      <c r="D254" s="228">
        <v>1002</v>
      </c>
      <c r="E254" s="3" t="s">
        <v>198</v>
      </c>
      <c r="F254" s="3" t="s">
        <v>199</v>
      </c>
      <c r="G254" s="3" t="s">
        <v>200</v>
      </c>
      <c r="H254" s="3" t="s">
        <v>201</v>
      </c>
      <c r="I254" s="37" t="s">
        <v>905</v>
      </c>
      <c r="J254" s="35" t="s">
        <v>587</v>
      </c>
      <c r="K254" s="35"/>
      <c r="L254" s="38" t="s">
        <v>906</v>
      </c>
      <c r="M254" s="39" t="s">
        <v>134</v>
      </c>
      <c r="N254" s="39" t="s">
        <v>109</v>
      </c>
      <c r="O254" s="39"/>
      <c r="P254" s="45">
        <v>6000</v>
      </c>
      <c r="Q254" s="39" t="s">
        <v>129</v>
      </c>
      <c r="R254" s="39">
        <v>25</v>
      </c>
      <c r="S254" s="57"/>
      <c r="T254" s="57"/>
      <c r="U254" s="57"/>
      <c r="V254" s="39" t="s">
        <v>83</v>
      </c>
      <c r="W254" s="39">
        <v>25</v>
      </c>
      <c r="X254" s="39"/>
      <c r="Y254" s="39"/>
      <c r="Z254" s="39" t="s">
        <v>109</v>
      </c>
      <c r="AA254" s="39"/>
      <c r="AB254" s="40"/>
      <c r="AC254" s="39"/>
      <c r="AD254" s="228" t="s">
        <v>111</v>
      </c>
      <c r="BA254" s="3" t="b">
        <v>1</v>
      </c>
      <c r="BB254" s="34" t="b">
        <v>1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35"/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0</v>
      </c>
      <c r="CA254" s="3">
        <v>0</v>
      </c>
      <c r="CB254" s="3">
        <v>0</v>
      </c>
      <c r="CC254" s="3">
        <v>0</v>
      </c>
      <c r="CD254" s="3">
        <v>0</v>
      </c>
      <c r="CE254" s="3">
        <v>0</v>
      </c>
      <c r="CF254" s="35"/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5"/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5"/>
      <c r="DK254" s="3" t="b">
        <v>0</v>
      </c>
      <c r="DL254" s="3" t="b">
        <v>0</v>
      </c>
      <c r="DM254" s="3" t="b">
        <v>0</v>
      </c>
      <c r="DN254" s="3" t="b">
        <v>0</v>
      </c>
      <c r="DO254" s="3" t="b">
        <v>0</v>
      </c>
      <c r="DP254" s="3" t="b">
        <v>0</v>
      </c>
      <c r="DQ254" s="3" t="b">
        <v>0</v>
      </c>
      <c r="DR254" s="3" t="b">
        <v>0</v>
      </c>
      <c r="DS254" s="3" t="b">
        <v>0</v>
      </c>
      <c r="DT254" s="3" t="b">
        <v>0</v>
      </c>
      <c r="DU254" s="3" t="b">
        <v>0</v>
      </c>
      <c r="DV254" s="3" t="b">
        <v>0</v>
      </c>
      <c r="DW254" s="3" t="b">
        <v>0</v>
      </c>
      <c r="DX254" s="3" t="b">
        <v>0</v>
      </c>
      <c r="DY254" s="35"/>
      <c r="EA254" s="3" t="s">
        <v>905</v>
      </c>
      <c r="ED254" s="3">
        <v>215</v>
      </c>
      <c r="EE254" s="3">
        <v>1</v>
      </c>
      <c r="EH254" s="3" t="s">
        <v>134</v>
      </c>
      <c r="EI254" s="3" t="s">
        <v>847</v>
      </c>
      <c r="EJ254" s="3" t="s">
        <v>105</v>
      </c>
      <c r="EK254" s="3" t="s">
        <v>105</v>
      </c>
      <c r="EL254" s="3" t="s">
        <v>105</v>
      </c>
      <c r="EM254" s="3" t="s">
        <v>105</v>
      </c>
      <c r="EN254" s="3" t="s">
        <v>335</v>
      </c>
      <c r="EP254" s="3" t="s">
        <v>137</v>
      </c>
      <c r="EQ254" s="3" t="s">
        <v>105</v>
      </c>
      <c r="ER254" s="3" t="s">
        <v>137</v>
      </c>
      <c r="ES254" s="3" t="s">
        <v>105</v>
      </c>
      <c r="ET254" s="3" t="s">
        <v>105</v>
      </c>
      <c r="EU254" s="3" t="s">
        <v>105</v>
      </c>
      <c r="EV254" s="3" t="s">
        <v>105</v>
      </c>
      <c r="EW254" s="3" t="s">
        <v>105</v>
      </c>
      <c r="EX254" s="3" t="s">
        <v>105</v>
      </c>
      <c r="EY254" s="3" t="s">
        <v>337</v>
      </c>
      <c r="GA254" s="3" t="s">
        <v>395</v>
      </c>
      <c r="GH254" s="109"/>
    </row>
    <row r="255" spans="1:190" hidden="1">
      <c r="A255" s="36">
        <v>216</v>
      </c>
      <c r="B255" s="3">
        <v>0</v>
      </c>
      <c r="C255" s="228">
        <v>10282</v>
      </c>
      <c r="D255" s="228">
        <v>1002</v>
      </c>
      <c r="E255" s="3" t="s">
        <v>198</v>
      </c>
      <c r="F255" s="3" t="s">
        <v>199</v>
      </c>
      <c r="G255" s="3" t="s">
        <v>200</v>
      </c>
      <c r="H255" s="3" t="s">
        <v>201</v>
      </c>
      <c r="I255" s="37" t="s">
        <v>907</v>
      </c>
      <c r="J255" s="35" t="s">
        <v>587</v>
      </c>
      <c r="K255" s="35"/>
      <c r="L255" s="38" t="s">
        <v>908</v>
      </c>
      <c r="M255" s="39" t="s">
        <v>134</v>
      </c>
      <c r="N255" s="39" t="s">
        <v>109</v>
      </c>
      <c r="O255" s="39"/>
      <c r="P255" s="45">
        <v>6000</v>
      </c>
      <c r="Q255" s="39" t="s">
        <v>129</v>
      </c>
      <c r="R255" s="39">
        <v>26</v>
      </c>
      <c r="S255" s="57"/>
      <c r="T255" s="57"/>
      <c r="U255" s="57"/>
      <c r="V255" s="39" t="s">
        <v>83</v>
      </c>
      <c r="W255" s="39">
        <v>26</v>
      </c>
      <c r="X255" s="39"/>
      <c r="Y255" s="39"/>
      <c r="Z255" s="39" t="s">
        <v>109</v>
      </c>
      <c r="AA255" s="39"/>
      <c r="AB255" s="40"/>
      <c r="AC255" s="39"/>
      <c r="AD255" s="228" t="s">
        <v>111</v>
      </c>
      <c r="BA255" s="3" t="b">
        <v>1</v>
      </c>
      <c r="BB255" s="34" t="b">
        <v>1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5"/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v>0</v>
      </c>
      <c r="BX255" s="3">
        <v>0</v>
      </c>
      <c r="BY255" s="3">
        <v>0</v>
      </c>
      <c r="BZ255" s="3">
        <v>0</v>
      </c>
      <c r="CA255" s="3">
        <v>0</v>
      </c>
      <c r="CB255" s="3">
        <v>0</v>
      </c>
      <c r="CC255" s="3">
        <v>0</v>
      </c>
      <c r="CD255" s="3">
        <v>0</v>
      </c>
      <c r="CE255" s="3">
        <v>0</v>
      </c>
      <c r="CF255" s="35"/>
      <c r="CG255" s="3">
        <v>0</v>
      </c>
      <c r="CH255" s="3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5"/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5"/>
      <c r="DK255" s="3" t="b">
        <v>0</v>
      </c>
      <c r="DL255" s="3" t="b">
        <v>0</v>
      </c>
      <c r="DM255" s="3" t="b">
        <v>0</v>
      </c>
      <c r="DN255" s="3" t="b">
        <v>0</v>
      </c>
      <c r="DO255" s="3" t="b">
        <v>0</v>
      </c>
      <c r="DP255" s="3" t="b">
        <v>0</v>
      </c>
      <c r="DQ255" s="3" t="b">
        <v>0</v>
      </c>
      <c r="DR255" s="3" t="b">
        <v>0</v>
      </c>
      <c r="DS255" s="3" t="b">
        <v>0</v>
      </c>
      <c r="DT255" s="3" t="b">
        <v>0</v>
      </c>
      <c r="DU255" s="3" t="b">
        <v>0</v>
      </c>
      <c r="DV255" s="3" t="b">
        <v>0</v>
      </c>
      <c r="DW255" s="3" t="b">
        <v>0</v>
      </c>
      <c r="DX255" s="3" t="b">
        <v>0</v>
      </c>
      <c r="DY255" s="35"/>
      <c r="EA255" s="3" t="s">
        <v>907</v>
      </c>
      <c r="ED255" s="3">
        <v>216</v>
      </c>
      <c r="EE255" s="3">
        <v>1</v>
      </c>
      <c r="EH255" s="3" t="s">
        <v>134</v>
      </c>
      <c r="EI255" s="3" t="s">
        <v>847</v>
      </c>
      <c r="EJ255" s="3" t="s">
        <v>105</v>
      </c>
      <c r="EK255" s="3" t="s">
        <v>105</v>
      </c>
      <c r="EL255" s="3" t="s">
        <v>105</v>
      </c>
      <c r="EM255" s="3" t="s">
        <v>105</v>
      </c>
      <c r="EN255" s="3" t="s">
        <v>341</v>
      </c>
      <c r="EP255" s="3" t="s">
        <v>137</v>
      </c>
      <c r="EQ255" s="3" t="s">
        <v>105</v>
      </c>
      <c r="ER255" s="3" t="s">
        <v>137</v>
      </c>
      <c r="ES255" s="3" t="s">
        <v>105</v>
      </c>
      <c r="ET255" s="3" t="s">
        <v>105</v>
      </c>
      <c r="EU255" s="3" t="s">
        <v>105</v>
      </c>
      <c r="EV255" s="3" t="s">
        <v>105</v>
      </c>
      <c r="EW255" s="3" t="s">
        <v>105</v>
      </c>
      <c r="EX255" s="3" t="s">
        <v>105</v>
      </c>
      <c r="EY255" s="3" t="s">
        <v>343</v>
      </c>
      <c r="GA255" s="3" t="s">
        <v>395</v>
      </c>
      <c r="GH255" s="109"/>
    </row>
    <row r="256" spans="1:190" hidden="1">
      <c r="A256" s="36">
        <v>217</v>
      </c>
      <c r="B256" s="3">
        <v>0</v>
      </c>
      <c r="C256" s="228">
        <v>10283</v>
      </c>
      <c r="D256" s="228">
        <v>1002</v>
      </c>
      <c r="E256" s="3" t="s">
        <v>198</v>
      </c>
      <c r="F256" s="3" t="s">
        <v>199</v>
      </c>
      <c r="G256" s="3" t="s">
        <v>200</v>
      </c>
      <c r="H256" s="3" t="s">
        <v>201</v>
      </c>
      <c r="I256" s="37" t="s">
        <v>909</v>
      </c>
      <c r="J256" s="35" t="s">
        <v>587</v>
      </c>
      <c r="K256" s="35"/>
      <c r="L256" s="38" t="s">
        <v>910</v>
      </c>
      <c r="M256" s="39" t="s">
        <v>134</v>
      </c>
      <c r="N256" s="39" t="s">
        <v>109</v>
      </c>
      <c r="O256" s="39"/>
      <c r="P256" s="45">
        <v>6000</v>
      </c>
      <c r="Q256" s="39" t="s">
        <v>129</v>
      </c>
      <c r="R256" s="39">
        <v>27</v>
      </c>
      <c r="S256" s="57"/>
      <c r="T256" s="57"/>
      <c r="U256" s="57"/>
      <c r="V256" s="39" t="s">
        <v>83</v>
      </c>
      <c r="W256" s="39">
        <v>27</v>
      </c>
      <c r="X256" s="39"/>
      <c r="Y256" s="39"/>
      <c r="Z256" s="39" t="s">
        <v>109</v>
      </c>
      <c r="AA256" s="39"/>
      <c r="AB256" s="40"/>
      <c r="AC256" s="39"/>
      <c r="AD256" s="228" t="s">
        <v>111</v>
      </c>
      <c r="BA256" s="3" t="b">
        <v>1</v>
      </c>
      <c r="BB256" s="34" t="b">
        <v>1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35"/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0</v>
      </c>
      <c r="BZ256" s="3">
        <v>0</v>
      </c>
      <c r="CA256" s="3">
        <v>0</v>
      </c>
      <c r="CB256" s="3">
        <v>0</v>
      </c>
      <c r="CC256" s="3">
        <v>0</v>
      </c>
      <c r="CD256" s="3">
        <v>0</v>
      </c>
      <c r="CE256" s="3">
        <v>0</v>
      </c>
      <c r="CF256" s="35"/>
      <c r="CG256" s="3">
        <v>0</v>
      </c>
      <c r="CH256" s="3">
        <v>0</v>
      </c>
      <c r="CI256" s="3">
        <v>0</v>
      </c>
      <c r="CJ256" s="3">
        <v>0</v>
      </c>
      <c r="CK256" s="3">
        <v>0</v>
      </c>
      <c r="CL256" s="3">
        <v>0</v>
      </c>
      <c r="CM256" s="3">
        <v>0</v>
      </c>
      <c r="CN256" s="3">
        <v>0</v>
      </c>
      <c r="CO256" s="3">
        <v>0</v>
      </c>
      <c r="CP256" s="3">
        <v>0</v>
      </c>
      <c r="CQ256" s="3">
        <v>0</v>
      </c>
      <c r="CR256" s="3">
        <v>0</v>
      </c>
      <c r="CS256" s="3">
        <v>0</v>
      </c>
      <c r="CT256" s="3">
        <v>0</v>
      </c>
      <c r="CU256" s="35"/>
      <c r="CV256" s="3">
        <v>0</v>
      </c>
      <c r="CW256" s="3">
        <v>0</v>
      </c>
      <c r="CX256" s="3">
        <v>0</v>
      </c>
      <c r="CY256" s="3">
        <v>0</v>
      </c>
      <c r="CZ256" s="3">
        <v>0</v>
      </c>
      <c r="DA256" s="3">
        <v>0</v>
      </c>
      <c r="DB256" s="3">
        <v>0</v>
      </c>
      <c r="DC256" s="3">
        <v>0</v>
      </c>
      <c r="DD256" s="3">
        <v>0</v>
      </c>
      <c r="DE256" s="3">
        <v>0</v>
      </c>
      <c r="DF256" s="3">
        <v>0</v>
      </c>
      <c r="DG256" s="3">
        <v>0</v>
      </c>
      <c r="DH256" s="3">
        <v>0</v>
      </c>
      <c r="DI256" s="3">
        <v>0</v>
      </c>
      <c r="DJ256" s="35"/>
      <c r="DK256" s="3" t="b">
        <v>0</v>
      </c>
      <c r="DL256" s="3" t="b">
        <v>0</v>
      </c>
      <c r="DM256" s="3" t="b">
        <v>0</v>
      </c>
      <c r="DN256" s="3" t="b">
        <v>0</v>
      </c>
      <c r="DO256" s="3" t="b">
        <v>0</v>
      </c>
      <c r="DP256" s="3" t="b">
        <v>0</v>
      </c>
      <c r="DQ256" s="3" t="b">
        <v>0</v>
      </c>
      <c r="DR256" s="3" t="b">
        <v>0</v>
      </c>
      <c r="DS256" s="3" t="b">
        <v>0</v>
      </c>
      <c r="DT256" s="3" t="b">
        <v>0</v>
      </c>
      <c r="DU256" s="3" t="b">
        <v>0</v>
      </c>
      <c r="DV256" s="3" t="b">
        <v>0</v>
      </c>
      <c r="DW256" s="3" t="b">
        <v>0</v>
      </c>
      <c r="DX256" s="3" t="b">
        <v>0</v>
      </c>
      <c r="DY256" s="35"/>
      <c r="EA256" s="3" t="s">
        <v>909</v>
      </c>
      <c r="ED256" s="3">
        <v>217</v>
      </c>
      <c r="EE256" s="3">
        <v>1</v>
      </c>
      <c r="EH256" s="3" t="s">
        <v>134</v>
      </c>
      <c r="EI256" s="3" t="s">
        <v>847</v>
      </c>
      <c r="EJ256" s="3" t="s">
        <v>105</v>
      </c>
      <c r="EK256" s="3" t="s">
        <v>105</v>
      </c>
      <c r="EL256" s="3" t="s">
        <v>105</v>
      </c>
      <c r="EM256" s="3" t="s">
        <v>105</v>
      </c>
      <c r="EN256" s="3" t="s">
        <v>347</v>
      </c>
      <c r="EP256" s="3" t="s">
        <v>137</v>
      </c>
      <c r="EQ256" s="3" t="s">
        <v>105</v>
      </c>
      <c r="ER256" s="3" t="s">
        <v>137</v>
      </c>
      <c r="ES256" s="3" t="s">
        <v>105</v>
      </c>
      <c r="ET256" s="3" t="s">
        <v>105</v>
      </c>
      <c r="EU256" s="3" t="s">
        <v>105</v>
      </c>
      <c r="EV256" s="3" t="s">
        <v>105</v>
      </c>
      <c r="EW256" s="3" t="s">
        <v>105</v>
      </c>
      <c r="EX256" s="3" t="s">
        <v>105</v>
      </c>
      <c r="EY256" s="3" t="s">
        <v>349</v>
      </c>
      <c r="GA256" s="3" t="s">
        <v>395</v>
      </c>
      <c r="GH256" s="109"/>
    </row>
    <row r="257" spans="1:190" hidden="1">
      <c r="A257" s="36">
        <v>218</v>
      </c>
      <c r="B257" s="3">
        <v>0</v>
      </c>
      <c r="C257" s="228">
        <v>10284</v>
      </c>
      <c r="D257" s="228">
        <v>1002</v>
      </c>
      <c r="E257" s="3" t="s">
        <v>198</v>
      </c>
      <c r="F257" s="3" t="s">
        <v>199</v>
      </c>
      <c r="G257" s="3" t="s">
        <v>200</v>
      </c>
      <c r="H257" s="3" t="s">
        <v>201</v>
      </c>
      <c r="I257" s="37" t="s">
        <v>911</v>
      </c>
      <c r="J257" s="35" t="s">
        <v>587</v>
      </c>
      <c r="K257" s="35"/>
      <c r="L257" s="38" t="s">
        <v>912</v>
      </c>
      <c r="M257" s="39" t="s">
        <v>134</v>
      </c>
      <c r="N257" s="39" t="s">
        <v>109</v>
      </c>
      <c r="O257" s="39"/>
      <c r="P257" s="45">
        <v>6000</v>
      </c>
      <c r="Q257" s="39" t="s">
        <v>129</v>
      </c>
      <c r="R257" s="39">
        <v>28</v>
      </c>
      <c r="S257" s="57"/>
      <c r="T257" s="57"/>
      <c r="U257" s="57"/>
      <c r="V257" s="39" t="s">
        <v>83</v>
      </c>
      <c r="W257" s="39">
        <v>28</v>
      </c>
      <c r="X257" s="39"/>
      <c r="Y257" s="39"/>
      <c r="Z257" s="39" t="s">
        <v>109</v>
      </c>
      <c r="AA257" s="39"/>
      <c r="AB257" s="40"/>
      <c r="AC257" s="39"/>
      <c r="AD257" s="228" t="s">
        <v>111</v>
      </c>
      <c r="BA257" s="3" t="b">
        <v>1</v>
      </c>
      <c r="BB257" s="34" t="b">
        <v>1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0</v>
      </c>
      <c r="BQ257" s="35"/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0</v>
      </c>
      <c r="BX257" s="3">
        <v>0</v>
      </c>
      <c r="BY257" s="3">
        <v>0</v>
      </c>
      <c r="BZ257" s="3">
        <v>0</v>
      </c>
      <c r="CA257" s="3">
        <v>0</v>
      </c>
      <c r="CB257" s="3">
        <v>0</v>
      </c>
      <c r="CC257" s="3">
        <v>0</v>
      </c>
      <c r="CD257" s="3">
        <v>0</v>
      </c>
      <c r="CE257" s="3">
        <v>0</v>
      </c>
      <c r="CF257" s="35"/>
      <c r="CG257" s="3">
        <v>0</v>
      </c>
      <c r="CH257" s="3">
        <v>0</v>
      </c>
      <c r="CI257" s="3">
        <v>0</v>
      </c>
      <c r="CJ257" s="3">
        <v>0</v>
      </c>
      <c r="CK257" s="3">
        <v>0</v>
      </c>
      <c r="CL257" s="3">
        <v>0</v>
      </c>
      <c r="CM257" s="3">
        <v>0</v>
      </c>
      <c r="CN257" s="3">
        <v>0</v>
      </c>
      <c r="CO257" s="3">
        <v>0</v>
      </c>
      <c r="CP257" s="3">
        <v>0</v>
      </c>
      <c r="CQ257" s="3">
        <v>0</v>
      </c>
      <c r="CR257" s="3">
        <v>0</v>
      </c>
      <c r="CS257" s="3">
        <v>0</v>
      </c>
      <c r="CT257" s="3">
        <v>0</v>
      </c>
      <c r="CU257" s="35"/>
      <c r="CV257" s="3">
        <v>0</v>
      </c>
      <c r="CW257" s="3">
        <v>0</v>
      </c>
      <c r="CX257" s="3">
        <v>0</v>
      </c>
      <c r="CY257" s="3">
        <v>0</v>
      </c>
      <c r="CZ257" s="3">
        <v>0</v>
      </c>
      <c r="DA257" s="3">
        <v>0</v>
      </c>
      <c r="DB257" s="3">
        <v>0</v>
      </c>
      <c r="DC257" s="3">
        <v>0</v>
      </c>
      <c r="DD257" s="3">
        <v>0</v>
      </c>
      <c r="DE257" s="3">
        <v>0</v>
      </c>
      <c r="DF257" s="3">
        <v>0</v>
      </c>
      <c r="DG257" s="3">
        <v>0</v>
      </c>
      <c r="DH257" s="3">
        <v>0</v>
      </c>
      <c r="DI257" s="3">
        <v>0</v>
      </c>
      <c r="DJ257" s="35"/>
      <c r="DK257" s="3" t="b">
        <v>0</v>
      </c>
      <c r="DL257" s="3" t="b">
        <v>0</v>
      </c>
      <c r="DM257" s="3" t="b">
        <v>0</v>
      </c>
      <c r="DN257" s="3" t="b">
        <v>0</v>
      </c>
      <c r="DO257" s="3" t="b">
        <v>0</v>
      </c>
      <c r="DP257" s="3" t="b">
        <v>0</v>
      </c>
      <c r="DQ257" s="3" t="b">
        <v>0</v>
      </c>
      <c r="DR257" s="3" t="b">
        <v>0</v>
      </c>
      <c r="DS257" s="3" t="b">
        <v>0</v>
      </c>
      <c r="DT257" s="3" t="b">
        <v>0</v>
      </c>
      <c r="DU257" s="3" t="b">
        <v>0</v>
      </c>
      <c r="DV257" s="3" t="b">
        <v>0</v>
      </c>
      <c r="DW257" s="3" t="b">
        <v>0</v>
      </c>
      <c r="DX257" s="3" t="b">
        <v>0</v>
      </c>
      <c r="DY257" s="35"/>
      <c r="EA257" s="3" t="s">
        <v>911</v>
      </c>
      <c r="ED257" s="3">
        <v>218</v>
      </c>
      <c r="EE257" s="3">
        <v>1</v>
      </c>
      <c r="EH257" s="3" t="s">
        <v>134</v>
      </c>
      <c r="EI257" s="3" t="s">
        <v>847</v>
      </c>
      <c r="EJ257" s="3" t="s">
        <v>105</v>
      </c>
      <c r="EK257" s="3" t="s">
        <v>105</v>
      </c>
      <c r="EL257" s="3" t="s">
        <v>105</v>
      </c>
      <c r="EM257" s="3" t="s">
        <v>105</v>
      </c>
      <c r="EN257" s="3" t="s">
        <v>353</v>
      </c>
      <c r="EP257" s="3" t="s">
        <v>137</v>
      </c>
      <c r="EQ257" s="3" t="s">
        <v>105</v>
      </c>
      <c r="ER257" s="3" t="s">
        <v>137</v>
      </c>
      <c r="ES257" s="3" t="s">
        <v>105</v>
      </c>
      <c r="ET257" s="3" t="s">
        <v>105</v>
      </c>
      <c r="EU257" s="3" t="s">
        <v>105</v>
      </c>
      <c r="EV257" s="3" t="s">
        <v>105</v>
      </c>
      <c r="EW257" s="3" t="s">
        <v>105</v>
      </c>
      <c r="EX257" s="3" t="s">
        <v>105</v>
      </c>
      <c r="EY257" s="3" t="s">
        <v>355</v>
      </c>
      <c r="GA257" s="3" t="s">
        <v>395</v>
      </c>
      <c r="GH257" s="109"/>
    </row>
    <row r="258" spans="1:190" hidden="1">
      <c r="A258" s="36">
        <v>219</v>
      </c>
      <c r="B258" s="3">
        <v>0</v>
      </c>
      <c r="C258" s="228">
        <v>10285</v>
      </c>
      <c r="D258" s="228">
        <v>1002</v>
      </c>
      <c r="E258" s="3" t="s">
        <v>198</v>
      </c>
      <c r="F258" s="3" t="s">
        <v>199</v>
      </c>
      <c r="G258" s="3" t="s">
        <v>200</v>
      </c>
      <c r="H258" s="3" t="s">
        <v>201</v>
      </c>
      <c r="I258" s="37" t="s">
        <v>913</v>
      </c>
      <c r="J258" s="35" t="s">
        <v>587</v>
      </c>
      <c r="K258" s="35"/>
      <c r="L258" s="38" t="s">
        <v>914</v>
      </c>
      <c r="M258" s="39" t="s">
        <v>134</v>
      </c>
      <c r="N258" s="39" t="s">
        <v>109</v>
      </c>
      <c r="O258" s="39"/>
      <c r="P258" s="45">
        <v>6000</v>
      </c>
      <c r="Q258" s="39" t="s">
        <v>129</v>
      </c>
      <c r="R258" s="39">
        <v>30</v>
      </c>
      <c r="S258" s="57"/>
      <c r="T258" s="57"/>
      <c r="U258" s="57"/>
      <c r="V258" s="39" t="s">
        <v>83</v>
      </c>
      <c r="W258" s="39">
        <v>30</v>
      </c>
      <c r="X258" s="39"/>
      <c r="Y258" s="39"/>
      <c r="Z258" s="39" t="s">
        <v>109</v>
      </c>
      <c r="AA258" s="39"/>
      <c r="AB258" s="40"/>
      <c r="AC258" s="39"/>
      <c r="AD258" s="228" t="s">
        <v>111</v>
      </c>
      <c r="BA258" s="3" t="b">
        <v>1</v>
      </c>
      <c r="BB258" s="34" t="b">
        <v>1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0</v>
      </c>
      <c r="BQ258" s="35"/>
      <c r="BR258" s="3">
        <v>0</v>
      </c>
      <c r="BS258" s="3">
        <v>0</v>
      </c>
      <c r="BT258" s="3">
        <v>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0</v>
      </c>
      <c r="CA258" s="3">
        <v>0</v>
      </c>
      <c r="CB258" s="3">
        <v>0</v>
      </c>
      <c r="CC258" s="3">
        <v>0</v>
      </c>
      <c r="CD258" s="3">
        <v>0</v>
      </c>
      <c r="CE258" s="3">
        <v>0</v>
      </c>
      <c r="CF258" s="35"/>
      <c r="CG258" s="3">
        <v>0</v>
      </c>
      <c r="CH258" s="3">
        <v>0</v>
      </c>
      <c r="CI258" s="3">
        <v>0</v>
      </c>
      <c r="CJ258" s="3">
        <v>0</v>
      </c>
      <c r="CK258" s="3">
        <v>0</v>
      </c>
      <c r="CL258" s="3">
        <v>0</v>
      </c>
      <c r="CM258" s="3">
        <v>0</v>
      </c>
      <c r="CN258" s="3">
        <v>0</v>
      </c>
      <c r="CO258" s="3">
        <v>0</v>
      </c>
      <c r="CP258" s="3">
        <v>0</v>
      </c>
      <c r="CQ258" s="3">
        <v>0</v>
      </c>
      <c r="CR258" s="3">
        <v>0</v>
      </c>
      <c r="CS258" s="3">
        <v>0</v>
      </c>
      <c r="CT258" s="3">
        <v>0</v>
      </c>
      <c r="CU258" s="35"/>
      <c r="CV258" s="3">
        <v>0</v>
      </c>
      <c r="CW258" s="3">
        <v>0</v>
      </c>
      <c r="CX258" s="3">
        <v>0</v>
      </c>
      <c r="CY258" s="3">
        <v>0</v>
      </c>
      <c r="CZ258" s="3">
        <v>0</v>
      </c>
      <c r="DA258" s="3">
        <v>0</v>
      </c>
      <c r="DB258" s="3">
        <v>0</v>
      </c>
      <c r="DC258" s="3">
        <v>0</v>
      </c>
      <c r="DD258" s="3">
        <v>0</v>
      </c>
      <c r="DE258" s="3">
        <v>0</v>
      </c>
      <c r="DF258" s="3">
        <v>0</v>
      </c>
      <c r="DG258" s="3">
        <v>0</v>
      </c>
      <c r="DH258" s="3">
        <v>0</v>
      </c>
      <c r="DI258" s="3">
        <v>0</v>
      </c>
      <c r="DJ258" s="35"/>
      <c r="DK258" s="3" t="b">
        <v>0</v>
      </c>
      <c r="DL258" s="3" t="b">
        <v>0</v>
      </c>
      <c r="DM258" s="3" t="b">
        <v>0</v>
      </c>
      <c r="DN258" s="3" t="b">
        <v>0</v>
      </c>
      <c r="DO258" s="3" t="b">
        <v>0</v>
      </c>
      <c r="DP258" s="3" t="b">
        <v>0</v>
      </c>
      <c r="DQ258" s="3" t="b">
        <v>0</v>
      </c>
      <c r="DR258" s="3" t="b">
        <v>0</v>
      </c>
      <c r="DS258" s="3" t="b">
        <v>0</v>
      </c>
      <c r="DT258" s="3" t="b">
        <v>0</v>
      </c>
      <c r="DU258" s="3" t="b">
        <v>0</v>
      </c>
      <c r="DV258" s="3" t="b">
        <v>0</v>
      </c>
      <c r="DW258" s="3" t="b">
        <v>0</v>
      </c>
      <c r="DX258" s="3" t="b">
        <v>0</v>
      </c>
      <c r="DY258" s="35"/>
      <c r="EA258" s="3" t="s">
        <v>913</v>
      </c>
      <c r="ED258" s="3">
        <v>219</v>
      </c>
      <c r="EE258" s="3">
        <v>1</v>
      </c>
      <c r="EH258" s="3" t="s">
        <v>134</v>
      </c>
      <c r="EI258" s="3" t="s">
        <v>847</v>
      </c>
      <c r="EJ258" s="3" t="s">
        <v>105</v>
      </c>
      <c r="EK258" s="3" t="s">
        <v>105</v>
      </c>
      <c r="EL258" s="3" t="s">
        <v>105</v>
      </c>
      <c r="EM258" s="3" t="s">
        <v>105</v>
      </c>
      <c r="EN258" s="3" t="s">
        <v>364</v>
      </c>
      <c r="EP258" s="3" t="s">
        <v>137</v>
      </c>
      <c r="EQ258" s="3" t="s">
        <v>105</v>
      </c>
      <c r="ER258" s="3" t="s">
        <v>137</v>
      </c>
      <c r="ES258" s="3" t="s">
        <v>105</v>
      </c>
      <c r="ET258" s="3" t="s">
        <v>105</v>
      </c>
      <c r="EU258" s="3" t="s">
        <v>105</v>
      </c>
      <c r="EV258" s="3" t="s">
        <v>105</v>
      </c>
      <c r="EW258" s="3" t="s">
        <v>105</v>
      </c>
      <c r="EX258" s="3" t="s">
        <v>105</v>
      </c>
      <c r="EY258" s="3" t="s">
        <v>365</v>
      </c>
      <c r="GA258" s="3" t="s">
        <v>395</v>
      </c>
      <c r="GH258" s="109"/>
    </row>
    <row r="259" spans="1:190" hidden="1">
      <c r="A259" s="36">
        <v>220</v>
      </c>
      <c r="B259" s="3">
        <v>0</v>
      </c>
      <c r="C259" s="228">
        <v>10286</v>
      </c>
      <c r="D259" s="228">
        <v>1002</v>
      </c>
      <c r="E259" s="3" t="s">
        <v>198</v>
      </c>
      <c r="F259" s="3" t="s">
        <v>199</v>
      </c>
      <c r="G259" s="3" t="s">
        <v>200</v>
      </c>
      <c r="H259" s="3" t="s">
        <v>201</v>
      </c>
      <c r="I259" s="37" t="s">
        <v>915</v>
      </c>
      <c r="J259" s="35" t="s">
        <v>587</v>
      </c>
      <c r="K259" s="35"/>
      <c r="L259" s="38" t="s">
        <v>916</v>
      </c>
      <c r="M259" s="39" t="s">
        <v>134</v>
      </c>
      <c r="N259" s="39" t="s">
        <v>109</v>
      </c>
      <c r="O259" s="39"/>
      <c r="P259" s="45">
        <v>6000</v>
      </c>
      <c r="Q259" s="39" t="s">
        <v>129</v>
      </c>
      <c r="R259" s="39">
        <v>32</v>
      </c>
      <c r="S259" s="57"/>
      <c r="T259" s="57"/>
      <c r="U259" s="57"/>
      <c r="V259" s="39" t="s">
        <v>83</v>
      </c>
      <c r="W259" s="39">
        <v>32</v>
      </c>
      <c r="X259" s="39"/>
      <c r="Y259" s="39"/>
      <c r="Z259" s="39" t="s">
        <v>109</v>
      </c>
      <c r="AA259" s="39"/>
      <c r="AB259" s="40"/>
      <c r="AC259" s="39"/>
      <c r="AD259" s="228" t="s">
        <v>111</v>
      </c>
      <c r="BA259" s="3" t="b">
        <v>1</v>
      </c>
      <c r="BB259" s="34" t="b">
        <v>1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0</v>
      </c>
      <c r="BQ259" s="35"/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v>0</v>
      </c>
      <c r="BX259" s="3">
        <v>0</v>
      </c>
      <c r="BY259" s="3">
        <v>0</v>
      </c>
      <c r="BZ259" s="3">
        <v>0</v>
      </c>
      <c r="CA259" s="3">
        <v>0</v>
      </c>
      <c r="CB259" s="3">
        <v>0</v>
      </c>
      <c r="CC259" s="3">
        <v>0</v>
      </c>
      <c r="CD259" s="3">
        <v>0</v>
      </c>
      <c r="CE259" s="3">
        <v>0</v>
      </c>
      <c r="CF259" s="35"/>
      <c r="CG259" s="3">
        <v>0</v>
      </c>
      <c r="CH259" s="3">
        <v>0</v>
      </c>
      <c r="CI259" s="3">
        <v>0</v>
      </c>
      <c r="CJ259" s="3">
        <v>0</v>
      </c>
      <c r="CK259" s="3">
        <v>0</v>
      </c>
      <c r="CL259" s="3">
        <v>0</v>
      </c>
      <c r="CM259" s="3">
        <v>0</v>
      </c>
      <c r="CN259" s="3">
        <v>0</v>
      </c>
      <c r="CO259" s="3">
        <v>0</v>
      </c>
      <c r="CP259" s="3">
        <v>0</v>
      </c>
      <c r="CQ259" s="3">
        <v>0</v>
      </c>
      <c r="CR259" s="3">
        <v>0</v>
      </c>
      <c r="CS259" s="3">
        <v>0</v>
      </c>
      <c r="CT259" s="3">
        <v>0</v>
      </c>
      <c r="CU259" s="35"/>
      <c r="CV259" s="3">
        <v>0</v>
      </c>
      <c r="CW259" s="3">
        <v>0</v>
      </c>
      <c r="CX259" s="3">
        <v>0</v>
      </c>
      <c r="CY259" s="3">
        <v>0</v>
      </c>
      <c r="CZ259" s="3">
        <v>0</v>
      </c>
      <c r="DA259" s="3">
        <v>0</v>
      </c>
      <c r="DB259" s="3">
        <v>0</v>
      </c>
      <c r="DC259" s="3">
        <v>0</v>
      </c>
      <c r="DD259" s="3">
        <v>0</v>
      </c>
      <c r="DE259" s="3">
        <v>0</v>
      </c>
      <c r="DF259" s="3">
        <v>0</v>
      </c>
      <c r="DG259" s="3">
        <v>0</v>
      </c>
      <c r="DH259" s="3">
        <v>0</v>
      </c>
      <c r="DI259" s="3">
        <v>0</v>
      </c>
      <c r="DJ259" s="35"/>
      <c r="DK259" s="3" t="b">
        <v>0</v>
      </c>
      <c r="DL259" s="3" t="b">
        <v>0</v>
      </c>
      <c r="DM259" s="3" t="b">
        <v>0</v>
      </c>
      <c r="DN259" s="3" t="b">
        <v>0</v>
      </c>
      <c r="DO259" s="3" t="b">
        <v>0</v>
      </c>
      <c r="DP259" s="3" t="b">
        <v>0</v>
      </c>
      <c r="DQ259" s="3" t="b">
        <v>0</v>
      </c>
      <c r="DR259" s="3" t="b">
        <v>0</v>
      </c>
      <c r="DS259" s="3" t="b">
        <v>0</v>
      </c>
      <c r="DT259" s="3" t="b">
        <v>0</v>
      </c>
      <c r="DU259" s="3" t="b">
        <v>0</v>
      </c>
      <c r="DV259" s="3" t="b">
        <v>0</v>
      </c>
      <c r="DW259" s="3" t="b">
        <v>0</v>
      </c>
      <c r="DX259" s="3" t="b">
        <v>0</v>
      </c>
      <c r="DY259" s="35"/>
      <c r="EA259" s="3" t="s">
        <v>915</v>
      </c>
      <c r="ED259" s="3">
        <v>220</v>
      </c>
      <c r="EE259" s="3">
        <v>1</v>
      </c>
      <c r="EH259" s="3" t="s">
        <v>134</v>
      </c>
      <c r="EI259" s="3" t="s">
        <v>847</v>
      </c>
      <c r="EJ259" s="3" t="s">
        <v>105</v>
      </c>
      <c r="EK259" s="3" t="s">
        <v>105</v>
      </c>
      <c r="EL259" s="3" t="s">
        <v>105</v>
      </c>
      <c r="EM259" s="3" t="s">
        <v>105</v>
      </c>
      <c r="EN259" s="3" t="s">
        <v>374</v>
      </c>
      <c r="EP259" s="3" t="s">
        <v>137</v>
      </c>
      <c r="EQ259" s="3" t="s">
        <v>105</v>
      </c>
      <c r="ER259" s="3" t="s">
        <v>137</v>
      </c>
      <c r="ES259" s="3" t="s">
        <v>105</v>
      </c>
      <c r="ET259" s="3" t="s">
        <v>105</v>
      </c>
      <c r="EU259" s="3" t="s">
        <v>105</v>
      </c>
      <c r="EV259" s="3" t="s">
        <v>105</v>
      </c>
      <c r="EW259" s="3" t="s">
        <v>105</v>
      </c>
      <c r="EX259" s="3" t="s">
        <v>105</v>
      </c>
      <c r="EY259" s="3" t="s">
        <v>375</v>
      </c>
      <c r="GA259" s="3" t="s">
        <v>395</v>
      </c>
      <c r="GH259" s="109"/>
    </row>
    <row r="260" spans="1:190" hidden="1">
      <c r="A260" s="36">
        <v>221</v>
      </c>
      <c r="B260" s="3">
        <v>0</v>
      </c>
      <c r="C260" s="228">
        <v>10287</v>
      </c>
      <c r="D260" s="228">
        <v>1002</v>
      </c>
      <c r="E260" s="3" t="s">
        <v>198</v>
      </c>
      <c r="F260" s="3" t="s">
        <v>199</v>
      </c>
      <c r="G260" s="3" t="s">
        <v>200</v>
      </c>
      <c r="H260" s="3" t="s">
        <v>201</v>
      </c>
      <c r="I260" s="37" t="s">
        <v>917</v>
      </c>
      <c r="J260" s="35" t="s">
        <v>587</v>
      </c>
      <c r="K260" s="35"/>
      <c r="L260" s="38" t="s">
        <v>918</v>
      </c>
      <c r="M260" s="39" t="s">
        <v>134</v>
      </c>
      <c r="N260" s="39" t="s">
        <v>109</v>
      </c>
      <c r="O260" s="39"/>
      <c r="P260" s="45">
        <v>6000</v>
      </c>
      <c r="Q260" s="39" t="s">
        <v>129</v>
      </c>
      <c r="R260" s="39">
        <v>40</v>
      </c>
      <c r="S260" s="57"/>
      <c r="T260" s="57"/>
      <c r="U260" s="57"/>
      <c r="V260" s="39" t="s">
        <v>83</v>
      </c>
      <c r="W260" s="39">
        <v>40</v>
      </c>
      <c r="X260" s="39"/>
      <c r="Y260" s="39"/>
      <c r="Z260" s="39" t="s">
        <v>109</v>
      </c>
      <c r="AA260" s="39"/>
      <c r="AB260" s="40"/>
      <c r="AC260" s="39"/>
      <c r="AD260" s="228" t="s">
        <v>111</v>
      </c>
      <c r="BA260" s="3" t="b">
        <v>1</v>
      </c>
      <c r="BB260" s="34" t="b">
        <v>1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3">
        <v>0</v>
      </c>
      <c r="BP260" s="3">
        <v>0</v>
      </c>
      <c r="BQ260" s="35"/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0</v>
      </c>
      <c r="BX260" s="3">
        <v>0</v>
      </c>
      <c r="BY260" s="3">
        <v>0</v>
      </c>
      <c r="BZ260" s="3">
        <v>0</v>
      </c>
      <c r="CA260" s="3">
        <v>0</v>
      </c>
      <c r="CB260" s="3">
        <v>0</v>
      </c>
      <c r="CC260" s="3">
        <v>0</v>
      </c>
      <c r="CD260" s="3">
        <v>0</v>
      </c>
      <c r="CE260" s="3">
        <v>0</v>
      </c>
      <c r="CF260" s="35"/>
      <c r="CG260" s="3">
        <v>0</v>
      </c>
      <c r="CH260" s="3">
        <v>0</v>
      </c>
      <c r="CI260" s="3">
        <v>0</v>
      </c>
      <c r="CJ260" s="3">
        <v>0</v>
      </c>
      <c r="CK260" s="3">
        <v>0</v>
      </c>
      <c r="CL260" s="3">
        <v>0</v>
      </c>
      <c r="CM260" s="3">
        <v>0</v>
      </c>
      <c r="CN260" s="3">
        <v>0</v>
      </c>
      <c r="CO260" s="3">
        <v>0</v>
      </c>
      <c r="CP260" s="3">
        <v>0</v>
      </c>
      <c r="CQ260" s="3">
        <v>0</v>
      </c>
      <c r="CR260" s="3">
        <v>0</v>
      </c>
      <c r="CS260" s="3">
        <v>0</v>
      </c>
      <c r="CT260" s="3">
        <v>0</v>
      </c>
      <c r="CU260" s="35"/>
      <c r="CV260" s="3">
        <v>0</v>
      </c>
      <c r="CW260" s="3">
        <v>0</v>
      </c>
      <c r="CX260" s="3">
        <v>0</v>
      </c>
      <c r="CY260" s="3">
        <v>0</v>
      </c>
      <c r="CZ260" s="3">
        <v>0</v>
      </c>
      <c r="DA260" s="3">
        <v>0</v>
      </c>
      <c r="DB260" s="3">
        <v>0</v>
      </c>
      <c r="DC260" s="3">
        <v>0</v>
      </c>
      <c r="DD260" s="3">
        <v>0</v>
      </c>
      <c r="DE260" s="3">
        <v>0</v>
      </c>
      <c r="DF260" s="3">
        <v>0</v>
      </c>
      <c r="DG260" s="3">
        <v>0</v>
      </c>
      <c r="DH260" s="3">
        <v>0</v>
      </c>
      <c r="DI260" s="3">
        <v>0</v>
      </c>
      <c r="DJ260" s="35"/>
      <c r="DK260" s="3" t="b">
        <v>0</v>
      </c>
      <c r="DL260" s="3" t="b">
        <v>0</v>
      </c>
      <c r="DM260" s="3" t="b">
        <v>0</v>
      </c>
      <c r="DN260" s="3" t="b">
        <v>0</v>
      </c>
      <c r="DO260" s="3" t="b">
        <v>0</v>
      </c>
      <c r="DP260" s="3" t="b">
        <v>0</v>
      </c>
      <c r="DQ260" s="3" t="b">
        <v>0</v>
      </c>
      <c r="DR260" s="3" t="b">
        <v>0</v>
      </c>
      <c r="DS260" s="3" t="b">
        <v>0</v>
      </c>
      <c r="DT260" s="3" t="b">
        <v>0</v>
      </c>
      <c r="DU260" s="3" t="b">
        <v>0</v>
      </c>
      <c r="DV260" s="3" t="b">
        <v>0</v>
      </c>
      <c r="DW260" s="3" t="b">
        <v>0</v>
      </c>
      <c r="DX260" s="3" t="b">
        <v>0</v>
      </c>
      <c r="DY260" s="35"/>
      <c r="EA260" s="3" t="s">
        <v>917</v>
      </c>
      <c r="ED260" s="3">
        <v>221</v>
      </c>
      <c r="EE260" s="3">
        <v>1</v>
      </c>
      <c r="EH260" s="3" t="s">
        <v>134</v>
      </c>
      <c r="EI260" s="3" t="s">
        <v>847</v>
      </c>
      <c r="EJ260" s="3" t="s">
        <v>105</v>
      </c>
      <c r="EK260" s="3" t="s">
        <v>105</v>
      </c>
      <c r="EL260" s="3" t="s">
        <v>105</v>
      </c>
      <c r="EM260" s="3" t="s">
        <v>105</v>
      </c>
      <c r="EN260" s="3" t="s">
        <v>378</v>
      </c>
      <c r="EP260" s="3" t="s">
        <v>137</v>
      </c>
      <c r="EQ260" s="3" t="s">
        <v>105</v>
      </c>
      <c r="ER260" s="3" t="s">
        <v>137</v>
      </c>
      <c r="ES260" s="3" t="s">
        <v>105</v>
      </c>
      <c r="ET260" s="3" t="s">
        <v>105</v>
      </c>
      <c r="EU260" s="3" t="s">
        <v>105</v>
      </c>
      <c r="EV260" s="3" t="s">
        <v>105</v>
      </c>
      <c r="EW260" s="3" t="s">
        <v>105</v>
      </c>
      <c r="EX260" s="3" t="s">
        <v>105</v>
      </c>
      <c r="EY260" s="3" t="s">
        <v>379</v>
      </c>
      <c r="GA260" s="3" t="s">
        <v>395</v>
      </c>
      <c r="GH260" s="109"/>
    </row>
    <row r="261" spans="1:190" hidden="1">
      <c r="A261" s="36">
        <v>222</v>
      </c>
      <c r="B261" s="3">
        <v>0</v>
      </c>
      <c r="C261" s="228">
        <v>10288</v>
      </c>
      <c r="D261" s="228">
        <v>1002</v>
      </c>
      <c r="E261" s="3" t="s">
        <v>198</v>
      </c>
      <c r="F261" s="3" t="s">
        <v>199</v>
      </c>
      <c r="G261" s="3" t="s">
        <v>200</v>
      </c>
      <c r="H261" s="3" t="s">
        <v>201</v>
      </c>
      <c r="I261" s="37" t="s">
        <v>919</v>
      </c>
      <c r="J261" s="35" t="s">
        <v>587</v>
      </c>
      <c r="K261" s="35"/>
      <c r="L261" s="38" t="s">
        <v>920</v>
      </c>
      <c r="M261" s="39" t="s">
        <v>134</v>
      </c>
      <c r="N261" s="39" t="s">
        <v>109</v>
      </c>
      <c r="O261" s="39"/>
      <c r="P261" s="45">
        <v>6000</v>
      </c>
      <c r="Q261" s="39" t="s">
        <v>129</v>
      </c>
      <c r="R261" s="39">
        <v>42</v>
      </c>
      <c r="S261" s="57"/>
      <c r="T261" s="57"/>
      <c r="U261" s="57"/>
      <c r="V261" s="39" t="s">
        <v>83</v>
      </c>
      <c r="W261" s="39">
        <v>42</v>
      </c>
      <c r="X261" s="39"/>
      <c r="Y261" s="39"/>
      <c r="Z261" s="39" t="s">
        <v>109</v>
      </c>
      <c r="AA261" s="39"/>
      <c r="AB261" s="40"/>
      <c r="AC261" s="39"/>
      <c r="AD261" s="228" t="s">
        <v>111</v>
      </c>
      <c r="BA261" s="3" t="b">
        <v>1</v>
      </c>
      <c r="BB261" s="34" t="b">
        <v>1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5"/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0</v>
      </c>
      <c r="CD261" s="3">
        <v>0</v>
      </c>
      <c r="CE261" s="3">
        <v>0</v>
      </c>
      <c r="CF261" s="35"/>
      <c r="CG261" s="3">
        <v>0</v>
      </c>
      <c r="CH261" s="3">
        <v>0</v>
      </c>
      <c r="CI261" s="3">
        <v>0</v>
      </c>
      <c r="CJ261" s="3">
        <v>0</v>
      </c>
      <c r="CK261" s="3">
        <v>0</v>
      </c>
      <c r="CL261" s="3">
        <v>0</v>
      </c>
      <c r="CM261" s="3">
        <v>0</v>
      </c>
      <c r="CN261" s="3">
        <v>0</v>
      </c>
      <c r="CO261" s="3">
        <v>0</v>
      </c>
      <c r="CP261" s="3">
        <v>0</v>
      </c>
      <c r="CQ261" s="3">
        <v>0</v>
      </c>
      <c r="CR261" s="3">
        <v>0</v>
      </c>
      <c r="CS261" s="3">
        <v>0</v>
      </c>
      <c r="CT261" s="3">
        <v>0</v>
      </c>
      <c r="CU261" s="35"/>
      <c r="CV261" s="3">
        <v>0</v>
      </c>
      <c r="CW261" s="3">
        <v>0</v>
      </c>
      <c r="CX261" s="3">
        <v>0</v>
      </c>
      <c r="CY261" s="3">
        <v>0</v>
      </c>
      <c r="CZ261" s="3">
        <v>0</v>
      </c>
      <c r="DA261" s="3">
        <v>0</v>
      </c>
      <c r="DB261" s="3">
        <v>0</v>
      </c>
      <c r="DC261" s="3">
        <v>0</v>
      </c>
      <c r="DD261" s="3">
        <v>0</v>
      </c>
      <c r="DE261" s="3">
        <v>0</v>
      </c>
      <c r="DF261" s="3">
        <v>0</v>
      </c>
      <c r="DG261" s="3">
        <v>0</v>
      </c>
      <c r="DH261" s="3">
        <v>0</v>
      </c>
      <c r="DI261" s="3">
        <v>0</v>
      </c>
      <c r="DJ261" s="35"/>
      <c r="DK261" s="3" t="b">
        <v>0</v>
      </c>
      <c r="DL261" s="3" t="b">
        <v>0</v>
      </c>
      <c r="DM261" s="3" t="b">
        <v>0</v>
      </c>
      <c r="DN261" s="3" t="b">
        <v>0</v>
      </c>
      <c r="DO261" s="3" t="b">
        <v>0</v>
      </c>
      <c r="DP261" s="3" t="b">
        <v>0</v>
      </c>
      <c r="DQ261" s="3" t="b">
        <v>0</v>
      </c>
      <c r="DR261" s="3" t="b">
        <v>0</v>
      </c>
      <c r="DS261" s="3" t="b">
        <v>0</v>
      </c>
      <c r="DT261" s="3" t="b">
        <v>0</v>
      </c>
      <c r="DU261" s="3" t="b">
        <v>0</v>
      </c>
      <c r="DV261" s="3" t="b">
        <v>0</v>
      </c>
      <c r="DW261" s="3" t="b">
        <v>0</v>
      </c>
      <c r="DX261" s="3" t="b">
        <v>0</v>
      </c>
      <c r="DY261" s="35"/>
      <c r="EA261" s="3" t="s">
        <v>919</v>
      </c>
      <c r="ED261" s="3">
        <v>222</v>
      </c>
      <c r="EE261" s="3">
        <v>1</v>
      </c>
      <c r="EH261" s="3" t="s">
        <v>134</v>
      </c>
      <c r="EI261" s="3" t="s">
        <v>847</v>
      </c>
      <c r="EJ261" s="3" t="s">
        <v>105</v>
      </c>
      <c r="EK261" s="3" t="s">
        <v>105</v>
      </c>
      <c r="EL261" s="3" t="s">
        <v>105</v>
      </c>
      <c r="EM261" s="3" t="s">
        <v>105</v>
      </c>
      <c r="EN261" s="3" t="s">
        <v>383</v>
      </c>
      <c r="EP261" s="3" t="s">
        <v>137</v>
      </c>
      <c r="EQ261" s="3" t="s">
        <v>105</v>
      </c>
      <c r="ER261" s="3" t="s">
        <v>137</v>
      </c>
      <c r="ES261" s="3" t="s">
        <v>105</v>
      </c>
      <c r="ET261" s="3" t="s">
        <v>105</v>
      </c>
      <c r="EU261" s="3" t="s">
        <v>105</v>
      </c>
      <c r="EV261" s="3" t="s">
        <v>105</v>
      </c>
      <c r="EW261" s="3" t="s">
        <v>105</v>
      </c>
      <c r="EX261" s="3" t="s">
        <v>105</v>
      </c>
      <c r="EY261" s="3" t="s">
        <v>384</v>
      </c>
      <c r="GA261" s="3" t="s">
        <v>395</v>
      </c>
      <c r="GH261" s="109"/>
    </row>
    <row r="262" spans="1:190" hidden="1">
      <c r="A262" s="36">
        <v>223</v>
      </c>
      <c r="B262" s="3">
        <v>0</v>
      </c>
      <c r="C262" s="228">
        <v>10289</v>
      </c>
      <c r="D262" s="228">
        <v>1002</v>
      </c>
      <c r="E262" s="3" t="s">
        <v>198</v>
      </c>
      <c r="F262" s="3" t="s">
        <v>199</v>
      </c>
      <c r="G262" s="3" t="s">
        <v>200</v>
      </c>
      <c r="H262" s="3" t="s">
        <v>201</v>
      </c>
      <c r="I262" s="37" t="s">
        <v>921</v>
      </c>
      <c r="J262" s="35" t="s">
        <v>587</v>
      </c>
      <c r="K262" s="35"/>
      <c r="L262" s="38" t="s">
        <v>922</v>
      </c>
      <c r="M262" s="39" t="s">
        <v>134</v>
      </c>
      <c r="N262" s="39" t="s">
        <v>109</v>
      </c>
      <c r="O262" s="39"/>
      <c r="P262" s="45">
        <v>6000</v>
      </c>
      <c r="Q262" s="39" t="s">
        <v>129</v>
      </c>
      <c r="R262" s="39">
        <v>45</v>
      </c>
      <c r="S262" s="57"/>
      <c r="T262" s="57"/>
      <c r="U262" s="57"/>
      <c r="V262" s="39" t="s">
        <v>83</v>
      </c>
      <c r="W262" s="39">
        <v>45</v>
      </c>
      <c r="X262" s="39"/>
      <c r="Y262" s="39"/>
      <c r="Z262" s="39" t="s">
        <v>109</v>
      </c>
      <c r="AA262" s="39"/>
      <c r="AB262" s="40"/>
      <c r="AC262" s="39"/>
      <c r="AD262" s="228" t="s">
        <v>111</v>
      </c>
      <c r="BA262" s="3" t="b">
        <v>1</v>
      </c>
      <c r="BB262" s="34" t="b">
        <v>1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3">
        <v>0</v>
      </c>
      <c r="BQ262" s="35"/>
      <c r="BR262" s="3">
        <v>0</v>
      </c>
      <c r="BS262" s="3">
        <v>0</v>
      </c>
      <c r="BT262" s="3">
        <v>0</v>
      </c>
      <c r="BU262" s="3">
        <v>0</v>
      </c>
      <c r="BV262" s="3">
        <v>0</v>
      </c>
      <c r="BW262" s="3">
        <v>0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3">
        <v>0</v>
      </c>
      <c r="CD262" s="3">
        <v>0</v>
      </c>
      <c r="CE262" s="3">
        <v>0</v>
      </c>
      <c r="CF262" s="35"/>
      <c r="CG262" s="3">
        <v>0</v>
      </c>
      <c r="CH262" s="3">
        <v>0</v>
      </c>
      <c r="CI262" s="3">
        <v>0</v>
      </c>
      <c r="CJ262" s="3">
        <v>0</v>
      </c>
      <c r="CK262" s="3">
        <v>0</v>
      </c>
      <c r="CL262" s="3">
        <v>0</v>
      </c>
      <c r="CM262" s="3">
        <v>0</v>
      </c>
      <c r="CN262" s="3">
        <v>0</v>
      </c>
      <c r="CO262" s="3">
        <v>0</v>
      </c>
      <c r="CP262" s="3">
        <v>0</v>
      </c>
      <c r="CQ262" s="3">
        <v>0</v>
      </c>
      <c r="CR262" s="3">
        <v>0</v>
      </c>
      <c r="CS262" s="3">
        <v>0</v>
      </c>
      <c r="CT262" s="3">
        <v>0</v>
      </c>
      <c r="CU262" s="35"/>
      <c r="CV262" s="3">
        <v>0</v>
      </c>
      <c r="CW262" s="3">
        <v>0</v>
      </c>
      <c r="CX262" s="3">
        <v>0</v>
      </c>
      <c r="CY262" s="3">
        <v>0</v>
      </c>
      <c r="CZ262" s="3">
        <v>0</v>
      </c>
      <c r="DA262" s="3">
        <v>0</v>
      </c>
      <c r="DB262" s="3">
        <v>0</v>
      </c>
      <c r="DC262" s="3">
        <v>0</v>
      </c>
      <c r="DD262" s="3">
        <v>0</v>
      </c>
      <c r="DE262" s="3">
        <v>0</v>
      </c>
      <c r="DF262" s="3">
        <v>0</v>
      </c>
      <c r="DG262" s="3">
        <v>0</v>
      </c>
      <c r="DH262" s="3">
        <v>0</v>
      </c>
      <c r="DI262" s="3">
        <v>0</v>
      </c>
      <c r="DJ262" s="35"/>
      <c r="DK262" s="3" t="b">
        <v>0</v>
      </c>
      <c r="DL262" s="3" t="b">
        <v>0</v>
      </c>
      <c r="DM262" s="3" t="b">
        <v>0</v>
      </c>
      <c r="DN262" s="3" t="b">
        <v>0</v>
      </c>
      <c r="DO262" s="3" t="b">
        <v>0</v>
      </c>
      <c r="DP262" s="3" t="b">
        <v>0</v>
      </c>
      <c r="DQ262" s="3" t="b">
        <v>0</v>
      </c>
      <c r="DR262" s="3" t="b">
        <v>0</v>
      </c>
      <c r="DS262" s="3" t="b">
        <v>0</v>
      </c>
      <c r="DT262" s="3" t="b">
        <v>0</v>
      </c>
      <c r="DU262" s="3" t="b">
        <v>0</v>
      </c>
      <c r="DV262" s="3" t="b">
        <v>0</v>
      </c>
      <c r="DW262" s="3" t="b">
        <v>0</v>
      </c>
      <c r="DX262" s="3" t="b">
        <v>0</v>
      </c>
      <c r="DY262" s="35"/>
      <c r="EA262" s="3" t="s">
        <v>921</v>
      </c>
      <c r="ED262" s="3">
        <v>223</v>
      </c>
      <c r="EE262" s="3">
        <v>1</v>
      </c>
      <c r="EH262" s="3" t="s">
        <v>134</v>
      </c>
      <c r="EI262" s="3" t="s">
        <v>847</v>
      </c>
      <c r="EJ262" s="3" t="s">
        <v>105</v>
      </c>
      <c r="EK262" s="3" t="s">
        <v>105</v>
      </c>
      <c r="EL262" s="3" t="s">
        <v>105</v>
      </c>
      <c r="EM262" s="3" t="s">
        <v>105</v>
      </c>
      <c r="EN262" s="3" t="s">
        <v>680</v>
      </c>
      <c r="EP262" s="3" t="s">
        <v>137</v>
      </c>
      <c r="EQ262" s="3" t="s">
        <v>105</v>
      </c>
      <c r="ER262" s="3" t="s">
        <v>137</v>
      </c>
      <c r="ES262" s="3" t="s">
        <v>105</v>
      </c>
      <c r="ET262" s="3" t="s">
        <v>105</v>
      </c>
      <c r="EU262" s="3" t="s">
        <v>105</v>
      </c>
      <c r="EV262" s="3" t="s">
        <v>105</v>
      </c>
      <c r="EW262" s="3" t="s">
        <v>105</v>
      </c>
      <c r="EX262" s="3" t="s">
        <v>105</v>
      </c>
      <c r="EY262" s="3" t="s">
        <v>681</v>
      </c>
      <c r="GA262" s="3" t="s">
        <v>395</v>
      </c>
      <c r="GH262" s="109"/>
    </row>
    <row r="263" spans="1:190" hidden="1">
      <c r="A263" s="36">
        <v>224</v>
      </c>
      <c r="B263" s="3">
        <v>0</v>
      </c>
      <c r="C263" s="228">
        <v>10290</v>
      </c>
      <c r="D263" s="228">
        <v>1002</v>
      </c>
      <c r="E263" s="3" t="s">
        <v>198</v>
      </c>
      <c r="F263" s="3" t="s">
        <v>199</v>
      </c>
      <c r="G263" s="3" t="s">
        <v>200</v>
      </c>
      <c r="H263" s="3" t="s">
        <v>201</v>
      </c>
      <c r="I263" s="37" t="s">
        <v>923</v>
      </c>
      <c r="J263" s="35" t="s">
        <v>587</v>
      </c>
      <c r="K263" s="35"/>
      <c r="L263" s="38" t="s">
        <v>924</v>
      </c>
      <c r="M263" s="39" t="s">
        <v>134</v>
      </c>
      <c r="N263" s="39" t="s">
        <v>109</v>
      </c>
      <c r="O263" s="39"/>
      <c r="P263" s="45">
        <v>6000</v>
      </c>
      <c r="Q263" s="39" t="s">
        <v>129</v>
      </c>
      <c r="R263" s="39">
        <v>55</v>
      </c>
      <c r="S263" s="57"/>
      <c r="T263" s="57"/>
      <c r="U263" s="57"/>
      <c r="V263" s="39" t="s">
        <v>83</v>
      </c>
      <c r="W263" s="39">
        <v>55</v>
      </c>
      <c r="X263" s="39"/>
      <c r="Y263" s="39"/>
      <c r="Z263" s="39" t="s">
        <v>109</v>
      </c>
      <c r="AA263" s="39"/>
      <c r="AB263" s="40"/>
      <c r="AC263" s="39"/>
      <c r="AD263" s="228" t="s">
        <v>111</v>
      </c>
      <c r="BA263" s="3" t="b">
        <v>1</v>
      </c>
      <c r="BB263" s="34" t="b">
        <v>1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35"/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0</v>
      </c>
      <c r="CA263" s="3">
        <v>0</v>
      </c>
      <c r="CB263" s="3">
        <v>0</v>
      </c>
      <c r="CC263" s="3">
        <v>0</v>
      </c>
      <c r="CD263" s="3">
        <v>0</v>
      </c>
      <c r="CE263" s="3">
        <v>0</v>
      </c>
      <c r="CF263" s="35"/>
      <c r="CG263" s="3">
        <v>0</v>
      </c>
      <c r="CH263" s="3">
        <v>0</v>
      </c>
      <c r="CI263" s="3">
        <v>0</v>
      </c>
      <c r="CJ263" s="3">
        <v>0</v>
      </c>
      <c r="CK263" s="3">
        <v>0</v>
      </c>
      <c r="CL263" s="3">
        <v>0</v>
      </c>
      <c r="CM263" s="3">
        <v>0</v>
      </c>
      <c r="CN263" s="3">
        <v>0</v>
      </c>
      <c r="CO263" s="3">
        <v>0</v>
      </c>
      <c r="CP263" s="3">
        <v>0</v>
      </c>
      <c r="CQ263" s="3">
        <v>0</v>
      </c>
      <c r="CR263" s="3">
        <v>0</v>
      </c>
      <c r="CS263" s="3">
        <v>0</v>
      </c>
      <c r="CT263" s="3">
        <v>0</v>
      </c>
      <c r="CU263" s="35"/>
      <c r="CV263" s="3">
        <v>0</v>
      </c>
      <c r="CW263" s="3">
        <v>0</v>
      </c>
      <c r="CX263" s="3">
        <v>0</v>
      </c>
      <c r="CY263" s="3">
        <v>0</v>
      </c>
      <c r="CZ263" s="3">
        <v>0</v>
      </c>
      <c r="DA263" s="3">
        <v>0</v>
      </c>
      <c r="DB263" s="3">
        <v>0</v>
      </c>
      <c r="DC263" s="3">
        <v>0</v>
      </c>
      <c r="DD263" s="3">
        <v>0</v>
      </c>
      <c r="DE263" s="3">
        <v>0</v>
      </c>
      <c r="DF263" s="3">
        <v>0</v>
      </c>
      <c r="DG263" s="3">
        <v>0</v>
      </c>
      <c r="DH263" s="3">
        <v>0</v>
      </c>
      <c r="DI263" s="3">
        <v>0</v>
      </c>
      <c r="DJ263" s="35"/>
      <c r="DK263" s="3" t="b">
        <v>0</v>
      </c>
      <c r="DL263" s="3" t="b">
        <v>0</v>
      </c>
      <c r="DM263" s="3" t="b">
        <v>0</v>
      </c>
      <c r="DN263" s="3" t="b">
        <v>0</v>
      </c>
      <c r="DO263" s="3" t="b">
        <v>0</v>
      </c>
      <c r="DP263" s="3" t="b">
        <v>0</v>
      </c>
      <c r="DQ263" s="3" t="b">
        <v>0</v>
      </c>
      <c r="DR263" s="3" t="b">
        <v>0</v>
      </c>
      <c r="DS263" s="3" t="b">
        <v>0</v>
      </c>
      <c r="DT263" s="3" t="b">
        <v>0</v>
      </c>
      <c r="DU263" s="3" t="b">
        <v>0</v>
      </c>
      <c r="DV263" s="3" t="b">
        <v>0</v>
      </c>
      <c r="DW263" s="3" t="b">
        <v>0</v>
      </c>
      <c r="DX263" s="3" t="b">
        <v>0</v>
      </c>
      <c r="DY263" s="35"/>
      <c r="EA263" s="3" t="s">
        <v>923</v>
      </c>
      <c r="ED263" s="3">
        <v>224</v>
      </c>
      <c r="EE263" s="3">
        <v>1</v>
      </c>
      <c r="EH263" s="3" t="s">
        <v>134</v>
      </c>
      <c r="EI263" s="3" t="s">
        <v>847</v>
      </c>
      <c r="EJ263" s="3" t="s">
        <v>105</v>
      </c>
      <c r="EK263" s="3" t="s">
        <v>105</v>
      </c>
      <c r="EL263" s="3" t="s">
        <v>105</v>
      </c>
      <c r="EM263" s="3" t="s">
        <v>105</v>
      </c>
      <c r="EN263" s="3" t="s">
        <v>388</v>
      </c>
      <c r="EP263" s="3" t="s">
        <v>137</v>
      </c>
      <c r="EQ263" s="3" t="s">
        <v>105</v>
      </c>
      <c r="ER263" s="3" t="s">
        <v>137</v>
      </c>
      <c r="ES263" s="3" t="s">
        <v>105</v>
      </c>
      <c r="ET263" s="3" t="s">
        <v>105</v>
      </c>
      <c r="EU263" s="3" t="s">
        <v>105</v>
      </c>
      <c r="EV263" s="3" t="s">
        <v>105</v>
      </c>
      <c r="EW263" s="3" t="s">
        <v>105</v>
      </c>
      <c r="EX263" s="3" t="s">
        <v>105</v>
      </c>
      <c r="EY263" s="3" t="s">
        <v>389</v>
      </c>
      <c r="GA263" s="3" t="s">
        <v>395</v>
      </c>
      <c r="GH263" s="109"/>
    </row>
    <row r="264" spans="1:190" hidden="1">
      <c r="A264" s="36">
        <v>225</v>
      </c>
      <c r="B264" s="3">
        <v>0</v>
      </c>
      <c r="C264" s="228">
        <v>10291</v>
      </c>
      <c r="D264" s="228">
        <v>1002</v>
      </c>
      <c r="E264" s="3" t="s">
        <v>198</v>
      </c>
      <c r="F264" s="3" t="s">
        <v>199</v>
      </c>
      <c r="G264" s="3" t="s">
        <v>200</v>
      </c>
      <c r="H264" s="3" t="s">
        <v>201</v>
      </c>
      <c r="I264" s="37" t="s">
        <v>925</v>
      </c>
      <c r="J264" s="35" t="s">
        <v>587</v>
      </c>
      <c r="K264" s="35"/>
      <c r="L264" s="38" t="s">
        <v>926</v>
      </c>
      <c r="M264" s="39" t="s">
        <v>154</v>
      </c>
      <c r="N264" s="39" t="s">
        <v>109</v>
      </c>
      <c r="O264" s="39"/>
      <c r="P264" s="45">
        <v>6000</v>
      </c>
      <c r="Q264" s="39" t="s">
        <v>129</v>
      </c>
      <c r="R264" s="39">
        <v>7</v>
      </c>
      <c r="S264" s="57"/>
      <c r="T264" s="57"/>
      <c r="U264" s="57"/>
      <c r="V264" s="39" t="s">
        <v>83</v>
      </c>
      <c r="W264" s="39">
        <v>7</v>
      </c>
      <c r="X264" s="39"/>
      <c r="Y264" s="39"/>
      <c r="Z264" s="39" t="s">
        <v>109</v>
      </c>
      <c r="AA264" s="39"/>
      <c r="AB264" s="40"/>
      <c r="AC264" s="39"/>
      <c r="AD264" s="228" t="s">
        <v>111</v>
      </c>
      <c r="BA264" s="3" t="b">
        <v>1</v>
      </c>
      <c r="BB264" s="34" t="b">
        <v>1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0</v>
      </c>
      <c r="BO264" s="3">
        <v>0</v>
      </c>
      <c r="BP264" s="3">
        <v>0</v>
      </c>
      <c r="BQ264" s="35"/>
      <c r="BR264" s="3">
        <v>0</v>
      </c>
      <c r="BS264" s="3">
        <v>0</v>
      </c>
      <c r="BT264" s="3">
        <v>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0</v>
      </c>
      <c r="CA264" s="3">
        <v>0</v>
      </c>
      <c r="CB264" s="3">
        <v>0</v>
      </c>
      <c r="CC264" s="3">
        <v>0</v>
      </c>
      <c r="CD264" s="3">
        <v>0</v>
      </c>
      <c r="CE264" s="3">
        <v>0</v>
      </c>
      <c r="CF264" s="35"/>
      <c r="CG264" s="3">
        <v>0</v>
      </c>
      <c r="CH264" s="3">
        <v>0</v>
      </c>
      <c r="CI264" s="3">
        <v>0</v>
      </c>
      <c r="CJ264" s="3">
        <v>0</v>
      </c>
      <c r="CK264" s="3">
        <v>0</v>
      </c>
      <c r="CL264" s="3">
        <v>0</v>
      </c>
      <c r="CM264" s="3">
        <v>0</v>
      </c>
      <c r="CN264" s="3">
        <v>0</v>
      </c>
      <c r="CO264" s="3">
        <v>0</v>
      </c>
      <c r="CP264" s="3">
        <v>0</v>
      </c>
      <c r="CQ264" s="3">
        <v>0</v>
      </c>
      <c r="CR264" s="3">
        <v>0</v>
      </c>
      <c r="CS264" s="3">
        <v>0</v>
      </c>
      <c r="CT264" s="3">
        <v>0</v>
      </c>
      <c r="CU264" s="35"/>
      <c r="CV264" s="3">
        <v>0</v>
      </c>
      <c r="CW264" s="3">
        <v>0</v>
      </c>
      <c r="CX264" s="3">
        <v>0</v>
      </c>
      <c r="CY264" s="3">
        <v>0</v>
      </c>
      <c r="CZ264" s="3">
        <v>0</v>
      </c>
      <c r="DA264" s="3">
        <v>0</v>
      </c>
      <c r="DB264" s="3">
        <v>0</v>
      </c>
      <c r="DC264" s="3">
        <v>0</v>
      </c>
      <c r="DD264" s="3">
        <v>0</v>
      </c>
      <c r="DE264" s="3">
        <v>0</v>
      </c>
      <c r="DF264" s="3">
        <v>0</v>
      </c>
      <c r="DG264" s="3">
        <v>0</v>
      </c>
      <c r="DH264" s="3">
        <v>0</v>
      </c>
      <c r="DI264" s="3">
        <v>0</v>
      </c>
      <c r="DJ264" s="35"/>
      <c r="DK264" s="3" t="b">
        <v>0</v>
      </c>
      <c r="DL264" s="3" t="b">
        <v>0</v>
      </c>
      <c r="DM264" s="3" t="b">
        <v>0</v>
      </c>
      <c r="DN264" s="3" t="b">
        <v>0</v>
      </c>
      <c r="DO264" s="3" t="b">
        <v>0</v>
      </c>
      <c r="DP264" s="3" t="b">
        <v>0</v>
      </c>
      <c r="DQ264" s="3" t="b">
        <v>0</v>
      </c>
      <c r="DR264" s="3" t="b">
        <v>0</v>
      </c>
      <c r="DS264" s="3" t="b">
        <v>0</v>
      </c>
      <c r="DT264" s="3" t="b">
        <v>0</v>
      </c>
      <c r="DU264" s="3" t="b">
        <v>0</v>
      </c>
      <c r="DV264" s="3" t="b">
        <v>0</v>
      </c>
      <c r="DW264" s="3" t="b">
        <v>0</v>
      </c>
      <c r="DX264" s="3" t="b">
        <v>0</v>
      </c>
      <c r="DY264" s="35"/>
      <c r="EA264" s="3" t="s">
        <v>925</v>
      </c>
      <c r="ED264" s="3">
        <v>225</v>
      </c>
      <c r="EE264" s="3">
        <v>1</v>
      </c>
      <c r="EH264" s="3" t="s">
        <v>154</v>
      </c>
      <c r="EI264" s="3" t="s">
        <v>853</v>
      </c>
      <c r="EJ264" s="3" t="s">
        <v>105</v>
      </c>
      <c r="EK264" s="3" t="s">
        <v>105</v>
      </c>
      <c r="EL264" s="3" t="s">
        <v>105</v>
      </c>
      <c r="EM264" s="3" t="s">
        <v>105</v>
      </c>
      <c r="EN264" s="3" t="s">
        <v>227</v>
      </c>
      <c r="EP264" s="3" t="s">
        <v>155</v>
      </c>
      <c r="EQ264" s="3" t="s">
        <v>105</v>
      </c>
      <c r="ER264" s="3" t="s">
        <v>155</v>
      </c>
      <c r="ES264" s="3" t="s">
        <v>105</v>
      </c>
      <c r="ET264" s="3" t="s">
        <v>105</v>
      </c>
      <c r="EU264" s="3" t="s">
        <v>105</v>
      </c>
      <c r="EV264" s="3" t="s">
        <v>105</v>
      </c>
      <c r="EW264" s="3" t="s">
        <v>105</v>
      </c>
      <c r="EX264" s="3" t="s">
        <v>105</v>
      </c>
      <c r="EY264" s="3" t="s">
        <v>229</v>
      </c>
      <c r="GA264" s="3" t="s">
        <v>395</v>
      </c>
      <c r="GH264" s="109"/>
    </row>
    <row r="265" spans="1:190" hidden="1">
      <c r="A265" s="36">
        <v>226</v>
      </c>
      <c r="B265" s="3">
        <v>0</v>
      </c>
      <c r="C265" s="228">
        <v>10292</v>
      </c>
      <c r="D265" s="228">
        <v>1002</v>
      </c>
      <c r="E265" s="3" t="s">
        <v>198</v>
      </c>
      <c r="F265" s="3" t="s">
        <v>199</v>
      </c>
      <c r="G265" s="3" t="s">
        <v>200</v>
      </c>
      <c r="H265" s="3" t="s">
        <v>201</v>
      </c>
      <c r="I265" s="37" t="s">
        <v>927</v>
      </c>
      <c r="J265" s="35" t="s">
        <v>587</v>
      </c>
      <c r="K265" s="35"/>
      <c r="L265" s="38" t="s">
        <v>928</v>
      </c>
      <c r="M265" s="39" t="s">
        <v>154</v>
      </c>
      <c r="N265" s="39" t="s">
        <v>109</v>
      </c>
      <c r="O265" s="39"/>
      <c r="P265" s="45">
        <v>6000</v>
      </c>
      <c r="Q265" s="39" t="s">
        <v>129</v>
      </c>
      <c r="R265" s="39">
        <v>8</v>
      </c>
      <c r="S265" s="57"/>
      <c r="T265" s="57"/>
      <c r="U265" s="57"/>
      <c r="V265" s="39" t="s">
        <v>83</v>
      </c>
      <c r="W265" s="39">
        <v>8</v>
      </c>
      <c r="X265" s="39"/>
      <c r="Y265" s="39"/>
      <c r="Z265" s="39" t="s">
        <v>109</v>
      </c>
      <c r="AA265" s="39"/>
      <c r="AB265" s="40"/>
      <c r="AC265" s="39"/>
      <c r="AD265" s="228" t="s">
        <v>111</v>
      </c>
      <c r="BA265" s="3" t="b">
        <v>1</v>
      </c>
      <c r="BB265" s="34" t="b">
        <v>1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0</v>
      </c>
      <c r="BQ265" s="35"/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3">
        <v>0</v>
      </c>
      <c r="CD265" s="3">
        <v>0</v>
      </c>
      <c r="CE265" s="3">
        <v>0</v>
      </c>
      <c r="CF265" s="35"/>
      <c r="CG265" s="3">
        <v>0</v>
      </c>
      <c r="CH265" s="3">
        <v>0</v>
      </c>
      <c r="CI265" s="3">
        <v>0</v>
      </c>
      <c r="CJ265" s="3">
        <v>0</v>
      </c>
      <c r="CK265" s="3">
        <v>0</v>
      </c>
      <c r="CL265" s="3">
        <v>0</v>
      </c>
      <c r="CM265" s="3">
        <v>0</v>
      </c>
      <c r="CN265" s="3">
        <v>0</v>
      </c>
      <c r="CO265" s="3">
        <v>0</v>
      </c>
      <c r="CP265" s="3">
        <v>0</v>
      </c>
      <c r="CQ265" s="3">
        <v>0</v>
      </c>
      <c r="CR265" s="3">
        <v>0</v>
      </c>
      <c r="CS265" s="3">
        <v>0</v>
      </c>
      <c r="CT265" s="3">
        <v>0</v>
      </c>
      <c r="CU265" s="35"/>
      <c r="CV265" s="3">
        <v>0</v>
      </c>
      <c r="CW265" s="3">
        <v>0</v>
      </c>
      <c r="CX265" s="3">
        <v>0</v>
      </c>
      <c r="CY265" s="3">
        <v>0</v>
      </c>
      <c r="CZ265" s="3">
        <v>0</v>
      </c>
      <c r="DA265" s="3">
        <v>0</v>
      </c>
      <c r="DB265" s="3">
        <v>0</v>
      </c>
      <c r="DC265" s="3">
        <v>0</v>
      </c>
      <c r="DD265" s="3">
        <v>0</v>
      </c>
      <c r="DE265" s="3">
        <v>0</v>
      </c>
      <c r="DF265" s="3">
        <v>0</v>
      </c>
      <c r="DG265" s="3">
        <v>0</v>
      </c>
      <c r="DH265" s="3">
        <v>0</v>
      </c>
      <c r="DI265" s="3">
        <v>0</v>
      </c>
      <c r="DJ265" s="35"/>
      <c r="DK265" s="3" t="b">
        <v>0</v>
      </c>
      <c r="DL265" s="3" t="b">
        <v>0</v>
      </c>
      <c r="DM265" s="3" t="b">
        <v>0</v>
      </c>
      <c r="DN265" s="3" t="b">
        <v>0</v>
      </c>
      <c r="DO265" s="3" t="b">
        <v>0</v>
      </c>
      <c r="DP265" s="3" t="b">
        <v>0</v>
      </c>
      <c r="DQ265" s="3" t="b">
        <v>0</v>
      </c>
      <c r="DR265" s="3" t="b">
        <v>0</v>
      </c>
      <c r="DS265" s="3" t="b">
        <v>0</v>
      </c>
      <c r="DT265" s="3" t="b">
        <v>0</v>
      </c>
      <c r="DU265" s="3" t="b">
        <v>0</v>
      </c>
      <c r="DV265" s="3" t="b">
        <v>0</v>
      </c>
      <c r="DW265" s="3" t="b">
        <v>0</v>
      </c>
      <c r="DX265" s="3" t="b">
        <v>0</v>
      </c>
      <c r="DY265" s="35"/>
      <c r="EA265" s="3" t="s">
        <v>927</v>
      </c>
      <c r="ED265" s="3">
        <v>226</v>
      </c>
      <c r="EE265" s="3">
        <v>1</v>
      </c>
      <c r="EH265" s="3" t="s">
        <v>154</v>
      </c>
      <c r="EI265" s="3" t="s">
        <v>853</v>
      </c>
      <c r="EJ265" s="3" t="s">
        <v>105</v>
      </c>
      <c r="EK265" s="3" t="s">
        <v>105</v>
      </c>
      <c r="EL265" s="3" t="s">
        <v>105</v>
      </c>
      <c r="EM265" s="3" t="s">
        <v>105</v>
      </c>
      <c r="EN265" s="3" t="s">
        <v>233</v>
      </c>
      <c r="EP265" s="3" t="s">
        <v>155</v>
      </c>
      <c r="EQ265" s="3" t="s">
        <v>105</v>
      </c>
      <c r="ER265" s="3" t="s">
        <v>155</v>
      </c>
      <c r="ES265" s="3" t="s">
        <v>105</v>
      </c>
      <c r="ET265" s="3" t="s">
        <v>105</v>
      </c>
      <c r="EU265" s="3" t="s">
        <v>105</v>
      </c>
      <c r="EV265" s="3" t="s">
        <v>105</v>
      </c>
      <c r="EW265" s="3" t="s">
        <v>105</v>
      </c>
      <c r="EX265" s="3" t="s">
        <v>105</v>
      </c>
      <c r="EY265" s="3" t="s">
        <v>235</v>
      </c>
      <c r="GA265" s="3" t="s">
        <v>395</v>
      </c>
      <c r="GH265" s="109"/>
    </row>
    <row r="266" spans="1:190">
      <c r="A266" s="36">
        <v>227</v>
      </c>
      <c r="B266" s="3">
        <v>0</v>
      </c>
      <c r="C266" s="228">
        <v>10293</v>
      </c>
      <c r="D266" s="228">
        <v>1002</v>
      </c>
      <c r="E266" s="3" t="s">
        <v>198</v>
      </c>
      <c r="F266" s="3" t="s">
        <v>199</v>
      </c>
      <c r="G266" s="3" t="s">
        <v>200</v>
      </c>
      <c r="H266" s="3" t="s">
        <v>201</v>
      </c>
      <c r="I266" s="37" t="s">
        <v>929</v>
      </c>
      <c r="J266" s="35" t="s">
        <v>587</v>
      </c>
      <c r="K266" s="35"/>
      <c r="L266" s="38" t="s">
        <v>930</v>
      </c>
      <c r="M266" s="39" t="s">
        <v>154</v>
      </c>
      <c r="N266" s="39" t="s">
        <v>109</v>
      </c>
      <c r="O266" s="39"/>
      <c r="P266" s="45">
        <v>6000</v>
      </c>
      <c r="Q266" s="39" t="s">
        <v>129</v>
      </c>
      <c r="R266" s="39">
        <v>9</v>
      </c>
      <c r="S266" s="57"/>
      <c r="T266" s="57"/>
      <c r="U266" s="57"/>
      <c r="V266" s="39" t="s">
        <v>83</v>
      </c>
      <c r="W266" s="39">
        <v>9</v>
      </c>
      <c r="X266" s="39"/>
      <c r="Y266" s="39"/>
      <c r="Z266" s="39" t="s">
        <v>109</v>
      </c>
      <c r="AA266" s="39"/>
      <c r="AB266" s="40"/>
      <c r="AC266" s="39"/>
      <c r="AD266" s="228" t="s">
        <v>111</v>
      </c>
      <c r="BA266" s="3" t="b">
        <v>1</v>
      </c>
      <c r="BB266" s="34" t="b">
        <v>1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35"/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0</v>
      </c>
      <c r="CC266" s="3">
        <v>0</v>
      </c>
      <c r="CD266" s="3">
        <v>0</v>
      </c>
      <c r="CE266" s="3">
        <v>0</v>
      </c>
      <c r="CF266" s="35"/>
      <c r="CG266" s="3">
        <v>0</v>
      </c>
      <c r="CH266" s="3">
        <v>0</v>
      </c>
      <c r="CI266" s="3">
        <v>0</v>
      </c>
      <c r="CJ266" s="3">
        <v>0</v>
      </c>
      <c r="CK266" s="3">
        <v>0</v>
      </c>
      <c r="CL266" s="3">
        <v>0</v>
      </c>
      <c r="CM266" s="3">
        <v>0</v>
      </c>
      <c r="CN266" s="3">
        <v>0</v>
      </c>
      <c r="CO266" s="3">
        <v>0</v>
      </c>
      <c r="CP266" s="3">
        <v>0</v>
      </c>
      <c r="CQ266" s="3">
        <v>0</v>
      </c>
      <c r="CR266" s="3">
        <v>0</v>
      </c>
      <c r="CS266" s="3">
        <v>0</v>
      </c>
      <c r="CT266" s="3">
        <v>0</v>
      </c>
      <c r="CU266" s="35"/>
      <c r="CV266" s="3">
        <v>0</v>
      </c>
      <c r="CW266" s="3">
        <v>0</v>
      </c>
      <c r="CX266" s="3">
        <v>0</v>
      </c>
      <c r="CY266" s="3">
        <v>0</v>
      </c>
      <c r="CZ266" s="3">
        <v>0</v>
      </c>
      <c r="DA266" s="3">
        <v>0</v>
      </c>
      <c r="DB266" s="3">
        <v>0</v>
      </c>
      <c r="DC266" s="3">
        <v>0</v>
      </c>
      <c r="DD266" s="3">
        <v>0</v>
      </c>
      <c r="DE266" s="3">
        <v>0</v>
      </c>
      <c r="DF266" s="3">
        <v>0</v>
      </c>
      <c r="DG266" s="3">
        <v>0</v>
      </c>
      <c r="DH266" s="3">
        <v>0</v>
      </c>
      <c r="DI266" s="3">
        <v>0</v>
      </c>
      <c r="DJ266" s="35"/>
      <c r="DK266" s="3" t="b">
        <v>0</v>
      </c>
      <c r="DL266" s="3" t="b">
        <v>0</v>
      </c>
      <c r="DM266" s="3" t="b">
        <v>0</v>
      </c>
      <c r="DN266" s="3" t="b">
        <v>0</v>
      </c>
      <c r="DO266" s="3" t="b">
        <v>0</v>
      </c>
      <c r="DP266" s="3" t="b">
        <v>0</v>
      </c>
      <c r="DQ266" s="3" t="b">
        <v>0</v>
      </c>
      <c r="DR266" s="3" t="b">
        <v>0</v>
      </c>
      <c r="DS266" s="3" t="b">
        <v>0</v>
      </c>
      <c r="DT266" s="3" t="b">
        <v>0</v>
      </c>
      <c r="DU266" s="3" t="b">
        <v>0</v>
      </c>
      <c r="DV266" s="3" t="b">
        <v>0</v>
      </c>
      <c r="DW266" s="3" t="b">
        <v>0</v>
      </c>
      <c r="DX266" s="3" t="b">
        <v>0</v>
      </c>
      <c r="DY266" s="35"/>
      <c r="EA266" s="3" t="s">
        <v>929</v>
      </c>
      <c r="ED266" s="3">
        <v>227</v>
      </c>
      <c r="EE266" s="3">
        <v>1</v>
      </c>
      <c r="EH266" s="3" t="s">
        <v>154</v>
      </c>
      <c r="EI266" s="3" t="s">
        <v>853</v>
      </c>
      <c r="EJ266" s="3" t="s">
        <v>105</v>
      </c>
      <c r="EK266" s="3" t="s">
        <v>105</v>
      </c>
      <c r="EL266" s="3" t="s">
        <v>105</v>
      </c>
      <c r="EM266" s="3" t="s">
        <v>105</v>
      </c>
      <c r="EN266" s="3" t="s">
        <v>239</v>
      </c>
      <c r="EP266" s="3" t="s">
        <v>155</v>
      </c>
      <c r="EQ266" s="3" t="s">
        <v>105</v>
      </c>
      <c r="ER266" s="3" t="s">
        <v>155</v>
      </c>
      <c r="ES266" s="3" t="s">
        <v>105</v>
      </c>
      <c r="ET266" s="3" t="s">
        <v>105</v>
      </c>
      <c r="EU266" s="3" t="s">
        <v>105</v>
      </c>
      <c r="EV266" s="3" t="s">
        <v>105</v>
      </c>
      <c r="EW266" s="3" t="s">
        <v>105</v>
      </c>
      <c r="EX266" s="3" t="s">
        <v>105</v>
      </c>
      <c r="EY266" s="3" t="s">
        <v>241</v>
      </c>
      <c r="GB266" s="3" t="s">
        <v>854</v>
      </c>
      <c r="GC266" s="108" t="e">
        <f>#REF!+#REF!*0+#REF!*0+#REF!*$R266</f>
        <v>#REF!</v>
      </c>
      <c r="GD266" s="108" t="e">
        <f>#REF!+#REF!*1+#REF!*0+#REF!*$R266</f>
        <v>#REF!</v>
      </c>
      <c r="GE266" s="108" t="e">
        <f>#REF!+#REF!*1+#REF!*1+#REF!*$R266</f>
        <v>#REF!</v>
      </c>
      <c r="GF266" s="108" t="e">
        <f>#REF!+#REF!*1+#REF!*1+#REF!*$R266</f>
        <v>#REF!</v>
      </c>
      <c r="GG266" s="104">
        <v>0.05</v>
      </c>
      <c r="GH266" s="109">
        <v>72.260416710552065</v>
      </c>
    </row>
    <row r="267" spans="1:190">
      <c r="A267" s="36">
        <v>228</v>
      </c>
      <c r="B267" s="3">
        <v>0</v>
      </c>
      <c r="C267" s="228">
        <v>10294</v>
      </c>
      <c r="D267" s="228">
        <v>1002</v>
      </c>
      <c r="E267" s="3" t="s">
        <v>198</v>
      </c>
      <c r="F267" s="3" t="s">
        <v>199</v>
      </c>
      <c r="G267" s="3" t="s">
        <v>200</v>
      </c>
      <c r="H267" s="3" t="s">
        <v>201</v>
      </c>
      <c r="I267" s="37" t="s">
        <v>931</v>
      </c>
      <c r="J267" s="35" t="s">
        <v>587</v>
      </c>
      <c r="K267" s="35"/>
      <c r="L267" s="38" t="s">
        <v>932</v>
      </c>
      <c r="M267" s="39" t="s">
        <v>154</v>
      </c>
      <c r="N267" s="39" t="s">
        <v>109</v>
      </c>
      <c r="O267" s="39"/>
      <c r="P267" s="45">
        <v>6000</v>
      </c>
      <c r="Q267" s="39" t="s">
        <v>129</v>
      </c>
      <c r="R267" s="39">
        <v>10</v>
      </c>
      <c r="S267" s="57"/>
      <c r="T267" s="57"/>
      <c r="U267" s="57"/>
      <c r="V267" s="39" t="s">
        <v>83</v>
      </c>
      <c r="W267" s="39">
        <v>10</v>
      </c>
      <c r="X267" s="39"/>
      <c r="Y267" s="39"/>
      <c r="Z267" s="39" t="s">
        <v>109</v>
      </c>
      <c r="AA267" s="39"/>
      <c r="AB267" s="40"/>
      <c r="AC267" s="39"/>
      <c r="AD267" s="228" t="s">
        <v>111</v>
      </c>
      <c r="BA267" s="3" t="b">
        <v>1</v>
      </c>
      <c r="BB267" s="34" t="b">
        <v>1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5"/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3">
        <v>0</v>
      </c>
      <c r="CD267" s="3">
        <v>0</v>
      </c>
      <c r="CE267" s="3">
        <v>0</v>
      </c>
      <c r="CF267" s="35"/>
      <c r="CG267" s="3">
        <v>0</v>
      </c>
      <c r="CH267" s="3">
        <v>0</v>
      </c>
      <c r="CI267" s="3">
        <v>0</v>
      </c>
      <c r="CJ267" s="3">
        <v>0</v>
      </c>
      <c r="CK267" s="3">
        <v>0</v>
      </c>
      <c r="CL267" s="3">
        <v>0</v>
      </c>
      <c r="CM267" s="3">
        <v>0</v>
      </c>
      <c r="CN267" s="3">
        <v>0</v>
      </c>
      <c r="CO267" s="3">
        <v>0</v>
      </c>
      <c r="CP267" s="3">
        <v>0</v>
      </c>
      <c r="CQ267" s="3">
        <v>0</v>
      </c>
      <c r="CR267" s="3">
        <v>0</v>
      </c>
      <c r="CS267" s="3">
        <v>0</v>
      </c>
      <c r="CT267" s="3">
        <v>0</v>
      </c>
      <c r="CU267" s="35"/>
      <c r="CV267" s="3">
        <v>0</v>
      </c>
      <c r="CW267" s="3">
        <v>0</v>
      </c>
      <c r="CX267" s="3">
        <v>0</v>
      </c>
      <c r="CY267" s="3">
        <v>0</v>
      </c>
      <c r="CZ267" s="3">
        <v>0</v>
      </c>
      <c r="DA267" s="3">
        <v>0</v>
      </c>
      <c r="DB267" s="3">
        <v>0</v>
      </c>
      <c r="DC267" s="3">
        <v>0</v>
      </c>
      <c r="DD267" s="3">
        <v>0</v>
      </c>
      <c r="DE267" s="3">
        <v>0</v>
      </c>
      <c r="DF267" s="3">
        <v>0</v>
      </c>
      <c r="DG267" s="3">
        <v>0</v>
      </c>
      <c r="DH267" s="3">
        <v>0</v>
      </c>
      <c r="DI267" s="3">
        <v>0</v>
      </c>
      <c r="DJ267" s="35"/>
      <c r="DK267" s="3" t="b">
        <v>0</v>
      </c>
      <c r="DL267" s="3" t="b">
        <v>0</v>
      </c>
      <c r="DM267" s="3" t="b">
        <v>0</v>
      </c>
      <c r="DN267" s="3" t="b">
        <v>0</v>
      </c>
      <c r="DO267" s="3" t="b">
        <v>0</v>
      </c>
      <c r="DP267" s="3" t="b">
        <v>0</v>
      </c>
      <c r="DQ267" s="3" t="b">
        <v>0</v>
      </c>
      <c r="DR267" s="3" t="b">
        <v>0</v>
      </c>
      <c r="DS267" s="3" t="b">
        <v>0</v>
      </c>
      <c r="DT267" s="3" t="b">
        <v>0</v>
      </c>
      <c r="DU267" s="3" t="b">
        <v>0</v>
      </c>
      <c r="DV267" s="3" t="b">
        <v>0</v>
      </c>
      <c r="DW267" s="3" t="b">
        <v>0</v>
      </c>
      <c r="DX267" s="3" t="b">
        <v>0</v>
      </c>
      <c r="DY267" s="35"/>
      <c r="EA267" s="3" t="s">
        <v>931</v>
      </c>
      <c r="ED267" s="3">
        <v>228</v>
      </c>
      <c r="EE267" s="3">
        <v>1</v>
      </c>
      <c r="EH267" s="3" t="s">
        <v>154</v>
      </c>
      <c r="EI267" s="3" t="s">
        <v>853</v>
      </c>
      <c r="EJ267" s="3" t="s">
        <v>105</v>
      </c>
      <c r="EK267" s="3" t="s">
        <v>105</v>
      </c>
      <c r="EL267" s="3" t="s">
        <v>105</v>
      </c>
      <c r="EM267" s="3" t="s">
        <v>105</v>
      </c>
      <c r="EN267" s="3" t="s">
        <v>245</v>
      </c>
      <c r="EP267" s="3" t="s">
        <v>155</v>
      </c>
      <c r="EQ267" s="3" t="s">
        <v>105</v>
      </c>
      <c r="ER267" s="3" t="s">
        <v>155</v>
      </c>
      <c r="ES267" s="3" t="s">
        <v>105</v>
      </c>
      <c r="ET267" s="3" t="s">
        <v>105</v>
      </c>
      <c r="EU267" s="3" t="s">
        <v>105</v>
      </c>
      <c r="EV267" s="3" t="s">
        <v>105</v>
      </c>
      <c r="EW267" s="3" t="s">
        <v>105</v>
      </c>
      <c r="EX267" s="3" t="s">
        <v>105</v>
      </c>
      <c r="EY267" s="3" t="s">
        <v>247</v>
      </c>
      <c r="GB267" s="3" t="s">
        <v>854</v>
      </c>
      <c r="GC267" s="108" t="e">
        <f>#REF!+#REF!*0+#REF!*0+#REF!*$R267</f>
        <v>#REF!</v>
      </c>
      <c r="GD267" s="108" t="e">
        <f>#REF!+#REF!*1+#REF!*0+#REF!*$R267</f>
        <v>#REF!</v>
      </c>
      <c r="GE267" s="108" t="e">
        <f>#REF!+#REF!*1+#REF!*1+#REF!*$R267</f>
        <v>#REF!</v>
      </c>
      <c r="GF267" s="108" t="e">
        <f>#REF!+#REF!*1+#REF!*1+#REF!*$R267</f>
        <v>#REF!</v>
      </c>
      <c r="GG267" s="104">
        <v>0.05</v>
      </c>
      <c r="GH267" s="109">
        <v>72.260416710552065</v>
      </c>
    </row>
    <row r="268" spans="1:190">
      <c r="A268" s="36">
        <v>229</v>
      </c>
      <c r="B268" s="3">
        <v>0</v>
      </c>
      <c r="C268" s="228">
        <v>10295</v>
      </c>
      <c r="D268" s="228">
        <v>1002</v>
      </c>
      <c r="E268" s="3" t="s">
        <v>198</v>
      </c>
      <c r="F268" s="3" t="s">
        <v>199</v>
      </c>
      <c r="G268" s="3" t="s">
        <v>200</v>
      </c>
      <c r="H268" s="3" t="s">
        <v>201</v>
      </c>
      <c r="I268" s="37" t="s">
        <v>933</v>
      </c>
      <c r="J268" s="35" t="s">
        <v>587</v>
      </c>
      <c r="K268" s="35"/>
      <c r="L268" s="38" t="s">
        <v>934</v>
      </c>
      <c r="M268" s="39" t="s">
        <v>154</v>
      </c>
      <c r="N268" s="39" t="s">
        <v>109</v>
      </c>
      <c r="O268" s="39"/>
      <c r="P268" s="45">
        <v>6000</v>
      </c>
      <c r="Q268" s="39" t="s">
        <v>129</v>
      </c>
      <c r="R268" s="39">
        <v>11</v>
      </c>
      <c r="S268" s="57"/>
      <c r="T268" s="57"/>
      <c r="U268" s="57"/>
      <c r="V268" s="39" t="s">
        <v>83</v>
      </c>
      <c r="W268" s="39">
        <v>11</v>
      </c>
      <c r="X268" s="39"/>
      <c r="Y268" s="39"/>
      <c r="Z268" s="39" t="s">
        <v>109</v>
      </c>
      <c r="AA268" s="39"/>
      <c r="AB268" s="40"/>
      <c r="AC268" s="39"/>
      <c r="AD268" s="228" t="s">
        <v>111</v>
      </c>
      <c r="BA268" s="3" t="b">
        <v>1</v>
      </c>
      <c r="BB268" s="34" t="b">
        <v>1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3">
        <v>0</v>
      </c>
      <c r="BQ268" s="35"/>
      <c r="BR268" s="3">
        <v>0</v>
      </c>
      <c r="BS268" s="3">
        <v>0</v>
      </c>
      <c r="BT268" s="3">
        <v>0</v>
      </c>
      <c r="BU268" s="3">
        <v>0</v>
      </c>
      <c r="BV268" s="3">
        <v>0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3">
        <v>0</v>
      </c>
      <c r="CD268" s="3">
        <v>0</v>
      </c>
      <c r="CE268" s="3">
        <v>0</v>
      </c>
      <c r="CF268" s="35"/>
      <c r="CG268" s="3">
        <v>0</v>
      </c>
      <c r="CH268" s="3">
        <v>0</v>
      </c>
      <c r="CI268" s="3">
        <v>0</v>
      </c>
      <c r="CJ268" s="3">
        <v>0</v>
      </c>
      <c r="CK268" s="3">
        <v>0</v>
      </c>
      <c r="CL268" s="3">
        <v>0</v>
      </c>
      <c r="CM268" s="3">
        <v>0</v>
      </c>
      <c r="CN268" s="3">
        <v>0</v>
      </c>
      <c r="CO268" s="3">
        <v>0</v>
      </c>
      <c r="CP268" s="3">
        <v>0</v>
      </c>
      <c r="CQ268" s="3">
        <v>0</v>
      </c>
      <c r="CR268" s="3">
        <v>0</v>
      </c>
      <c r="CS268" s="3">
        <v>0</v>
      </c>
      <c r="CT268" s="3">
        <v>0</v>
      </c>
      <c r="CU268" s="35"/>
      <c r="CV268" s="3">
        <v>0</v>
      </c>
      <c r="CW268" s="3">
        <v>0</v>
      </c>
      <c r="CX268" s="3">
        <v>0</v>
      </c>
      <c r="CY268" s="3">
        <v>0</v>
      </c>
      <c r="CZ268" s="3">
        <v>0</v>
      </c>
      <c r="DA268" s="3">
        <v>0</v>
      </c>
      <c r="DB268" s="3">
        <v>0</v>
      </c>
      <c r="DC268" s="3">
        <v>0</v>
      </c>
      <c r="DD268" s="3">
        <v>0</v>
      </c>
      <c r="DE268" s="3">
        <v>0</v>
      </c>
      <c r="DF268" s="3">
        <v>0</v>
      </c>
      <c r="DG268" s="3">
        <v>0</v>
      </c>
      <c r="DH268" s="3">
        <v>0</v>
      </c>
      <c r="DI268" s="3">
        <v>0</v>
      </c>
      <c r="DJ268" s="35"/>
      <c r="DK268" s="3" t="b">
        <v>0</v>
      </c>
      <c r="DL268" s="3" t="b">
        <v>0</v>
      </c>
      <c r="DM268" s="3" t="b">
        <v>0</v>
      </c>
      <c r="DN268" s="3" t="b">
        <v>0</v>
      </c>
      <c r="DO268" s="3" t="b">
        <v>0</v>
      </c>
      <c r="DP268" s="3" t="b">
        <v>0</v>
      </c>
      <c r="DQ268" s="3" t="b">
        <v>0</v>
      </c>
      <c r="DR268" s="3" t="b">
        <v>0</v>
      </c>
      <c r="DS268" s="3" t="b">
        <v>0</v>
      </c>
      <c r="DT268" s="3" t="b">
        <v>0</v>
      </c>
      <c r="DU268" s="3" t="b">
        <v>0</v>
      </c>
      <c r="DV268" s="3" t="b">
        <v>0</v>
      </c>
      <c r="DW268" s="3" t="b">
        <v>0</v>
      </c>
      <c r="DX268" s="3" t="b">
        <v>0</v>
      </c>
      <c r="DY268" s="35"/>
      <c r="EA268" s="3" t="s">
        <v>933</v>
      </c>
      <c r="ED268" s="3">
        <v>229</v>
      </c>
      <c r="EE268" s="3">
        <v>1</v>
      </c>
      <c r="EH268" s="3" t="s">
        <v>154</v>
      </c>
      <c r="EI268" s="3" t="s">
        <v>853</v>
      </c>
      <c r="EJ268" s="3" t="s">
        <v>105</v>
      </c>
      <c r="EK268" s="3" t="s">
        <v>105</v>
      </c>
      <c r="EL268" s="3" t="s">
        <v>105</v>
      </c>
      <c r="EM268" s="3" t="s">
        <v>105</v>
      </c>
      <c r="EN268" s="3" t="s">
        <v>251</v>
      </c>
      <c r="EP268" s="3" t="s">
        <v>155</v>
      </c>
      <c r="EQ268" s="3" t="s">
        <v>105</v>
      </c>
      <c r="ER268" s="3" t="s">
        <v>155</v>
      </c>
      <c r="ES268" s="3" t="s">
        <v>105</v>
      </c>
      <c r="ET268" s="3" t="s">
        <v>105</v>
      </c>
      <c r="EU268" s="3" t="s">
        <v>105</v>
      </c>
      <c r="EV268" s="3" t="s">
        <v>105</v>
      </c>
      <c r="EW268" s="3" t="s">
        <v>105</v>
      </c>
      <c r="EX268" s="3" t="s">
        <v>105</v>
      </c>
      <c r="EY268" s="3" t="s">
        <v>253</v>
      </c>
      <c r="GB268" s="3" t="s">
        <v>854</v>
      </c>
      <c r="GC268" s="108" t="e">
        <f>#REF!+#REF!*0+#REF!*0+#REF!*$R268</f>
        <v>#REF!</v>
      </c>
      <c r="GD268" s="108" t="e">
        <f>#REF!+#REF!*1+#REF!*0+#REF!*$R268</f>
        <v>#REF!</v>
      </c>
      <c r="GE268" s="108" t="e">
        <f>#REF!+#REF!*1+#REF!*1+#REF!*$R268</f>
        <v>#REF!</v>
      </c>
      <c r="GF268" s="108" t="e">
        <f>#REF!+#REF!*1+#REF!*1+#REF!*$R268</f>
        <v>#REF!</v>
      </c>
      <c r="GG268" s="104">
        <v>0.05</v>
      </c>
      <c r="GH268" s="109">
        <v>72.260416710552065</v>
      </c>
    </row>
    <row r="269" spans="1:190">
      <c r="A269" s="36">
        <v>230</v>
      </c>
      <c r="B269" s="3">
        <v>0</v>
      </c>
      <c r="C269" s="228">
        <v>10296</v>
      </c>
      <c r="D269" s="228">
        <v>1002</v>
      </c>
      <c r="E269" s="3" t="s">
        <v>198</v>
      </c>
      <c r="F269" s="3" t="s">
        <v>199</v>
      </c>
      <c r="G269" s="3" t="s">
        <v>200</v>
      </c>
      <c r="H269" s="3" t="s">
        <v>201</v>
      </c>
      <c r="I269" s="37" t="s">
        <v>935</v>
      </c>
      <c r="J269" s="35" t="s">
        <v>587</v>
      </c>
      <c r="K269" s="35"/>
      <c r="L269" s="38" t="s">
        <v>936</v>
      </c>
      <c r="M269" s="39" t="s">
        <v>154</v>
      </c>
      <c r="N269" s="39" t="s">
        <v>109</v>
      </c>
      <c r="O269" s="39"/>
      <c r="P269" s="45">
        <v>6000</v>
      </c>
      <c r="Q269" s="39" t="s">
        <v>129</v>
      </c>
      <c r="R269" s="39">
        <v>12</v>
      </c>
      <c r="S269" s="57"/>
      <c r="T269" s="57"/>
      <c r="U269" s="57"/>
      <c r="V269" s="39" t="s">
        <v>83</v>
      </c>
      <c r="W269" s="39">
        <v>12</v>
      </c>
      <c r="X269" s="39"/>
      <c r="Y269" s="39"/>
      <c r="Z269" s="39" t="s">
        <v>109</v>
      </c>
      <c r="AA269" s="39"/>
      <c r="AB269" s="40"/>
      <c r="AC269" s="39"/>
      <c r="AD269" s="228" t="s">
        <v>111</v>
      </c>
      <c r="BA269" s="3" t="b">
        <v>1</v>
      </c>
      <c r="BB269" s="34" t="b">
        <v>1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5"/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5"/>
      <c r="CG269" s="3">
        <v>0</v>
      </c>
      <c r="CH269" s="3">
        <v>0</v>
      </c>
      <c r="CI269" s="3">
        <v>0</v>
      </c>
      <c r="CJ269" s="3">
        <v>0</v>
      </c>
      <c r="CK269" s="3">
        <v>0</v>
      </c>
      <c r="CL269" s="3">
        <v>0</v>
      </c>
      <c r="CM269" s="3">
        <v>0</v>
      </c>
      <c r="CN269" s="3">
        <v>0</v>
      </c>
      <c r="CO269" s="3">
        <v>0</v>
      </c>
      <c r="CP269" s="3">
        <v>0</v>
      </c>
      <c r="CQ269" s="3">
        <v>0</v>
      </c>
      <c r="CR269" s="3">
        <v>0</v>
      </c>
      <c r="CS269" s="3">
        <v>0</v>
      </c>
      <c r="CT269" s="3">
        <v>0</v>
      </c>
      <c r="CU269" s="35"/>
      <c r="CV269" s="3">
        <v>0</v>
      </c>
      <c r="CW269" s="3">
        <v>0</v>
      </c>
      <c r="CX269" s="3">
        <v>0</v>
      </c>
      <c r="CY269" s="3">
        <v>0</v>
      </c>
      <c r="CZ269" s="3">
        <v>0</v>
      </c>
      <c r="DA269" s="3">
        <v>0</v>
      </c>
      <c r="DB269" s="3">
        <v>0</v>
      </c>
      <c r="DC269" s="3">
        <v>0</v>
      </c>
      <c r="DD269" s="3">
        <v>0</v>
      </c>
      <c r="DE269" s="3">
        <v>0</v>
      </c>
      <c r="DF269" s="3">
        <v>0</v>
      </c>
      <c r="DG269" s="3">
        <v>0</v>
      </c>
      <c r="DH269" s="3">
        <v>0</v>
      </c>
      <c r="DI269" s="3">
        <v>0</v>
      </c>
      <c r="DJ269" s="35"/>
      <c r="DK269" s="3" t="b">
        <v>0</v>
      </c>
      <c r="DL269" s="3" t="b">
        <v>0</v>
      </c>
      <c r="DM269" s="3" t="b">
        <v>0</v>
      </c>
      <c r="DN269" s="3" t="b">
        <v>0</v>
      </c>
      <c r="DO269" s="3" t="b">
        <v>0</v>
      </c>
      <c r="DP269" s="3" t="b">
        <v>0</v>
      </c>
      <c r="DQ269" s="3" t="b">
        <v>0</v>
      </c>
      <c r="DR269" s="3" t="b">
        <v>0</v>
      </c>
      <c r="DS269" s="3" t="b">
        <v>0</v>
      </c>
      <c r="DT269" s="3" t="b">
        <v>0</v>
      </c>
      <c r="DU269" s="3" t="b">
        <v>0</v>
      </c>
      <c r="DV269" s="3" t="b">
        <v>0</v>
      </c>
      <c r="DW269" s="3" t="b">
        <v>0</v>
      </c>
      <c r="DX269" s="3" t="b">
        <v>0</v>
      </c>
      <c r="DY269" s="35"/>
      <c r="EA269" s="3" t="s">
        <v>935</v>
      </c>
      <c r="ED269" s="3">
        <v>230</v>
      </c>
      <c r="EE269" s="3">
        <v>1</v>
      </c>
      <c r="EH269" s="3" t="s">
        <v>154</v>
      </c>
      <c r="EI269" s="3" t="s">
        <v>853</v>
      </c>
      <c r="EJ269" s="3" t="s">
        <v>105</v>
      </c>
      <c r="EK269" s="3" t="s">
        <v>105</v>
      </c>
      <c r="EL269" s="3" t="s">
        <v>105</v>
      </c>
      <c r="EM269" s="3" t="s">
        <v>105</v>
      </c>
      <c r="EN269" s="3" t="s">
        <v>257</v>
      </c>
      <c r="EP269" s="3" t="s">
        <v>155</v>
      </c>
      <c r="EQ269" s="3" t="s">
        <v>105</v>
      </c>
      <c r="ER269" s="3" t="s">
        <v>155</v>
      </c>
      <c r="ES269" s="3" t="s">
        <v>105</v>
      </c>
      <c r="ET269" s="3" t="s">
        <v>105</v>
      </c>
      <c r="EU269" s="3" t="s">
        <v>105</v>
      </c>
      <c r="EV269" s="3" t="s">
        <v>105</v>
      </c>
      <c r="EW269" s="3" t="s">
        <v>105</v>
      </c>
      <c r="EX269" s="3" t="s">
        <v>105</v>
      </c>
      <c r="EY269" s="3" t="s">
        <v>259</v>
      </c>
      <c r="GB269" s="3" t="s">
        <v>854</v>
      </c>
      <c r="GC269" s="108" t="e">
        <f>#REF!+#REF!*0+#REF!*0+#REF!*$R269</f>
        <v>#REF!</v>
      </c>
      <c r="GD269" s="108" t="e">
        <f>#REF!+#REF!*1+#REF!*0+#REF!*$R269</f>
        <v>#REF!</v>
      </c>
      <c r="GE269" s="108" t="e">
        <f>#REF!+#REF!*1+#REF!*1+#REF!*$R269</f>
        <v>#REF!</v>
      </c>
      <c r="GF269" s="108" t="e">
        <f>#REF!+#REF!*1+#REF!*1+#REF!*$R269</f>
        <v>#REF!</v>
      </c>
      <c r="GG269" s="104">
        <v>0.05</v>
      </c>
      <c r="GH269" s="109">
        <v>72.260416710552065</v>
      </c>
    </row>
    <row r="270" spans="1:190">
      <c r="A270" s="36">
        <v>231</v>
      </c>
      <c r="B270" s="3">
        <v>0</v>
      </c>
      <c r="C270" s="228">
        <v>10297</v>
      </c>
      <c r="D270" s="228">
        <v>1002</v>
      </c>
      <c r="E270" s="3" t="s">
        <v>198</v>
      </c>
      <c r="F270" s="3" t="s">
        <v>199</v>
      </c>
      <c r="G270" s="3" t="s">
        <v>200</v>
      </c>
      <c r="H270" s="3" t="s">
        <v>201</v>
      </c>
      <c r="I270" s="37" t="s">
        <v>937</v>
      </c>
      <c r="J270" s="35" t="s">
        <v>587</v>
      </c>
      <c r="K270" s="35"/>
      <c r="L270" s="38" t="s">
        <v>938</v>
      </c>
      <c r="M270" s="39" t="s">
        <v>154</v>
      </c>
      <c r="N270" s="39" t="s">
        <v>109</v>
      </c>
      <c r="O270" s="39"/>
      <c r="P270" s="45">
        <v>6000</v>
      </c>
      <c r="Q270" s="39" t="s">
        <v>129</v>
      </c>
      <c r="R270" s="39">
        <v>13</v>
      </c>
      <c r="S270" s="57"/>
      <c r="T270" s="57"/>
      <c r="U270" s="57"/>
      <c r="V270" s="39" t="s">
        <v>83</v>
      </c>
      <c r="W270" s="39">
        <v>13</v>
      </c>
      <c r="X270" s="39"/>
      <c r="Y270" s="39"/>
      <c r="Z270" s="39" t="s">
        <v>109</v>
      </c>
      <c r="AA270" s="39"/>
      <c r="AB270" s="40"/>
      <c r="AC270" s="39"/>
      <c r="AD270" s="228" t="s">
        <v>111</v>
      </c>
      <c r="BA270" s="3" t="b">
        <v>1</v>
      </c>
      <c r="BB270" s="34" t="b">
        <v>1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0</v>
      </c>
      <c r="BQ270" s="35"/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v>0</v>
      </c>
      <c r="BX270" s="3">
        <v>0</v>
      </c>
      <c r="BY270" s="3">
        <v>0</v>
      </c>
      <c r="BZ270" s="3">
        <v>0</v>
      </c>
      <c r="CA270" s="3">
        <v>0</v>
      </c>
      <c r="CB270" s="3">
        <v>0</v>
      </c>
      <c r="CC270" s="3">
        <v>0</v>
      </c>
      <c r="CD270" s="3">
        <v>0</v>
      </c>
      <c r="CE270" s="3">
        <v>0</v>
      </c>
      <c r="CF270" s="35"/>
      <c r="CG270" s="3">
        <v>0</v>
      </c>
      <c r="CH270" s="3">
        <v>0</v>
      </c>
      <c r="CI270" s="3">
        <v>0</v>
      </c>
      <c r="CJ270" s="3">
        <v>0</v>
      </c>
      <c r="CK270" s="3">
        <v>0</v>
      </c>
      <c r="CL270" s="3">
        <v>0</v>
      </c>
      <c r="CM270" s="3">
        <v>0</v>
      </c>
      <c r="CN270" s="3">
        <v>0</v>
      </c>
      <c r="CO270" s="3">
        <v>0</v>
      </c>
      <c r="CP270" s="3">
        <v>0</v>
      </c>
      <c r="CQ270" s="3">
        <v>0</v>
      </c>
      <c r="CR270" s="3">
        <v>0</v>
      </c>
      <c r="CS270" s="3">
        <v>0</v>
      </c>
      <c r="CT270" s="3">
        <v>0</v>
      </c>
      <c r="CU270" s="35"/>
      <c r="CV270" s="3">
        <v>0</v>
      </c>
      <c r="CW270" s="3">
        <v>0</v>
      </c>
      <c r="CX270" s="3">
        <v>0</v>
      </c>
      <c r="CY270" s="3">
        <v>0</v>
      </c>
      <c r="CZ270" s="3">
        <v>0</v>
      </c>
      <c r="DA270" s="3">
        <v>0</v>
      </c>
      <c r="DB270" s="3">
        <v>0</v>
      </c>
      <c r="DC270" s="3">
        <v>0</v>
      </c>
      <c r="DD270" s="3">
        <v>0</v>
      </c>
      <c r="DE270" s="3">
        <v>0</v>
      </c>
      <c r="DF270" s="3">
        <v>0</v>
      </c>
      <c r="DG270" s="3">
        <v>0</v>
      </c>
      <c r="DH270" s="3">
        <v>0</v>
      </c>
      <c r="DI270" s="3">
        <v>0</v>
      </c>
      <c r="DJ270" s="35"/>
      <c r="DK270" s="3" t="b">
        <v>0</v>
      </c>
      <c r="DL270" s="3" t="b">
        <v>0</v>
      </c>
      <c r="DM270" s="3" t="b">
        <v>0</v>
      </c>
      <c r="DN270" s="3" t="b">
        <v>0</v>
      </c>
      <c r="DO270" s="3" t="b">
        <v>0</v>
      </c>
      <c r="DP270" s="3" t="b">
        <v>0</v>
      </c>
      <c r="DQ270" s="3" t="b">
        <v>0</v>
      </c>
      <c r="DR270" s="3" t="b">
        <v>0</v>
      </c>
      <c r="DS270" s="3" t="b">
        <v>0</v>
      </c>
      <c r="DT270" s="3" t="b">
        <v>0</v>
      </c>
      <c r="DU270" s="3" t="b">
        <v>0</v>
      </c>
      <c r="DV270" s="3" t="b">
        <v>0</v>
      </c>
      <c r="DW270" s="3" t="b">
        <v>0</v>
      </c>
      <c r="DX270" s="3" t="b">
        <v>0</v>
      </c>
      <c r="DY270" s="35"/>
      <c r="EA270" s="3" t="s">
        <v>937</v>
      </c>
      <c r="ED270" s="3">
        <v>231</v>
      </c>
      <c r="EE270" s="3">
        <v>1</v>
      </c>
      <c r="EH270" s="3" t="s">
        <v>154</v>
      </c>
      <c r="EI270" s="3" t="s">
        <v>853</v>
      </c>
      <c r="EJ270" s="3" t="s">
        <v>105</v>
      </c>
      <c r="EK270" s="3" t="s">
        <v>105</v>
      </c>
      <c r="EL270" s="3" t="s">
        <v>105</v>
      </c>
      <c r="EM270" s="3" t="s">
        <v>105</v>
      </c>
      <c r="EN270" s="3" t="s">
        <v>263</v>
      </c>
      <c r="EP270" s="3" t="s">
        <v>155</v>
      </c>
      <c r="EQ270" s="3" t="s">
        <v>105</v>
      </c>
      <c r="ER270" s="3" t="s">
        <v>155</v>
      </c>
      <c r="ES270" s="3" t="s">
        <v>105</v>
      </c>
      <c r="ET270" s="3" t="s">
        <v>105</v>
      </c>
      <c r="EU270" s="3" t="s">
        <v>105</v>
      </c>
      <c r="EV270" s="3" t="s">
        <v>105</v>
      </c>
      <c r="EW270" s="3" t="s">
        <v>105</v>
      </c>
      <c r="EX270" s="3" t="s">
        <v>105</v>
      </c>
      <c r="EY270" s="3" t="s">
        <v>265</v>
      </c>
      <c r="GB270" s="3" t="s">
        <v>854</v>
      </c>
      <c r="GC270" s="108" t="e">
        <f>#REF!+#REF!*0+#REF!*0+#REF!*$R270</f>
        <v>#REF!</v>
      </c>
      <c r="GD270" s="108" t="e">
        <f>#REF!+#REF!*1+#REF!*0+#REF!*$R270</f>
        <v>#REF!</v>
      </c>
      <c r="GE270" s="108" t="e">
        <f>#REF!+#REF!*1+#REF!*1+#REF!*$R270</f>
        <v>#REF!</v>
      </c>
      <c r="GF270" s="108" t="e">
        <f>#REF!+#REF!*1+#REF!*1+#REF!*$R270</f>
        <v>#REF!</v>
      </c>
      <c r="GG270" s="104">
        <v>0.05</v>
      </c>
      <c r="GH270" s="109">
        <v>72.260416710552065</v>
      </c>
    </row>
    <row r="271" spans="1:190">
      <c r="A271" s="36">
        <v>232</v>
      </c>
      <c r="B271" s="3">
        <v>0</v>
      </c>
      <c r="C271" s="228">
        <v>10298</v>
      </c>
      <c r="D271" s="228">
        <v>1002</v>
      </c>
      <c r="E271" s="3" t="s">
        <v>198</v>
      </c>
      <c r="F271" s="3" t="s">
        <v>199</v>
      </c>
      <c r="G271" s="3" t="s">
        <v>200</v>
      </c>
      <c r="H271" s="3" t="s">
        <v>201</v>
      </c>
      <c r="I271" s="37" t="s">
        <v>939</v>
      </c>
      <c r="J271" s="35" t="s">
        <v>587</v>
      </c>
      <c r="K271" s="35"/>
      <c r="L271" s="38" t="s">
        <v>940</v>
      </c>
      <c r="M271" s="39" t="s">
        <v>154</v>
      </c>
      <c r="N271" s="39" t="s">
        <v>109</v>
      </c>
      <c r="O271" s="39"/>
      <c r="P271" s="45">
        <v>6000</v>
      </c>
      <c r="Q271" s="39" t="s">
        <v>129</v>
      </c>
      <c r="R271" s="39">
        <v>14</v>
      </c>
      <c r="S271" s="57"/>
      <c r="T271" s="57"/>
      <c r="U271" s="57"/>
      <c r="V271" s="39" t="s">
        <v>83</v>
      </c>
      <c r="W271" s="39">
        <v>14</v>
      </c>
      <c r="X271" s="39"/>
      <c r="Y271" s="39"/>
      <c r="Z271" s="39" t="s">
        <v>109</v>
      </c>
      <c r="AA271" s="39"/>
      <c r="AB271" s="40"/>
      <c r="AC271" s="39"/>
      <c r="AD271" s="228" t="s">
        <v>111</v>
      </c>
      <c r="BA271" s="3" t="b">
        <v>1</v>
      </c>
      <c r="BB271" s="34" t="b">
        <v>1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35"/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v>0</v>
      </c>
      <c r="BX271" s="3">
        <v>0</v>
      </c>
      <c r="BY271" s="3">
        <v>0</v>
      </c>
      <c r="BZ271" s="3">
        <v>0</v>
      </c>
      <c r="CA271" s="3">
        <v>0</v>
      </c>
      <c r="CB271" s="3">
        <v>0</v>
      </c>
      <c r="CC271" s="3">
        <v>0</v>
      </c>
      <c r="CD271" s="3">
        <v>0</v>
      </c>
      <c r="CE271" s="3">
        <v>0</v>
      </c>
      <c r="CF271" s="35"/>
      <c r="CG271" s="3">
        <v>0</v>
      </c>
      <c r="CH271" s="3">
        <v>0</v>
      </c>
      <c r="CI271" s="3">
        <v>0</v>
      </c>
      <c r="CJ271" s="3">
        <v>0</v>
      </c>
      <c r="CK271" s="3">
        <v>0</v>
      </c>
      <c r="CL271" s="3">
        <v>0</v>
      </c>
      <c r="CM271" s="3">
        <v>0</v>
      </c>
      <c r="CN271" s="3">
        <v>0</v>
      </c>
      <c r="CO271" s="3">
        <v>0</v>
      </c>
      <c r="CP271" s="3">
        <v>0</v>
      </c>
      <c r="CQ271" s="3">
        <v>0</v>
      </c>
      <c r="CR271" s="3">
        <v>0</v>
      </c>
      <c r="CS271" s="3">
        <v>0</v>
      </c>
      <c r="CT271" s="3">
        <v>0</v>
      </c>
      <c r="CU271" s="35"/>
      <c r="CV271" s="3">
        <v>0</v>
      </c>
      <c r="CW271" s="3">
        <v>0</v>
      </c>
      <c r="CX271" s="3">
        <v>0</v>
      </c>
      <c r="CY271" s="3">
        <v>0</v>
      </c>
      <c r="CZ271" s="3">
        <v>0</v>
      </c>
      <c r="DA271" s="3">
        <v>0</v>
      </c>
      <c r="DB271" s="3">
        <v>0</v>
      </c>
      <c r="DC271" s="3">
        <v>0</v>
      </c>
      <c r="DD271" s="3">
        <v>0</v>
      </c>
      <c r="DE271" s="3">
        <v>0</v>
      </c>
      <c r="DF271" s="3">
        <v>0</v>
      </c>
      <c r="DG271" s="3">
        <v>0</v>
      </c>
      <c r="DH271" s="3">
        <v>0</v>
      </c>
      <c r="DI271" s="3">
        <v>0</v>
      </c>
      <c r="DJ271" s="35"/>
      <c r="DK271" s="3" t="b">
        <v>0</v>
      </c>
      <c r="DL271" s="3" t="b">
        <v>0</v>
      </c>
      <c r="DM271" s="3" t="b">
        <v>0</v>
      </c>
      <c r="DN271" s="3" t="b">
        <v>0</v>
      </c>
      <c r="DO271" s="3" t="b">
        <v>0</v>
      </c>
      <c r="DP271" s="3" t="b">
        <v>0</v>
      </c>
      <c r="DQ271" s="3" t="b">
        <v>0</v>
      </c>
      <c r="DR271" s="3" t="b">
        <v>0</v>
      </c>
      <c r="DS271" s="3" t="b">
        <v>0</v>
      </c>
      <c r="DT271" s="3" t="b">
        <v>0</v>
      </c>
      <c r="DU271" s="3" t="b">
        <v>0</v>
      </c>
      <c r="DV271" s="3" t="b">
        <v>0</v>
      </c>
      <c r="DW271" s="3" t="b">
        <v>0</v>
      </c>
      <c r="DX271" s="3" t="b">
        <v>0</v>
      </c>
      <c r="DY271" s="35"/>
      <c r="EA271" s="3" t="s">
        <v>939</v>
      </c>
      <c r="ED271" s="3">
        <v>232</v>
      </c>
      <c r="EE271" s="3">
        <v>1</v>
      </c>
      <c r="EH271" s="3" t="s">
        <v>154</v>
      </c>
      <c r="EI271" s="3" t="s">
        <v>853</v>
      </c>
      <c r="EJ271" s="3" t="s">
        <v>105</v>
      </c>
      <c r="EK271" s="3" t="s">
        <v>105</v>
      </c>
      <c r="EL271" s="3" t="s">
        <v>105</v>
      </c>
      <c r="EM271" s="3" t="s">
        <v>105</v>
      </c>
      <c r="EN271" s="3" t="s">
        <v>269</v>
      </c>
      <c r="EP271" s="3" t="s">
        <v>155</v>
      </c>
      <c r="EQ271" s="3" t="s">
        <v>105</v>
      </c>
      <c r="ER271" s="3" t="s">
        <v>155</v>
      </c>
      <c r="ES271" s="3" t="s">
        <v>105</v>
      </c>
      <c r="ET271" s="3" t="s">
        <v>105</v>
      </c>
      <c r="EU271" s="3" t="s">
        <v>105</v>
      </c>
      <c r="EV271" s="3" t="s">
        <v>105</v>
      </c>
      <c r="EW271" s="3" t="s">
        <v>105</v>
      </c>
      <c r="EX271" s="3" t="s">
        <v>105</v>
      </c>
      <c r="EY271" s="3" t="s">
        <v>271</v>
      </c>
      <c r="GB271" s="3" t="s">
        <v>854</v>
      </c>
      <c r="GC271" s="108" t="e">
        <f>#REF!+#REF!*0+#REF!*0+#REF!*$R271</f>
        <v>#REF!</v>
      </c>
      <c r="GD271" s="108" t="e">
        <f>#REF!+#REF!*1+#REF!*0+#REF!*$R271</f>
        <v>#REF!</v>
      </c>
      <c r="GE271" s="108" t="e">
        <f>#REF!+#REF!*1+#REF!*1+#REF!*$R271</f>
        <v>#REF!</v>
      </c>
      <c r="GF271" s="108" t="e">
        <f>#REF!+#REF!*1+#REF!*1+#REF!*$R271</f>
        <v>#REF!</v>
      </c>
      <c r="GG271" s="104">
        <v>0.05</v>
      </c>
      <c r="GH271" s="109">
        <v>72.260416710552065</v>
      </c>
    </row>
    <row r="272" spans="1:190">
      <c r="A272" s="36">
        <v>233</v>
      </c>
      <c r="B272" s="3">
        <v>0</v>
      </c>
      <c r="C272" s="228">
        <v>10299</v>
      </c>
      <c r="D272" s="228">
        <v>1002</v>
      </c>
      <c r="E272" s="3" t="s">
        <v>198</v>
      </c>
      <c r="F272" s="3" t="s">
        <v>199</v>
      </c>
      <c r="G272" s="3" t="s">
        <v>200</v>
      </c>
      <c r="H272" s="3" t="s">
        <v>201</v>
      </c>
      <c r="I272" s="37" t="s">
        <v>941</v>
      </c>
      <c r="J272" s="35" t="s">
        <v>587</v>
      </c>
      <c r="K272" s="35"/>
      <c r="L272" s="38" t="s">
        <v>942</v>
      </c>
      <c r="M272" s="39" t="s">
        <v>154</v>
      </c>
      <c r="N272" s="39" t="s">
        <v>109</v>
      </c>
      <c r="O272" s="39"/>
      <c r="P272" s="45">
        <v>6000</v>
      </c>
      <c r="Q272" s="39" t="s">
        <v>129</v>
      </c>
      <c r="R272" s="39">
        <v>15</v>
      </c>
      <c r="S272" s="57"/>
      <c r="T272" s="57"/>
      <c r="U272" s="57"/>
      <c r="V272" s="39" t="s">
        <v>83</v>
      </c>
      <c r="W272" s="39">
        <v>15</v>
      </c>
      <c r="X272" s="39"/>
      <c r="Y272" s="39"/>
      <c r="Z272" s="39" t="s">
        <v>109</v>
      </c>
      <c r="AA272" s="39"/>
      <c r="AB272" s="40"/>
      <c r="AC272" s="39"/>
      <c r="AD272" s="228" t="s">
        <v>111</v>
      </c>
      <c r="BA272" s="3" t="b">
        <v>1</v>
      </c>
      <c r="BB272" s="34" t="b">
        <v>1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5"/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">
        <v>0</v>
      </c>
      <c r="CF272" s="35"/>
      <c r="CG272" s="3">
        <v>0</v>
      </c>
      <c r="CH272" s="3">
        <v>0</v>
      </c>
      <c r="CI272" s="3">
        <v>0</v>
      </c>
      <c r="CJ272" s="3">
        <v>0</v>
      </c>
      <c r="CK272" s="3">
        <v>0</v>
      </c>
      <c r="CL272" s="3">
        <v>0</v>
      </c>
      <c r="CM272" s="3">
        <v>0</v>
      </c>
      <c r="CN272" s="3">
        <v>0</v>
      </c>
      <c r="CO272" s="3">
        <v>0</v>
      </c>
      <c r="CP272" s="3">
        <v>0</v>
      </c>
      <c r="CQ272" s="3">
        <v>0</v>
      </c>
      <c r="CR272" s="3">
        <v>0</v>
      </c>
      <c r="CS272" s="3">
        <v>0</v>
      </c>
      <c r="CT272" s="3">
        <v>0</v>
      </c>
      <c r="CU272" s="35"/>
      <c r="CV272" s="3">
        <v>0</v>
      </c>
      <c r="CW272" s="3">
        <v>0</v>
      </c>
      <c r="CX272" s="3">
        <v>0</v>
      </c>
      <c r="CY272" s="3">
        <v>0</v>
      </c>
      <c r="CZ272" s="3">
        <v>0</v>
      </c>
      <c r="DA272" s="3">
        <v>0</v>
      </c>
      <c r="DB272" s="3">
        <v>0</v>
      </c>
      <c r="DC272" s="3">
        <v>0</v>
      </c>
      <c r="DD272" s="3">
        <v>0</v>
      </c>
      <c r="DE272" s="3">
        <v>0</v>
      </c>
      <c r="DF272" s="3">
        <v>0</v>
      </c>
      <c r="DG272" s="3">
        <v>0</v>
      </c>
      <c r="DH272" s="3">
        <v>0</v>
      </c>
      <c r="DI272" s="3">
        <v>0</v>
      </c>
      <c r="DJ272" s="35"/>
      <c r="DK272" s="3" t="b">
        <v>0</v>
      </c>
      <c r="DL272" s="3" t="b">
        <v>0</v>
      </c>
      <c r="DM272" s="3" t="b">
        <v>0</v>
      </c>
      <c r="DN272" s="3" t="b">
        <v>0</v>
      </c>
      <c r="DO272" s="3" t="b">
        <v>0</v>
      </c>
      <c r="DP272" s="3" t="b">
        <v>0</v>
      </c>
      <c r="DQ272" s="3" t="b">
        <v>0</v>
      </c>
      <c r="DR272" s="3" t="b">
        <v>0</v>
      </c>
      <c r="DS272" s="3" t="b">
        <v>0</v>
      </c>
      <c r="DT272" s="3" t="b">
        <v>0</v>
      </c>
      <c r="DU272" s="3" t="b">
        <v>0</v>
      </c>
      <c r="DV272" s="3" t="b">
        <v>0</v>
      </c>
      <c r="DW272" s="3" t="b">
        <v>0</v>
      </c>
      <c r="DX272" s="3" t="b">
        <v>0</v>
      </c>
      <c r="DY272" s="35"/>
      <c r="EA272" s="3" t="s">
        <v>941</v>
      </c>
      <c r="ED272" s="3">
        <v>233</v>
      </c>
      <c r="EE272" s="3">
        <v>1</v>
      </c>
      <c r="EH272" s="3" t="s">
        <v>154</v>
      </c>
      <c r="EI272" s="3" t="s">
        <v>853</v>
      </c>
      <c r="EJ272" s="3" t="s">
        <v>105</v>
      </c>
      <c r="EK272" s="3" t="s">
        <v>105</v>
      </c>
      <c r="EL272" s="3" t="s">
        <v>105</v>
      </c>
      <c r="EM272" s="3" t="s">
        <v>105</v>
      </c>
      <c r="EN272" s="3" t="s">
        <v>275</v>
      </c>
      <c r="EP272" s="3" t="s">
        <v>155</v>
      </c>
      <c r="EQ272" s="3" t="s">
        <v>105</v>
      </c>
      <c r="ER272" s="3" t="s">
        <v>155</v>
      </c>
      <c r="ES272" s="3" t="s">
        <v>105</v>
      </c>
      <c r="ET272" s="3" t="s">
        <v>105</v>
      </c>
      <c r="EU272" s="3" t="s">
        <v>105</v>
      </c>
      <c r="EV272" s="3" t="s">
        <v>105</v>
      </c>
      <c r="EW272" s="3" t="s">
        <v>105</v>
      </c>
      <c r="EX272" s="3" t="s">
        <v>105</v>
      </c>
      <c r="EY272" s="3" t="s">
        <v>277</v>
      </c>
      <c r="GB272" s="3" t="s">
        <v>854</v>
      </c>
      <c r="GC272" s="108" t="e">
        <f>#REF!+#REF!*0+#REF!*0+#REF!*$R272</f>
        <v>#REF!</v>
      </c>
      <c r="GD272" s="108" t="e">
        <f>#REF!+#REF!*1+#REF!*0+#REF!*$R272</f>
        <v>#REF!</v>
      </c>
      <c r="GE272" s="108" t="e">
        <f>#REF!+#REF!*1+#REF!*1+#REF!*$R272</f>
        <v>#REF!</v>
      </c>
      <c r="GF272" s="108" t="e">
        <f>#REF!+#REF!*1+#REF!*1+#REF!*$R272</f>
        <v>#REF!</v>
      </c>
      <c r="GG272" s="104">
        <v>0.05</v>
      </c>
      <c r="GH272" s="109">
        <v>72.260416710552065</v>
      </c>
    </row>
    <row r="273" spans="1:190">
      <c r="A273" s="36">
        <v>234</v>
      </c>
      <c r="B273" s="3">
        <v>0</v>
      </c>
      <c r="C273" s="228">
        <v>10300</v>
      </c>
      <c r="D273" s="228">
        <v>1002</v>
      </c>
      <c r="E273" s="3" t="s">
        <v>198</v>
      </c>
      <c r="F273" s="3" t="s">
        <v>199</v>
      </c>
      <c r="G273" s="3" t="s">
        <v>200</v>
      </c>
      <c r="H273" s="3" t="s">
        <v>201</v>
      </c>
      <c r="I273" s="37" t="s">
        <v>943</v>
      </c>
      <c r="J273" s="35" t="s">
        <v>587</v>
      </c>
      <c r="K273" s="35"/>
      <c r="L273" s="38" t="s">
        <v>944</v>
      </c>
      <c r="M273" s="39" t="s">
        <v>154</v>
      </c>
      <c r="N273" s="39" t="s">
        <v>109</v>
      </c>
      <c r="O273" s="39"/>
      <c r="P273" s="45">
        <v>6000</v>
      </c>
      <c r="Q273" s="39" t="s">
        <v>129</v>
      </c>
      <c r="R273" s="39">
        <v>16</v>
      </c>
      <c r="S273" s="57"/>
      <c r="T273" s="57"/>
      <c r="U273" s="57"/>
      <c r="V273" s="39" t="s">
        <v>83</v>
      </c>
      <c r="W273" s="39">
        <v>16</v>
      </c>
      <c r="X273" s="39"/>
      <c r="Y273" s="39"/>
      <c r="Z273" s="39" t="s">
        <v>109</v>
      </c>
      <c r="AA273" s="39"/>
      <c r="AB273" s="40"/>
      <c r="AC273" s="39"/>
      <c r="AD273" s="228" t="s">
        <v>111</v>
      </c>
      <c r="BA273" s="3" t="b">
        <v>1</v>
      </c>
      <c r="BB273" s="34" t="b">
        <v>1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5"/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3">
        <v>0</v>
      </c>
      <c r="CD273" s="3">
        <v>0</v>
      </c>
      <c r="CE273" s="3">
        <v>0</v>
      </c>
      <c r="CF273" s="35"/>
      <c r="CG273" s="3">
        <v>0</v>
      </c>
      <c r="CH273" s="3">
        <v>0</v>
      </c>
      <c r="CI273" s="3">
        <v>0</v>
      </c>
      <c r="CJ273" s="3">
        <v>0</v>
      </c>
      <c r="CK273" s="3">
        <v>0</v>
      </c>
      <c r="CL273" s="3">
        <v>0</v>
      </c>
      <c r="CM273" s="3">
        <v>0</v>
      </c>
      <c r="CN273" s="3">
        <v>0</v>
      </c>
      <c r="CO273" s="3">
        <v>0</v>
      </c>
      <c r="CP273" s="3">
        <v>0</v>
      </c>
      <c r="CQ273" s="3">
        <v>0</v>
      </c>
      <c r="CR273" s="3">
        <v>0</v>
      </c>
      <c r="CS273" s="3">
        <v>0</v>
      </c>
      <c r="CT273" s="3">
        <v>0</v>
      </c>
      <c r="CU273" s="35"/>
      <c r="CV273" s="3">
        <v>0</v>
      </c>
      <c r="CW273" s="3">
        <v>0</v>
      </c>
      <c r="CX273" s="3">
        <v>0</v>
      </c>
      <c r="CY273" s="3">
        <v>0</v>
      </c>
      <c r="CZ273" s="3">
        <v>0</v>
      </c>
      <c r="DA273" s="3">
        <v>0</v>
      </c>
      <c r="DB273" s="3">
        <v>0</v>
      </c>
      <c r="DC273" s="3">
        <v>0</v>
      </c>
      <c r="DD273" s="3">
        <v>0</v>
      </c>
      <c r="DE273" s="3">
        <v>0</v>
      </c>
      <c r="DF273" s="3">
        <v>0</v>
      </c>
      <c r="DG273" s="3">
        <v>0</v>
      </c>
      <c r="DH273" s="3">
        <v>0</v>
      </c>
      <c r="DI273" s="3">
        <v>0</v>
      </c>
      <c r="DJ273" s="35"/>
      <c r="DK273" s="3" t="b">
        <v>0</v>
      </c>
      <c r="DL273" s="3" t="b">
        <v>0</v>
      </c>
      <c r="DM273" s="3" t="b">
        <v>0</v>
      </c>
      <c r="DN273" s="3" t="b">
        <v>0</v>
      </c>
      <c r="DO273" s="3" t="b">
        <v>0</v>
      </c>
      <c r="DP273" s="3" t="b">
        <v>0</v>
      </c>
      <c r="DQ273" s="3" t="b">
        <v>0</v>
      </c>
      <c r="DR273" s="3" t="b">
        <v>0</v>
      </c>
      <c r="DS273" s="3" t="b">
        <v>0</v>
      </c>
      <c r="DT273" s="3" t="b">
        <v>0</v>
      </c>
      <c r="DU273" s="3" t="b">
        <v>0</v>
      </c>
      <c r="DV273" s="3" t="b">
        <v>0</v>
      </c>
      <c r="DW273" s="3" t="b">
        <v>0</v>
      </c>
      <c r="DX273" s="3" t="b">
        <v>0</v>
      </c>
      <c r="DY273" s="35"/>
      <c r="EA273" s="3" t="s">
        <v>943</v>
      </c>
      <c r="ED273" s="3">
        <v>234</v>
      </c>
      <c r="EE273" s="3">
        <v>1</v>
      </c>
      <c r="EH273" s="3" t="s">
        <v>154</v>
      </c>
      <c r="EI273" s="3" t="s">
        <v>853</v>
      </c>
      <c r="EJ273" s="3" t="s">
        <v>105</v>
      </c>
      <c r="EK273" s="3" t="s">
        <v>105</v>
      </c>
      <c r="EL273" s="3" t="s">
        <v>105</v>
      </c>
      <c r="EM273" s="3" t="s">
        <v>105</v>
      </c>
      <c r="EN273" s="3" t="s">
        <v>281</v>
      </c>
      <c r="EP273" s="3" t="s">
        <v>155</v>
      </c>
      <c r="EQ273" s="3" t="s">
        <v>105</v>
      </c>
      <c r="ER273" s="3" t="s">
        <v>155</v>
      </c>
      <c r="ES273" s="3" t="s">
        <v>105</v>
      </c>
      <c r="ET273" s="3" t="s">
        <v>105</v>
      </c>
      <c r="EU273" s="3" t="s">
        <v>105</v>
      </c>
      <c r="EV273" s="3" t="s">
        <v>105</v>
      </c>
      <c r="EW273" s="3" t="s">
        <v>105</v>
      </c>
      <c r="EX273" s="3" t="s">
        <v>105</v>
      </c>
      <c r="EY273" s="3" t="s">
        <v>283</v>
      </c>
      <c r="GB273" s="3" t="s">
        <v>854</v>
      </c>
      <c r="GC273" s="108" t="e">
        <f>#REF!+#REF!*0+#REF!*0+#REF!*$R273</f>
        <v>#REF!</v>
      </c>
      <c r="GD273" s="108" t="e">
        <f>#REF!+#REF!*1+#REF!*0+#REF!*$R273</f>
        <v>#REF!</v>
      </c>
      <c r="GE273" s="108" t="e">
        <f>#REF!+#REF!*1+#REF!*1+#REF!*$R273</f>
        <v>#REF!</v>
      </c>
      <c r="GF273" s="108" t="e">
        <f>#REF!+#REF!*1+#REF!*1+#REF!*$R273</f>
        <v>#REF!</v>
      </c>
      <c r="GG273" s="104">
        <v>0.05</v>
      </c>
      <c r="GH273" s="109">
        <v>72.260416710552065</v>
      </c>
    </row>
    <row r="274" spans="1:190">
      <c r="A274" s="36">
        <v>235</v>
      </c>
      <c r="B274" s="3">
        <v>0</v>
      </c>
      <c r="C274" s="228">
        <v>10301</v>
      </c>
      <c r="D274" s="228">
        <v>1002</v>
      </c>
      <c r="E274" s="3" t="s">
        <v>198</v>
      </c>
      <c r="F274" s="3" t="s">
        <v>199</v>
      </c>
      <c r="G274" s="3" t="s">
        <v>200</v>
      </c>
      <c r="H274" s="3" t="s">
        <v>201</v>
      </c>
      <c r="I274" s="37" t="s">
        <v>945</v>
      </c>
      <c r="J274" s="35" t="s">
        <v>587</v>
      </c>
      <c r="K274" s="35"/>
      <c r="L274" s="38" t="s">
        <v>946</v>
      </c>
      <c r="M274" s="39" t="s">
        <v>154</v>
      </c>
      <c r="N274" s="39" t="s">
        <v>109</v>
      </c>
      <c r="O274" s="39"/>
      <c r="P274" s="45">
        <v>6000</v>
      </c>
      <c r="Q274" s="39" t="s">
        <v>129</v>
      </c>
      <c r="R274" s="39">
        <v>18</v>
      </c>
      <c r="S274" s="57"/>
      <c r="T274" s="57"/>
      <c r="U274" s="57"/>
      <c r="V274" s="39" t="s">
        <v>83</v>
      </c>
      <c r="W274" s="39">
        <v>18</v>
      </c>
      <c r="X274" s="39"/>
      <c r="Y274" s="39"/>
      <c r="Z274" s="39" t="s">
        <v>109</v>
      </c>
      <c r="AA274" s="39"/>
      <c r="AB274" s="40"/>
      <c r="AC274" s="39"/>
      <c r="AD274" s="228" t="s">
        <v>111</v>
      </c>
      <c r="BA274" s="3" t="b">
        <v>1</v>
      </c>
      <c r="BB274" s="34" t="b">
        <v>1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5"/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v>0</v>
      </c>
      <c r="BX274" s="3">
        <v>0</v>
      </c>
      <c r="BY274" s="3">
        <v>0</v>
      </c>
      <c r="BZ274" s="3">
        <v>0</v>
      </c>
      <c r="CA274" s="3">
        <v>0</v>
      </c>
      <c r="CB274" s="3">
        <v>0</v>
      </c>
      <c r="CC274" s="3">
        <v>0</v>
      </c>
      <c r="CD274" s="3">
        <v>0</v>
      </c>
      <c r="CE274" s="3">
        <v>0</v>
      </c>
      <c r="CF274" s="35"/>
      <c r="CG274" s="3">
        <v>0</v>
      </c>
      <c r="CH274" s="3">
        <v>0</v>
      </c>
      <c r="CI274" s="3">
        <v>0</v>
      </c>
      <c r="CJ274" s="3">
        <v>0</v>
      </c>
      <c r="CK274" s="3">
        <v>0</v>
      </c>
      <c r="CL274" s="3">
        <v>0</v>
      </c>
      <c r="CM274" s="3">
        <v>0</v>
      </c>
      <c r="CN274" s="3">
        <v>0</v>
      </c>
      <c r="CO274" s="3">
        <v>0</v>
      </c>
      <c r="CP274" s="3">
        <v>0</v>
      </c>
      <c r="CQ274" s="3">
        <v>0</v>
      </c>
      <c r="CR274" s="3">
        <v>0</v>
      </c>
      <c r="CS274" s="3">
        <v>0</v>
      </c>
      <c r="CT274" s="3">
        <v>0</v>
      </c>
      <c r="CU274" s="35"/>
      <c r="CV274" s="3">
        <v>0</v>
      </c>
      <c r="CW274" s="3">
        <v>0</v>
      </c>
      <c r="CX274" s="3">
        <v>0</v>
      </c>
      <c r="CY274" s="3">
        <v>0</v>
      </c>
      <c r="CZ274" s="3">
        <v>0</v>
      </c>
      <c r="DA274" s="3">
        <v>0</v>
      </c>
      <c r="DB274" s="3">
        <v>0</v>
      </c>
      <c r="DC274" s="3">
        <v>0</v>
      </c>
      <c r="DD274" s="3">
        <v>0</v>
      </c>
      <c r="DE274" s="3">
        <v>0</v>
      </c>
      <c r="DF274" s="3">
        <v>0</v>
      </c>
      <c r="DG274" s="3">
        <v>0</v>
      </c>
      <c r="DH274" s="3">
        <v>0</v>
      </c>
      <c r="DI274" s="3">
        <v>0</v>
      </c>
      <c r="DJ274" s="35"/>
      <c r="DK274" s="3" t="b">
        <v>0</v>
      </c>
      <c r="DL274" s="3" t="b">
        <v>0</v>
      </c>
      <c r="DM274" s="3" t="b">
        <v>0</v>
      </c>
      <c r="DN274" s="3" t="b">
        <v>0</v>
      </c>
      <c r="DO274" s="3" t="b">
        <v>0</v>
      </c>
      <c r="DP274" s="3" t="b">
        <v>0</v>
      </c>
      <c r="DQ274" s="3" t="b">
        <v>0</v>
      </c>
      <c r="DR274" s="3" t="b">
        <v>0</v>
      </c>
      <c r="DS274" s="3" t="b">
        <v>0</v>
      </c>
      <c r="DT274" s="3" t="b">
        <v>0</v>
      </c>
      <c r="DU274" s="3" t="b">
        <v>0</v>
      </c>
      <c r="DV274" s="3" t="b">
        <v>0</v>
      </c>
      <c r="DW274" s="3" t="b">
        <v>0</v>
      </c>
      <c r="DX274" s="3" t="b">
        <v>0</v>
      </c>
      <c r="DY274" s="35"/>
      <c r="EA274" s="3" t="s">
        <v>945</v>
      </c>
      <c r="ED274" s="3">
        <v>235</v>
      </c>
      <c r="EE274" s="3">
        <v>1</v>
      </c>
      <c r="EH274" s="3" t="s">
        <v>154</v>
      </c>
      <c r="EI274" s="3" t="s">
        <v>853</v>
      </c>
      <c r="EJ274" s="3" t="s">
        <v>105</v>
      </c>
      <c r="EK274" s="3" t="s">
        <v>105</v>
      </c>
      <c r="EL274" s="3" t="s">
        <v>105</v>
      </c>
      <c r="EM274" s="3" t="s">
        <v>105</v>
      </c>
      <c r="EN274" s="3" t="s">
        <v>293</v>
      </c>
      <c r="EP274" s="3" t="s">
        <v>155</v>
      </c>
      <c r="EQ274" s="3" t="s">
        <v>105</v>
      </c>
      <c r="ER274" s="3" t="s">
        <v>155</v>
      </c>
      <c r="ES274" s="3" t="s">
        <v>105</v>
      </c>
      <c r="ET274" s="3" t="s">
        <v>105</v>
      </c>
      <c r="EU274" s="3" t="s">
        <v>105</v>
      </c>
      <c r="EV274" s="3" t="s">
        <v>105</v>
      </c>
      <c r="EW274" s="3" t="s">
        <v>105</v>
      </c>
      <c r="EX274" s="3" t="s">
        <v>105</v>
      </c>
      <c r="EY274" s="3" t="s">
        <v>295</v>
      </c>
      <c r="GB274" s="3" t="s">
        <v>854</v>
      </c>
      <c r="GC274" s="108" t="e">
        <f>#REF!+#REF!*0+#REF!*0+#REF!*$R274</f>
        <v>#REF!</v>
      </c>
      <c r="GD274" s="108" t="e">
        <f>#REF!+#REF!*1+#REF!*0+#REF!*$R274</f>
        <v>#REF!</v>
      </c>
      <c r="GE274" s="108" t="e">
        <f>#REF!+#REF!*1+#REF!*1+#REF!*$R274</f>
        <v>#REF!</v>
      </c>
      <c r="GF274" s="108" t="e">
        <f>#REF!+#REF!*1+#REF!*1+#REF!*$R274</f>
        <v>#REF!</v>
      </c>
      <c r="GG274" s="104">
        <v>0.05</v>
      </c>
      <c r="GH274" s="109">
        <v>72.260416710552065</v>
      </c>
    </row>
    <row r="275" spans="1:190">
      <c r="A275" s="36">
        <v>236</v>
      </c>
      <c r="B275" s="3">
        <v>0</v>
      </c>
      <c r="C275" s="228">
        <v>10302</v>
      </c>
      <c r="D275" s="228">
        <v>1002</v>
      </c>
      <c r="E275" s="3" t="s">
        <v>198</v>
      </c>
      <c r="F275" s="3" t="s">
        <v>199</v>
      </c>
      <c r="G275" s="3" t="s">
        <v>200</v>
      </c>
      <c r="H275" s="3" t="s">
        <v>201</v>
      </c>
      <c r="I275" s="37" t="s">
        <v>947</v>
      </c>
      <c r="J275" s="35" t="s">
        <v>587</v>
      </c>
      <c r="K275" s="35"/>
      <c r="L275" s="38" t="s">
        <v>948</v>
      </c>
      <c r="M275" s="39" t="s">
        <v>154</v>
      </c>
      <c r="N275" s="39" t="s">
        <v>109</v>
      </c>
      <c r="O275" s="39"/>
      <c r="P275" s="45">
        <v>6000</v>
      </c>
      <c r="Q275" s="39" t="s">
        <v>129</v>
      </c>
      <c r="R275" s="39">
        <v>19</v>
      </c>
      <c r="S275" s="57"/>
      <c r="T275" s="57"/>
      <c r="U275" s="57"/>
      <c r="V275" s="39" t="s">
        <v>83</v>
      </c>
      <c r="W275" s="39">
        <v>19</v>
      </c>
      <c r="X275" s="39"/>
      <c r="Y275" s="39"/>
      <c r="Z275" s="39" t="s">
        <v>109</v>
      </c>
      <c r="AA275" s="39"/>
      <c r="AB275" s="40"/>
      <c r="AC275" s="39"/>
      <c r="AD275" s="228" t="s">
        <v>111</v>
      </c>
      <c r="BA275" s="3" t="b">
        <v>1</v>
      </c>
      <c r="BB275" s="34" t="b">
        <v>1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5"/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0</v>
      </c>
      <c r="CA275" s="3">
        <v>0</v>
      </c>
      <c r="CB275" s="3">
        <v>0</v>
      </c>
      <c r="CC275" s="3">
        <v>0</v>
      </c>
      <c r="CD275" s="3">
        <v>0</v>
      </c>
      <c r="CE275" s="3">
        <v>0</v>
      </c>
      <c r="CF275" s="35"/>
      <c r="CG275" s="3">
        <v>0</v>
      </c>
      <c r="CH275" s="3">
        <v>0</v>
      </c>
      <c r="CI275" s="3">
        <v>0</v>
      </c>
      <c r="CJ275" s="3">
        <v>0</v>
      </c>
      <c r="CK275" s="3">
        <v>0</v>
      </c>
      <c r="CL275" s="3">
        <v>0</v>
      </c>
      <c r="CM275" s="3">
        <v>0</v>
      </c>
      <c r="CN275" s="3">
        <v>0</v>
      </c>
      <c r="CO275" s="3">
        <v>0</v>
      </c>
      <c r="CP275" s="3">
        <v>0</v>
      </c>
      <c r="CQ275" s="3">
        <v>0</v>
      </c>
      <c r="CR275" s="3">
        <v>0</v>
      </c>
      <c r="CS275" s="3">
        <v>0</v>
      </c>
      <c r="CT275" s="3">
        <v>0</v>
      </c>
      <c r="CU275" s="35"/>
      <c r="CV275" s="3">
        <v>0</v>
      </c>
      <c r="CW275" s="3">
        <v>0</v>
      </c>
      <c r="CX275" s="3">
        <v>0</v>
      </c>
      <c r="CY275" s="3">
        <v>0</v>
      </c>
      <c r="CZ275" s="3">
        <v>0</v>
      </c>
      <c r="DA275" s="3">
        <v>0</v>
      </c>
      <c r="DB275" s="3">
        <v>0</v>
      </c>
      <c r="DC275" s="3">
        <v>0</v>
      </c>
      <c r="DD275" s="3">
        <v>0</v>
      </c>
      <c r="DE275" s="3">
        <v>0</v>
      </c>
      <c r="DF275" s="3">
        <v>0</v>
      </c>
      <c r="DG275" s="3">
        <v>0</v>
      </c>
      <c r="DH275" s="3">
        <v>0</v>
      </c>
      <c r="DI275" s="3">
        <v>0</v>
      </c>
      <c r="DJ275" s="35"/>
      <c r="DK275" s="3" t="b">
        <v>0</v>
      </c>
      <c r="DL275" s="3" t="b">
        <v>0</v>
      </c>
      <c r="DM275" s="3" t="b">
        <v>0</v>
      </c>
      <c r="DN275" s="3" t="b">
        <v>0</v>
      </c>
      <c r="DO275" s="3" t="b">
        <v>0</v>
      </c>
      <c r="DP275" s="3" t="b">
        <v>0</v>
      </c>
      <c r="DQ275" s="3" t="b">
        <v>0</v>
      </c>
      <c r="DR275" s="3" t="b">
        <v>0</v>
      </c>
      <c r="DS275" s="3" t="b">
        <v>0</v>
      </c>
      <c r="DT275" s="3" t="b">
        <v>0</v>
      </c>
      <c r="DU275" s="3" t="b">
        <v>0</v>
      </c>
      <c r="DV275" s="3" t="b">
        <v>0</v>
      </c>
      <c r="DW275" s="3" t="b">
        <v>0</v>
      </c>
      <c r="DX275" s="3" t="b">
        <v>0</v>
      </c>
      <c r="DY275" s="35"/>
      <c r="EA275" s="3" t="s">
        <v>947</v>
      </c>
      <c r="ED275" s="3">
        <v>236</v>
      </c>
      <c r="EE275" s="3">
        <v>1</v>
      </c>
      <c r="EH275" s="3" t="s">
        <v>154</v>
      </c>
      <c r="EI275" s="3" t="s">
        <v>853</v>
      </c>
      <c r="EJ275" s="3" t="s">
        <v>105</v>
      </c>
      <c r="EK275" s="3" t="s">
        <v>105</v>
      </c>
      <c r="EL275" s="3" t="s">
        <v>105</v>
      </c>
      <c r="EM275" s="3" t="s">
        <v>105</v>
      </c>
      <c r="EN275" s="3" t="s">
        <v>299</v>
      </c>
      <c r="EP275" s="3" t="s">
        <v>155</v>
      </c>
      <c r="EQ275" s="3" t="s">
        <v>105</v>
      </c>
      <c r="ER275" s="3" t="s">
        <v>155</v>
      </c>
      <c r="ES275" s="3" t="s">
        <v>105</v>
      </c>
      <c r="ET275" s="3" t="s">
        <v>105</v>
      </c>
      <c r="EU275" s="3" t="s">
        <v>105</v>
      </c>
      <c r="EV275" s="3" t="s">
        <v>105</v>
      </c>
      <c r="EW275" s="3" t="s">
        <v>105</v>
      </c>
      <c r="EX275" s="3" t="s">
        <v>105</v>
      </c>
      <c r="EY275" s="3" t="s">
        <v>301</v>
      </c>
      <c r="GB275" s="3" t="s">
        <v>854</v>
      </c>
      <c r="GC275" s="108" t="e">
        <f>#REF!+#REF!*0+#REF!*0+#REF!*$R275</f>
        <v>#REF!</v>
      </c>
      <c r="GD275" s="108" t="e">
        <f>#REF!+#REF!*1+#REF!*0+#REF!*$R275</f>
        <v>#REF!</v>
      </c>
      <c r="GE275" s="108" t="e">
        <f>#REF!+#REF!*1+#REF!*1+#REF!*$R275</f>
        <v>#REF!</v>
      </c>
      <c r="GF275" s="108" t="e">
        <f>#REF!+#REF!*1+#REF!*1+#REF!*$R275</f>
        <v>#REF!</v>
      </c>
      <c r="GG275" s="104">
        <v>0.05</v>
      </c>
      <c r="GH275" s="109">
        <v>72.260416710552065</v>
      </c>
    </row>
    <row r="276" spans="1:190">
      <c r="A276" s="36">
        <v>237</v>
      </c>
      <c r="B276" s="3">
        <v>0</v>
      </c>
      <c r="C276" s="228">
        <v>10303</v>
      </c>
      <c r="D276" s="228">
        <v>1002</v>
      </c>
      <c r="E276" s="3" t="s">
        <v>198</v>
      </c>
      <c r="F276" s="3" t="s">
        <v>199</v>
      </c>
      <c r="G276" s="3" t="s">
        <v>200</v>
      </c>
      <c r="H276" s="3" t="s">
        <v>201</v>
      </c>
      <c r="I276" s="37" t="s">
        <v>949</v>
      </c>
      <c r="J276" s="35" t="s">
        <v>587</v>
      </c>
      <c r="K276" s="35"/>
      <c r="L276" s="38" t="s">
        <v>950</v>
      </c>
      <c r="M276" s="39" t="s">
        <v>154</v>
      </c>
      <c r="N276" s="39" t="s">
        <v>109</v>
      </c>
      <c r="O276" s="39"/>
      <c r="P276" s="45">
        <v>6000</v>
      </c>
      <c r="Q276" s="39" t="s">
        <v>129</v>
      </c>
      <c r="R276" s="39">
        <v>20</v>
      </c>
      <c r="S276" s="57"/>
      <c r="T276" s="57"/>
      <c r="U276" s="57"/>
      <c r="V276" s="39" t="s">
        <v>83</v>
      </c>
      <c r="W276" s="39">
        <v>20</v>
      </c>
      <c r="X276" s="39"/>
      <c r="Y276" s="39"/>
      <c r="Z276" s="39" t="s">
        <v>109</v>
      </c>
      <c r="AA276" s="39"/>
      <c r="AB276" s="40"/>
      <c r="AC276" s="39"/>
      <c r="AD276" s="228" t="s">
        <v>111</v>
      </c>
      <c r="BA276" s="3" t="b">
        <v>1</v>
      </c>
      <c r="BB276" s="34" t="b">
        <v>1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5"/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0</v>
      </c>
      <c r="BZ276" s="3">
        <v>0</v>
      </c>
      <c r="CA276" s="3">
        <v>0</v>
      </c>
      <c r="CB276" s="3">
        <v>0</v>
      </c>
      <c r="CC276" s="3">
        <v>0</v>
      </c>
      <c r="CD276" s="3">
        <v>0</v>
      </c>
      <c r="CE276" s="3">
        <v>0</v>
      </c>
      <c r="CF276" s="35"/>
      <c r="CG276" s="3">
        <v>0</v>
      </c>
      <c r="CH276" s="3">
        <v>0</v>
      </c>
      <c r="CI276" s="3">
        <v>0</v>
      </c>
      <c r="CJ276" s="3">
        <v>0</v>
      </c>
      <c r="CK276" s="3">
        <v>0</v>
      </c>
      <c r="CL276" s="3">
        <v>0</v>
      </c>
      <c r="CM276" s="3">
        <v>0</v>
      </c>
      <c r="CN276" s="3">
        <v>0</v>
      </c>
      <c r="CO276" s="3">
        <v>0</v>
      </c>
      <c r="CP276" s="3">
        <v>0</v>
      </c>
      <c r="CQ276" s="3">
        <v>0</v>
      </c>
      <c r="CR276" s="3">
        <v>0</v>
      </c>
      <c r="CS276" s="3">
        <v>0</v>
      </c>
      <c r="CT276" s="3">
        <v>0</v>
      </c>
      <c r="CU276" s="35"/>
      <c r="CV276" s="3">
        <v>0</v>
      </c>
      <c r="CW276" s="3">
        <v>0</v>
      </c>
      <c r="CX276" s="3">
        <v>0</v>
      </c>
      <c r="CY276" s="3">
        <v>0</v>
      </c>
      <c r="CZ276" s="3">
        <v>0</v>
      </c>
      <c r="DA276" s="3">
        <v>0</v>
      </c>
      <c r="DB276" s="3">
        <v>0</v>
      </c>
      <c r="DC276" s="3">
        <v>0</v>
      </c>
      <c r="DD276" s="3">
        <v>0</v>
      </c>
      <c r="DE276" s="3">
        <v>0</v>
      </c>
      <c r="DF276" s="3">
        <v>0</v>
      </c>
      <c r="DG276" s="3">
        <v>0</v>
      </c>
      <c r="DH276" s="3">
        <v>0</v>
      </c>
      <c r="DI276" s="3">
        <v>0</v>
      </c>
      <c r="DJ276" s="35"/>
      <c r="DK276" s="3" t="b">
        <v>0</v>
      </c>
      <c r="DL276" s="3" t="b">
        <v>0</v>
      </c>
      <c r="DM276" s="3" t="b">
        <v>0</v>
      </c>
      <c r="DN276" s="3" t="b">
        <v>0</v>
      </c>
      <c r="DO276" s="3" t="b">
        <v>0</v>
      </c>
      <c r="DP276" s="3" t="b">
        <v>0</v>
      </c>
      <c r="DQ276" s="3" t="b">
        <v>0</v>
      </c>
      <c r="DR276" s="3" t="b">
        <v>0</v>
      </c>
      <c r="DS276" s="3" t="b">
        <v>0</v>
      </c>
      <c r="DT276" s="3" t="b">
        <v>0</v>
      </c>
      <c r="DU276" s="3" t="b">
        <v>0</v>
      </c>
      <c r="DV276" s="3" t="b">
        <v>0</v>
      </c>
      <c r="DW276" s="3" t="b">
        <v>0</v>
      </c>
      <c r="DX276" s="3" t="b">
        <v>0</v>
      </c>
      <c r="DY276" s="35"/>
      <c r="EA276" s="3" t="s">
        <v>949</v>
      </c>
      <c r="ED276" s="3">
        <v>237</v>
      </c>
      <c r="EE276" s="3">
        <v>1</v>
      </c>
      <c r="EH276" s="3" t="s">
        <v>154</v>
      </c>
      <c r="EI276" s="3" t="s">
        <v>853</v>
      </c>
      <c r="EJ276" s="3" t="s">
        <v>105</v>
      </c>
      <c r="EK276" s="3" t="s">
        <v>105</v>
      </c>
      <c r="EL276" s="3" t="s">
        <v>105</v>
      </c>
      <c r="EM276" s="3" t="s">
        <v>105</v>
      </c>
      <c r="EN276" s="3" t="s">
        <v>305</v>
      </c>
      <c r="EP276" s="3" t="s">
        <v>155</v>
      </c>
      <c r="EQ276" s="3" t="s">
        <v>105</v>
      </c>
      <c r="ER276" s="3" t="s">
        <v>155</v>
      </c>
      <c r="ES276" s="3" t="s">
        <v>105</v>
      </c>
      <c r="ET276" s="3" t="s">
        <v>105</v>
      </c>
      <c r="EU276" s="3" t="s">
        <v>105</v>
      </c>
      <c r="EV276" s="3" t="s">
        <v>105</v>
      </c>
      <c r="EW276" s="3" t="s">
        <v>105</v>
      </c>
      <c r="EX276" s="3" t="s">
        <v>105</v>
      </c>
      <c r="EY276" s="3" t="s">
        <v>307</v>
      </c>
      <c r="GB276" s="3" t="s">
        <v>854</v>
      </c>
      <c r="GC276" s="108" t="e">
        <f>#REF!+#REF!*0+#REF!*0+#REF!*$R276</f>
        <v>#REF!</v>
      </c>
      <c r="GD276" s="108" t="e">
        <f>#REF!+#REF!*1+#REF!*0+#REF!*$R276</f>
        <v>#REF!</v>
      </c>
      <c r="GE276" s="108" t="e">
        <f>#REF!+#REF!*1+#REF!*1+#REF!*$R276</f>
        <v>#REF!</v>
      </c>
      <c r="GF276" s="108" t="e">
        <f>#REF!+#REF!*1+#REF!*1+#REF!*$R276</f>
        <v>#REF!</v>
      </c>
      <c r="GG276" s="104">
        <v>0.05</v>
      </c>
      <c r="GH276" s="109">
        <v>72.260416710552065</v>
      </c>
    </row>
    <row r="277" spans="1:190">
      <c r="A277" s="36">
        <v>238</v>
      </c>
      <c r="B277" s="3">
        <v>0</v>
      </c>
      <c r="C277" s="228">
        <v>10304</v>
      </c>
      <c r="D277" s="228">
        <v>1002</v>
      </c>
      <c r="E277" s="3" t="s">
        <v>198</v>
      </c>
      <c r="F277" s="3" t="s">
        <v>199</v>
      </c>
      <c r="G277" s="3" t="s">
        <v>200</v>
      </c>
      <c r="H277" s="3" t="s">
        <v>201</v>
      </c>
      <c r="I277" s="37" t="s">
        <v>951</v>
      </c>
      <c r="J277" s="35" t="s">
        <v>587</v>
      </c>
      <c r="K277" s="35"/>
      <c r="L277" s="38" t="s">
        <v>952</v>
      </c>
      <c r="M277" s="39" t="s">
        <v>154</v>
      </c>
      <c r="N277" s="39" t="s">
        <v>109</v>
      </c>
      <c r="O277" s="39"/>
      <c r="P277" s="45">
        <v>6000</v>
      </c>
      <c r="Q277" s="39" t="s">
        <v>129</v>
      </c>
      <c r="R277" s="39">
        <v>23</v>
      </c>
      <c r="S277" s="57"/>
      <c r="T277" s="57"/>
      <c r="U277" s="57"/>
      <c r="V277" s="39" t="s">
        <v>83</v>
      </c>
      <c r="W277" s="39">
        <v>23</v>
      </c>
      <c r="X277" s="39"/>
      <c r="Y277" s="39"/>
      <c r="Z277" s="39" t="s">
        <v>109</v>
      </c>
      <c r="AA277" s="39"/>
      <c r="AB277" s="40"/>
      <c r="AC277" s="39"/>
      <c r="AD277" s="228" t="s">
        <v>111</v>
      </c>
      <c r="BA277" s="3" t="b">
        <v>1</v>
      </c>
      <c r="BB277" s="34" t="b">
        <v>1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5"/>
      <c r="BR277" s="3">
        <v>0</v>
      </c>
      <c r="BS277" s="3">
        <v>0</v>
      </c>
      <c r="BT277" s="3">
        <v>0</v>
      </c>
      <c r="BU277" s="3">
        <v>0</v>
      </c>
      <c r="BV277" s="3">
        <v>0</v>
      </c>
      <c r="BW277" s="3">
        <v>0</v>
      </c>
      <c r="BX277" s="3">
        <v>0</v>
      </c>
      <c r="BY277" s="3">
        <v>0</v>
      </c>
      <c r="BZ277" s="3">
        <v>0</v>
      </c>
      <c r="CA277" s="3">
        <v>0</v>
      </c>
      <c r="CB277" s="3">
        <v>0</v>
      </c>
      <c r="CC277" s="3">
        <v>0</v>
      </c>
      <c r="CD277" s="3">
        <v>0</v>
      </c>
      <c r="CE277" s="3">
        <v>0</v>
      </c>
      <c r="CF277" s="35"/>
      <c r="CG277" s="3">
        <v>0</v>
      </c>
      <c r="CH277" s="3">
        <v>0</v>
      </c>
      <c r="CI277" s="3">
        <v>0</v>
      </c>
      <c r="CJ277" s="3">
        <v>0</v>
      </c>
      <c r="CK277" s="3">
        <v>0</v>
      </c>
      <c r="CL277" s="3">
        <v>0</v>
      </c>
      <c r="CM277" s="3">
        <v>0</v>
      </c>
      <c r="CN277" s="3">
        <v>0</v>
      </c>
      <c r="CO277" s="3">
        <v>0</v>
      </c>
      <c r="CP277" s="3">
        <v>0</v>
      </c>
      <c r="CQ277" s="3">
        <v>0</v>
      </c>
      <c r="CR277" s="3">
        <v>0</v>
      </c>
      <c r="CS277" s="3">
        <v>0</v>
      </c>
      <c r="CT277" s="3">
        <v>0</v>
      </c>
      <c r="CU277" s="35"/>
      <c r="CV277" s="3">
        <v>0</v>
      </c>
      <c r="CW277" s="3">
        <v>0</v>
      </c>
      <c r="CX277" s="3">
        <v>0</v>
      </c>
      <c r="CY277" s="3">
        <v>0</v>
      </c>
      <c r="CZ277" s="3">
        <v>0</v>
      </c>
      <c r="DA277" s="3">
        <v>0</v>
      </c>
      <c r="DB277" s="3">
        <v>0</v>
      </c>
      <c r="DC277" s="3">
        <v>0</v>
      </c>
      <c r="DD277" s="3">
        <v>0</v>
      </c>
      <c r="DE277" s="3">
        <v>0</v>
      </c>
      <c r="DF277" s="3">
        <v>0</v>
      </c>
      <c r="DG277" s="3">
        <v>0</v>
      </c>
      <c r="DH277" s="3">
        <v>0</v>
      </c>
      <c r="DI277" s="3">
        <v>0</v>
      </c>
      <c r="DJ277" s="35"/>
      <c r="DK277" s="3" t="b">
        <v>0</v>
      </c>
      <c r="DL277" s="3" t="b">
        <v>0</v>
      </c>
      <c r="DM277" s="3" t="b">
        <v>0</v>
      </c>
      <c r="DN277" s="3" t="b">
        <v>0</v>
      </c>
      <c r="DO277" s="3" t="b">
        <v>0</v>
      </c>
      <c r="DP277" s="3" t="b">
        <v>0</v>
      </c>
      <c r="DQ277" s="3" t="b">
        <v>0</v>
      </c>
      <c r="DR277" s="3" t="b">
        <v>0</v>
      </c>
      <c r="DS277" s="3" t="b">
        <v>0</v>
      </c>
      <c r="DT277" s="3" t="b">
        <v>0</v>
      </c>
      <c r="DU277" s="3" t="b">
        <v>0</v>
      </c>
      <c r="DV277" s="3" t="b">
        <v>0</v>
      </c>
      <c r="DW277" s="3" t="b">
        <v>0</v>
      </c>
      <c r="DX277" s="3" t="b">
        <v>0</v>
      </c>
      <c r="DY277" s="35"/>
      <c r="EA277" s="3" t="s">
        <v>951</v>
      </c>
      <c r="ED277" s="3">
        <v>238</v>
      </c>
      <c r="EE277" s="3">
        <v>1</v>
      </c>
      <c r="EH277" s="3" t="s">
        <v>154</v>
      </c>
      <c r="EI277" s="3" t="s">
        <v>853</v>
      </c>
      <c r="EJ277" s="3" t="s">
        <v>105</v>
      </c>
      <c r="EK277" s="3" t="s">
        <v>105</v>
      </c>
      <c r="EL277" s="3" t="s">
        <v>105</v>
      </c>
      <c r="EM277" s="3" t="s">
        <v>105</v>
      </c>
      <c r="EN277" s="3" t="s">
        <v>323</v>
      </c>
      <c r="EP277" s="3" t="s">
        <v>155</v>
      </c>
      <c r="EQ277" s="3" t="s">
        <v>105</v>
      </c>
      <c r="ER277" s="3" t="s">
        <v>155</v>
      </c>
      <c r="ES277" s="3" t="s">
        <v>105</v>
      </c>
      <c r="ET277" s="3" t="s">
        <v>105</v>
      </c>
      <c r="EU277" s="3" t="s">
        <v>105</v>
      </c>
      <c r="EV277" s="3" t="s">
        <v>105</v>
      </c>
      <c r="EW277" s="3" t="s">
        <v>105</v>
      </c>
      <c r="EX277" s="3" t="s">
        <v>105</v>
      </c>
      <c r="EY277" s="3" t="s">
        <v>325</v>
      </c>
      <c r="GB277" s="3" t="s">
        <v>854</v>
      </c>
      <c r="GC277" s="108" t="e">
        <f>#REF!+#REF!*0+#REF!*0+#REF!*$R277</f>
        <v>#REF!</v>
      </c>
      <c r="GD277" s="108" t="e">
        <f>#REF!+#REF!*1+#REF!*0+#REF!*$R277</f>
        <v>#REF!</v>
      </c>
      <c r="GE277" s="108" t="e">
        <f>#REF!+#REF!*1+#REF!*1+#REF!*$R277</f>
        <v>#REF!</v>
      </c>
      <c r="GF277" s="108" t="e">
        <f>#REF!+#REF!*1+#REF!*1+#REF!*$R277</f>
        <v>#REF!</v>
      </c>
      <c r="GG277" s="104">
        <v>0.05</v>
      </c>
      <c r="GH277" s="109">
        <v>72.260416710552065</v>
      </c>
    </row>
    <row r="278" spans="1:190" hidden="1">
      <c r="A278" s="36">
        <v>239</v>
      </c>
      <c r="B278" s="3">
        <v>0</v>
      </c>
      <c r="C278" s="228">
        <v>10305</v>
      </c>
      <c r="D278" s="228">
        <v>1002</v>
      </c>
      <c r="E278" s="3" t="s">
        <v>198</v>
      </c>
      <c r="F278" s="3" t="s">
        <v>199</v>
      </c>
      <c r="G278" s="3" t="s">
        <v>200</v>
      </c>
      <c r="H278" s="3" t="s">
        <v>201</v>
      </c>
      <c r="I278" s="37" t="s">
        <v>953</v>
      </c>
      <c r="J278" s="35" t="s">
        <v>587</v>
      </c>
      <c r="K278" s="35"/>
      <c r="L278" s="38" t="s">
        <v>954</v>
      </c>
      <c r="M278" s="39" t="s">
        <v>154</v>
      </c>
      <c r="N278" s="39" t="s">
        <v>109</v>
      </c>
      <c r="O278" s="39"/>
      <c r="P278" s="45">
        <v>6000</v>
      </c>
      <c r="Q278" s="39" t="s">
        <v>129</v>
      </c>
      <c r="R278" s="39">
        <v>24</v>
      </c>
      <c r="S278" s="57"/>
      <c r="T278" s="57"/>
      <c r="U278" s="57"/>
      <c r="V278" s="39" t="s">
        <v>83</v>
      </c>
      <c r="W278" s="39">
        <v>24</v>
      </c>
      <c r="X278" s="39"/>
      <c r="Y278" s="39"/>
      <c r="Z278" s="39" t="s">
        <v>109</v>
      </c>
      <c r="AA278" s="39"/>
      <c r="AB278" s="40"/>
      <c r="AC278" s="39"/>
      <c r="AD278" s="228" t="s">
        <v>111</v>
      </c>
      <c r="BA278" s="3" t="b">
        <v>1</v>
      </c>
      <c r="BB278" s="34" t="b">
        <v>1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5"/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5"/>
      <c r="CG278" s="3">
        <v>0</v>
      </c>
      <c r="CH278" s="3">
        <v>0</v>
      </c>
      <c r="CI278" s="3">
        <v>0</v>
      </c>
      <c r="CJ278" s="3">
        <v>0</v>
      </c>
      <c r="CK278" s="3">
        <v>0</v>
      </c>
      <c r="CL278" s="3">
        <v>0</v>
      </c>
      <c r="CM278" s="3">
        <v>0</v>
      </c>
      <c r="CN278" s="3">
        <v>0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0</v>
      </c>
      <c r="CU278" s="35"/>
      <c r="CV278" s="3">
        <v>0</v>
      </c>
      <c r="CW278" s="3">
        <v>0</v>
      </c>
      <c r="CX278" s="3">
        <v>0</v>
      </c>
      <c r="CY278" s="3">
        <v>0</v>
      </c>
      <c r="CZ278" s="3">
        <v>0</v>
      </c>
      <c r="DA278" s="3">
        <v>0</v>
      </c>
      <c r="DB278" s="3">
        <v>0</v>
      </c>
      <c r="DC278" s="3">
        <v>0</v>
      </c>
      <c r="DD278" s="3">
        <v>0</v>
      </c>
      <c r="DE278" s="3">
        <v>0</v>
      </c>
      <c r="DF278" s="3">
        <v>0</v>
      </c>
      <c r="DG278" s="3">
        <v>0</v>
      </c>
      <c r="DH278" s="3">
        <v>0</v>
      </c>
      <c r="DI278" s="3">
        <v>0</v>
      </c>
      <c r="DJ278" s="35"/>
      <c r="DK278" s="3" t="b">
        <v>0</v>
      </c>
      <c r="DL278" s="3" t="b">
        <v>0</v>
      </c>
      <c r="DM278" s="3" t="b">
        <v>0</v>
      </c>
      <c r="DN278" s="3" t="b">
        <v>0</v>
      </c>
      <c r="DO278" s="3" t="b">
        <v>0</v>
      </c>
      <c r="DP278" s="3" t="b">
        <v>0</v>
      </c>
      <c r="DQ278" s="3" t="b">
        <v>0</v>
      </c>
      <c r="DR278" s="3" t="b">
        <v>0</v>
      </c>
      <c r="DS278" s="3" t="b">
        <v>0</v>
      </c>
      <c r="DT278" s="3" t="b">
        <v>0</v>
      </c>
      <c r="DU278" s="3" t="b">
        <v>0</v>
      </c>
      <c r="DV278" s="3" t="b">
        <v>0</v>
      </c>
      <c r="DW278" s="3" t="b">
        <v>0</v>
      </c>
      <c r="DX278" s="3" t="b">
        <v>0</v>
      </c>
      <c r="DY278" s="35"/>
      <c r="EA278" s="3" t="s">
        <v>953</v>
      </c>
      <c r="ED278" s="3">
        <v>239</v>
      </c>
      <c r="EE278" s="3">
        <v>1</v>
      </c>
      <c r="EH278" s="3" t="s">
        <v>154</v>
      </c>
      <c r="EI278" s="3" t="s">
        <v>853</v>
      </c>
      <c r="EJ278" s="3" t="s">
        <v>105</v>
      </c>
      <c r="EK278" s="3" t="s">
        <v>105</v>
      </c>
      <c r="EL278" s="3" t="s">
        <v>105</v>
      </c>
      <c r="EM278" s="3" t="s">
        <v>105</v>
      </c>
      <c r="EN278" s="3" t="s">
        <v>329</v>
      </c>
      <c r="EP278" s="3" t="s">
        <v>155</v>
      </c>
      <c r="EQ278" s="3" t="s">
        <v>105</v>
      </c>
      <c r="ER278" s="3" t="s">
        <v>155</v>
      </c>
      <c r="ES278" s="3" t="s">
        <v>105</v>
      </c>
      <c r="ET278" s="3" t="s">
        <v>105</v>
      </c>
      <c r="EU278" s="3" t="s">
        <v>105</v>
      </c>
      <c r="EV278" s="3" t="s">
        <v>105</v>
      </c>
      <c r="EW278" s="3" t="s">
        <v>105</v>
      </c>
      <c r="EX278" s="3" t="s">
        <v>105</v>
      </c>
      <c r="EY278" s="3" t="s">
        <v>331</v>
      </c>
      <c r="GA278" s="3" t="s">
        <v>395</v>
      </c>
      <c r="GH278" s="109"/>
    </row>
    <row r="279" spans="1:190" hidden="1">
      <c r="A279" s="36">
        <v>240</v>
      </c>
      <c r="B279" s="3">
        <v>0</v>
      </c>
      <c r="C279" s="228">
        <v>10306</v>
      </c>
      <c r="D279" s="228">
        <v>1002</v>
      </c>
      <c r="E279" s="3" t="s">
        <v>198</v>
      </c>
      <c r="F279" s="3" t="s">
        <v>199</v>
      </c>
      <c r="G279" s="3" t="s">
        <v>200</v>
      </c>
      <c r="H279" s="3" t="s">
        <v>201</v>
      </c>
      <c r="I279" s="37" t="s">
        <v>955</v>
      </c>
      <c r="J279" s="35" t="s">
        <v>587</v>
      </c>
      <c r="K279" s="35"/>
      <c r="L279" s="38" t="s">
        <v>956</v>
      </c>
      <c r="M279" s="39" t="s">
        <v>154</v>
      </c>
      <c r="N279" s="39" t="s">
        <v>109</v>
      </c>
      <c r="O279" s="39"/>
      <c r="P279" s="45">
        <v>6000</v>
      </c>
      <c r="Q279" s="39" t="s">
        <v>129</v>
      </c>
      <c r="R279" s="39">
        <v>25</v>
      </c>
      <c r="S279" s="57"/>
      <c r="T279" s="57"/>
      <c r="U279" s="57"/>
      <c r="V279" s="39" t="s">
        <v>83</v>
      </c>
      <c r="W279" s="39">
        <v>25</v>
      </c>
      <c r="X279" s="39"/>
      <c r="Y279" s="39"/>
      <c r="Z279" s="39" t="s">
        <v>109</v>
      </c>
      <c r="AA279" s="39"/>
      <c r="AB279" s="40"/>
      <c r="AC279" s="39"/>
      <c r="AD279" s="228" t="s">
        <v>111</v>
      </c>
      <c r="BA279" s="3" t="b">
        <v>1</v>
      </c>
      <c r="BB279" s="34" t="b">
        <v>1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5"/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0</v>
      </c>
      <c r="BX279" s="3">
        <v>0</v>
      </c>
      <c r="BY279" s="3">
        <v>0</v>
      </c>
      <c r="BZ279" s="3">
        <v>0</v>
      </c>
      <c r="CA279" s="3">
        <v>0</v>
      </c>
      <c r="CB279" s="3">
        <v>0</v>
      </c>
      <c r="CC279" s="3">
        <v>0</v>
      </c>
      <c r="CD279" s="3">
        <v>0</v>
      </c>
      <c r="CE279" s="3">
        <v>0</v>
      </c>
      <c r="CF279" s="35"/>
      <c r="CG279" s="3">
        <v>0</v>
      </c>
      <c r="CH279" s="3">
        <v>0</v>
      </c>
      <c r="CI279" s="3">
        <v>0</v>
      </c>
      <c r="CJ279" s="3">
        <v>0</v>
      </c>
      <c r="CK279" s="3">
        <v>0</v>
      </c>
      <c r="CL279" s="3">
        <v>0</v>
      </c>
      <c r="CM279" s="3">
        <v>0</v>
      </c>
      <c r="CN279" s="3">
        <v>0</v>
      </c>
      <c r="CO279" s="3">
        <v>0</v>
      </c>
      <c r="CP279" s="3">
        <v>0</v>
      </c>
      <c r="CQ279" s="3">
        <v>0</v>
      </c>
      <c r="CR279" s="3">
        <v>0</v>
      </c>
      <c r="CS279" s="3">
        <v>0</v>
      </c>
      <c r="CT279" s="3">
        <v>0</v>
      </c>
      <c r="CU279" s="35"/>
      <c r="CV279" s="3">
        <v>0</v>
      </c>
      <c r="CW279" s="3">
        <v>0</v>
      </c>
      <c r="CX279" s="3">
        <v>0</v>
      </c>
      <c r="CY279" s="3">
        <v>0</v>
      </c>
      <c r="CZ279" s="3">
        <v>0</v>
      </c>
      <c r="DA279" s="3">
        <v>0</v>
      </c>
      <c r="DB279" s="3">
        <v>0</v>
      </c>
      <c r="DC279" s="3">
        <v>0</v>
      </c>
      <c r="DD279" s="3">
        <v>0</v>
      </c>
      <c r="DE279" s="3">
        <v>0</v>
      </c>
      <c r="DF279" s="3">
        <v>0</v>
      </c>
      <c r="DG279" s="3">
        <v>0</v>
      </c>
      <c r="DH279" s="3">
        <v>0</v>
      </c>
      <c r="DI279" s="3">
        <v>0</v>
      </c>
      <c r="DJ279" s="35"/>
      <c r="DK279" s="3" t="b">
        <v>0</v>
      </c>
      <c r="DL279" s="3" t="b">
        <v>0</v>
      </c>
      <c r="DM279" s="3" t="b">
        <v>0</v>
      </c>
      <c r="DN279" s="3" t="b">
        <v>0</v>
      </c>
      <c r="DO279" s="3" t="b">
        <v>0</v>
      </c>
      <c r="DP279" s="3" t="b">
        <v>0</v>
      </c>
      <c r="DQ279" s="3" t="b">
        <v>0</v>
      </c>
      <c r="DR279" s="3" t="b">
        <v>0</v>
      </c>
      <c r="DS279" s="3" t="b">
        <v>0</v>
      </c>
      <c r="DT279" s="3" t="b">
        <v>0</v>
      </c>
      <c r="DU279" s="3" t="b">
        <v>0</v>
      </c>
      <c r="DV279" s="3" t="b">
        <v>0</v>
      </c>
      <c r="DW279" s="3" t="b">
        <v>0</v>
      </c>
      <c r="DX279" s="3" t="b">
        <v>0</v>
      </c>
      <c r="DY279" s="35"/>
      <c r="EA279" s="3" t="s">
        <v>955</v>
      </c>
      <c r="ED279" s="3">
        <v>240</v>
      </c>
      <c r="EE279" s="3">
        <v>1</v>
      </c>
      <c r="EH279" s="3" t="s">
        <v>154</v>
      </c>
      <c r="EI279" s="3" t="s">
        <v>853</v>
      </c>
      <c r="EJ279" s="3" t="s">
        <v>105</v>
      </c>
      <c r="EK279" s="3" t="s">
        <v>105</v>
      </c>
      <c r="EL279" s="3" t="s">
        <v>105</v>
      </c>
      <c r="EM279" s="3" t="s">
        <v>105</v>
      </c>
      <c r="EN279" s="3" t="s">
        <v>335</v>
      </c>
      <c r="EP279" s="3" t="s">
        <v>155</v>
      </c>
      <c r="EQ279" s="3" t="s">
        <v>105</v>
      </c>
      <c r="ER279" s="3" t="s">
        <v>155</v>
      </c>
      <c r="ES279" s="3" t="s">
        <v>105</v>
      </c>
      <c r="ET279" s="3" t="s">
        <v>105</v>
      </c>
      <c r="EU279" s="3" t="s">
        <v>105</v>
      </c>
      <c r="EV279" s="3" t="s">
        <v>105</v>
      </c>
      <c r="EW279" s="3" t="s">
        <v>105</v>
      </c>
      <c r="EX279" s="3" t="s">
        <v>105</v>
      </c>
      <c r="EY279" s="3" t="s">
        <v>337</v>
      </c>
      <c r="GA279" s="3" t="s">
        <v>395</v>
      </c>
      <c r="GH279" s="109"/>
    </row>
    <row r="280" spans="1:190" hidden="1">
      <c r="A280" s="36">
        <v>241</v>
      </c>
      <c r="B280" s="3">
        <v>0</v>
      </c>
      <c r="C280" s="228">
        <v>10307</v>
      </c>
      <c r="D280" s="228">
        <v>1002</v>
      </c>
      <c r="E280" s="3" t="s">
        <v>198</v>
      </c>
      <c r="F280" s="3" t="s">
        <v>199</v>
      </c>
      <c r="G280" s="3" t="s">
        <v>200</v>
      </c>
      <c r="H280" s="3" t="s">
        <v>201</v>
      </c>
      <c r="I280" s="37" t="s">
        <v>957</v>
      </c>
      <c r="J280" s="35" t="s">
        <v>587</v>
      </c>
      <c r="K280" s="35"/>
      <c r="L280" s="38" t="s">
        <v>958</v>
      </c>
      <c r="M280" s="39" t="s">
        <v>154</v>
      </c>
      <c r="N280" s="39" t="s">
        <v>109</v>
      </c>
      <c r="O280" s="39"/>
      <c r="P280" s="45">
        <v>6000</v>
      </c>
      <c r="Q280" s="39" t="s">
        <v>129</v>
      </c>
      <c r="R280" s="39">
        <v>26</v>
      </c>
      <c r="S280" s="57"/>
      <c r="T280" s="57"/>
      <c r="U280" s="57"/>
      <c r="V280" s="39" t="s">
        <v>83</v>
      </c>
      <c r="W280" s="39">
        <v>26</v>
      </c>
      <c r="X280" s="39"/>
      <c r="Y280" s="39"/>
      <c r="Z280" s="39" t="s">
        <v>109</v>
      </c>
      <c r="AA280" s="39"/>
      <c r="AB280" s="40"/>
      <c r="AC280" s="39"/>
      <c r="AD280" s="228" t="s">
        <v>111</v>
      </c>
      <c r="BA280" s="3" t="b">
        <v>1</v>
      </c>
      <c r="BB280" s="34" t="b">
        <v>1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0</v>
      </c>
      <c r="BQ280" s="35"/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v>0</v>
      </c>
      <c r="BX280" s="3">
        <v>0</v>
      </c>
      <c r="BY280" s="3">
        <v>0</v>
      </c>
      <c r="BZ280" s="3">
        <v>0</v>
      </c>
      <c r="CA280" s="3">
        <v>0</v>
      </c>
      <c r="CB280" s="3">
        <v>0</v>
      </c>
      <c r="CC280" s="3">
        <v>0</v>
      </c>
      <c r="CD280" s="3">
        <v>0</v>
      </c>
      <c r="CE280" s="3">
        <v>0</v>
      </c>
      <c r="CF280" s="35"/>
      <c r="CG280" s="3">
        <v>0</v>
      </c>
      <c r="CH280" s="3">
        <v>0</v>
      </c>
      <c r="CI280" s="3">
        <v>0</v>
      </c>
      <c r="CJ280" s="3">
        <v>0</v>
      </c>
      <c r="CK280" s="3">
        <v>0</v>
      </c>
      <c r="CL280" s="3">
        <v>0</v>
      </c>
      <c r="CM280" s="3">
        <v>0</v>
      </c>
      <c r="CN280" s="3">
        <v>0</v>
      </c>
      <c r="CO280" s="3">
        <v>0</v>
      </c>
      <c r="CP280" s="3">
        <v>0</v>
      </c>
      <c r="CQ280" s="3">
        <v>0</v>
      </c>
      <c r="CR280" s="3">
        <v>0</v>
      </c>
      <c r="CS280" s="3">
        <v>0</v>
      </c>
      <c r="CT280" s="3">
        <v>0</v>
      </c>
      <c r="CU280" s="35"/>
      <c r="CV280" s="3">
        <v>0</v>
      </c>
      <c r="CW280" s="3">
        <v>0</v>
      </c>
      <c r="CX280" s="3">
        <v>0</v>
      </c>
      <c r="CY280" s="3">
        <v>0</v>
      </c>
      <c r="CZ280" s="3">
        <v>0</v>
      </c>
      <c r="DA280" s="3">
        <v>0</v>
      </c>
      <c r="DB280" s="3">
        <v>0</v>
      </c>
      <c r="DC280" s="3">
        <v>0</v>
      </c>
      <c r="DD280" s="3">
        <v>0</v>
      </c>
      <c r="DE280" s="3">
        <v>0</v>
      </c>
      <c r="DF280" s="3">
        <v>0</v>
      </c>
      <c r="DG280" s="3">
        <v>0</v>
      </c>
      <c r="DH280" s="3">
        <v>0</v>
      </c>
      <c r="DI280" s="3">
        <v>0</v>
      </c>
      <c r="DJ280" s="35"/>
      <c r="DK280" s="3" t="b">
        <v>0</v>
      </c>
      <c r="DL280" s="3" t="b">
        <v>0</v>
      </c>
      <c r="DM280" s="3" t="b">
        <v>0</v>
      </c>
      <c r="DN280" s="3" t="b">
        <v>0</v>
      </c>
      <c r="DO280" s="3" t="b">
        <v>0</v>
      </c>
      <c r="DP280" s="3" t="b">
        <v>0</v>
      </c>
      <c r="DQ280" s="3" t="b">
        <v>0</v>
      </c>
      <c r="DR280" s="3" t="b">
        <v>0</v>
      </c>
      <c r="DS280" s="3" t="b">
        <v>0</v>
      </c>
      <c r="DT280" s="3" t="b">
        <v>0</v>
      </c>
      <c r="DU280" s="3" t="b">
        <v>0</v>
      </c>
      <c r="DV280" s="3" t="b">
        <v>0</v>
      </c>
      <c r="DW280" s="3" t="b">
        <v>0</v>
      </c>
      <c r="DX280" s="3" t="b">
        <v>0</v>
      </c>
      <c r="DY280" s="35"/>
      <c r="EA280" s="3" t="s">
        <v>957</v>
      </c>
      <c r="ED280" s="3">
        <v>241</v>
      </c>
      <c r="EE280" s="3">
        <v>1</v>
      </c>
      <c r="EH280" s="3" t="s">
        <v>154</v>
      </c>
      <c r="EI280" s="3" t="s">
        <v>853</v>
      </c>
      <c r="EJ280" s="3" t="s">
        <v>105</v>
      </c>
      <c r="EK280" s="3" t="s">
        <v>105</v>
      </c>
      <c r="EL280" s="3" t="s">
        <v>105</v>
      </c>
      <c r="EM280" s="3" t="s">
        <v>105</v>
      </c>
      <c r="EN280" s="3" t="s">
        <v>341</v>
      </c>
      <c r="EP280" s="3" t="s">
        <v>155</v>
      </c>
      <c r="EQ280" s="3" t="s">
        <v>105</v>
      </c>
      <c r="ER280" s="3" t="s">
        <v>155</v>
      </c>
      <c r="ES280" s="3" t="s">
        <v>105</v>
      </c>
      <c r="ET280" s="3" t="s">
        <v>105</v>
      </c>
      <c r="EU280" s="3" t="s">
        <v>105</v>
      </c>
      <c r="EV280" s="3" t="s">
        <v>105</v>
      </c>
      <c r="EW280" s="3" t="s">
        <v>105</v>
      </c>
      <c r="EX280" s="3" t="s">
        <v>105</v>
      </c>
      <c r="EY280" s="3" t="s">
        <v>343</v>
      </c>
      <c r="GA280" s="3" t="s">
        <v>395</v>
      </c>
      <c r="GH280" s="109"/>
    </row>
    <row r="281" spans="1:190" hidden="1">
      <c r="A281" s="36">
        <v>242</v>
      </c>
      <c r="B281" s="3">
        <v>0</v>
      </c>
      <c r="C281" s="228">
        <v>10308</v>
      </c>
      <c r="D281" s="228">
        <v>1002</v>
      </c>
      <c r="E281" s="3" t="s">
        <v>198</v>
      </c>
      <c r="F281" s="3" t="s">
        <v>199</v>
      </c>
      <c r="G281" s="3" t="s">
        <v>200</v>
      </c>
      <c r="H281" s="3" t="s">
        <v>201</v>
      </c>
      <c r="I281" s="37" t="s">
        <v>959</v>
      </c>
      <c r="J281" s="35" t="s">
        <v>587</v>
      </c>
      <c r="K281" s="35"/>
      <c r="L281" s="38" t="s">
        <v>960</v>
      </c>
      <c r="M281" s="39" t="s">
        <v>154</v>
      </c>
      <c r="N281" s="39" t="s">
        <v>109</v>
      </c>
      <c r="O281" s="39"/>
      <c r="P281" s="45">
        <v>6000</v>
      </c>
      <c r="Q281" s="39" t="s">
        <v>129</v>
      </c>
      <c r="R281" s="39">
        <v>27</v>
      </c>
      <c r="S281" s="57"/>
      <c r="T281" s="57"/>
      <c r="U281" s="57"/>
      <c r="V281" s="39" t="s">
        <v>83</v>
      </c>
      <c r="W281" s="39">
        <v>27</v>
      </c>
      <c r="X281" s="39"/>
      <c r="Y281" s="39"/>
      <c r="Z281" s="39" t="s">
        <v>109</v>
      </c>
      <c r="AA281" s="39"/>
      <c r="AB281" s="40"/>
      <c r="AC281" s="39"/>
      <c r="AD281" s="228" t="s">
        <v>111</v>
      </c>
      <c r="BA281" s="3" t="b">
        <v>1</v>
      </c>
      <c r="BB281" s="34" t="b">
        <v>1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5"/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0</v>
      </c>
      <c r="BZ281" s="3">
        <v>0</v>
      </c>
      <c r="CA281" s="3">
        <v>0</v>
      </c>
      <c r="CB281" s="3">
        <v>0</v>
      </c>
      <c r="CC281" s="3">
        <v>0</v>
      </c>
      <c r="CD281" s="3">
        <v>0</v>
      </c>
      <c r="CE281" s="3">
        <v>0</v>
      </c>
      <c r="CF281" s="35"/>
      <c r="CG281" s="3">
        <v>0</v>
      </c>
      <c r="CH281" s="3">
        <v>0</v>
      </c>
      <c r="CI281" s="3">
        <v>0</v>
      </c>
      <c r="CJ281" s="3">
        <v>0</v>
      </c>
      <c r="CK281" s="3">
        <v>0</v>
      </c>
      <c r="CL281" s="3">
        <v>0</v>
      </c>
      <c r="CM281" s="3">
        <v>0</v>
      </c>
      <c r="CN281" s="3">
        <v>0</v>
      </c>
      <c r="CO281" s="3">
        <v>0</v>
      </c>
      <c r="CP281" s="3">
        <v>0</v>
      </c>
      <c r="CQ281" s="3">
        <v>0</v>
      </c>
      <c r="CR281" s="3">
        <v>0</v>
      </c>
      <c r="CS281" s="3">
        <v>0</v>
      </c>
      <c r="CT281" s="3">
        <v>0</v>
      </c>
      <c r="CU281" s="35"/>
      <c r="CV281" s="3">
        <v>0</v>
      </c>
      <c r="CW281" s="3">
        <v>0</v>
      </c>
      <c r="CX281" s="3">
        <v>0</v>
      </c>
      <c r="CY281" s="3">
        <v>0</v>
      </c>
      <c r="CZ281" s="3">
        <v>0</v>
      </c>
      <c r="DA281" s="3">
        <v>0</v>
      </c>
      <c r="DB281" s="3">
        <v>0</v>
      </c>
      <c r="DC281" s="3">
        <v>0</v>
      </c>
      <c r="DD281" s="3">
        <v>0</v>
      </c>
      <c r="DE281" s="3">
        <v>0</v>
      </c>
      <c r="DF281" s="3">
        <v>0</v>
      </c>
      <c r="DG281" s="3">
        <v>0</v>
      </c>
      <c r="DH281" s="3">
        <v>0</v>
      </c>
      <c r="DI281" s="3">
        <v>0</v>
      </c>
      <c r="DJ281" s="35"/>
      <c r="DK281" s="3" t="b">
        <v>0</v>
      </c>
      <c r="DL281" s="3" t="b">
        <v>0</v>
      </c>
      <c r="DM281" s="3" t="b">
        <v>0</v>
      </c>
      <c r="DN281" s="3" t="b">
        <v>0</v>
      </c>
      <c r="DO281" s="3" t="b">
        <v>0</v>
      </c>
      <c r="DP281" s="3" t="b">
        <v>0</v>
      </c>
      <c r="DQ281" s="3" t="b">
        <v>0</v>
      </c>
      <c r="DR281" s="3" t="b">
        <v>0</v>
      </c>
      <c r="DS281" s="3" t="b">
        <v>0</v>
      </c>
      <c r="DT281" s="3" t="b">
        <v>0</v>
      </c>
      <c r="DU281" s="3" t="b">
        <v>0</v>
      </c>
      <c r="DV281" s="3" t="b">
        <v>0</v>
      </c>
      <c r="DW281" s="3" t="b">
        <v>0</v>
      </c>
      <c r="DX281" s="3" t="b">
        <v>0</v>
      </c>
      <c r="DY281" s="35"/>
      <c r="EA281" s="3" t="s">
        <v>959</v>
      </c>
      <c r="ED281" s="3">
        <v>242</v>
      </c>
      <c r="EE281" s="3">
        <v>1</v>
      </c>
      <c r="EH281" s="3" t="s">
        <v>154</v>
      </c>
      <c r="EI281" s="3" t="s">
        <v>853</v>
      </c>
      <c r="EJ281" s="3" t="s">
        <v>105</v>
      </c>
      <c r="EK281" s="3" t="s">
        <v>105</v>
      </c>
      <c r="EL281" s="3" t="s">
        <v>105</v>
      </c>
      <c r="EM281" s="3" t="s">
        <v>105</v>
      </c>
      <c r="EN281" s="3" t="s">
        <v>347</v>
      </c>
      <c r="EP281" s="3" t="s">
        <v>155</v>
      </c>
      <c r="EQ281" s="3" t="s">
        <v>105</v>
      </c>
      <c r="ER281" s="3" t="s">
        <v>155</v>
      </c>
      <c r="ES281" s="3" t="s">
        <v>105</v>
      </c>
      <c r="ET281" s="3" t="s">
        <v>105</v>
      </c>
      <c r="EU281" s="3" t="s">
        <v>105</v>
      </c>
      <c r="EV281" s="3" t="s">
        <v>105</v>
      </c>
      <c r="EW281" s="3" t="s">
        <v>105</v>
      </c>
      <c r="EX281" s="3" t="s">
        <v>105</v>
      </c>
      <c r="EY281" s="3" t="s">
        <v>349</v>
      </c>
      <c r="GA281" s="3" t="s">
        <v>395</v>
      </c>
      <c r="GH281" s="109"/>
    </row>
    <row r="282" spans="1:190" hidden="1">
      <c r="A282" s="36">
        <v>243</v>
      </c>
      <c r="B282" s="3">
        <v>0</v>
      </c>
      <c r="C282" s="228">
        <v>10309</v>
      </c>
      <c r="D282" s="228">
        <v>1002</v>
      </c>
      <c r="E282" s="3" t="s">
        <v>198</v>
      </c>
      <c r="F282" s="3" t="s">
        <v>199</v>
      </c>
      <c r="G282" s="3" t="s">
        <v>200</v>
      </c>
      <c r="H282" s="3" t="s">
        <v>201</v>
      </c>
      <c r="I282" s="37" t="s">
        <v>961</v>
      </c>
      <c r="J282" s="35" t="s">
        <v>587</v>
      </c>
      <c r="K282" s="35"/>
      <c r="L282" s="38" t="s">
        <v>962</v>
      </c>
      <c r="M282" s="39" t="s">
        <v>154</v>
      </c>
      <c r="N282" s="39" t="s">
        <v>109</v>
      </c>
      <c r="O282" s="39"/>
      <c r="P282" s="45">
        <v>6000</v>
      </c>
      <c r="Q282" s="39" t="s">
        <v>129</v>
      </c>
      <c r="R282" s="39">
        <v>28</v>
      </c>
      <c r="S282" s="57"/>
      <c r="T282" s="57"/>
      <c r="U282" s="57"/>
      <c r="V282" s="39" t="s">
        <v>83</v>
      </c>
      <c r="W282" s="39">
        <v>28</v>
      </c>
      <c r="X282" s="39"/>
      <c r="Y282" s="39"/>
      <c r="Z282" s="39" t="s">
        <v>109</v>
      </c>
      <c r="AA282" s="39"/>
      <c r="AB282" s="40"/>
      <c r="AC282" s="39"/>
      <c r="AD282" s="228" t="s">
        <v>111</v>
      </c>
      <c r="BA282" s="3" t="b">
        <v>1</v>
      </c>
      <c r="BB282" s="34" t="b">
        <v>1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35"/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0</v>
      </c>
      <c r="CA282" s="3">
        <v>0</v>
      </c>
      <c r="CB282" s="3">
        <v>0</v>
      </c>
      <c r="CC282" s="3">
        <v>0</v>
      </c>
      <c r="CD282" s="3">
        <v>0</v>
      </c>
      <c r="CE282" s="3">
        <v>0</v>
      </c>
      <c r="CF282" s="35"/>
      <c r="CG282" s="3">
        <v>0</v>
      </c>
      <c r="CH282" s="3">
        <v>0</v>
      </c>
      <c r="CI282" s="3">
        <v>0</v>
      </c>
      <c r="CJ282" s="3">
        <v>0</v>
      </c>
      <c r="CK282" s="3">
        <v>0</v>
      </c>
      <c r="CL282" s="3">
        <v>0</v>
      </c>
      <c r="CM282" s="3">
        <v>0</v>
      </c>
      <c r="CN282" s="3">
        <v>0</v>
      </c>
      <c r="CO282" s="3">
        <v>0</v>
      </c>
      <c r="CP282" s="3">
        <v>0</v>
      </c>
      <c r="CQ282" s="3">
        <v>0</v>
      </c>
      <c r="CR282" s="3">
        <v>0</v>
      </c>
      <c r="CS282" s="3">
        <v>0</v>
      </c>
      <c r="CT282" s="3">
        <v>0</v>
      </c>
      <c r="CU282" s="35"/>
      <c r="CV282" s="3">
        <v>0</v>
      </c>
      <c r="CW282" s="3">
        <v>0</v>
      </c>
      <c r="CX282" s="3">
        <v>0</v>
      </c>
      <c r="CY282" s="3">
        <v>0</v>
      </c>
      <c r="CZ282" s="3">
        <v>0</v>
      </c>
      <c r="DA282" s="3">
        <v>0</v>
      </c>
      <c r="DB282" s="3">
        <v>0</v>
      </c>
      <c r="DC282" s="3">
        <v>0</v>
      </c>
      <c r="DD282" s="3">
        <v>0</v>
      </c>
      <c r="DE282" s="3">
        <v>0</v>
      </c>
      <c r="DF282" s="3">
        <v>0</v>
      </c>
      <c r="DG282" s="3">
        <v>0</v>
      </c>
      <c r="DH282" s="3">
        <v>0</v>
      </c>
      <c r="DI282" s="3">
        <v>0</v>
      </c>
      <c r="DJ282" s="35"/>
      <c r="DK282" s="3" t="b">
        <v>0</v>
      </c>
      <c r="DL282" s="3" t="b">
        <v>0</v>
      </c>
      <c r="DM282" s="3" t="b">
        <v>0</v>
      </c>
      <c r="DN282" s="3" t="b">
        <v>0</v>
      </c>
      <c r="DO282" s="3" t="b">
        <v>0</v>
      </c>
      <c r="DP282" s="3" t="b">
        <v>0</v>
      </c>
      <c r="DQ282" s="3" t="b">
        <v>0</v>
      </c>
      <c r="DR282" s="3" t="b">
        <v>0</v>
      </c>
      <c r="DS282" s="3" t="b">
        <v>0</v>
      </c>
      <c r="DT282" s="3" t="b">
        <v>0</v>
      </c>
      <c r="DU282" s="3" t="b">
        <v>0</v>
      </c>
      <c r="DV282" s="3" t="b">
        <v>0</v>
      </c>
      <c r="DW282" s="3" t="b">
        <v>0</v>
      </c>
      <c r="DX282" s="3" t="b">
        <v>0</v>
      </c>
      <c r="DY282" s="35"/>
      <c r="EA282" s="3" t="s">
        <v>961</v>
      </c>
      <c r="ED282" s="3">
        <v>243</v>
      </c>
      <c r="EE282" s="3">
        <v>1</v>
      </c>
      <c r="EH282" s="3" t="s">
        <v>154</v>
      </c>
      <c r="EI282" s="3" t="s">
        <v>853</v>
      </c>
      <c r="EJ282" s="3" t="s">
        <v>105</v>
      </c>
      <c r="EK282" s="3" t="s">
        <v>105</v>
      </c>
      <c r="EL282" s="3" t="s">
        <v>105</v>
      </c>
      <c r="EM282" s="3" t="s">
        <v>105</v>
      </c>
      <c r="EN282" s="3" t="s">
        <v>353</v>
      </c>
      <c r="EP282" s="3" t="s">
        <v>155</v>
      </c>
      <c r="EQ282" s="3" t="s">
        <v>105</v>
      </c>
      <c r="ER282" s="3" t="s">
        <v>155</v>
      </c>
      <c r="ES282" s="3" t="s">
        <v>105</v>
      </c>
      <c r="ET282" s="3" t="s">
        <v>105</v>
      </c>
      <c r="EU282" s="3" t="s">
        <v>105</v>
      </c>
      <c r="EV282" s="3" t="s">
        <v>105</v>
      </c>
      <c r="EW282" s="3" t="s">
        <v>105</v>
      </c>
      <c r="EX282" s="3" t="s">
        <v>105</v>
      </c>
      <c r="EY282" s="3" t="s">
        <v>355</v>
      </c>
      <c r="GA282" s="3" t="s">
        <v>395</v>
      </c>
      <c r="GH282" s="109"/>
    </row>
    <row r="283" spans="1:190" hidden="1">
      <c r="A283" s="36">
        <v>244</v>
      </c>
      <c r="B283" s="3">
        <v>0</v>
      </c>
      <c r="C283" s="228">
        <v>10310</v>
      </c>
      <c r="D283" s="228">
        <v>1002</v>
      </c>
      <c r="E283" s="3" t="s">
        <v>198</v>
      </c>
      <c r="F283" s="3" t="s">
        <v>199</v>
      </c>
      <c r="G283" s="3" t="s">
        <v>200</v>
      </c>
      <c r="H283" s="3" t="s">
        <v>201</v>
      </c>
      <c r="I283" s="37" t="s">
        <v>963</v>
      </c>
      <c r="J283" s="35" t="s">
        <v>587</v>
      </c>
      <c r="K283" s="35"/>
      <c r="L283" s="38" t="s">
        <v>964</v>
      </c>
      <c r="M283" s="39" t="s">
        <v>154</v>
      </c>
      <c r="N283" s="39" t="s">
        <v>109</v>
      </c>
      <c r="O283" s="39"/>
      <c r="P283" s="45">
        <v>6000</v>
      </c>
      <c r="Q283" s="39" t="s">
        <v>129</v>
      </c>
      <c r="R283" s="39">
        <v>30</v>
      </c>
      <c r="S283" s="57"/>
      <c r="T283" s="57"/>
      <c r="U283" s="57"/>
      <c r="V283" s="39" t="s">
        <v>83</v>
      </c>
      <c r="W283" s="39">
        <v>30</v>
      </c>
      <c r="X283" s="39"/>
      <c r="Y283" s="39"/>
      <c r="Z283" s="39" t="s">
        <v>109</v>
      </c>
      <c r="AA283" s="39"/>
      <c r="AB283" s="40"/>
      <c r="AC283" s="39"/>
      <c r="AD283" s="228" t="s">
        <v>111</v>
      </c>
      <c r="BA283" s="3" t="b">
        <v>1</v>
      </c>
      <c r="BB283" s="34" t="b">
        <v>1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5"/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0</v>
      </c>
      <c r="CA283" s="3">
        <v>0</v>
      </c>
      <c r="CB283" s="3">
        <v>0</v>
      </c>
      <c r="CC283" s="3">
        <v>0</v>
      </c>
      <c r="CD283" s="3">
        <v>0</v>
      </c>
      <c r="CE283" s="3">
        <v>0</v>
      </c>
      <c r="CF283" s="35"/>
      <c r="CG283" s="3">
        <v>0</v>
      </c>
      <c r="CH283" s="3">
        <v>0</v>
      </c>
      <c r="CI283" s="3">
        <v>0</v>
      </c>
      <c r="CJ283" s="3">
        <v>0</v>
      </c>
      <c r="CK283" s="3">
        <v>0</v>
      </c>
      <c r="CL283" s="3">
        <v>0</v>
      </c>
      <c r="CM283" s="3">
        <v>0</v>
      </c>
      <c r="CN283" s="3">
        <v>0</v>
      </c>
      <c r="CO283" s="3">
        <v>0</v>
      </c>
      <c r="CP283" s="3">
        <v>0</v>
      </c>
      <c r="CQ283" s="3">
        <v>0</v>
      </c>
      <c r="CR283" s="3">
        <v>0</v>
      </c>
      <c r="CS283" s="3">
        <v>0</v>
      </c>
      <c r="CT283" s="3">
        <v>0</v>
      </c>
      <c r="CU283" s="35"/>
      <c r="CV283" s="3">
        <v>0</v>
      </c>
      <c r="CW283" s="3">
        <v>0</v>
      </c>
      <c r="CX283" s="3">
        <v>0</v>
      </c>
      <c r="CY283" s="3">
        <v>0</v>
      </c>
      <c r="CZ283" s="3">
        <v>0</v>
      </c>
      <c r="DA283" s="3">
        <v>0</v>
      </c>
      <c r="DB283" s="3">
        <v>0</v>
      </c>
      <c r="DC283" s="3">
        <v>0</v>
      </c>
      <c r="DD283" s="3">
        <v>0</v>
      </c>
      <c r="DE283" s="3">
        <v>0</v>
      </c>
      <c r="DF283" s="3">
        <v>0</v>
      </c>
      <c r="DG283" s="3">
        <v>0</v>
      </c>
      <c r="DH283" s="3">
        <v>0</v>
      </c>
      <c r="DI283" s="3">
        <v>0</v>
      </c>
      <c r="DJ283" s="35"/>
      <c r="DK283" s="3" t="b">
        <v>0</v>
      </c>
      <c r="DL283" s="3" t="b">
        <v>0</v>
      </c>
      <c r="DM283" s="3" t="b">
        <v>0</v>
      </c>
      <c r="DN283" s="3" t="b">
        <v>0</v>
      </c>
      <c r="DO283" s="3" t="b">
        <v>0</v>
      </c>
      <c r="DP283" s="3" t="b">
        <v>0</v>
      </c>
      <c r="DQ283" s="3" t="b">
        <v>0</v>
      </c>
      <c r="DR283" s="3" t="b">
        <v>0</v>
      </c>
      <c r="DS283" s="3" t="b">
        <v>0</v>
      </c>
      <c r="DT283" s="3" t="b">
        <v>0</v>
      </c>
      <c r="DU283" s="3" t="b">
        <v>0</v>
      </c>
      <c r="DV283" s="3" t="b">
        <v>0</v>
      </c>
      <c r="DW283" s="3" t="b">
        <v>0</v>
      </c>
      <c r="DX283" s="3" t="b">
        <v>0</v>
      </c>
      <c r="DY283" s="35"/>
      <c r="EA283" s="3" t="s">
        <v>963</v>
      </c>
      <c r="ED283" s="3">
        <v>244</v>
      </c>
      <c r="EE283" s="3">
        <v>1</v>
      </c>
      <c r="EH283" s="3" t="s">
        <v>154</v>
      </c>
      <c r="EI283" s="3" t="s">
        <v>853</v>
      </c>
      <c r="EJ283" s="3" t="s">
        <v>105</v>
      </c>
      <c r="EK283" s="3" t="s">
        <v>105</v>
      </c>
      <c r="EL283" s="3" t="s">
        <v>105</v>
      </c>
      <c r="EM283" s="3" t="s">
        <v>105</v>
      </c>
      <c r="EN283" s="3" t="s">
        <v>364</v>
      </c>
      <c r="EP283" s="3" t="s">
        <v>155</v>
      </c>
      <c r="EQ283" s="3" t="s">
        <v>105</v>
      </c>
      <c r="ER283" s="3" t="s">
        <v>155</v>
      </c>
      <c r="ES283" s="3" t="s">
        <v>105</v>
      </c>
      <c r="ET283" s="3" t="s">
        <v>105</v>
      </c>
      <c r="EU283" s="3" t="s">
        <v>105</v>
      </c>
      <c r="EV283" s="3" t="s">
        <v>105</v>
      </c>
      <c r="EW283" s="3" t="s">
        <v>105</v>
      </c>
      <c r="EX283" s="3" t="s">
        <v>105</v>
      </c>
      <c r="EY283" s="3" t="s">
        <v>365</v>
      </c>
      <c r="GA283" s="3" t="s">
        <v>395</v>
      </c>
      <c r="GH283" s="109"/>
    </row>
    <row r="284" spans="1:190" hidden="1">
      <c r="A284" s="36">
        <v>245</v>
      </c>
      <c r="B284" s="3">
        <v>0</v>
      </c>
      <c r="C284" s="228">
        <v>10311</v>
      </c>
      <c r="D284" s="228">
        <v>1002</v>
      </c>
      <c r="E284" s="3" t="s">
        <v>198</v>
      </c>
      <c r="F284" s="3" t="s">
        <v>199</v>
      </c>
      <c r="G284" s="3" t="s">
        <v>200</v>
      </c>
      <c r="H284" s="3" t="s">
        <v>201</v>
      </c>
      <c r="I284" s="37" t="s">
        <v>965</v>
      </c>
      <c r="J284" s="35" t="s">
        <v>587</v>
      </c>
      <c r="K284" s="35"/>
      <c r="L284" s="38" t="s">
        <v>966</v>
      </c>
      <c r="M284" s="39" t="s">
        <v>154</v>
      </c>
      <c r="N284" s="39" t="s">
        <v>109</v>
      </c>
      <c r="O284" s="39"/>
      <c r="P284" s="45">
        <v>6000</v>
      </c>
      <c r="Q284" s="39" t="s">
        <v>129</v>
      </c>
      <c r="R284" s="39">
        <v>32</v>
      </c>
      <c r="S284" s="57"/>
      <c r="T284" s="57"/>
      <c r="U284" s="57"/>
      <c r="V284" s="39" t="s">
        <v>83</v>
      </c>
      <c r="W284" s="39">
        <v>32</v>
      </c>
      <c r="X284" s="39"/>
      <c r="Y284" s="39"/>
      <c r="Z284" s="39" t="s">
        <v>109</v>
      </c>
      <c r="AA284" s="39"/>
      <c r="AB284" s="40"/>
      <c r="AC284" s="39"/>
      <c r="AD284" s="228" t="s">
        <v>111</v>
      </c>
      <c r="BA284" s="3" t="b">
        <v>1</v>
      </c>
      <c r="BB284" s="34" t="b">
        <v>1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0</v>
      </c>
      <c r="BQ284" s="35"/>
      <c r="BR284" s="3">
        <v>0</v>
      </c>
      <c r="BS284" s="3">
        <v>0</v>
      </c>
      <c r="BT284" s="3">
        <v>0</v>
      </c>
      <c r="BU284" s="3">
        <v>0</v>
      </c>
      <c r="BV284" s="3">
        <v>0</v>
      </c>
      <c r="BW284" s="3">
        <v>0</v>
      </c>
      <c r="BX284" s="3">
        <v>0</v>
      </c>
      <c r="BY284" s="3">
        <v>0</v>
      </c>
      <c r="BZ284" s="3">
        <v>0</v>
      </c>
      <c r="CA284" s="3">
        <v>0</v>
      </c>
      <c r="CB284" s="3">
        <v>0</v>
      </c>
      <c r="CC284" s="3">
        <v>0</v>
      </c>
      <c r="CD284" s="3">
        <v>0</v>
      </c>
      <c r="CE284" s="3">
        <v>0</v>
      </c>
      <c r="CF284" s="35"/>
      <c r="CG284" s="3">
        <v>0</v>
      </c>
      <c r="CH284" s="3">
        <v>0</v>
      </c>
      <c r="CI284" s="3">
        <v>0</v>
      </c>
      <c r="CJ284" s="3">
        <v>0</v>
      </c>
      <c r="CK284" s="3">
        <v>0</v>
      </c>
      <c r="CL284" s="3">
        <v>0</v>
      </c>
      <c r="CM284" s="3">
        <v>0</v>
      </c>
      <c r="CN284" s="3">
        <v>0</v>
      </c>
      <c r="CO284" s="3">
        <v>0</v>
      </c>
      <c r="CP284" s="3">
        <v>0</v>
      </c>
      <c r="CQ284" s="3">
        <v>0</v>
      </c>
      <c r="CR284" s="3">
        <v>0</v>
      </c>
      <c r="CS284" s="3">
        <v>0</v>
      </c>
      <c r="CT284" s="3">
        <v>0</v>
      </c>
      <c r="CU284" s="35"/>
      <c r="CV284" s="3">
        <v>0</v>
      </c>
      <c r="CW284" s="3">
        <v>0</v>
      </c>
      <c r="CX284" s="3">
        <v>0</v>
      </c>
      <c r="CY284" s="3">
        <v>0</v>
      </c>
      <c r="CZ284" s="3">
        <v>0</v>
      </c>
      <c r="DA284" s="3">
        <v>0</v>
      </c>
      <c r="DB284" s="3">
        <v>0</v>
      </c>
      <c r="DC284" s="3">
        <v>0</v>
      </c>
      <c r="DD284" s="3">
        <v>0</v>
      </c>
      <c r="DE284" s="3">
        <v>0</v>
      </c>
      <c r="DF284" s="3">
        <v>0</v>
      </c>
      <c r="DG284" s="3">
        <v>0</v>
      </c>
      <c r="DH284" s="3">
        <v>0</v>
      </c>
      <c r="DI284" s="3">
        <v>0</v>
      </c>
      <c r="DJ284" s="35"/>
      <c r="DK284" s="3" t="b">
        <v>0</v>
      </c>
      <c r="DL284" s="3" t="b">
        <v>0</v>
      </c>
      <c r="DM284" s="3" t="b">
        <v>0</v>
      </c>
      <c r="DN284" s="3" t="b">
        <v>0</v>
      </c>
      <c r="DO284" s="3" t="b">
        <v>0</v>
      </c>
      <c r="DP284" s="3" t="b">
        <v>0</v>
      </c>
      <c r="DQ284" s="3" t="b">
        <v>0</v>
      </c>
      <c r="DR284" s="3" t="b">
        <v>0</v>
      </c>
      <c r="DS284" s="3" t="b">
        <v>0</v>
      </c>
      <c r="DT284" s="3" t="b">
        <v>0</v>
      </c>
      <c r="DU284" s="3" t="b">
        <v>0</v>
      </c>
      <c r="DV284" s="3" t="b">
        <v>0</v>
      </c>
      <c r="DW284" s="3" t="b">
        <v>0</v>
      </c>
      <c r="DX284" s="3" t="b">
        <v>0</v>
      </c>
      <c r="DY284" s="35"/>
      <c r="EA284" s="3" t="s">
        <v>965</v>
      </c>
      <c r="ED284" s="3">
        <v>245</v>
      </c>
      <c r="EE284" s="3">
        <v>1</v>
      </c>
      <c r="EH284" s="3" t="s">
        <v>154</v>
      </c>
      <c r="EI284" s="3" t="s">
        <v>853</v>
      </c>
      <c r="EJ284" s="3" t="s">
        <v>105</v>
      </c>
      <c r="EK284" s="3" t="s">
        <v>105</v>
      </c>
      <c r="EL284" s="3" t="s">
        <v>105</v>
      </c>
      <c r="EM284" s="3" t="s">
        <v>105</v>
      </c>
      <c r="EN284" s="3" t="s">
        <v>374</v>
      </c>
      <c r="EP284" s="3" t="s">
        <v>155</v>
      </c>
      <c r="EQ284" s="3" t="s">
        <v>105</v>
      </c>
      <c r="ER284" s="3" t="s">
        <v>155</v>
      </c>
      <c r="ES284" s="3" t="s">
        <v>105</v>
      </c>
      <c r="ET284" s="3" t="s">
        <v>105</v>
      </c>
      <c r="EU284" s="3" t="s">
        <v>105</v>
      </c>
      <c r="EV284" s="3" t="s">
        <v>105</v>
      </c>
      <c r="EW284" s="3" t="s">
        <v>105</v>
      </c>
      <c r="EX284" s="3" t="s">
        <v>105</v>
      </c>
      <c r="EY284" s="3" t="s">
        <v>375</v>
      </c>
      <c r="GA284" s="3" t="s">
        <v>395</v>
      </c>
      <c r="GH284" s="109"/>
    </row>
    <row r="285" spans="1:190" hidden="1">
      <c r="A285" s="36">
        <v>246</v>
      </c>
      <c r="B285" s="3">
        <v>0</v>
      </c>
      <c r="C285" s="228">
        <v>10312</v>
      </c>
      <c r="D285" s="228">
        <v>1002</v>
      </c>
      <c r="E285" s="3" t="s">
        <v>198</v>
      </c>
      <c r="F285" s="3" t="s">
        <v>199</v>
      </c>
      <c r="G285" s="3" t="s">
        <v>200</v>
      </c>
      <c r="H285" s="3" t="s">
        <v>201</v>
      </c>
      <c r="I285" s="37" t="s">
        <v>967</v>
      </c>
      <c r="J285" s="35" t="s">
        <v>587</v>
      </c>
      <c r="K285" s="35"/>
      <c r="L285" s="38" t="s">
        <v>968</v>
      </c>
      <c r="M285" s="39" t="s">
        <v>154</v>
      </c>
      <c r="N285" s="39" t="s">
        <v>109</v>
      </c>
      <c r="O285" s="39"/>
      <c r="P285" s="45">
        <v>6000</v>
      </c>
      <c r="Q285" s="39" t="s">
        <v>129</v>
      </c>
      <c r="R285" s="39">
        <v>40</v>
      </c>
      <c r="S285" s="57"/>
      <c r="T285" s="57"/>
      <c r="U285" s="57"/>
      <c r="V285" s="39" t="s">
        <v>83</v>
      </c>
      <c r="W285" s="39">
        <v>40</v>
      </c>
      <c r="X285" s="39"/>
      <c r="Y285" s="39"/>
      <c r="Z285" s="39" t="s">
        <v>109</v>
      </c>
      <c r="AA285" s="39"/>
      <c r="AB285" s="40"/>
      <c r="AC285" s="39"/>
      <c r="AD285" s="228" t="s">
        <v>111</v>
      </c>
      <c r="BA285" s="3" t="b">
        <v>1</v>
      </c>
      <c r="BB285" s="34" t="b">
        <v>1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35"/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0</v>
      </c>
      <c r="CB285" s="3">
        <v>0</v>
      </c>
      <c r="CC285" s="3">
        <v>0</v>
      </c>
      <c r="CD285" s="3">
        <v>0</v>
      </c>
      <c r="CE285" s="3">
        <v>0</v>
      </c>
      <c r="CF285" s="35"/>
      <c r="CG285" s="3">
        <v>0</v>
      </c>
      <c r="CH285" s="3">
        <v>0</v>
      </c>
      <c r="CI285" s="3">
        <v>0</v>
      </c>
      <c r="CJ285" s="3">
        <v>0</v>
      </c>
      <c r="CK285" s="3">
        <v>0</v>
      </c>
      <c r="CL285" s="3">
        <v>0</v>
      </c>
      <c r="CM285" s="3">
        <v>0</v>
      </c>
      <c r="CN285" s="3">
        <v>0</v>
      </c>
      <c r="CO285" s="3">
        <v>0</v>
      </c>
      <c r="CP285" s="3">
        <v>0</v>
      </c>
      <c r="CQ285" s="3">
        <v>0</v>
      </c>
      <c r="CR285" s="3">
        <v>0</v>
      </c>
      <c r="CS285" s="3">
        <v>0</v>
      </c>
      <c r="CT285" s="3">
        <v>0</v>
      </c>
      <c r="CU285" s="35"/>
      <c r="CV285" s="3">
        <v>0</v>
      </c>
      <c r="CW285" s="3">
        <v>0</v>
      </c>
      <c r="CX285" s="3">
        <v>0</v>
      </c>
      <c r="CY285" s="3">
        <v>0</v>
      </c>
      <c r="CZ285" s="3">
        <v>0</v>
      </c>
      <c r="DA285" s="3">
        <v>0</v>
      </c>
      <c r="DB285" s="3">
        <v>0</v>
      </c>
      <c r="DC285" s="3">
        <v>0</v>
      </c>
      <c r="DD285" s="3">
        <v>0</v>
      </c>
      <c r="DE285" s="3">
        <v>0</v>
      </c>
      <c r="DF285" s="3">
        <v>0</v>
      </c>
      <c r="DG285" s="3">
        <v>0</v>
      </c>
      <c r="DH285" s="3">
        <v>0</v>
      </c>
      <c r="DI285" s="3">
        <v>0</v>
      </c>
      <c r="DJ285" s="35"/>
      <c r="DK285" s="3" t="b">
        <v>0</v>
      </c>
      <c r="DL285" s="3" t="b">
        <v>0</v>
      </c>
      <c r="DM285" s="3" t="b">
        <v>0</v>
      </c>
      <c r="DN285" s="3" t="b">
        <v>0</v>
      </c>
      <c r="DO285" s="3" t="b">
        <v>0</v>
      </c>
      <c r="DP285" s="3" t="b">
        <v>0</v>
      </c>
      <c r="DQ285" s="3" t="b">
        <v>0</v>
      </c>
      <c r="DR285" s="3" t="b">
        <v>0</v>
      </c>
      <c r="DS285" s="3" t="b">
        <v>0</v>
      </c>
      <c r="DT285" s="3" t="b">
        <v>0</v>
      </c>
      <c r="DU285" s="3" t="b">
        <v>0</v>
      </c>
      <c r="DV285" s="3" t="b">
        <v>0</v>
      </c>
      <c r="DW285" s="3" t="b">
        <v>0</v>
      </c>
      <c r="DX285" s="3" t="b">
        <v>0</v>
      </c>
      <c r="DY285" s="35"/>
      <c r="EA285" s="3" t="s">
        <v>967</v>
      </c>
      <c r="ED285" s="3">
        <v>246</v>
      </c>
      <c r="EE285" s="3">
        <v>1</v>
      </c>
      <c r="EH285" s="3" t="s">
        <v>154</v>
      </c>
      <c r="EI285" s="3" t="s">
        <v>853</v>
      </c>
      <c r="EJ285" s="3" t="s">
        <v>105</v>
      </c>
      <c r="EK285" s="3" t="s">
        <v>105</v>
      </c>
      <c r="EL285" s="3" t="s">
        <v>105</v>
      </c>
      <c r="EM285" s="3" t="s">
        <v>105</v>
      </c>
      <c r="EN285" s="3" t="s">
        <v>378</v>
      </c>
      <c r="EP285" s="3" t="s">
        <v>155</v>
      </c>
      <c r="EQ285" s="3" t="s">
        <v>105</v>
      </c>
      <c r="ER285" s="3" t="s">
        <v>155</v>
      </c>
      <c r="ES285" s="3" t="s">
        <v>105</v>
      </c>
      <c r="ET285" s="3" t="s">
        <v>105</v>
      </c>
      <c r="EU285" s="3" t="s">
        <v>105</v>
      </c>
      <c r="EV285" s="3" t="s">
        <v>105</v>
      </c>
      <c r="EW285" s="3" t="s">
        <v>105</v>
      </c>
      <c r="EX285" s="3" t="s">
        <v>105</v>
      </c>
      <c r="EY285" s="3" t="s">
        <v>379</v>
      </c>
      <c r="GA285" s="3" t="s">
        <v>395</v>
      </c>
      <c r="GH285" s="109"/>
    </row>
    <row r="286" spans="1:190" hidden="1">
      <c r="A286" s="36">
        <v>247</v>
      </c>
      <c r="B286" s="3">
        <v>0</v>
      </c>
      <c r="C286" s="228">
        <v>10313</v>
      </c>
      <c r="D286" s="228">
        <v>1002</v>
      </c>
      <c r="E286" s="3" t="s">
        <v>198</v>
      </c>
      <c r="F286" s="3" t="s">
        <v>199</v>
      </c>
      <c r="G286" s="3" t="s">
        <v>200</v>
      </c>
      <c r="H286" s="3" t="s">
        <v>201</v>
      </c>
      <c r="I286" s="37" t="s">
        <v>969</v>
      </c>
      <c r="J286" s="35" t="s">
        <v>587</v>
      </c>
      <c r="K286" s="35"/>
      <c r="L286" s="38" t="s">
        <v>970</v>
      </c>
      <c r="M286" s="39" t="s">
        <v>154</v>
      </c>
      <c r="N286" s="39" t="s">
        <v>109</v>
      </c>
      <c r="O286" s="39"/>
      <c r="P286" s="45">
        <v>6000</v>
      </c>
      <c r="Q286" s="39" t="s">
        <v>129</v>
      </c>
      <c r="R286" s="39">
        <v>42</v>
      </c>
      <c r="S286" s="57"/>
      <c r="T286" s="57"/>
      <c r="U286" s="57"/>
      <c r="V286" s="39" t="s">
        <v>83</v>
      </c>
      <c r="W286" s="39">
        <v>42</v>
      </c>
      <c r="X286" s="39"/>
      <c r="Y286" s="39"/>
      <c r="Z286" s="39" t="s">
        <v>109</v>
      </c>
      <c r="AA286" s="39"/>
      <c r="AB286" s="40"/>
      <c r="AC286" s="39"/>
      <c r="AD286" s="228" t="s">
        <v>111</v>
      </c>
      <c r="BA286" s="3" t="b">
        <v>1</v>
      </c>
      <c r="BB286" s="34" t="b">
        <v>1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35"/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v>0</v>
      </c>
      <c r="BX286" s="3">
        <v>0</v>
      </c>
      <c r="BY286" s="3">
        <v>0</v>
      </c>
      <c r="BZ286" s="3">
        <v>0</v>
      </c>
      <c r="CA286" s="3">
        <v>0</v>
      </c>
      <c r="CB286" s="3">
        <v>0</v>
      </c>
      <c r="CC286" s="3">
        <v>0</v>
      </c>
      <c r="CD286" s="3">
        <v>0</v>
      </c>
      <c r="CE286" s="3">
        <v>0</v>
      </c>
      <c r="CF286" s="35"/>
      <c r="CG286" s="3">
        <v>0</v>
      </c>
      <c r="CH286" s="3">
        <v>0</v>
      </c>
      <c r="CI286" s="3">
        <v>0</v>
      </c>
      <c r="CJ286" s="3">
        <v>0</v>
      </c>
      <c r="CK286" s="3">
        <v>0</v>
      </c>
      <c r="CL286" s="3">
        <v>0</v>
      </c>
      <c r="CM286" s="3">
        <v>0</v>
      </c>
      <c r="CN286" s="3">
        <v>0</v>
      </c>
      <c r="CO286" s="3">
        <v>0</v>
      </c>
      <c r="CP286" s="3">
        <v>0</v>
      </c>
      <c r="CQ286" s="3">
        <v>0</v>
      </c>
      <c r="CR286" s="3">
        <v>0</v>
      </c>
      <c r="CS286" s="3">
        <v>0</v>
      </c>
      <c r="CT286" s="3">
        <v>0</v>
      </c>
      <c r="CU286" s="35"/>
      <c r="CV286" s="3">
        <v>0</v>
      </c>
      <c r="CW286" s="3">
        <v>0</v>
      </c>
      <c r="CX286" s="3">
        <v>0</v>
      </c>
      <c r="CY286" s="3">
        <v>0</v>
      </c>
      <c r="CZ286" s="3">
        <v>0</v>
      </c>
      <c r="DA286" s="3">
        <v>0</v>
      </c>
      <c r="DB286" s="3">
        <v>0</v>
      </c>
      <c r="DC286" s="3">
        <v>0</v>
      </c>
      <c r="DD286" s="3">
        <v>0</v>
      </c>
      <c r="DE286" s="3">
        <v>0</v>
      </c>
      <c r="DF286" s="3">
        <v>0</v>
      </c>
      <c r="DG286" s="3">
        <v>0</v>
      </c>
      <c r="DH286" s="3">
        <v>0</v>
      </c>
      <c r="DI286" s="3">
        <v>0</v>
      </c>
      <c r="DJ286" s="35"/>
      <c r="DK286" s="3" t="b">
        <v>0</v>
      </c>
      <c r="DL286" s="3" t="b">
        <v>0</v>
      </c>
      <c r="DM286" s="3" t="b">
        <v>0</v>
      </c>
      <c r="DN286" s="3" t="b">
        <v>0</v>
      </c>
      <c r="DO286" s="3" t="b">
        <v>0</v>
      </c>
      <c r="DP286" s="3" t="b">
        <v>0</v>
      </c>
      <c r="DQ286" s="3" t="b">
        <v>0</v>
      </c>
      <c r="DR286" s="3" t="b">
        <v>0</v>
      </c>
      <c r="DS286" s="3" t="b">
        <v>0</v>
      </c>
      <c r="DT286" s="3" t="b">
        <v>0</v>
      </c>
      <c r="DU286" s="3" t="b">
        <v>0</v>
      </c>
      <c r="DV286" s="3" t="b">
        <v>0</v>
      </c>
      <c r="DW286" s="3" t="b">
        <v>0</v>
      </c>
      <c r="DX286" s="3" t="b">
        <v>0</v>
      </c>
      <c r="DY286" s="35"/>
      <c r="EA286" s="3" t="s">
        <v>969</v>
      </c>
      <c r="ED286" s="3">
        <v>247</v>
      </c>
      <c r="EE286" s="3">
        <v>1</v>
      </c>
      <c r="EH286" s="3" t="s">
        <v>154</v>
      </c>
      <c r="EI286" s="3" t="s">
        <v>853</v>
      </c>
      <c r="EJ286" s="3" t="s">
        <v>105</v>
      </c>
      <c r="EK286" s="3" t="s">
        <v>105</v>
      </c>
      <c r="EL286" s="3" t="s">
        <v>105</v>
      </c>
      <c r="EM286" s="3" t="s">
        <v>105</v>
      </c>
      <c r="EN286" s="3" t="s">
        <v>383</v>
      </c>
      <c r="EP286" s="3" t="s">
        <v>155</v>
      </c>
      <c r="EQ286" s="3" t="s">
        <v>105</v>
      </c>
      <c r="ER286" s="3" t="s">
        <v>155</v>
      </c>
      <c r="ES286" s="3" t="s">
        <v>105</v>
      </c>
      <c r="ET286" s="3" t="s">
        <v>105</v>
      </c>
      <c r="EU286" s="3" t="s">
        <v>105</v>
      </c>
      <c r="EV286" s="3" t="s">
        <v>105</v>
      </c>
      <c r="EW286" s="3" t="s">
        <v>105</v>
      </c>
      <c r="EX286" s="3" t="s">
        <v>105</v>
      </c>
      <c r="EY286" s="3" t="s">
        <v>384</v>
      </c>
      <c r="GA286" s="3" t="s">
        <v>395</v>
      </c>
      <c r="GH286" s="109"/>
    </row>
    <row r="287" spans="1:190" hidden="1">
      <c r="A287" s="36">
        <v>248</v>
      </c>
      <c r="B287" s="3">
        <v>0</v>
      </c>
      <c r="C287" s="228">
        <v>10314</v>
      </c>
      <c r="D287" s="228">
        <v>1002</v>
      </c>
      <c r="E287" s="3" t="s">
        <v>198</v>
      </c>
      <c r="F287" s="3" t="s">
        <v>199</v>
      </c>
      <c r="G287" s="3" t="s">
        <v>200</v>
      </c>
      <c r="H287" s="3" t="s">
        <v>201</v>
      </c>
      <c r="I287" s="37" t="s">
        <v>971</v>
      </c>
      <c r="J287" s="35" t="s">
        <v>587</v>
      </c>
      <c r="K287" s="35"/>
      <c r="L287" s="38" t="s">
        <v>972</v>
      </c>
      <c r="M287" s="39" t="s">
        <v>154</v>
      </c>
      <c r="N287" s="39" t="s">
        <v>109</v>
      </c>
      <c r="O287" s="39"/>
      <c r="P287" s="45">
        <v>6000</v>
      </c>
      <c r="Q287" s="39" t="s">
        <v>129</v>
      </c>
      <c r="R287" s="39">
        <v>45</v>
      </c>
      <c r="S287" s="57"/>
      <c r="T287" s="57"/>
      <c r="U287" s="57"/>
      <c r="V287" s="39" t="s">
        <v>83</v>
      </c>
      <c r="W287" s="39">
        <v>45</v>
      </c>
      <c r="X287" s="39"/>
      <c r="Y287" s="39"/>
      <c r="Z287" s="39" t="s">
        <v>109</v>
      </c>
      <c r="AA287" s="39"/>
      <c r="AB287" s="40"/>
      <c r="AC287" s="39"/>
      <c r="AD287" s="228" t="s">
        <v>111</v>
      </c>
      <c r="BA287" s="3" t="b">
        <v>1</v>
      </c>
      <c r="BB287" s="34" t="b">
        <v>1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0</v>
      </c>
      <c r="BQ287" s="35"/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3">
        <v>0</v>
      </c>
      <c r="CD287" s="3">
        <v>0</v>
      </c>
      <c r="CE287" s="3">
        <v>0</v>
      </c>
      <c r="CF287" s="35"/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3">
        <v>0</v>
      </c>
      <c r="CM287" s="3">
        <v>0</v>
      </c>
      <c r="CN287" s="3">
        <v>0</v>
      </c>
      <c r="CO287" s="3">
        <v>0</v>
      </c>
      <c r="CP287" s="3">
        <v>0</v>
      </c>
      <c r="CQ287" s="3">
        <v>0</v>
      </c>
      <c r="CR287" s="3">
        <v>0</v>
      </c>
      <c r="CS287" s="3">
        <v>0</v>
      </c>
      <c r="CT287" s="3">
        <v>0</v>
      </c>
      <c r="CU287" s="35"/>
      <c r="CV287" s="3">
        <v>0</v>
      </c>
      <c r="CW287" s="3">
        <v>0</v>
      </c>
      <c r="CX287" s="3">
        <v>0</v>
      </c>
      <c r="CY287" s="3">
        <v>0</v>
      </c>
      <c r="CZ287" s="3">
        <v>0</v>
      </c>
      <c r="DA287" s="3">
        <v>0</v>
      </c>
      <c r="DB287" s="3">
        <v>0</v>
      </c>
      <c r="DC287" s="3">
        <v>0</v>
      </c>
      <c r="DD287" s="3">
        <v>0</v>
      </c>
      <c r="DE287" s="3">
        <v>0</v>
      </c>
      <c r="DF287" s="3">
        <v>0</v>
      </c>
      <c r="DG287" s="3">
        <v>0</v>
      </c>
      <c r="DH287" s="3">
        <v>0</v>
      </c>
      <c r="DI287" s="3">
        <v>0</v>
      </c>
      <c r="DJ287" s="35"/>
      <c r="DK287" s="3" t="b">
        <v>0</v>
      </c>
      <c r="DL287" s="3" t="b">
        <v>0</v>
      </c>
      <c r="DM287" s="3" t="b">
        <v>0</v>
      </c>
      <c r="DN287" s="3" t="b">
        <v>0</v>
      </c>
      <c r="DO287" s="3" t="b">
        <v>0</v>
      </c>
      <c r="DP287" s="3" t="b">
        <v>0</v>
      </c>
      <c r="DQ287" s="3" t="b">
        <v>0</v>
      </c>
      <c r="DR287" s="3" t="b">
        <v>0</v>
      </c>
      <c r="DS287" s="3" t="b">
        <v>0</v>
      </c>
      <c r="DT287" s="3" t="b">
        <v>0</v>
      </c>
      <c r="DU287" s="3" t="b">
        <v>0</v>
      </c>
      <c r="DV287" s="3" t="b">
        <v>0</v>
      </c>
      <c r="DW287" s="3" t="b">
        <v>0</v>
      </c>
      <c r="DX287" s="3" t="b">
        <v>0</v>
      </c>
      <c r="DY287" s="35"/>
      <c r="EA287" s="3" t="s">
        <v>971</v>
      </c>
      <c r="ED287" s="3">
        <v>248</v>
      </c>
      <c r="EE287" s="3">
        <v>1</v>
      </c>
      <c r="EH287" s="3" t="s">
        <v>154</v>
      </c>
      <c r="EI287" s="3" t="s">
        <v>853</v>
      </c>
      <c r="EJ287" s="3" t="s">
        <v>105</v>
      </c>
      <c r="EK287" s="3" t="s">
        <v>105</v>
      </c>
      <c r="EL287" s="3" t="s">
        <v>105</v>
      </c>
      <c r="EM287" s="3" t="s">
        <v>105</v>
      </c>
      <c r="EN287" s="3" t="s">
        <v>680</v>
      </c>
      <c r="EP287" s="3" t="s">
        <v>155</v>
      </c>
      <c r="EQ287" s="3" t="s">
        <v>105</v>
      </c>
      <c r="ER287" s="3" t="s">
        <v>155</v>
      </c>
      <c r="ES287" s="3" t="s">
        <v>105</v>
      </c>
      <c r="ET287" s="3" t="s">
        <v>105</v>
      </c>
      <c r="EU287" s="3" t="s">
        <v>105</v>
      </c>
      <c r="EV287" s="3" t="s">
        <v>105</v>
      </c>
      <c r="EW287" s="3" t="s">
        <v>105</v>
      </c>
      <c r="EX287" s="3" t="s">
        <v>105</v>
      </c>
      <c r="EY287" s="3" t="s">
        <v>681</v>
      </c>
      <c r="GA287" s="3" t="s">
        <v>395</v>
      </c>
      <c r="GH287" s="109"/>
    </row>
    <row r="288" spans="1:190" hidden="1">
      <c r="A288" s="36">
        <v>249</v>
      </c>
      <c r="B288" s="3">
        <v>0</v>
      </c>
      <c r="C288" s="228">
        <v>10315</v>
      </c>
      <c r="D288" s="228">
        <v>1002</v>
      </c>
      <c r="E288" s="3" t="s">
        <v>198</v>
      </c>
      <c r="F288" s="3" t="s">
        <v>199</v>
      </c>
      <c r="G288" s="3" t="s">
        <v>200</v>
      </c>
      <c r="H288" s="3" t="s">
        <v>201</v>
      </c>
      <c r="I288" s="37" t="s">
        <v>973</v>
      </c>
      <c r="J288" s="35" t="s">
        <v>587</v>
      </c>
      <c r="K288" s="35"/>
      <c r="L288" s="38" t="s">
        <v>974</v>
      </c>
      <c r="M288" s="39" t="s">
        <v>154</v>
      </c>
      <c r="N288" s="39" t="s">
        <v>109</v>
      </c>
      <c r="O288" s="39"/>
      <c r="P288" s="45">
        <v>6000</v>
      </c>
      <c r="Q288" s="39" t="s">
        <v>129</v>
      </c>
      <c r="R288" s="39">
        <v>55</v>
      </c>
      <c r="S288" s="57"/>
      <c r="T288" s="57"/>
      <c r="U288" s="57"/>
      <c r="V288" s="39" t="s">
        <v>83</v>
      </c>
      <c r="W288" s="39">
        <v>55</v>
      </c>
      <c r="X288" s="39"/>
      <c r="Y288" s="39"/>
      <c r="Z288" s="39" t="s">
        <v>109</v>
      </c>
      <c r="AA288" s="39"/>
      <c r="AB288" s="40"/>
      <c r="AC288" s="39"/>
      <c r="AD288" s="228" t="s">
        <v>111</v>
      </c>
      <c r="BA288" s="3" t="b">
        <v>1</v>
      </c>
      <c r="BB288" s="34" t="b">
        <v>1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5"/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0</v>
      </c>
      <c r="CB288" s="3">
        <v>0</v>
      </c>
      <c r="CC288" s="3">
        <v>0</v>
      </c>
      <c r="CD288" s="3">
        <v>0</v>
      </c>
      <c r="CE288" s="3">
        <v>0</v>
      </c>
      <c r="CF288" s="35"/>
      <c r="CG288" s="3">
        <v>0</v>
      </c>
      <c r="CH288" s="3">
        <v>0</v>
      </c>
      <c r="CI288" s="3">
        <v>0</v>
      </c>
      <c r="CJ288" s="3">
        <v>0</v>
      </c>
      <c r="CK288" s="3">
        <v>0</v>
      </c>
      <c r="CL288" s="3">
        <v>0</v>
      </c>
      <c r="CM288" s="3">
        <v>0</v>
      </c>
      <c r="CN288" s="3">
        <v>0</v>
      </c>
      <c r="CO288" s="3">
        <v>0</v>
      </c>
      <c r="CP288" s="3">
        <v>0</v>
      </c>
      <c r="CQ288" s="3">
        <v>0</v>
      </c>
      <c r="CR288" s="3">
        <v>0</v>
      </c>
      <c r="CS288" s="3">
        <v>0</v>
      </c>
      <c r="CT288" s="3">
        <v>0</v>
      </c>
      <c r="CU288" s="35"/>
      <c r="CV288" s="3">
        <v>0</v>
      </c>
      <c r="CW288" s="3">
        <v>0</v>
      </c>
      <c r="CX288" s="3">
        <v>0</v>
      </c>
      <c r="CY288" s="3">
        <v>0</v>
      </c>
      <c r="CZ288" s="3">
        <v>0</v>
      </c>
      <c r="DA288" s="3">
        <v>0</v>
      </c>
      <c r="DB288" s="3">
        <v>0</v>
      </c>
      <c r="DC288" s="3">
        <v>0</v>
      </c>
      <c r="DD288" s="3">
        <v>0</v>
      </c>
      <c r="DE288" s="3">
        <v>0</v>
      </c>
      <c r="DF288" s="3">
        <v>0</v>
      </c>
      <c r="DG288" s="3">
        <v>0</v>
      </c>
      <c r="DH288" s="3">
        <v>0</v>
      </c>
      <c r="DI288" s="3">
        <v>0</v>
      </c>
      <c r="DJ288" s="35"/>
      <c r="DK288" s="3" t="b">
        <v>0</v>
      </c>
      <c r="DL288" s="3" t="b">
        <v>0</v>
      </c>
      <c r="DM288" s="3" t="b">
        <v>0</v>
      </c>
      <c r="DN288" s="3" t="b">
        <v>0</v>
      </c>
      <c r="DO288" s="3" t="b">
        <v>0</v>
      </c>
      <c r="DP288" s="3" t="b">
        <v>0</v>
      </c>
      <c r="DQ288" s="3" t="b">
        <v>0</v>
      </c>
      <c r="DR288" s="3" t="b">
        <v>0</v>
      </c>
      <c r="DS288" s="3" t="b">
        <v>0</v>
      </c>
      <c r="DT288" s="3" t="b">
        <v>0</v>
      </c>
      <c r="DU288" s="3" t="b">
        <v>0</v>
      </c>
      <c r="DV288" s="3" t="b">
        <v>0</v>
      </c>
      <c r="DW288" s="3" t="b">
        <v>0</v>
      </c>
      <c r="DX288" s="3" t="b">
        <v>0</v>
      </c>
      <c r="DY288" s="35"/>
      <c r="EA288" s="3" t="s">
        <v>973</v>
      </c>
      <c r="ED288" s="3">
        <v>249</v>
      </c>
      <c r="EE288" s="3">
        <v>1</v>
      </c>
      <c r="EH288" s="3" t="s">
        <v>154</v>
      </c>
      <c r="EI288" s="3" t="s">
        <v>853</v>
      </c>
      <c r="EJ288" s="3" t="s">
        <v>105</v>
      </c>
      <c r="EK288" s="3" t="s">
        <v>105</v>
      </c>
      <c r="EL288" s="3" t="s">
        <v>105</v>
      </c>
      <c r="EM288" s="3" t="s">
        <v>105</v>
      </c>
      <c r="EN288" s="3" t="s">
        <v>388</v>
      </c>
      <c r="EP288" s="3" t="s">
        <v>155</v>
      </c>
      <c r="EQ288" s="3" t="s">
        <v>105</v>
      </c>
      <c r="ER288" s="3" t="s">
        <v>155</v>
      </c>
      <c r="ES288" s="3" t="s">
        <v>105</v>
      </c>
      <c r="ET288" s="3" t="s">
        <v>105</v>
      </c>
      <c r="EU288" s="3" t="s">
        <v>105</v>
      </c>
      <c r="EV288" s="3" t="s">
        <v>105</v>
      </c>
      <c r="EW288" s="3" t="s">
        <v>105</v>
      </c>
      <c r="EX288" s="3" t="s">
        <v>105</v>
      </c>
      <c r="EY288" s="3" t="s">
        <v>389</v>
      </c>
      <c r="GA288" s="3" t="s">
        <v>395</v>
      </c>
      <c r="GH288" s="109"/>
    </row>
    <row r="289" spans="1:256">
      <c r="A289" s="36">
        <v>250</v>
      </c>
      <c r="B289" s="3">
        <v>0</v>
      </c>
      <c r="C289" s="228">
        <v>10316</v>
      </c>
      <c r="D289" s="228">
        <v>1002</v>
      </c>
      <c r="E289" s="3" t="s">
        <v>198</v>
      </c>
      <c r="F289" s="3" t="s">
        <v>199</v>
      </c>
      <c r="G289" s="3" t="s">
        <v>200</v>
      </c>
      <c r="H289" s="3" t="s">
        <v>201</v>
      </c>
      <c r="I289" s="37" t="s">
        <v>975</v>
      </c>
      <c r="J289" s="35" t="s">
        <v>587</v>
      </c>
      <c r="K289" s="35"/>
      <c r="L289" s="38" t="s">
        <v>976</v>
      </c>
      <c r="M289" s="39" t="s">
        <v>104</v>
      </c>
      <c r="N289" s="39" t="s">
        <v>109</v>
      </c>
      <c r="O289" s="39"/>
      <c r="P289" s="45">
        <v>6000</v>
      </c>
      <c r="Q289" s="39" t="s">
        <v>129</v>
      </c>
      <c r="R289" s="39">
        <v>7</v>
      </c>
      <c r="S289" s="57"/>
      <c r="T289" s="57"/>
      <c r="U289" s="57"/>
      <c r="V289" s="39" t="s">
        <v>83</v>
      </c>
      <c r="W289" s="39">
        <v>7</v>
      </c>
      <c r="X289" s="39"/>
      <c r="Y289" s="39"/>
      <c r="Z289" s="39" t="s">
        <v>109</v>
      </c>
      <c r="AA289" s="39"/>
      <c r="AB289" s="40"/>
      <c r="AC289" s="39"/>
      <c r="AD289" s="228" t="s">
        <v>111</v>
      </c>
      <c r="BA289" s="3" t="b">
        <v>1</v>
      </c>
      <c r="BB289" s="34" t="b">
        <v>1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0</v>
      </c>
      <c r="BQ289" s="35"/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v>0</v>
      </c>
      <c r="BX289" s="3">
        <v>0</v>
      </c>
      <c r="BY289" s="3">
        <v>0</v>
      </c>
      <c r="BZ289" s="3">
        <v>0</v>
      </c>
      <c r="CA289" s="3">
        <v>0</v>
      </c>
      <c r="CB289" s="3">
        <v>0</v>
      </c>
      <c r="CC289" s="3">
        <v>0</v>
      </c>
      <c r="CD289" s="3">
        <v>0</v>
      </c>
      <c r="CE289" s="3">
        <v>0</v>
      </c>
      <c r="CF289" s="35"/>
      <c r="CG289" s="3">
        <v>0</v>
      </c>
      <c r="CH289" s="3">
        <v>0</v>
      </c>
      <c r="CI289" s="3">
        <v>0</v>
      </c>
      <c r="CJ289" s="3">
        <v>0</v>
      </c>
      <c r="CK289" s="3">
        <v>0</v>
      </c>
      <c r="CL289" s="3">
        <v>0</v>
      </c>
      <c r="CM289" s="3">
        <v>0</v>
      </c>
      <c r="CN289" s="3">
        <v>0</v>
      </c>
      <c r="CO289" s="3">
        <v>0</v>
      </c>
      <c r="CP289" s="3">
        <v>0</v>
      </c>
      <c r="CQ289" s="3">
        <v>0</v>
      </c>
      <c r="CR289" s="3">
        <v>0</v>
      </c>
      <c r="CS289" s="3">
        <v>0</v>
      </c>
      <c r="CT289" s="3">
        <v>0</v>
      </c>
      <c r="CU289" s="35"/>
      <c r="CV289" s="3">
        <v>0</v>
      </c>
      <c r="CW289" s="3">
        <v>0</v>
      </c>
      <c r="CX289" s="3">
        <v>0</v>
      </c>
      <c r="CY289" s="3">
        <v>0</v>
      </c>
      <c r="CZ289" s="3">
        <v>0</v>
      </c>
      <c r="DA289" s="3">
        <v>0</v>
      </c>
      <c r="DB289" s="3">
        <v>0</v>
      </c>
      <c r="DC289" s="3">
        <v>0</v>
      </c>
      <c r="DD289" s="3">
        <v>0</v>
      </c>
      <c r="DE289" s="3">
        <v>0</v>
      </c>
      <c r="DF289" s="3">
        <v>0</v>
      </c>
      <c r="DG289" s="3">
        <v>0</v>
      </c>
      <c r="DH289" s="3">
        <v>0</v>
      </c>
      <c r="DI289" s="3">
        <v>0</v>
      </c>
      <c r="DJ289" s="35"/>
      <c r="DK289" s="3" t="b">
        <v>0</v>
      </c>
      <c r="DL289" s="3" t="b">
        <v>0</v>
      </c>
      <c r="DM289" s="3" t="b">
        <v>0</v>
      </c>
      <c r="DN289" s="3" t="b">
        <v>0</v>
      </c>
      <c r="DO289" s="3" t="b">
        <v>0</v>
      </c>
      <c r="DP289" s="3" t="b">
        <v>0</v>
      </c>
      <c r="DQ289" s="3" t="b">
        <v>0</v>
      </c>
      <c r="DR289" s="3" t="b">
        <v>0</v>
      </c>
      <c r="DS289" s="3" t="b">
        <v>0</v>
      </c>
      <c r="DT289" s="3" t="b">
        <v>0</v>
      </c>
      <c r="DU289" s="3" t="b">
        <v>0</v>
      </c>
      <c r="DV289" s="3" t="b">
        <v>0</v>
      </c>
      <c r="DW289" s="3" t="b">
        <v>0</v>
      </c>
      <c r="DX289" s="3" t="b">
        <v>0</v>
      </c>
      <c r="DY289" s="35"/>
      <c r="EA289" s="3" t="s">
        <v>975</v>
      </c>
      <c r="ED289" s="3">
        <v>250</v>
      </c>
      <c r="EE289" s="3">
        <v>1</v>
      </c>
      <c r="EH289" s="3" t="s">
        <v>104</v>
      </c>
      <c r="EI289" s="3" t="s">
        <v>850</v>
      </c>
      <c r="EJ289" s="3" t="s">
        <v>105</v>
      </c>
      <c r="EK289" s="3" t="s">
        <v>105</v>
      </c>
      <c r="EL289" s="3" t="s">
        <v>105</v>
      </c>
      <c r="EM289" s="3" t="s">
        <v>105</v>
      </c>
      <c r="EN289" s="3" t="s">
        <v>227</v>
      </c>
      <c r="EP289" s="3" t="s">
        <v>112</v>
      </c>
      <c r="EQ289" s="3" t="s">
        <v>105</v>
      </c>
      <c r="ER289" s="3" t="s">
        <v>112</v>
      </c>
      <c r="ES289" s="3" t="s">
        <v>105</v>
      </c>
      <c r="ET289" s="3" t="s">
        <v>105</v>
      </c>
      <c r="EU289" s="3" t="s">
        <v>105</v>
      </c>
      <c r="EV289" s="3" t="s">
        <v>105</v>
      </c>
      <c r="EW289" s="3" t="s">
        <v>105</v>
      </c>
      <c r="EX289" s="3" t="s">
        <v>105</v>
      </c>
      <c r="EY289" s="3" t="s">
        <v>229</v>
      </c>
      <c r="GB289" s="3" t="s">
        <v>104</v>
      </c>
      <c r="GC289" s="108" t="e">
        <f>#REF!+#REF!*IF($M289="A",1,0)+#REF!*0+#REF!*0+#REF!*IF($AA289="TRUE",1,0)+#REF!*IF(OR($Q289="Yes",$Q289="Cont"),1,0)+#REF!*($P289/1000)+#REF!*$R289+#REF!*IF($R289&gt;25,$R289-25,0)</f>
        <v>#REF!</v>
      </c>
      <c r="GD289" s="108" t="e">
        <f>#REF!+#REF!*IF($M289="A",1,0)+#REF!*1+#REF!*0+#REF!*IF($AA289="TRUE",1,0)+#REF!*IF(OR($Q289="Yes",$Q289="Cont"),1,0)+#REF!*($P289/1000)+#REF!*$R289+#REF!*IF($R289&gt;25,$R289-25,0)</f>
        <v>#REF!</v>
      </c>
      <c r="GE289" s="108" t="e">
        <f>#REF!+#REF!*IF($M289="A",1,0)+#REF!*1+#REF!*0+#REF!*IF($AA289="TRUE",1,0)+#REF!*IF(OR($Q289="Yes",$Q289="Cont"),1,0)+#REF!*($P289/1000)+#REF!*$R289+#REF!*IF($R289&gt;25,$R289-25,0)</f>
        <v>#REF!</v>
      </c>
      <c r="GF289" s="108" t="e">
        <f>#REF!+#REF!*IF($M289="A",1,0)+#REF!*1+#REF!*1+#REF!*IF($AA289="TRUE",1,0)+#REF!*IF(OR($Q289="Yes",$Q289="Cont"),1,0)+#REF!*($P289/1000)+#REF!*$R289+#REF!*IF($R289&gt;25,$R289-25,0)</f>
        <v>#REF!</v>
      </c>
      <c r="GG289" s="104">
        <v>7.9629999999999992E-2</v>
      </c>
      <c r="GH289" s="109">
        <v>72.260416710552065</v>
      </c>
    </row>
    <row r="290" spans="1:256">
      <c r="A290" s="36">
        <v>251</v>
      </c>
      <c r="B290" s="3">
        <v>0</v>
      </c>
      <c r="C290" s="228">
        <v>10317</v>
      </c>
      <c r="D290" s="228">
        <v>1002</v>
      </c>
      <c r="E290" s="3" t="s">
        <v>198</v>
      </c>
      <c r="F290" s="3" t="s">
        <v>199</v>
      </c>
      <c r="G290" s="3" t="s">
        <v>200</v>
      </c>
      <c r="H290" s="3" t="s">
        <v>201</v>
      </c>
      <c r="I290" s="37" t="s">
        <v>977</v>
      </c>
      <c r="J290" s="35" t="s">
        <v>587</v>
      </c>
      <c r="K290" s="35"/>
      <c r="L290" s="38" t="s">
        <v>978</v>
      </c>
      <c r="M290" s="39" t="s">
        <v>104</v>
      </c>
      <c r="N290" s="39" t="s">
        <v>109</v>
      </c>
      <c r="O290" s="39"/>
      <c r="P290" s="45">
        <v>6000</v>
      </c>
      <c r="Q290" s="39" t="s">
        <v>129</v>
      </c>
      <c r="R290" s="39">
        <v>8</v>
      </c>
      <c r="S290" s="57"/>
      <c r="T290" s="57"/>
      <c r="U290" s="57"/>
      <c r="V290" s="39" t="s">
        <v>83</v>
      </c>
      <c r="W290" s="39">
        <v>8</v>
      </c>
      <c r="X290" s="39"/>
      <c r="Y290" s="39"/>
      <c r="Z290" s="39" t="s">
        <v>109</v>
      </c>
      <c r="AA290" s="39"/>
      <c r="AB290" s="40"/>
      <c r="AC290" s="39"/>
      <c r="AD290" s="228" t="s">
        <v>111</v>
      </c>
      <c r="BA290" s="3" t="b">
        <v>1</v>
      </c>
      <c r="BB290" s="34" t="b">
        <v>1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5"/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0</v>
      </c>
      <c r="BX290" s="3">
        <v>0</v>
      </c>
      <c r="BY290" s="3">
        <v>0</v>
      </c>
      <c r="BZ290" s="3">
        <v>0</v>
      </c>
      <c r="CA290" s="3">
        <v>0</v>
      </c>
      <c r="CB290" s="3">
        <v>0</v>
      </c>
      <c r="CC290" s="3">
        <v>0</v>
      </c>
      <c r="CD290" s="3">
        <v>0</v>
      </c>
      <c r="CE290" s="3">
        <v>0</v>
      </c>
      <c r="CF290" s="35"/>
      <c r="CG290" s="3">
        <v>0</v>
      </c>
      <c r="CH290" s="3">
        <v>0</v>
      </c>
      <c r="CI290" s="3">
        <v>0</v>
      </c>
      <c r="CJ290" s="3">
        <v>0</v>
      </c>
      <c r="CK290" s="3">
        <v>0</v>
      </c>
      <c r="CL290" s="3">
        <v>0</v>
      </c>
      <c r="CM290" s="3">
        <v>0</v>
      </c>
      <c r="CN290" s="3">
        <v>0</v>
      </c>
      <c r="CO290" s="3">
        <v>0</v>
      </c>
      <c r="CP290" s="3">
        <v>0</v>
      </c>
      <c r="CQ290" s="3">
        <v>0</v>
      </c>
      <c r="CR290" s="3">
        <v>0</v>
      </c>
      <c r="CS290" s="3">
        <v>0</v>
      </c>
      <c r="CT290" s="3">
        <v>0</v>
      </c>
      <c r="CU290" s="35"/>
      <c r="CV290" s="3">
        <v>0</v>
      </c>
      <c r="CW290" s="3">
        <v>0</v>
      </c>
      <c r="CX290" s="3">
        <v>0</v>
      </c>
      <c r="CY290" s="3">
        <v>0</v>
      </c>
      <c r="CZ290" s="3">
        <v>0</v>
      </c>
      <c r="DA290" s="3">
        <v>0</v>
      </c>
      <c r="DB290" s="3">
        <v>0</v>
      </c>
      <c r="DC290" s="3">
        <v>0</v>
      </c>
      <c r="DD290" s="3">
        <v>0</v>
      </c>
      <c r="DE290" s="3">
        <v>0</v>
      </c>
      <c r="DF290" s="3">
        <v>0</v>
      </c>
      <c r="DG290" s="3">
        <v>0</v>
      </c>
      <c r="DH290" s="3">
        <v>0</v>
      </c>
      <c r="DI290" s="3">
        <v>0</v>
      </c>
      <c r="DJ290" s="35"/>
      <c r="DK290" s="3" t="b">
        <v>0</v>
      </c>
      <c r="DL290" s="3" t="b">
        <v>0</v>
      </c>
      <c r="DM290" s="3" t="b">
        <v>0</v>
      </c>
      <c r="DN290" s="3" t="b">
        <v>0</v>
      </c>
      <c r="DO290" s="3" t="b">
        <v>0</v>
      </c>
      <c r="DP290" s="3" t="b">
        <v>0</v>
      </c>
      <c r="DQ290" s="3" t="b">
        <v>0</v>
      </c>
      <c r="DR290" s="3" t="b">
        <v>0</v>
      </c>
      <c r="DS290" s="3" t="b">
        <v>0</v>
      </c>
      <c r="DT290" s="3" t="b">
        <v>0</v>
      </c>
      <c r="DU290" s="3" t="b">
        <v>0</v>
      </c>
      <c r="DV290" s="3" t="b">
        <v>0</v>
      </c>
      <c r="DW290" s="3" t="b">
        <v>0</v>
      </c>
      <c r="DX290" s="3" t="b">
        <v>0</v>
      </c>
      <c r="DY290" s="35"/>
      <c r="EA290" s="3" t="s">
        <v>977</v>
      </c>
      <c r="ED290" s="3">
        <v>251</v>
      </c>
      <c r="EE290" s="3">
        <v>1</v>
      </c>
      <c r="EH290" s="3" t="s">
        <v>104</v>
      </c>
      <c r="EI290" s="3" t="s">
        <v>850</v>
      </c>
      <c r="EJ290" s="3" t="s">
        <v>105</v>
      </c>
      <c r="EK290" s="3" t="s">
        <v>105</v>
      </c>
      <c r="EL290" s="3" t="s">
        <v>105</v>
      </c>
      <c r="EM290" s="3" t="s">
        <v>105</v>
      </c>
      <c r="EN290" s="3" t="s">
        <v>233</v>
      </c>
      <c r="EP290" s="3" t="s">
        <v>112</v>
      </c>
      <c r="EQ290" s="3" t="s">
        <v>105</v>
      </c>
      <c r="ER290" s="3" t="s">
        <v>112</v>
      </c>
      <c r="ES290" s="3" t="s">
        <v>105</v>
      </c>
      <c r="ET290" s="3" t="s">
        <v>105</v>
      </c>
      <c r="EU290" s="3" t="s">
        <v>105</v>
      </c>
      <c r="EV290" s="3" t="s">
        <v>105</v>
      </c>
      <c r="EW290" s="3" t="s">
        <v>105</v>
      </c>
      <c r="EX290" s="3" t="s">
        <v>105</v>
      </c>
      <c r="EY290" s="3" t="s">
        <v>235</v>
      </c>
      <c r="GB290" s="3" t="s">
        <v>104</v>
      </c>
      <c r="GC290" s="108" t="e">
        <f>#REF!+#REF!*IF($M290="A",1,0)+#REF!*0+#REF!*0+#REF!*IF($AA290="TRUE",1,0)+#REF!*IF(OR($Q290="Yes",$Q290="Cont"),1,0)+#REF!*($P290/1000)+#REF!*$R290+#REF!*IF($R290&gt;25,$R290-25,0)</f>
        <v>#REF!</v>
      </c>
      <c r="GD290" s="108" t="e">
        <f>#REF!+#REF!*IF($M290="A",1,0)+#REF!*1+#REF!*0+#REF!*IF($AA290="TRUE",1,0)+#REF!*IF(OR($Q290="Yes",$Q290="Cont"),1,0)+#REF!*($P290/1000)+#REF!*$R290+#REF!*IF($R290&gt;25,$R290-25,0)</f>
        <v>#REF!</v>
      </c>
      <c r="GE290" s="108" t="e">
        <f>#REF!+#REF!*IF($M290="A",1,0)+#REF!*1+#REF!*0+#REF!*IF($AA290="TRUE",1,0)+#REF!*IF(OR($Q290="Yes",$Q290="Cont"),1,0)+#REF!*($P290/1000)+#REF!*$R290+#REF!*IF($R290&gt;25,$R290-25,0)</f>
        <v>#REF!</v>
      </c>
      <c r="GF290" s="108" t="e">
        <f>#REF!+#REF!*IF($M290="A",1,0)+#REF!*1+#REF!*1+#REF!*IF($AA290="TRUE",1,0)+#REF!*IF(OR($Q290="Yes",$Q290="Cont"),1,0)+#REF!*($P290/1000)+#REF!*$R290+#REF!*IF($R290&gt;25,$R290-25,0)</f>
        <v>#REF!</v>
      </c>
      <c r="GG290" s="104">
        <v>7.9629999999999992E-2</v>
      </c>
      <c r="GH290" s="109">
        <v>72.260416710552065</v>
      </c>
    </row>
    <row r="291" spans="1:256">
      <c r="A291" s="36">
        <v>252</v>
      </c>
      <c r="B291" s="3">
        <v>0</v>
      </c>
      <c r="C291" s="228">
        <v>10318</v>
      </c>
      <c r="D291" s="228">
        <v>1002</v>
      </c>
      <c r="E291" s="3" t="s">
        <v>198</v>
      </c>
      <c r="F291" s="3" t="s">
        <v>199</v>
      </c>
      <c r="G291" s="3" t="s">
        <v>200</v>
      </c>
      <c r="H291" s="3" t="s">
        <v>201</v>
      </c>
      <c r="I291" s="37" t="s">
        <v>979</v>
      </c>
      <c r="J291" s="35" t="s">
        <v>587</v>
      </c>
      <c r="K291" s="35"/>
      <c r="L291" s="38" t="s">
        <v>980</v>
      </c>
      <c r="M291" s="39" t="s">
        <v>104</v>
      </c>
      <c r="N291" s="39" t="s">
        <v>109</v>
      </c>
      <c r="O291" s="39"/>
      <c r="P291" s="45">
        <v>6000</v>
      </c>
      <c r="Q291" s="39" t="s">
        <v>129</v>
      </c>
      <c r="R291" s="39">
        <v>9</v>
      </c>
      <c r="S291" s="57"/>
      <c r="T291" s="57"/>
      <c r="U291" s="57"/>
      <c r="V291" s="39" t="s">
        <v>83</v>
      </c>
      <c r="W291" s="39">
        <v>9</v>
      </c>
      <c r="X291" s="39"/>
      <c r="Y291" s="39"/>
      <c r="Z291" s="39" t="s">
        <v>109</v>
      </c>
      <c r="AA291" s="39"/>
      <c r="AB291" s="40"/>
      <c r="AC291" s="39"/>
      <c r="AD291" s="228" t="s">
        <v>111</v>
      </c>
      <c r="BA291" s="3" t="b">
        <v>1</v>
      </c>
      <c r="BB291" s="34" t="b">
        <v>1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35"/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>
        <v>0</v>
      </c>
      <c r="CA291" s="3">
        <v>0</v>
      </c>
      <c r="CB291" s="3">
        <v>0</v>
      </c>
      <c r="CC291" s="3">
        <v>0</v>
      </c>
      <c r="CD291" s="3">
        <v>0</v>
      </c>
      <c r="CE291" s="3">
        <v>0</v>
      </c>
      <c r="CF291" s="35"/>
      <c r="CG291" s="3">
        <v>0</v>
      </c>
      <c r="CH291" s="3">
        <v>0</v>
      </c>
      <c r="CI291" s="3">
        <v>0</v>
      </c>
      <c r="CJ291" s="3">
        <v>0</v>
      </c>
      <c r="CK291" s="3">
        <v>0</v>
      </c>
      <c r="CL291" s="3">
        <v>0</v>
      </c>
      <c r="CM291" s="3">
        <v>0</v>
      </c>
      <c r="CN291" s="3">
        <v>0</v>
      </c>
      <c r="CO291" s="3">
        <v>0</v>
      </c>
      <c r="CP291" s="3">
        <v>0</v>
      </c>
      <c r="CQ291" s="3">
        <v>0</v>
      </c>
      <c r="CR291" s="3">
        <v>0</v>
      </c>
      <c r="CS291" s="3">
        <v>0</v>
      </c>
      <c r="CT291" s="3">
        <v>0</v>
      </c>
      <c r="CU291" s="35"/>
      <c r="CV291" s="3">
        <v>0</v>
      </c>
      <c r="CW291" s="3">
        <v>0</v>
      </c>
      <c r="CX291" s="3">
        <v>0</v>
      </c>
      <c r="CY291" s="3">
        <v>0</v>
      </c>
      <c r="CZ291" s="3">
        <v>0</v>
      </c>
      <c r="DA291" s="3">
        <v>0</v>
      </c>
      <c r="DB291" s="3">
        <v>0</v>
      </c>
      <c r="DC291" s="3">
        <v>0</v>
      </c>
      <c r="DD291" s="3">
        <v>0</v>
      </c>
      <c r="DE291" s="3">
        <v>0</v>
      </c>
      <c r="DF291" s="3">
        <v>0</v>
      </c>
      <c r="DG291" s="3">
        <v>0</v>
      </c>
      <c r="DH291" s="3">
        <v>0</v>
      </c>
      <c r="DI291" s="3">
        <v>0</v>
      </c>
      <c r="DJ291" s="35"/>
      <c r="DK291" s="3" t="b">
        <v>0</v>
      </c>
      <c r="DL291" s="3" t="b">
        <v>0</v>
      </c>
      <c r="DM291" s="3" t="b">
        <v>0</v>
      </c>
      <c r="DN291" s="3" t="b">
        <v>0</v>
      </c>
      <c r="DO291" s="3" t="b">
        <v>0</v>
      </c>
      <c r="DP291" s="3" t="b">
        <v>0</v>
      </c>
      <c r="DQ291" s="3" t="b">
        <v>0</v>
      </c>
      <c r="DR291" s="3" t="b">
        <v>0</v>
      </c>
      <c r="DS291" s="3" t="b">
        <v>0</v>
      </c>
      <c r="DT291" s="3" t="b">
        <v>0</v>
      </c>
      <c r="DU291" s="3" t="b">
        <v>0</v>
      </c>
      <c r="DV291" s="3" t="b">
        <v>0</v>
      </c>
      <c r="DW291" s="3" t="b">
        <v>0</v>
      </c>
      <c r="DX291" s="3" t="b">
        <v>0</v>
      </c>
      <c r="DY291" s="35"/>
      <c r="EA291" s="3" t="s">
        <v>979</v>
      </c>
      <c r="ED291" s="3">
        <v>252</v>
      </c>
      <c r="EE291" s="3">
        <v>1</v>
      </c>
      <c r="EH291" s="3" t="s">
        <v>104</v>
      </c>
      <c r="EI291" s="3" t="s">
        <v>850</v>
      </c>
      <c r="EJ291" s="3" t="s">
        <v>105</v>
      </c>
      <c r="EK291" s="3" t="s">
        <v>105</v>
      </c>
      <c r="EL291" s="3" t="s">
        <v>105</v>
      </c>
      <c r="EM291" s="3" t="s">
        <v>105</v>
      </c>
      <c r="EN291" s="3" t="s">
        <v>239</v>
      </c>
      <c r="EP291" s="3" t="s">
        <v>112</v>
      </c>
      <c r="EQ291" s="3" t="s">
        <v>105</v>
      </c>
      <c r="ER291" s="3" t="s">
        <v>112</v>
      </c>
      <c r="ES291" s="3" t="s">
        <v>105</v>
      </c>
      <c r="ET291" s="3" t="s">
        <v>105</v>
      </c>
      <c r="EU291" s="3" t="s">
        <v>105</v>
      </c>
      <c r="EV291" s="3" t="s">
        <v>105</v>
      </c>
      <c r="EW291" s="3" t="s">
        <v>105</v>
      </c>
      <c r="EX291" s="3" t="s">
        <v>105</v>
      </c>
      <c r="EY291" s="3" t="s">
        <v>241</v>
      </c>
      <c r="GB291" s="3" t="s">
        <v>104</v>
      </c>
      <c r="GC291" s="108" t="e">
        <f>#REF!+#REF!*IF($M291="A",1,0)+#REF!*0+#REF!*0+#REF!*IF($AA291="TRUE",1,0)+#REF!*IF(OR($Q291="Yes",$Q291="Cont"),1,0)+#REF!*($P291/1000)+#REF!*$R291+#REF!*IF($R291&gt;25,$R291-25,0)</f>
        <v>#REF!</v>
      </c>
      <c r="GD291" s="108" t="e">
        <f>#REF!+#REF!*IF($M291="A",1,0)+#REF!*1+#REF!*0+#REF!*IF($AA291="TRUE",1,0)+#REF!*IF(OR($Q291="Yes",$Q291="Cont"),1,0)+#REF!*($P291/1000)+#REF!*$R291+#REF!*IF($R291&gt;25,$R291-25,0)</f>
        <v>#REF!</v>
      </c>
      <c r="GE291" s="108" t="e">
        <f>#REF!+#REF!*IF($M291="A",1,0)+#REF!*1+#REF!*0+#REF!*IF($AA291="TRUE",1,0)+#REF!*IF(OR($Q291="Yes",$Q291="Cont"),1,0)+#REF!*($P291/1000)+#REF!*$R291+#REF!*IF($R291&gt;25,$R291-25,0)</f>
        <v>#REF!</v>
      </c>
      <c r="GF291" s="108" t="e">
        <f>#REF!+#REF!*IF($M291="A",1,0)+#REF!*1+#REF!*1+#REF!*IF($AA291="TRUE",1,0)+#REF!*IF(OR($Q291="Yes",$Q291="Cont"),1,0)+#REF!*($P291/1000)+#REF!*$R291+#REF!*IF($R291&gt;25,$R291-25,0)</f>
        <v>#REF!</v>
      </c>
      <c r="GG291" s="104">
        <v>7.9629999999999992E-2</v>
      </c>
      <c r="GH291" s="109">
        <v>72.260416710552065</v>
      </c>
    </row>
    <row r="292" spans="1:256">
      <c r="A292" s="36">
        <v>253</v>
      </c>
      <c r="B292" s="3">
        <v>0</v>
      </c>
      <c r="C292" s="228">
        <v>10319</v>
      </c>
      <c r="D292" s="228">
        <v>1002</v>
      </c>
      <c r="E292" s="3" t="s">
        <v>198</v>
      </c>
      <c r="F292" s="3" t="s">
        <v>199</v>
      </c>
      <c r="G292" s="3" t="s">
        <v>200</v>
      </c>
      <c r="H292" s="3" t="s">
        <v>201</v>
      </c>
      <c r="I292" s="37" t="s">
        <v>981</v>
      </c>
      <c r="J292" s="35" t="s">
        <v>587</v>
      </c>
      <c r="K292" s="35"/>
      <c r="L292" s="38" t="s">
        <v>982</v>
      </c>
      <c r="M292" s="39" t="s">
        <v>104</v>
      </c>
      <c r="N292" s="39" t="s">
        <v>109</v>
      </c>
      <c r="O292" s="39"/>
      <c r="P292" s="45">
        <v>6000</v>
      </c>
      <c r="Q292" s="39" t="s">
        <v>129</v>
      </c>
      <c r="R292" s="39">
        <v>10</v>
      </c>
      <c r="S292" s="57"/>
      <c r="T292" s="57"/>
      <c r="U292" s="57"/>
      <c r="V292" s="39" t="s">
        <v>83</v>
      </c>
      <c r="W292" s="39">
        <v>10</v>
      </c>
      <c r="X292" s="39"/>
      <c r="Y292" s="39"/>
      <c r="Z292" s="39" t="s">
        <v>109</v>
      </c>
      <c r="AA292" s="39"/>
      <c r="AB292" s="40"/>
      <c r="AC292" s="39"/>
      <c r="AD292" s="228" t="s">
        <v>111</v>
      </c>
      <c r="BA292" s="3" t="b">
        <v>1</v>
      </c>
      <c r="BB292" s="34" t="b">
        <v>1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0</v>
      </c>
      <c r="BQ292" s="35"/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0</v>
      </c>
      <c r="BZ292" s="3">
        <v>0</v>
      </c>
      <c r="CA292" s="3">
        <v>0</v>
      </c>
      <c r="CB292" s="3">
        <v>0</v>
      </c>
      <c r="CC292" s="3">
        <v>0</v>
      </c>
      <c r="CD292" s="3">
        <v>0</v>
      </c>
      <c r="CE292" s="3">
        <v>0</v>
      </c>
      <c r="CF292" s="35"/>
      <c r="CG292" s="3">
        <v>0</v>
      </c>
      <c r="CH292" s="3">
        <v>0</v>
      </c>
      <c r="CI292" s="3">
        <v>0</v>
      </c>
      <c r="CJ292" s="3">
        <v>0</v>
      </c>
      <c r="CK292" s="3">
        <v>0</v>
      </c>
      <c r="CL292" s="3">
        <v>0</v>
      </c>
      <c r="CM292" s="3">
        <v>0</v>
      </c>
      <c r="CN292" s="3">
        <v>0</v>
      </c>
      <c r="CO292" s="3">
        <v>0</v>
      </c>
      <c r="CP292" s="3">
        <v>0</v>
      </c>
      <c r="CQ292" s="3">
        <v>0</v>
      </c>
      <c r="CR292" s="3">
        <v>0</v>
      </c>
      <c r="CS292" s="3">
        <v>0</v>
      </c>
      <c r="CT292" s="3">
        <v>0</v>
      </c>
      <c r="CU292" s="35"/>
      <c r="CV292" s="3">
        <v>0</v>
      </c>
      <c r="CW292" s="3">
        <v>0</v>
      </c>
      <c r="CX292" s="3">
        <v>0</v>
      </c>
      <c r="CY292" s="3">
        <v>0</v>
      </c>
      <c r="CZ292" s="3">
        <v>0</v>
      </c>
      <c r="DA292" s="3">
        <v>0</v>
      </c>
      <c r="DB292" s="3">
        <v>0</v>
      </c>
      <c r="DC292" s="3">
        <v>0</v>
      </c>
      <c r="DD292" s="3">
        <v>0</v>
      </c>
      <c r="DE292" s="3">
        <v>0</v>
      </c>
      <c r="DF292" s="3">
        <v>0</v>
      </c>
      <c r="DG292" s="3">
        <v>0</v>
      </c>
      <c r="DH292" s="3">
        <v>0</v>
      </c>
      <c r="DI292" s="3">
        <v>0</v>
      </c>
      <c r="DJ292" s="35"/>
      <c r="DK292" s="3" t="b">
        <v>0</v>
      </c>
      <c r="DL292" s="3" t="b">
        <v>0</v>
      </c>
      <c r="DM292" s="3" t="b">
        <v>0</v>
      </c>
      <c r="DN292" s="3" t="b">
        <v>0</v>
      </c>
      <c r="DO292" s="3" t="b">
        <v>0</v>
      </c>
      <c r="DP292" s="3" t="b">
        <v>0</v>
      </c>
      <c r="DQ292" s="3" t="b">
        <v>0</v>
      </c>
      <c r="DR292" s="3" t="b">
        <v>0</v>
      </c>
      <c r="DS292" s="3" t="b">
        <v>0</v>
      </c>
      <c r="DT292" s="3" t="b">
        <v>0</v>
      </c>
      <c r="DU292" s="3" t="b">
        <v>0</v>
      </c>
      <c r="DV292" s="3" t="b">
        <v>0</v>
      </c>
      <c r="DW292" s="3" t="b">
        <v>0</v>
      </c>
      <c r="DX292" s="3" t="b">
        <v>0</v>
      </c>
      <c r="DY292" s="35"/>
      <c r="EA292" s="3" t="s">
        <v>981</v>
      </c>
      <c r="ED292" s="3">
        <v>253</v>
      </c>
      <c r="EE292" s="3">
        <v>1</v>
      </c>
      <c r="EH292" s="3" t="s">
        <v>104</v>
      </c>
      <c r="EI292" s="3" t="s">
        <v>850</v>
      </c>
      <c r="EJ292" s="3" t="s">
        <v>105</v>
      </c>
      <c r="EK292" s="3" t="s">
        <v>105</v>
      </c>
      <c r="EL292" s="3" t="s">
        <v>105</v>
      </c>
      <c r="EM292" s="3" t="s">
        <v>105</v>
      </c>
      <c r="EN292" s="3" t="s">
        <v>245</v>
      </c>
      <c r="EP292" s="3" t="s">
        <v>112</v>
      </c>
      <c r="EQ292" s="3" t="s">
        <v>105</v>
      </c>
      <c r="ER292" s="3" t="s">
        <v>112</v>
      </c>
      <c r="ES292" s="3" t="s">
        <v>105</v>
      </c>
      <c r="ET292" s="3" t="s">
        <v>105</v>
      </c>
      <c r="EU292" s="3" t="s">
        <v>105</v>
      </c>
      <c r="EV292" s="3" t="s">
        <v>105</v>
      </c>
      <c r="EW292" s="3" t="s">
        <v>105</v>
      </c>
      <c r="EX292" s="3" t="s">
        <v>105</v>
      </c>
      <c r="EY292" s="3" t="s">
        <v>247</v>
      </c>
      <c r="GB292" s="3" t="s">
        <v>104</v>
      </c>
      <c r="GC292" s="108" t="e">
        <f>#REF!+#REF!*IF($M292="A",1,0)+#REF!*0+#REF!*0+#REF!*IF($AA292="TRUE",1,0)+#REF!*IF(OR($Q292="Yes",$Q292="Cont"),1,0)+#REF!*($P292/1000)+#REF!*$R292+#REF!*IF($R292&gt;25,$R292-25,0)</f>
        <v>#REF!</v>
      </c>
      <c r="GD292" s="108" t="e">
        <f>#REF!+#REF!*IF($M292="A",1,0)+#REF!*1+#REF!*0+#REF!*IF($AA292="TRUE",1,0)+#REF!*IF(OR($Q292="Yes",$Q292="Cont"),1,0)+#REF!*($P292/1000)+#REF!*$R292+#REF!*IF($R292&gt;25,$R292-25,0)</f>
        <v>#REF!</v>
      </c>
      <c r="GE292" s="108" t="e">
        <f>#REF!+#REF!*IF($M292="A",1,0)+#REF!*1+#REF!*0+#REF!*IF($AA292="TRUE",1,0)+#REF!*IF(OR($Q292="Yes",$Q292="Cont"),1,0)+#REF!*($P292/1000)+#REF!*$R292+#REF!*IF($R292&gt;25,$R292-25,0)</f>
        <v>#REF!</v>
      </c>
      <c r="GF292" s="108" t="e">
        <f>#REF!+#REF!*IF($M292="A",1,0)+#REF!*1+#REF!*1+#REF!*IF($AA292="TRUE",1,0)+#REF!*IF(OR($Q292="Yes",$Q292="Cont"),1,0)+#REF!*($P292/1000)+#REF!*$R292+#REF!*IF($R292&gt;25,$R292-25,0)</f>
        <v>#REF!</v>
      </c>
      <c r="GG292" s="104">
        <v>7.9629999999999992E-2</v>
      </c>
      <c r="GH292" s="109">
        <v>72.260416710552065</v>
      </c>
    </row>
    <row r="293" spans="1:256">
      <c r="A293" s="36">
        <v>254</v>
      </c>
      <c r="B293" s="3">
        <v>0</v>
      </c>
      <c r="C293" s="228">
        <v>10320</v>
      </c>
      <c r="D293" s="228">
        <v>1002</v>
      </c>
      <c r="E293" s="3" t="s">
        <v>198</v>
      </c>
      <c r="F293" s="3" t="s">
        <v>199</v>
      </c>
      <c r="G293" s="3" t="s">
        <v>200</v>
      </c>
      <c r="H293" s="3" t="s">
        <v>201</v>
      </c>
      <c r="I293" s="27" t="s">
        <v>983</v>
      </c>
      <c r="J293" s="26" t="s">
        <v>587</v>
      </c>
      <c r="K293" s="26"/>
      <c r="L293" s="58" t="s">
        <v>984</v>
      </c>
      <c r="M293" s="101" t="s">
        <v>104</v>
      </c>
      <c r="N293" s="101" t="s">
        <v>109</v>
      </c>
      <c r="O293" s="101"/>
      <c r="P293" s="45">
        <v>6000</v>
      </c>
      <c r="Q293" s="101" t="s">
        <v>129</v>
      </c>
      <c r="R293" s="101">
        <v>11</v>
      </c>
      <c r="S293" s="8"/>
      <c r="T293" s="8"/>
      <c r="U293" s="8"/>
      <c r="V293" s="101" t="s">
        <v>83</v>
      </c>
      <c r="W293" s="101">
        <v>11</v>
      </c>
      <c r="X293" s="101"/>
      <c r="Y293" s="101"/>
      <c r="Z293" s="101" t="s">
        <v>109</v>
      </c>
      <c r="AA293" s="101"/>
      <c r="AB293" s="103"/>
      <c r="AC293" s="39"/>
      <c r="AD293" s="228" t="s">
        <v>111</v>
      </c>
      <c r="BA293" s="3" t="b">
        <v>1</v>
      </c>
      <c r="BB293" s="34" t="b">
        <v>1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0</v>
      </c>
      <c r="BQ293" s="35"/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0</v>
      </c>
      <c r="BZ293" s="3">
        <v>0</v>
      </c>
      <c r="CA293" s="3">
        <v>0</v>
      </c>
      <c r="CB293" s="3">
        <v>0</v>
      </c>
      <c r="CC293" s="3">
        <v>0</v>
      </c>
      <c r="CD293" s="3">
        <v>0</v>
      </c>
      <c r="CE293" s="3">
        <v>0</v>
      </c>
      <c r="CF293" s="35"/>
      <c r="CG293" s="3">
        <v>0</v>
      </c>
      <c r="CH293" s="3">
        <v>0</v>
      </c>
      <c r="CI293" s="3">
        <v>0</v>
      </c>
      <c r="CJ293" s="3">
        <v>0</v>
      </c>
      <c r="CK293" s="3">
        <v>0</v>
      </c>
      <c r="CL293" s="3">
        <v>0</v>
      </c>
      <c r="CM293" s="3">
        <v>0</v>
      </c>
      <c r="CN293" s="3">
        <v>0</v>
      </c>
      <c r="CO293" s="3">
        <v>0</v>
      </c>
      <c r="CP293" s="3">
        <v>0</v>
      </c>
      <c r="CQ293" s="3">
        <v>0</v>
      </c>
      <c r="CR293" s="3">
        <v>0</v>
      </c>
      <c r="CS293" s="3">
        <v>0</v>
      </c>
      <c r="CT293" s="3">
        <v>0</v>
      </c>
      <c r="CU293" s="35"/>
      <c r="CV293" s="3">
        <v>0</v>
      </c>
      <c r="CW293" s="3">
        <v>0</v>
      </c>
      <c r="CX293" s="3">
        <v>0</v>
      </c>
      <c r="CY293" s="3">
        <v>0</v>
      </c>
      <c r="CZ293" s="3">
        <v>0</v>
      </c>
      <c r="DA293" s="3">
        <v>0</v>
      </c>
      <c r="DB293" s="3">
        <v>0</v>
      </c>
      <c r="DC293" s="3">
        <v>0</v>
      </c>
      <c r="DD293" s="3">
        <v>0</v>
      </c>
      <c r="DE293" s="3">
        <v>0</v>
      </c>
      <c r="DF293" s="3">
        <v>0</v>
      </c>
      <c r="DG293" s="3">
        <v>0</v>
      </c>
      <c r="DH293" s="3">
        <v>0</v>
      </c>
      <c r="DI293" s="3">
        <v>0</v>
      </c>
      <c r="DJ293" s="35"/>
      <c r="DK293" s="3" t="b">
        <v>0</v>
      </c>
      <c r="DL293" s="3" t="b">
        <v>0</v>
      </c>
      <c r="DM293" s="3" t="b">
        <v>0</v>
      </c>
      <c r="DN293" s="3" t="b">
        <v>0</v>
      </c>
      <c r="DO293" s="3" t="b">
        <v>0</v>
      </c>
      <c r="DP293" s="3" t="b">
        <v>0</v>
      </c>
      <c r="DQ293" s="3" t="b">
        <v>0</v>
      </c>
      <c r="DR293" s="3" t="b">
        <v>0</v>
      </c>
      <c r="DS293" s="3" t="b">
        <v>0</v>
      </c>
      <c r="DT293" s="3" t="b">
        <v>0</v>
      </c>
      <c r="DU293" s="3" t="b">
        <v>0</v>
      </c>
      <c r="DV293" s="3" t="b">
        <v>0</v>
      </c>
      <c r="DW293" s="3" t="b">
        <v>0</v>
      </c>
      <c r="DX293" s="3" t="b">
        <v>0</v>
      </c>
      <c r="DY293" s="35"/>
      <c r="EA293" s="3" t="s">
        <v>983</v>
      </c>
      <c r="ED293" s="3">
        <v>254</v>
      </c>
      <c r="EE293" s="3">
        <v>1</v>
      </c>
      <c r="EH293" s="3" t="s">
        <v>104</v>
      </c>
      <c r="EI293" s="3" t="s">
        <v>850</v>
      </c>
      <c r="EJ293" s="3" t="s">
        <v>105</v>
      </c>
      <c r="EK293" s="3" t="s">
        <v>105</v>
      </c>
      <c r="EL293" s="3" t="s">
        <v>105</v>
      </c>
      <c r="EM293" s="3" t="s">
        <v>105</v>
      </c>
      <c r="EN293" s="3" t="s">
        <v>251</v>
      </c>
      <c r="EP293" s="3" t="s">
        <v>112</v>
      </c>
      <c r="EQ293" s="3" t="s">
        <v>105</v>
      </c>
      <c r="ER293" s="3" t="s">
        <v>112</v>
      </c>
      <c r="ES293" s="3" t="s">
        <v>105</v>
      </c>
      <c r="ET293" s="3" t="s">
        <v>105</v>
      </c>
      <c r="EU293" s="3" t="s">
        <v>105</v>
      </c>
      <c r="EV293" s="3" t="s">
        <v>105</v>
      </c>
      <c r="EW293" s="3" t="s">
        <v>105</v>
      </c>
      <c r="EX293" s="3" t="s">
        <v>105</v>
      </c>
      <c r="EY293" s="3" t="s">
        <v>253</v>
      </c>
      <c r="GB293" s="3" t="s">
        <v>104</v>
      </c>
      <c r="GC293" s="108" t="e">
        <f>#REF!+#REF!*IF($M293="A",1,0)+#REF!*0+#REF!*0+#REF!*IF($AA293="TRUE",1,0)+#REF!*IF(OR($Q293="Yes",$Q293="Cont"),1,0)+#REF!*($P293/1000)+#REF!*$R293+#REF!*IF($R293&gt;25,$R293-25,0)</f>
        <v>#REF!</v>
      </c>
      <c r="GD293" s="108" t="e">
        <f>#REF!+#REF!*IF($M293="A",1,0)+#REF!*1+#REF!*0+#REF!*IF($AA293="TRUE",1,0)+#REF!*IF(OR($Q293="Yes",$Q293="Cont"),1,0)+#REF!*($P293/1000)+#REF!*$R293+#REF!*IF($R293&gt;25,$R293-25,0)</f>
        <v>#REF!</v>
      </c>
      <c r="GE293" s="108" t="e">
        <f>#REF!+#REF!*IF($M293="A",1,0)+#REF!*1+#REF!*0+#REF!*IF($AA293="TRUE",1,0)+#REF!*IF(OR($Q293="Yes",$Q293="Cont"),1,0)+#REF!*($P293/1000)+#REF!*$R293+#REF!*IF($R293&gt;25,$R293-25,0)</f>
        <v>#REF!</v>
      </c>
      <c r="GF293" s="108" t="e">
        <f>#REF!+#REF!*IF($M293="A",1,0)+#REF!*1+#REF!*1+#REF!*IF($AA293="TRUE",1,0)+#REF!*IF(OR($Q293="Yes",$Q293="Cont"),1,0)+#REF!*($P293/1000)+#REF!*$R293+#REF!*IF($R293&gt;25,$R293-25,0)</f>
        <v>#REF!</v>
      </c>
      <c r="GG293" s="104">
        <v>7.9629999999999992E-2</v>
      </c>
      <c r="GH293" s="109">
        <v>72.260416710552065</v>
      </c>
    </row>
    <row r="294" spans="1:256">
      <c r="A294" s="36">
        <v>255</v>
      </c>
      <c r="B294" s="3">
        <v>0</v>
      </c>
      <c r="C294" s="228">
        <v>10321</v>
      </c>
      <c r="D294" s="41">
        <v>1002</v>
      </c>
      <c r="E294" s="42" t="s">
        <v>198</v>
      </c>
      <c r="F294" s="42" t="s">
        <v>199</v>
      </c>
      <c r="G294" s="42" t="s">
        <v>200</v>
      </c>
      <c r="H294" s="42" t="s">
        <v>201</v>
      </c>
      <c r="I294" s="37" t="s">
        <v>985</v>
      </c>
      <c r="J294" s="43" t="s">
        <v>587</v>
      </c>
      <c r="L294" s="44" t="s">
        <v>986</v>
      </c>
      <c r="M294" s="45" t="s">
        <v>104</v>
      </c>
      <c r="N294" s="45" t="s">
        <v>109</v>
      </c>
      <c r="O294" s="45"/>
      <c r="P294" s="45">
        <v>6000</v>
      </c>
      <c r="Q294" s="45" t="s">
        <v>129</v>
      </c>
      <c r="R294" s="45">
        <v>12</v>
      </c>
      <c r="S294" s="45"/>
      <c r="T294" s="45"/>
      <c r="U294" s="45"/>
      <c r="V294" s="45" t="s">
        <v>83</v>
      </c>
      <c r="W294" s="45">
        <v>12</v>
      </c>
      <c r="X294" s="45"/>
      <c r="Y294" s="45"/>
      <c r="Z294" s="45" t="s">
        <v>109</v>
      </c>
      <c r="AA294" s="45"/>
      <c r="AB294" s="46"/>
      <c r="AC294" s="46"/>
      <c r="AD294" s="46" t="s">
        <v>111</v>
      </c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3" t="b">
        <v>1</v>
      </c>
      <c r="BB294" s="42" t="b">
        <v>1</v>
      </c>
      <c r="BC294" s="42">
        <v>0</v>
      </c>
      <c r="BD294" s="42">
        <v>0</v>
      </c>
      <c r="BE294" s="42">
        <v>0</v>
      </c>
      <c r="BF294" s="42">
        <v>0</v>
      </c>
      <c r="BG294" s="42">
        <v>0</v>
      </c>
      <c r="BH294" s="42">
        <v>0</v>
      </c>
      <c r="BI294" s="42">
        <v>0</v>
      </c>
      <c r="BJ294" s="42">
        <v>0</v>
      </c>
      <c r="BK294" s="42">
        <v>0</v>
      </c>
      <c r="BL294" s="42">
        <v>0</v>
      </c>
      <c r="BM294" s="42">
        <v>0</v>
      </c>
      <c r="BN294" s="42">
        <v>0</v>
      </c>
      <c r="BO294" s="42">
        <v>0</v>
      </c>
      <c r="BP294" s="43">
        <v>0</v>
      </c>
      <c r="BQ294" s="42"/>
      <c r="BR294" s="42">
        <v>0</v>
      </c>
      <c r="BS294" s="42">
        <v>0</v>
      </c>
      <c r="BT294" s="42">
        <v>0</v>
      </c>
      <c r="BU294" s="42">
        <v>0</v>
      </c>
      <c r="BV294" s="42">
        <v>0</v>
      </c>
      <c r="BW294" s="42">
        <v>0</v>
      </c>
      <c r="BX294" s="42">
        <v>0</v>
      </c>
      <c r="BY294" s="42">
        <v>0</v>
      </c>
      <c r="BZ294" s="42">
        <v>0</v>
      </c>
      <c r="CA294" s="42">
        <v>0</v>
      </c>
      <c r="CB294" s="42">
        <v>0</v>
      </c>
      <c r="CC294" s="42">
        <v>0</v>
      </c>
      <c r="CD294" s="42">
        <v>0</v>
      </c>
      <c r="CE294" s="43">
        <v>0</v>
      </c>
      <c r="CF294" s="42"/>
      <c r="CG294" s="42">
        <v>0</v>
      </c>
      <c r="CH294" s="42">
        <v>0</v>
      </c>
      <c r="CI294" s="42">
        <v>0</v>
      </c>
      <c r="CJ294" s="42">
        <v>0</v>
      </c>
      <c r="CK294" s="42">
        <v>0</v>
      </c>
      <c r="CL294" s="42">
        <v>0</v>
      </c>
      <c r="CM294" s="42">
        <v>0</v>
      </c>
      <c r="CN294" s="42">
        <v>0</v>
      </c>
      <c r="CO294" s="42">
        <v>0</v>
      </c>
      <c r="CP294" s="42">
        <v>0</v>
      </c>
      <c r="CQ294" s="42">
        <v>0</v>
      </c>
      <c r="CR294" s="42">
        <v>0</v>
      </c>
      <c r="CS294" s="42">
        <v>0</v>
      </c>
      <c r="CT294" s="43">
        <v>0</v>
      </c>
      <c r="CU294" s="42"/>
      <c r="CV294" s="42">
        <v>0</v>
      </c>
      <c r="CW294" s="42">
        <v>0</v>
      </c>
      <c r="CX294" s="42">
        <v>0</v>
      </c>
      <c r="CY294" s="42">
        <v>0</v>
      </c>
      <c r="CZ294" s="42">
        <v>0</v>
      </c>
      <c r="DA294" s="42">
        <v>0</v>
      </c>
      <c r="DB294" s="42">
        <v>0</v>
      </c>
      <c r="DC294" s="42">
        <v>0</v>
      </c>
      <c r="DD294" s="42">
        <v>0</v>
      </c>
      <c r="DE294" s="42">
        <v>0</v>
      </c>
      <c r="DF294" s="42">
        <v>0</v>
      </c>
      <c r="DG294" s="42">
        <v>0</v>
      </c>
      <c r="DH294" s="42">
        <v>0</v>
      </c>
      <c r="DI294" s="43">
        <v>0</v>
      </c>
      <c r="DJ294" s="42"/>
      <c r="DK294" s="42" t="b">
        <v>0</v>
      </c>
      <c r="DL294" s="42" t="b">
        <v>0</v>
      </c>
      <c r="DM294" s="42" t="b">
        <v>0</v>
      </c>
      <c r="DN294" s="42" t="b">
        <v>0</v>
      </c>
      <c r="DO294" s="42" t="b">
        <v>0</v>
      </c>
      <c r="DP294" s="42" t="b">
        <v>0</v>
      </c>
      <c r="DQ294" s="42" t="b">
        <v>0</v>
      </c>
      <c r="DR294" s="42" t="b">
        <v>0</v>
      </c>
      <c r="DS294" s="42" t="b">
        <v>0</v>
      </c>
      <c r="DT294" s="42" t="b">
        <v>0</v>
      </c>
      <c r="DU294" s="42" t="b">
        <v>0</v>
      </c>
      <c r="DV294" s="42" t="b">
        <v>0</v>
      </c>
      <c r="DW294" s="42" t="b">
        <v>0</v>
      </c>
      <c r="DX294" s="43" t="b">
        <v>0</v>
      </c>
      <c r="DY294" s="42"/>
      <c r="EA294" s="3" t="s">
        <v>985</v>
      </c>
      <c r="EB294" s="42"/>
      <c r="ED294" s="3">
        <v>255</v>
      </c>
      <c r="EE294" s="3">
        <v>1</v>
      </c>
      <c r="EF294" s="42"/>
      <c r="EG294" s="42"/>
      <c r="EH294" s="42" t="s">
        <v>104</v>
      </c>
      <c r="EI294" s="42" t="s">
        <v>850</v>
      </c>
      <c r="EJ294" s="42" t="s">
        <v>105</v>
      </c>
      <c r="EK294" s="42" t="s">
        <v>105</v>
      </c>
      <c r="EL294" s="42" t="s">
        <v>105</v>
      </c>
      <c r="EM294" s="42" t="s">
        <v>105</v>
      </c>
      <c r="EN294" s="42" t="s">
        <v>257</v>
      </c>
      <c r="EO294" s="42"/>
      <c r="EP294" s="42" t="s">
        <v>112</v>
      </c>
      <c r="EQ294" s="42" t="s">
        <v>105</v>
      </c>
      <c r="ER294" s="42" t="s">
        <v>112</v>
      </c>
      <c r="ES294" s="42" t="s">
        <v>105</v>
      </c>
      <c r="ET294" s="42" t="s">
        <v>105</v>
      </c>
      <c r="EU294" s="42" t="s">
        <v>105</v>
      </c>
      <c r="EV294" s="42" t="s">
        <v>105</v>
      </c>
      <c r="EW294" s="42" t="s">
        <v>105</v>
      </c>
      <c r="EX294" s="42" t="s">
        <v>105</v>
      </c>
      <c r="EY294" s="42" t="s">
        <v>259</v>
      </c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3" t="s">
        <v>104</v>
      </c>
      <c r="GC294" s="108" t="e">
        <f>#REF!+#REF!*IF($M294="A",1,0)+#REF!*0+#REF!*0+#REF!*IF($AA294="TRUE",1,0)+#REF!*IF(OR($Q294="Yes",$Q294="Cont"),1,0)+#REF!*($P294/1000)+#REF!*$R294+#REF!*IF($R294&gt;25,$R294-25,0)</f>
        <v>#REF!</v>
      </c>
      <c r="GD294" s="108" t="e">
        <f>#REF!+#REF!*IF($M294="A",1,0)+#REF!*1+#REF!*0+#REF!*IF($AA294="TRUE",1,0)+#REF!*IF(OR($Q294="Yes",$Q294="Cont"),1,0)+#REF!*($P294/1000)+#REF!*$R294+#REF!*IF($R294&gt;25,$R294-25,0)</f>
        <v>#REF!</v>
      </c>
      <c r="GE294" s="108" t="e">
        <f>#REF!+#REF!*IF($M294="A",1,0)+#REF!*1+#REF!*0+#REF!*IF($AA294="TRUE",1,0)+#REF!*IF(OR($Q294="Yes",$Q294="Cont"),1,0)+#REF!*($P294/1000)+#REF!*$R294+#REF!*IF($R294&gt;25,$R294-25,0)</f>
        <v>#REF!</v>
      </c>
      <c r="GF294" s="108" t="e">
        <f>#REF!+#REF!*IF($M294="A",1,0)+#REF!*1+#REF!*1+#REF!*IF($AA294="TRUE",1,0)+#REF!*IF(OR($Q294="Yes",$Q294="Cont"),1,0)+#REF!*($P294/1000)+#REF!*$R294+#REF!*IF($R294&gt;25,$R294-25,0)</f>
        <v>#REF!</v>
      </c>
      <c r="GG294" s="104">
        <v>7.9629999999999992E-2</v>
      </c>
      <c r="GH294" s="109">
        <v>72.260416710552065</v>
      </c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  <c r="HX294" s="42"/>
      <c r="HY294" s="42"/>
      <c r="HZ294" s="42"/>
      <c r="IA294" s="42"/>
      <c r="IB294" s="42"/>
      <c r="IC294" s="42"/>
      <c r="ID294" s="42"/>
      <c r="IE294" s="42"/>
      <c r="IF294" s="42"/>
      <c r="IG294" s="42"/>
      <c r="IH294" s="42"/>
      <c r="II294" s="42"/>
      <c r="IJ294" s="42"/>
      <c r="IK294" s="42"/>
      <c r="IL294" s="42"/>
      <c r="IM294" s="42"/>
      <c r="IN294" s="42"/>
      <c r="IO294" s="42"/>
      <c r="IP294" s="42"/>
      <c r="IQ294" s="42"/>
      <c r="IR294" s="42"/>
      <c r="IS294" s="42"/>
      <c r="IT294" s="42"/>
      <c r="IU294" s="42"/>
      <c r="IV294" s="42"/>
    </row>
    <row r="295" spans="1:256">
      <c r="A295" s="36">
        <v>256</v>
      </c>
      <c r="B295" s="3">
        <v>0</v>
      </c>
      <c r="C295" s="228">
        <v>10322</v>
      </c>
      <c r="D295" s="41">
        <v>1002</v>
      </c>
      <c r="E295" s="42" t="s">
        <v>198</v>
      </c>
      <c r="F295" s="42" t="s">
        <v>199</v>
      </c>
      <c r="G295" s="42" t="s">
        <v>200</v>
      </c>
      <c r="H295" s="42" t="s">
        <v>201</v>
      </c>
      <c r="I295" s="37" t="s">
        <v>987</v>
      </c>
      <c r="J295" s="43" t="s">
        <v>587</v>
      </c>
      <c r="L295" s="44" t="s">
        <v>988</v>
      </c>
      <c r="M295" s="39" t="s">
        <v>104</v>
      </c>
      <c r="N295" s="45" t="s">
        <v>109</v>
      </c>
      <c r="O295" s="45"/>
      <c r="P295" s="45">
        <v>6000</v>
      </c>
      <c r="Q295" s="45" t="s">
        <v>129</v>
      </c>
      <c r="R295" s="45">
        <v>13</v>
      </c>
      <c r="S295" s="45"/>
      <c r="T295" s="45"/>
      <c r="U295" s="45"/>
      <c r="V295" s="45" t="s">
        <v>83</v>
      </c>
      <c r="W295" s="45">
        <v>13</v>
      </c>
      <c r="X295" s="45"/>
      <c r="Y295" s="45"/>
      <c r="Z295" s="45" t="s">
        <v>109</v>
      </c>
      <c r="AA295" s="45"/>
      <c r="AB295" s="46"/>
      <c r="AC295" s="46"/>
      <c r="AD295" s="46" t="s">
        <v>111</v>
      </c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3" t="b">
        <v>1</v>
      </c>
      <c r="BB295" s="42" t="b">
        <v>1</v>
      </c>
      <c r="BC295" s="42">
        <v>0</v>
      </c>
      <c r="BD295" s="42">
        <v>0</v>
      </c>
      <c r="BE295" s="42">
        <v>0</v>
      </c>
      <c r="BF295" s="42">
        <v>0</v>
      </c>
      <c r="BG295" s="42">
        <v>0</v>
      </c>
      <c r="BH295" s="42">
        <v>0</v>
      </c>
      <c r="BI295" s="42">
        <v>0</v>
      </c>
      <c r="BJ295" s="42">
        <v>0</v>
      </c>
      <c r="BK295" s="42">
        <v>0</v>
      </c>
      <c r="BL295" s="42">
        <v>0</v>
      </c>
      <c r="BM295" s="42">
        <v>0</v>
      </c>
      <c r="BN295" s="42">
        <v>0</v>
      </c>
      <c r="BO295" s="42">
        <v>0</v>
      </c>
      <c r="BP295" s="43">
        <v>0</v>
      </c>
      <c r="BQ295" s="42"/>
      <c r="BR295" s="42">
        <v>0</v>
      </c>
      <c r="BS295" s="42">
        <v>0</v>
      </c>
      <c r="BT295" s="42">
        <v>0</v>
      </c>
      <c r="BU295" s="42">
        <v>0</v>
      </c>
      <c r="BV295" s="42">
        <v>0</v>
      </c>
      <c r="BW295" s="42">
        <v>0</v>
      </c>
      <c r="BX295" s="42">
        <v>0</v>
      </c>
      <c r="BY295" s="42">
        <v>0</v>
      </c>
      <c r="BZ295" s="42">
        <v>0</v>
      </c>
      <c r="CA295" s="42">
        <v>0</v>
      </c>
      <c r="CB295" s="42">
        <v>0</v>
      </c>
      <c r="CC295" s="42">
        <v>0</v>
      </c>
      <c r="CD295" s="42">
        <v>0</v>
      </c>
      <c r="CE295" s="43">
        <v>0</v>
      </c>
      <c r="CF295" s="42"/>
      <c r="CG295" s="42">
        <v>0</v>
      </c>
      <c r="CH295" s="42">
        <v>0</v>
      </c>
      <c r="CI295" s="42">
        <v>0</v>
      </c>
      <c r="CJ295" s="42">
        <v>0</v>
      </c>
      <c r="CK295" s="42">
        <v>0</v>
      </c>
      <c r="CL295" s="42">
        <v>0</v>
      </c>
      <c r="CM295" s="42">
        <v>0</v>
      </c>
      <c r="CN295" s="42">
        <v>0</v>
      </c>
      <c r="CO295" s="42">
        <v>0</v>
      </c>
      <c r="CP295" s="42">
        <v>0</v>
      </c>
      <c r="CQ295" s="42">
        <v>0</v>
      </c>
      <c r="CR295" s="42">
        <v>0</v>
      </c>
      <c r="CS295" s="42">
        <v>0</v>
      </c>
      <c r="CT295" s="43">
        <v>0</v>
      </c>
      <c r="CU295" s="42"/>
      <c r="CV295" s="42">
        <v>0</v>
      </c>
      <c r="CW295" s="42">
        <v>0</v>
      </c>
      <c r="CX295" s="42">
        <v>0</v>
      </c>
      <c r="CY295" s="42">
        <v>0</v>
      </c>
      <c r="CZ295" s="42">
        <v>0</v>
      </c>
      <c r="DA295" s="42">
        <v>0</v>
      </c>
      <c r="DB295" s="42">
        <v>0</v>
      </c>
      <c r="DC295" s="42">
        <v>0</v>
      </c>
      <c r="DD295" s="42">
        <v>0</v>
      </c>
      <c r="DE295" s="42">
        <v>0</v>
      </c>
      <c r="DF295" s="42">
        <v>0</v>
      </c>
      <c r="DG295" s="42">
        <v>0</v>
      </c>
      <c r="DH295" s="42">
        <v>0</v>
      </c>
      <c r="DI295" s="43">
        <v>0</v>
      </c>
      <c r="DJ295" s="42"/>
      <c r="DK295" s="42" t="b">
        <v>0</v>
      </c>
      <c r="DL295" s="42" t="b">
        <v>0</v>
      </c>
      <c r="DM295" s="42" t="b">
        <v>0</v>
      </c>
      <c r="DN295" s="42" t="b">
        <v>0</v>
      </c>
      <c r="DO295" s="42" t="b">
        <v>0</v>
      </c>
      <c r="DP295" s="42" t="b">
        <v>0</v>
      </c>
      <c r="DQ295" s="42" t="b">
        <v>0</v>
      </c>
      <c r="DR295" s="42" t="b">
        <v>0</v>
      </c>
      <c r="DS295" s="42" t="b">
        <v>0</v>
      </c>
      <c r="DT295" s="42" t="b">
        <v>0</v>
      </c>
      <c r="DU295" s="42" t="b">
        <v>0</v>
      </c>
      <c r="DV295" s="42" t="b">
        <v>0</v>
      </c>
      <c r="DW295" s="42" t="b">
        <v>0</v>
      </c>
      <c r="DX295" s="43" t="b">
        <v>0</v>
      </c>
      <c r="DY295" s="42"/>
      <c r="EA295" s="3" t="s">
        <v>987</v>
      </c>
      <c r="EB295" s="42"/>
      <c r="ED295" s="3">
        <v>256</v>
      </c>
      <c r="EE295" s="3">
        <v>1</v>
      </c>
      <c r="EF295" s="42"/>
      <c r="EG295" s="42"/>
      <c r="EH295" s="42" t="s">
        <v>104</v>
      </c>
      <c r="EI295" s="42" t="s">
        <v>850</v>
      </c>
      <c r="EJ295" s="42" t="s">
        <v>105</v>
      </c>
      <c r="EK295" s="42" t="s">
        <v>105</v>
      </c>
      <c r="EL295" s="42" t="s">
        <v>105</v>
      </c>
      <c r="EM295" s="42" t="s">
        <v>105</v>
      </c>
      <c r="EN295" s="42" t="s">
        <v>263</v>
      </c>
      <c r="EO295" s="42"/>
      <c r="EP295" s="42" t="s">
        <v>112</v>
      </c>
      <c r="EQ295" s="42" t="s">
        <v>105</v>
      </c>
      <c r="ER295" s="42" t="s">
        <v>112</v>
      </c>
      <c r="ES295" s="42" t="s">
        <v>105</v>
      </c>
      <c r="ET295" s="42" t="s">
        <v>105</v>
      </c>
      <c r="EU295" s="42" t="s">
        <v>105</v>
      </c>
      <c r="EV295" s="42" t="s">
        <v>105</v>
      </c>
      <c r="EW295" s="42" t="s">
        <v>105</v>
      </c>
      <c r="EX295" s="42" t="s">
        <v>105</v>
      </c>
      <c r="EY295" s="42" t="s">
        <v>265</v>
      </c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3" t="s">
        <v>104</v>
      </c>
      <c r="GC295" s="108" t="e">
        <f>#REF!+#REF!*IF($M295="A",1,0)+#REF!*0+#REF!*0+#REF!*IF($AA295="TRUE",1,0)+#REF!*IF(OR($Q295="Yes",$Q295="Cont"),1,0)+#REF!*($P295/1000)+#REF!*$R295+#REF!*IF($R295&gt;25,$R295-25,0)</f>
        <v>#REF!</v>
      </c>
      <c r="GD295" s="108" t="e">
        <f>#REF!+#REF!*IF($M295="A",1,0)+#REF!*1+#REF!*0+#REF!*IF($AA295="TRUE",1,0)+#REF!*IF(OR($Q295="Yes",$Q295="Cont"),1,0)+#REF!*($P295/1000)+#REF!*$R295+#REF!*IF($R295&gt;25,$R295-25,0)</f>
        <v>#REF!</v>
      </c>
      <c r="GE295" s="108" t="e">
        <f>#REF!+#REF!*IF($M295="A",1,0)+#REF!*1+#REF!*0+#REF!*IF($AA295="TRUE",1,0)+#REF!*IF(OR($Q295="Yes",$Q295="Cont"),1,0)+#REF!*($P295/1000)+#REF!*$R295+#REF!*IF($R295&gt;25,$R295-25,0)</f>
        <v>#REF!</v>
      </c>
      <c r="GF295" s="108" t="e">
        <f>#REF!+#REF!*IF($M295="A",1,0)+#REF!*1+#REF!*1+#REF!*IF($AA295="TRUE",1,0)+#REF!*IF(OR($Q295="Yes",$Q295="Cont"),1,0)+#REF!*($P295/1000)+#REF!*$R295+#REF!*IF($R295&gt;25,$R295-25,0)</f>
        <v>#REF!</v>
      </c>
      <c r="GG295" s="104">
        <v>7.9629999999999992E-2</v>
      </c>
      <c r="GH295" s="109">
        <v>72.260416710552065</v>
      </c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  <c r="HX295" s="42"/>
      <c r="HY295" s="42"/>
      <c r="HZ295" s="42"/>
      <c r="IA295" s="42"/>
      <c r="IB295" s="42"/>
      <c r="IC295" s="42"/>
      <c r="ID295" s="42"/>
      <c r="IE295" s="42"/>
      <c r="IF295" s="42"/>
      <c r="IG295" s="42"/>
      <c r="IH295" s="42"/>
      <c r="II295" s="42"/>
      <c r="IJ295" s="42"/>
      <c r="IK295" s="42"/>
      <c r="IL295" s="42"/>
      <c r="IM295" s="42"/>
      <c r="IN295" s="42"/>
      <c r="IO295" s="42"/>
      <c r="IP295" s="42"/>
      <c r="IQ295" s="42"/>
      <c r="IR295" s="42"/>
      <c r="IS295" s="42"/>
      <c r="IT295" s="42"/>
      <c r="IU295" s="42"/>
      <c r="IV295" s="42"/>
    </row>
    <row r="296" spans="1:256">
      <c r="A296" s="36">
        <v>257</v>
      </c>
      <c r="B296" s="3">
        <v>0</v>
      </c>
      <c r="C296" s="228">
        <v>10323</v>
      </c>
      <c r="D296" s="41">
        <v>1002</v>
      </c>
      <c r="E296" s="42" t="s">
        <v>198</v>
      </c>
      <c r="F296" s="42" t="s">
        <v>199</v>
      </c>
      <c r="G296" s="42" t="s">
        <v>200</v>
      </c>
      <c r="H296" s="42" t="s">
        <v>201</v>
      </c>
      <c r="I296" s="37" t="s">
        <v>989</v>
      </c>
      <c r="J296" s="43" t="s">
        <v>587</v>
      </c>
      <c r="L296" s="44" t="s">
        <v>990</v>
      </c>
      <c r="M296" s="39" t="s">
        <v>104</v>
      </c>
      <c r="N296" s="45" t="s">
        <v>109</v>
      </c>
      <c r="O296" s="45"/>
      <c r="P296" s="45">
        <v>6000</v>
      </c>
      <c r="Q296" s="45" t="s">
        <v>129</v>
      </c>
      <c r="R296" s="45">
        <v>14</v>
      </c>
      <c r="S296" s="45"/>
      <c r="T296" s="45"/>
      <c r="U296" s="45"/>
      <c r="V296" s="45" t="s">
        <v>83</v>
      </c>
      <c r="W296" s="45">
        <v>14</v>
      </c>
      <c r="X296" s="45"/>
      <c r="Y296" s="45"/>
      <c r="Z296" s="45" t="s">
        <v>109</v>
      </c>
      <c r="AA296" s="45"/>
      <c r="AB296" s="46"/>
      <c r="AC296" s="46"/>
      <c r="AD296" s="46" t="s">
        <v>111</v>
      </c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3" t="b">
        <v>1</v>
      </c>
      <c r="BB296" s="42" t="b">
        <v>1</v>
      </c>
      <c r="BC296" s="42">
        <v>0</v>
      </c>
      <c r="BD296" s="42">
        <v>0</v>
      </c>
      <c r="BE296" s="42">
        <v>0</v>
      </c>
      <c r="BF296" s="42">
        <v>0</v>
      </c>
      <c r="BG296" s="42">
        <v>0</v>
      </c>
      <c r="BH296" s="42">
        <v>0</v>
      </c>
      <c r="BI296" s="42">
        <v>0</v>
      </c>
      <c r="BJ296" s="42">
        <v>0</v>
      </c>
      <c r="BK296" s="42">
        <v>0</v>
      </c>
      <c r="BL296" s="42">
        <v>0</v>
      </c>
      <c r="BM296" s="42">
        <v>0</v>
      </c>
      <c r="BN296" s="42">
        <v>0</v>
      </c>
      <c r="BO296" s="42">
        <v>0</v>
      </c>
      <c r="BP296" s="43">
        <v>0</v>
      </c>
      <c r="BQ296" s="42"/>
      <c r="BR296" s="42">
        <v>0</v>
      </c>
      <c r="BS296" s="42">
        <v>0</v>
      </c>
      <c r="BT296" s="42">
        <v>0</v>
      </c>
      <c r="BU296" s="42">
        <v>0</v>
      </c>
      <c r="BV296" s="42">
        <v>0</v>
      </c>
      <c r="BW296" s="42">
        <v>0</v>
      </c>
      <c r="BX296" s="42">
        <v>0</v>
      </c>
      <c r="BY296" s="42">
        <v>0</v>
      </c>
      <c r="BZ296" s="42">
        <v>0</v>
      </c>
      <c r="CA296" s="42">
        <v>0</v>
      </c>
      <c r="CB296" s="42">
        <v>0</v>
      </c>
      <c r="CC296" s="42">
        <v>0</v>
      </c>
      <c r="CD296" s="42">
        <v>0</v>
      </c>
      <c r="CE296" s="43">
        <v>0</v>
      </c>
      <c r="CF296" s="42"/>
      <c r="CG296" s="42">
        <v>0</v>
      </c>
      <c r="CH296" s="42">
        <v>0</v>
      </c>
      <c r="CI296" s="42">
        <v>0</v>
      </c>
      <c r="CJ296" s="42">
        <v>0</v>
      </c>
      <c r="CK296" s="42">
        <v>0</v>
      </c>
      <c r="CL296" s="42">
        <v>0</v>
      </c>
      <c r="CM296" s="42">
        <v>0</v>
      </c>
      <c r="CN296" s="42">
        <v>0</v>
      </c>
      <c r="CO296" s="42">
        <v>0</v>
      </c>
      <c r="CP296" s="42">
        <v>0</v>
      </c>
      <c r="CQ296" s="42">
        <v>0</v>
      </c>
      <c r="CR296" s="42">
        <v>0</v>
      </c>
      <c r="CS296" s="42">
        <v>0</v>
      </c>
      <c r="CT296" s="43">
        <v>0</v>
      </c>
      <c r="CU296" s="42"/>
      <c r="CV296" s="42">
        <v>0</v>
      </c>
      <c r="CW296" s="42">
        <v>0</v>
      </c>
      <c r="CX296" s="42">
        <v>0</v>
      </c>
      <c r="CY296" s="42">
        <v>0</v>
      </c>
      <c r="CZ296" s="42">
        <v>0</v>
      </c>
      <c r="DA296" s="42">
        <v>0</v>
      </c>
      <c r="DB296" s="42">
        <v>0</v>
      </c>
      <c r="DC296" s="42">
        <v>0</v>
      </c>
      <c r="DD296" s="42">
        <v>0</v>
      </c>
      <c r="DE296" s="42">
        <v>0</v>
      </c>
      <c r="DF296" s="42">
        <v>0</v>
      </c>
      <c r="DG296" s="42">
        <v>0</v>
      </c>
      <c r="DH296" s="42">
        <v>0</v>
      </c>
      <c r="DI296" s="43">
        <v>0</v>
      </c>
      <c r="DJ296" s="42"/>
      <c r="DK296" s="42" t="b">
        <v>0</v>
      </c>
      <c r="DL296" s="42" t="b">
        <v>0</v>
      </c>
      <c r="DM296" s="42" t="b">
        <v>0</v>
      </c>
      <c r="DN296" s="42" t="b">
        <v>0</v>
      </c>
      <c r="DO296" s="42" t="b">
        <v>0</v>
      </c>
      <c r="DP296" s="42" t="b">
        <v>0</v>
      </c>
      <c r="DQ296" s="42" t="b">
        <v>0</v>
      </c>
      <c r="DR296" s="42" t="b">
        <v>0</v>
      </c>
      <c r="DS296" s="42" t="b">
        <v>0</v>
      </c>
      <c r="DT296" s="42" t="b">
        <v>0</v>
      </c>
      <c r="DU296" s="42" t="b">
        <v>0</v>
      </c>
      <c r="DV296" s="42" t="b">
        <v>0</v>
      </c>
      <c r="DW296" s="42" t="b">
        <v>0</v>
      </c>
      <c r="DX296" s="43" t="b">
        <v>0</v>
      </c>
      <c r="DY296" s="42"/>
      <c r="EA296" s="3" t="s">
        <v>989</v>
      </c>
      <c r="EB296" s="42"/>
      <c r="ED296" s="3">
        <v>257</v>
      </c>
      <c r="EE296" s="3">
        <v>1</v>
      </c>
      <c r="EF296" s="42"/>
      <c r="EG296" s="42"/>
      <c r="EH296" s="42" t="s">
        <v>104</v>
      </c>
      <c r="EI296" s="42" t="s">
        <v>850</v>
      </c>
      <c r="EJ296" s="42" t="s">
        <v>105</v>
      </c>
      <c r="EK296" s="42" t="s">
        <v>105</v>
      </c>
      <c r="EL296" s="42" t="s">
        <v>105</v>
      </c>
      <c r="EM296" s="42" t="s">
        <v>105</v>
      </c>
      <c r="EN296" s="42" t="s">
        <v>269</v>
      </c>
      <c r="EO296" s="42"/>
      <c r="EP296" s="42" t="s">
        <v>112</v>
      </c>
      <c r="EQ296" s="42" t="s">
        <v>105</v>
      </c>
      <c r="ER296" s="42" t="s">
        <v>112</v>
      </c>
      <c r="ES296" s="42" t="s">
        <v>105</v>
      </c>
      <c r="ET296" s="42" t="s">
        <v>105</v>
      </c>
      <c r="EU296" s="42" t="s">
        <v>105</v>
      </c>
      <c r="EV296" s="42" t="s">
        <v>105</v>
      </c>
      <c r="EW296" s="42" t="s">
        <v>105</v>
      </c>
      <c r="EX296" s="42" t="s">
        <v>105</v>
      </c>
      <c r="EY296" s="42" t="s">
        <v>271</v>
      </c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3" t="s">
        <v>104</v>
      </c>
      <c r="GC296" s="108" t="e">
        <f>#REF!+#REF!*IF($M296="A",1,0)+#REF!*0+#REF!*0+#REF!*IF($AA296="TRUE",1,0)+#REF!*IF(OR($Q296="Yes",$Q296="Cont"),1,0)+#REF!*($P296/1000)+#REF!*$R296+#REF!*IF($R296&gt;25,$R296-25,0)</f>
        <v>#REF!</v>
      </c>
      <c r="GD296" s="108" t="e">
        <f>#REF!+#REF!*IF($M296="A",1,0)+#REF!*1+#REF!*0+#REF!*IF($AA296="TRUE",1,0)+#REF!*IF(OR($Q296="Yes",$Q296="Cont"),1,0)+#REF!*($P296/1000)+#REF!*$R296+#REF!*IF($R296&gt;25,$R296-25,0)</f>
        <v>#REF!</v>
      </c>
      <c r="GE296" s="108" t="e">
        <f>#REF!+#REF!*IF($M296="A",1,0)+#REF!*1+#REF!*0+#REF!*IF($AA296="TRUE",1,0)+#REF!*IF(OR($Q296="Yes",$Q296="Cont"),1,0)+#REF!*($P296/1000)+#REF!*$R296+#REF!*IF($R296&gt;25,$R296-25,0)</f>
        <v>#REF!</v>
      </c>
      <c r="GF296" s="108" t="e">
        <f>#REF!+#REF!*IF($M296="A",1,0)+#REF!*1+#REF!*1+#REF!*IF($AA296="TRUE",1,0)+#REF!*IF(OR($Q296="Yes",$Q296="Cont"),1,0)+#REF!*($P296/1000)+#REF!*$R296+#REF!*IF($R296&gt;25,$R296-25,0)</f>
        <v>#REF!</v>
      </c>
      <c r="GG296" s="104">
        <v>7.9629999999999992E-2</v>
      </c>
      <c r="GH296" s="109">
        <v>72.260416710552065</v>
      </c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  <c r="HX296" s="42"/>
      <c r="HY296" s="42"/>
      <c r="HZ296" s="42"/>
      <c r="IA296" s="42"/>
      <c r="IB296" s="42"/>
      <c r="IC296" s="42"/>
      <c r="ID296" s="42"/>
      <c r="IE296" s="42"/>
      <c r="IF296" s="42"/>
      <c r="IG296" s="42"/>
      <c r="IH296" s="42"/>
      <c r="II296" s="42"/>
      <c r="IJ296" s="42"/>
      <c r="IK296" s="42"/>
      <c r="IL296" s="42"/>
      <c r="IM296" s="42"/>
      <c r="IN296" s="42"/>
      <c r="IO296" s="42"/>
      <c r="IP296" s="42"/>
      <c r="IQ296" s="42"/>
      <c r="IR296" s="42"/>
      <c r="IS296" s="42"/>
      <c r="IT296" s="42"/>
      <c r="IU296" s="42"/>
      <c r="IV296" s="42"/>
    </row>
    <row r="297" spans="1:256">
      <c r="A297" s="36">
        <v>258</v>
      </c>
      <c r="B297" s="3">
        <v>0</v>
      </c>
      <c r="C297" s="228">
        <v>10324</v>
      </c>
      <c r="D297" s="41">
        <v>1002</v>
      </c>
      <c r="E297" s="42" t="s">
        <v>198</v>
      </c>
      <c r="F297" s="42" t="s">
        <v>199</v>
      </c>
      <c r="G297" s="42" t="s">
        <v>200</v>
      </c>
      <c r="H297" s="42" t="s">
        <v>201</v>
      </c>
      <c r="I297" s="37" t="s">
        <v>991</v>
      </c>
      <c r="J297" s="43" t="s">
        <v>587</v>
      </c>
      <c r="L297" s="44" t="s">
        <v>992</v>
      </c>
      <c r="M297" s="39" t="s">
        <v>104</v>
      </c>
      <c r="N297" s="45" t="s">
        <v>109</v>
      </c>
      <c r="O297" s="45"/>
      <c r="P297" s="45">
        <v>6000</v>
      </c>
      <c r="Q297" s="45" t="s">
        <v>129</v>
      </c>
      <c r="R297" s="45">
        <v>15</v>
      </c>
      <c r="S297" s="45"/>
      <c r="T297" s="45"/>
      <c r="U297" s="45"/>
      <c r="V297" s="45" t="s">
        <v>83</v>
      </c>
      <c r="W297" s="45">
        <v>15</v>
      </c>
      <c r="X297" s="45"/>
      <c r="Y297" s="45"/>
      <c r="Z297" s="45" t="s">
        <v>109</v>
      </c>
      <c r="AA297" s="45"/>
      <c r="AB297" s="46"/>
      <c r="AC297" s="46"/>
      <c r="AD297" s="46" t="s">
        <v>111</v>
      </c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3" t="b">
        <v>1</v>
      </c>
      <c r="BB297" s="42" t="b">
        <v>1</v>
      </c>
      <c r="BC297" s="42">
        <v>0</v>
      </c>
      <c r="BD297" s="42">
        <v>0</v>
      </c>
      <c r="BE297" s="42">
        <v>0</v>
      </c>
      <c r="BF297" s="42">
        <v>0</v>
      </c>
      <c r="BG297" s="42">
        <v>0</v>
      </c>
      <c r="BH297" s="42">
        <v>0</v>
      </c>
      <c r="BI297" s="42">
        <v>0</v>
      </c>
      <c r="BJ297" s="42">
        <v>0</v>
      </c>
      <c r="BK297" s="42">
        <v>0</v>
      </c>
      <c r="BL297" s="42">
        <v>0</v>
      </c>
      <c r="BM297" s="42">
        <v>0</v>
      </c>
      <c r="BN297" s="42">
        <v>0</v>
      </c>
      <c r="BO297" s="42">
        <v>0</v>
      </c>
      <c r="BP297" s="43">
        <v>0</v>
      </c>
      <c r="BQ297" s="42"/>
      <c r="BR297" s="42">
        <v>0</v>
      </c>
      <c r="BS297" s="42">
        <v>0</v>
      </c>
      <c r="BT297" s="42">
        <v>0</v>
      </c>
      <c r="BU297" s="42">
        <v>0</v>
      </c>
      <c r="BV297" s="42">
        <v>0</v>
      </c>
      <c r="BW297" s="42">
        <v>0</v>
      </c>
      <c r="BX297" s="42">
        <v>0</v>
      </c>
      <c r="BY297" s="42">
        <v>0</v>
      </c>
      <c r="BZ297" s="42">
        <v>0</v>
      </c>
      <c r="CA297" s="42">
        <v>0</v>
      </c>
      <c r="CB297" s="42">
        <v>0</v>
      </c>
      <c r="CC297" s="42">
        <v>0</v>
      </c>
      <c r="CD297" s="42">
        <v>0</v>
      </c>
      <c r="CE297" s="43">
        <v>0</v>
      </c>
      <c r="CF297" s="42"/>
      <c r="CG297" s="42">
        <v>0</v>
      </c>
      <c r="CH297" s="42">
        <v>0</v>
      </c>
      <c r="CI297" s="42">
        <v>0</v>
      </c>
      <c r="CJ297" s="42">
        <v>0</v>
      </c>
      <c r="CK297" s="42">
        <v>0</v>
      </c>
      <c r="CL297" s="42">
        <v>0</v>
      </c>
      <c r="CM297" s="42">
        <v>0</v>
      </c>
      <c r="CN297" s="42">
        <v>0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3">
        <v>0</v>
      </c>
      <c r="CU297" s="42"/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0</v>
      </c>
      <c r="DJ297" s="42"/>
      <c r="DK297" s="42" t="b">
        <v>0</v>
      </c>
      <c r="DL297" s="42" t="b">
        <v>0</v>
      </c>
      <c r="DM297" s="42" t="b">
        <v>0</v>
      </c>
      <c r="DN297" s="42" t="b">
        <v>0</v>
      </c>
      <c r="DO297" s="42" t="b">
        <v>0</v>
      </c>
      <c r="DP297" s="42" t="b">
        <v>0</v>
      </c>
      <c r="DQ297" s="42" t="b">
        <v>0</v>
      </c>
      <c r="DR297" s="42" t="b">
        <v>0</v>
      </c>
      <c r="DS297" s="42" t="b">
        <v>0</v>
      </c>
      <c r="DT297" s="42" t="b">
        <v>0</v>
      </c>
      <c r="DU297" s="42" t="b">
        <v>0</v>
      </c>
      <c r="DV297" s="42" t="b">
        <v>0</v>
      </c>
      <c r="DW297" s="42" t="b">
        <v>0</v>
      </c>
      <c r="DX297" s="43" t="b">
        <v>0</v>
      </c>
      <c r="DY297" s="42"/>
      <c r="EA297" s="3" t="s">
        <v>991</v>
      </c>
      <c r="EB297" s="42"/>
      <c r="ED297" s="3">
        <v>258</v>
      </c>
      <c r="EE297" s="3">
        <v>1</v>
      </c>
      <c r="EF297" s="42"/>
      <c r="EG297" s="42"/>
      <c r="EH297" s="42" t="s">
        <v>104</v>
      </c>
      <c r="EI297" s="42" t="s">
        <v>850</v>
      </c>
      <c r="EJ297" s="42" t="s">
        <v>105</v>
      </c>
      <c r="EK297" s="42" t="s">
        <v>105</v>
      </c>
      <c r="EL297" s="42" t="s">
        <v>105</v>
      </c>
      <c r="EM297" s="42" t="s">
        <v>105</v>
      </c>
      <c r="EN297" s="42" t="s">
        <v>275</v>
      </c>
      <c r="EO297" s="42"/>
      <c r="EP297" s="42" t="s">
        <v>112</v>
      </c>
      <c r="EQ297" s="42" t="s">
        <v>105</v>
      </c>
      <c r="ER297" s="42" t="s">
        <v>112</v>
      </c>
      <c r="ES297" s="42" t="s">
        <v>105</v>
      </c>
      <c r="ET297" s="42" t="s">
        <v>105</v>
      </c>
      <c r="EU297" s="42" t="s">
        <v>105</v>
      </c>
      <c r="EV297" s="42" t="s">
        <v>105</v>
      </c>
      <c r="EW297" s="42" t="s">
        <v>105</v>
      </c>
      <c r="EX297" s="42" t="s">
        <v>105</v>
      </c>
      <c r="EY297" s="42" t="s">
        <v>277</v>
      </c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3" t="s">
        <v>104</v>
      </c>
      <c r="GC297" s="108" t="e">
        <f>#REF!+#REF!*IF($M297="A",1,0)+#REF!*0+#REF!*0+#REF!*IF($AA297="TRUE",1,0)+#REF!*IF(OR($Q297="Yes",$Q297="Cont"),1,0)+#REF!*($P297/1000)+#REF!*$R297+#REF!*IF($R297&gt;25,$R297-25,0)</f>
        <v>#REF!</v>
      </c>
      <c r="GD297" s="108" t="e">
        <f>#REF!+#REF!*IF($M297="A",1,0)+#REF!*1+#REF!*0+#REF!*IF($AA297="TRUE",1,0)+#REF!*IF(OR($Q297="Yes",$Q297="Cont"),1,0)+#REF!*($P297/1000)+#REF!*$R297+#REF!*IF($R297&gt;25,$R297-25,0)</f>
        <v>#REF!</v>
      </c>
      <c r="GE297" s="108" t="e">
        <f>#REF!+#REF!*IF($M297="A",1,0)+#REF!*1+#REF!*0+#REF!*IF($AA297="TRUE",1,0)+#REF!*IF(OR($Q297="Yes",$Q297="Cont"),1,0)+#REF!*($P297/1000)+#REF!*$R297+#REF!*IF($R297&gt;25,$R297-25,0)</f>
        <v>#REF!</v>
      </c>
      <c r="GF297" s="108" t="e">
        <f>#REF!+#REF!*IF($M297="A",1,0)+#REF!*1+#REF!*1+#REF!*IF($AA297="TRUE",1,0)+#REF!*IF(OR($Q297="Yes",$Q297="Cont"),1,0)+#REF!*($P297/1000)+#REF!*$R297+#REF!*IF($R297&gt;25,$R297-25,0)</f>
        <v>#REF!</v>
      </c>
      <c r="GG297" s="104">
        <v>7.9629999999999992E-2</v>
      </c>
      <c r="GH297" s="109">
        <v>72.260416710552065</v>
      </c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  <c r="HX297" s="42"/>
      <c r="HY297" s="42"/>
      <c r="HZ297" s="42"/>
      <c r="IA297" s="42"/>
      <c r="IB297" s="42"/>
      <c r="IC297" s="42"/>
      <c r="ID297" s="42"/>
      <c r="IE297" s="42"/>
      <c r="IF297" s="42"/>
      <c r="IG297" s="42"/>
      <c r="IH297" s="42"/>
      <c r="II297" s="42"/>
      <c r="IJ297" s="42"/>
      <c r="IK297" s="42"/>
      <c r="IL297" s="42"/>
      <c r="IM297" s="42"/>
      <c r="IN297" s="42"/>
      <c r="IO297" s="42"/>
      <c r="IP297" s="42"/>
      <c r="IQ297" s="42"/>
      <c r="IR297" s="42"/>
      <c r="IS297" s="42"/>
      <c r="IT297" s="42"/>
      <c r="IU297" s="42"/>
      <c r="IV297" s="42"/>
    </row>
    <row r="298" spans="1:256">
      <c r="A298" s="36">
        <v>259</v>
      </c>
      <c r="B298" s="3">
        <v>0</v>
      </c>
      <c r="C298" s="228">
        <v>10325</v>
      </c>
      <c r="D298" s="41">
        <v>1002</v>
      </c>
      <c r="E298" s="42" t="s">
        <v>198</v>
      </c>
      <c r="F298" s="42" t="s">
        <v>199</v>
      </c>
      <c r="G298" s="42" t="s">
        <v>200</v>
      </c>
      <c r="H298" s="42" t="s">
        <v>201</v>
      </c>
      <c r="I298" s="37" t="s">
        <v>993</v>
      </c>
      <c r="J298" s="43" t="s">
        <v>587</v>
      </c>
      <c r="L298" s="44" t="s">
        <v>994</v>
      </c>
      <c r="M298" s="39" t="s">
        <v>104</v>
      </c>
      <c r="N298" s="45" t="s">
        <v>109</v>
      </c>
      <c r="O298" s="45"/>
      <c r="P298" s="45">
        <v>6000</v>
      </c>
      <c r="Q298" s="45" t="s">
        <v>129</v>
      </c>
      <c r="R298" s="45">
        <v>16</v>
      </c>
      <c r="S298" s="45"/>
      <c r="T298" s="45"/>
      <c r="U298" s="45"/>
      <c r="V298" s="45" t="s">
        <v>83</v>
      </c>
      <c r="W298" s="45">
        <v>16</v>
      </c>
      <c r="X298" s="45"/>
      <c r="Y298" s="45"/>
      <c r="Z298" s="45" t="s">
        <v>109</v>
      </c>
      <c r="AA298" s="45"/>
      <c r="AB298" s="46"/>
      <c r="AC298" s="46"/>
      <c r="AD298" s="46" t="s">
        <v>111</v>
      </c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3" t="b">
        <v>1</v>
      </c>
      <c r="BB298" s="42" t="b">
        <v>1</v>
      </c>
      <c r="BC298" s="42">
        <v>0</v>
      </c>
      <c r="BD298" s="42">
        <v>0</v>
      </c>
      <c r="BE298" s="42">
        <v>0</v>
      </c>
      <c r="BF298" s="42">
        <v>0</v>
      </c>
      <c r="BG298" s="42">
        <v>0</v>
      </c>
      <c r="BH298" s="42">
        <v>0</v>
      </c>
      <c r="BI298" s="42">
        <v>0</v>
      </c>
      <c r="BJ298" s="42">
        <v>0</v>
      </c>
      <c r="BK298" s="42">
        <v>0</v>
      </c>
      <c r="BL298" s="42">
        <v>0</v>
      </c>
      <c r="BM298" s="42">
        <v>0</v>
      </c>
      <c r="BN298" s="42">
        <v>0</v>
      </c>
      <c r="BO298" s="42">
        <v>0</v>
      </c>
      <c r="BP298" s="43">
        <v>0</v>
      </c>
      <c r="BQ298" s="42"/>
      <c r="BR298" s="42">
        <v>0</v>
      </c>
      <c r="BS298" s="42">
        <v>0</v>
      </c>
      <c r="BT298" s="42">
        <v>0</v>
      </c>
      <c r="BU298" s="42">
        <v>0</v>
      </c>
      <c r="BV298" s="42">
        <v>0</v>
      </c>
      <c r="BW298" s="42">
        <v>0</v>
      </c>
      <c r="BX298" s="42">
        <v>0</v>
      </c>
      <c r="BY298" s="42">
        <v>0</v>
      </c>
      <c r="BZ298" s="42">
        <v>0</v>
      </c>
      <c r="CA298" s="42">
        <v>0</v>
      </c>
      <c r="CB298" s="42">
        <v>0</v>
      </c>
      <c r="CC298" s="42">
        <v>0</v>
      </c>
      <c r="CD298" s="42">
        <v>0</v>
      </c>
      <c r="CE298" s="43">
        <v>0</v>
      </c>
      <c r="CF298" s="42"/>
      <c r="CG298" s="42">
        <v>0</v>
      </c>
      <c r="CH298" s="42">
        <v>0</v>
      </c>
      <c r="CI298" s="42">
        <v>0</v>
      </c>
      <c r="CJ298" s="42">
        <v>0</v>
      </c>
      <c r="CK298" s="42">
        <v>0</v>
      </c>
      <c r="CL298" s="42">
        <v>0</v>
      </c>
      <c r="CM298" s="42">
        <v>0</v>
      </c>
      <c r="CN298" s="42">
        <v>0</v>
      </c>
      <c r="CO298" s="42">
        <v>0</v>
      </c>
      <c r="CP298" s="42">
        <v>0</v>
      </c>
      <c r="CQ298" s="42">
        <v>0</v>
      </c>
      <c r="CR298" s="42">
        <v>0</v>
      </c>
      <c r="CS298" s="42">
        <v>0</v>
      </c>
      <c r="CT298" s="43">
        <v>0</v>
      </c>
      <c r="CU298" s="42"/>
      <c r="CV298" s="42">
        <v>0</v>
      </c>
      <c r="CW298" s="42">
        <v>0</v>
      </c>
      <c r="CX298" s="42">
        <v>0</v>
      </c>
      <c r="CY298" s="42">
        <v>0</v>
      </c>
      <c r="CZ298" s="42">
        <v>0</v>
      </c>
      <c r="DA298" s="42">
        <v>0</v>
      </c>
      <c r="DB298" s="42">
        <v>0</v>
      </c>
      <c r="DC298" s="42">
        <v>0</v>
      </c>
      <c r="DD298" s="42">
        <v>0</v>
      </c>
      <c r="DE298" s="42">
        <v>0</v>
      </c>
      <c r="DF298" s="42">
        <v>0</v>
      </c>
      <c r="DG298" s="42">
        <v>0</v>
      </c>
      <c r="DH298" s="42">
        <v>0</v>
      </c>
      <c r="DI298" s="43">
        <v>0</v>
      </c>
      <c r="DJ298" s="42"/>
      <c r="DK298" s="42" t="b">
        <v>0</v>
      </c>
      <c r="DL298" s="42" t="b">
        <v>0</v>
      </c>
      <c r="DM298" s="42" t="b">
        <v>0</v>
      </c>
      <c r="DN298" s="42" t="b">
        <v>0</v>
      </c>
      <c r="DO298" s="42" t="b">
        <v>0</v>
      </c>
      <c r="DP298" s="42" t="b">
        <v>0</v>
      </c>
      <c r="DQ298" s="42" t="b">
        <v>0</v>
      </c>
      <c r="DR298" s="42" t="b">
        <v>0</v>
      </c>
      <c r="DS298" s="42" t="b">
        <v>0</v>
      </c>
      <c r="DT298" s="42" t="b">
        <v>0</v>
      </c>
      <c r="DU298" s="42" t="b">
        <v>0</v>
      </c>
      <c r="DV298" s="42" t="b">
        <v>0</v>
      </c>
      <c r="DW298" s="42" t="b">
        <v>0</v>
      </c>
      <c r="DX298" s="43" t="b">
        <v>0</v>
      </c>
      <c r="DY298" s="42"/>
      <c r="EA298" s="3" t="s">
        <v>993</v>
      </c>
      <c r="EB298" s="42"/>
      <c r="ED298" s="3">
        <v>259</v>
      </c>
      <c r="EE298" s="3">
        <v>1</v>
      </c>
      <c r="EF298" s="42"/>
      <c r="EG298" s="42"/>
      <c r="EH298" s="42" t="s">
        <v>104</v>
      </c>
      <c r="EI298" s="42" t="s">
        <v>850</v>
      </c>
      <c r="EJ298" s="42" t="s">
        <v>105</v>
      </c>
      <c r="EK298" s="42" t="s">
        <v>105</v>
      </c>
      <c r="EL298" s="42" t="s">
        <v>105</v>
      </c>
      <c r="EM298" s="42" t="s">
        <v>105</v>
      </c>
      <c r="EN298" s="42" t="s">
        <v>281</v>
      </c>
      <c r="EO298" s="42"/>
      <c r="EP298" s="42" t="s">
        <v>112</v>
      </c>
      <c r="EQ298" s="42" t="s">
        <v>105</v>
      </c>
      <c r="ER298" s="42" t="s">
        <v>112</v>
      </c>
      <c r="ES298" s="42" t="s">
        <v>105</v>
      </c>
      <c r="ET298" s="42" t="s">
        <v>105</v>
      </c>
      <c r="EU298" s="42" t="s">
        <v>105</v>
      </c>
      <c r="EV298" s="42" t="s">
        <v>105</v>
      </c>
      <c r="EW298" s="42" t="s">
        <v>105</v>
      </c>
      <c r="EX298" s="42" t="s">
        <v>105</v>
      </c>
      <c r="EY298" s="42" t="s">
        <v>283</v>
      </c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3" t="s">
        <v>104</v>
      </c>
      <c r="GC298" s="108" t="e">
        <f>#REF!+#REF!*IF($M298="A",1,0)+#REF!*0+#REF!*0+#REF!*IF($AA298="TRUE",1,0)+#REF!*IF(OR($Q298="Yes",$Q298="Cont"),1,0)+#REF!*($P298/1000)+#REF!*$R298+#REF!*IF($R298&gt;25,$R298-25,0)</f>
        <v>#REF!</v>
      </c>
      <c r="GD298" s="108" t="e">
        <f>#REF!+#REF!*IF($M298="A",1,0)+#REF!*1+#REF!*0+#REF!*IF($AA298="TRUE",1,0)+#REF!*IF(OR($Q298="Yes",$Q298="Cont"),1,0)+#REF!*($P298/1000)+#REF!*$R298+#REF!*IF($R298&gt;25,$R298-25,0)</f>
        <v>#REF!</v>
      </c>
      <c r="GE298" s="108" t="e">
        <f>#REF!+#REF!*IF($M298="A",1,0)+#REF!*1+#REF!*0+#REF!*IF($AA298="TRUE",1,0)+#REF!*IF(OR($Q298="Yes",$Q298="Cont"),1,0)+#REF!*($P298/1000)+#REF!*$R298+#REF!*IF($R298&gt;25,$R298-25,0)</f>
        <v>#REF!</v>
      </c>
      <c r="GF298" s="108" t="e">
        <f>#REF!+#REF!*IF($M298="A",1,0)+#REF!*1+#REF!*1+#REF!*IF($AA298="TRUE",1,0)+#REF!*IF(OR($Q298="Yes",$Q298="Cont"),1,0)+#REF!*($P298/1000)+#REF!*$R298+#REF!*IF($R298&gt;25,$R298-25,0)</f>
        <v>#REF!</v>
      </c>
      <c r="GG298" s="104">
        <v>7.9629999999999992E-2</v>
      </c>
      <c r="GH298" s="109">
        <v>72.260416710552065</v>
      </c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  <c r="HX298" s="42"/>
      <c r="HY298" s="42"/>
      <c r="HZ298" s="42"/>
      <c r="IA298" s="42"/>
      <c r="IB298" s="42"/>
      <c r="IC298" s="42"/>
      <c r="ID298" s="42"/>
      <c r="IE298" s="42"/>
      <c r="IF298" s="42"/>
      <c r="IG298" s="42"/>
      <c r="IH298" s="42"/>
      <c r="II298" s="42"/>
      <c r="IJ298" s="42"/>
      <c r="IK298" s="42"/>
      <c r="IL298" s="42"/>
      <c r="IM298" s="42"/>
      <c r="IN298" s="42"/>
      <c r="IO298" s="42"/>
      <c r="IP298" s="42"/>
      <c r="IQ298" s="42"/>
      <c r="IR298" s="42"/>
      <c r="IS298" s="42"/>
      <c r="IT298" s="42"/>
      <c r="IU298" s="42"/>
      <c r="IV298" s="42"/>
    </row>
    <row r="299" spans="1:256">
      <c r="A299" s="36">
        <v>260</v>
      </c>
      <c r="B299" s="3">
        <v>0</v>
      </c>
      <c r="C299" s="228">
        <v>10326</v>
      </c>
      <c r="D299" s="41">
        <v>1002</v>
      </c>
      <c r="E299" s="42" t="s">
        <v>198</v>
      </c>
      <c r="F299" s="42" t="s">
        <v>199</v>
      </c>
      <c r="G299" s="42" t="s">
        <v>200</v>
      </c>
      <c r="H299" s="42" t="s">
        <v>201</v>
      </c>
      <c r="I299" s="37" t="s">
        <v>995</v>
      </c>
      <c r="J299" s="43" t="s">
        <v>587</v>
      </c>
      <c r="L299" s="44" t="s">
        <v>996</v>
      </c>
      <c r="M299" s="39" t="s">
        <v>104</v>
      </c>
      <c r="N299" s="45" t="s">
        <v>109</v>
      </c>
      <c r="O299" s="45"/>
      <c r="P299" s="45">
        <v>6000</v>
      </c>
      <c r="Q299" s="45" t="s">
        <v>129</v>
      </c>
      <c r="R299" s="45">
        <v>18</v>
      </c>
      <c r="S299" s="45"/>
      <c r="T299" s="45"/>
      <c r="U299" s="45"/>
      <c r="V299" s="45" t="s">
        <v>83</v>
      </c>
      <c r="W299" s="45">
        <v>18</v>
      </c>
      <c r="X299" s="45"/>
      <c r="Y299" s="45"/>
      <c r="Z299" s="45" t="s">
        <v>109</v>
      </c>
      <c r="AA299" s="45"/>
      <c r="AB299" s="46"/>
      <c r="AC299" s="46"/>
      <c r="AD299" s="46" t="s">
        <v>111</v>
      </c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3" t="b">
        <v>1</v>
      </c>
      <c r="BB299" s="42" t="b">
        <v>1</v>
      </c>
      <c r="BC299" s="42">
        <v>0</v>
      </c>
      <c r="BD299" s="42">
        <v>0</v>
      </c>
      <c r="BE299" s="42">
        <v>0</v>
      </c>
      <c r="BF299" s="42">
        <v>0</v>
      </c>
      <c r="BG299" s="42">
        <v>0</v>
      </c>
      <c r="BH299" s="42">
        <v>0</v>
      </c>
      <c r="BI299" s="42">
        <v>0</v>
      </c>
      <c r="BJ299" s="42">
        <v>0</v>
      </c>
      <c r="BK299" s="42">
        <v>0</v>
      </c>
      <c r="BL299" s="42">
        <v>0</v>
      </c>
      <c r="BM299" s="42">
        <v>0</v>
      </c>
      <c r="BN299" s="42">
        <v>0</v>
      </c>
      <c r="BO299" s="42">
        <v>0</v>
      </c>
      <c r="BP299" s="43">
        <v>0</v>
      </c>
      <c r="BQ299" s="42"/>
      <c r="BR299" s="42">
        <v>0</v>
      </c>
      <c r="BS299" s="42">
        <v>0</v>
      </c>
      <c r="BT299" s="42">
        <v>0</v>
      </c>
      <c r="BU299" s="42">
        <v>0</v>
      </c>
      <c r="BV299" s="42">
        <v>0</v>
      </c>
      <c r="BW299" s="42">
        <v>0</v>
      </c>
      <c r="BX299" s="42">
        <v>0</v>
      </c>
      <c r="BY299" s="42">
        <v>0</v>
      </c>
      <c r="BZ299" s="42">
        <v>0</v>
      </c>
      <c r="CA299" s="42">
        <v>0</v>
      </c>
      <c r="CB299" s="42">
        <v>0</v>
      </c>
      <c r="CC299" s="42">
        <v>0</v>
      </c>
      <c r="CD299" s="42">
        <v>0</v>
      </c>
      <c r="CE299" s="43">
        <v>0</v>
      </c>
      <c r="CF299" s="42"/>
      <c r="CG299" s="42">
        <v>0</v>
      </c>
      <c r="CH299" s="42">
        <v>0</v>
      </c>
      <c r="CI299" s="42">
        <v>0</v>
      </c>
      <c r="CJ299" s="42">
        <v>0</v>
      </c>
      <c r="CK299" s="42">
        <v>0</v>
      </c>
      <c r="CL299" s="42">
        <v>0</v>
      </c>
      <c r="CM299" s="42">
        <v>0</v>
      </c>
      <c r="CN299" s="42">
        <v>0</v>
      </c>
      <c r="CO299" s="42">
        <v>0</v>
      </c>
      <c r="CP299" s="42">
        <v>0</v>
      </c>
      <c r="CQ299" s="42">
        <v>0</v>
      </c>
      <c r="CR299" s="42">
        <v>0</v>
      </c>
      <c r="CS299" s="42">
        <v>0</v>
      </c>
      <c r="CT299" s="43">
        <v>0</v>
      </c>
      <c r="CU299" s="42"/>
      <c r="CV299" s="42">
        <v>0</v>
      </c>
      <c r="CW299" s="42">
        <v>0</v>
      </c>
      <c r="CX299" s="42">
        <v>0</v>
      </c>
      <c r="CY299" s="42">
        <v>0</v>
      </c>
      <c r="CZ299" s="42">
        <v>0</v>
      </c>
      <c r="DA299" s="42">
        <v>0</v>
      </c>
      <c r="DB299" s="42">
        <v>0</v>
      </c>
      <c r="DC299" s="42">
        <v>0</v>
      </c>
      <c r="DD299" s="42">
        <v>0</v>
      </c>
      <c r="DE299" s="42">
        <v>0</v>
      </c>
      <c r="DF299" s="42">
        <v>0</v>
      </c>
      <c r="DG299" s="42">
        <v>0</v>
      </c>
      <c r="DH299" s="42">
        <v>0</v>
      </c>
      <c r="DI299" s="43">
        <v>0</v>
      </c>
      <c r="DJ299" s="42"/>
      <c r="DK299" s="42" t="b">
        <v>0</v>
      </c>
      <c r="DL299" s="42" t="b">
        <v>0</v>
      </c>
      <c r="DM299" s="42" t="b">
        <v>0</v>
      </c>
      <c r="DN299" s="42" t="b">
        <v>0</v>
      </c>
      <c r="DO299" s="42" t="b">
        <v>0</v>
      </c>
      <c r="DP299" s="42" t="b">
        <v>0</v>
      </c>
      <c r="DQ299" s="42" t="b">
        <v>0</v>
      </c>
      <c r="DR299" s="42" t="b">
        <v>0</v>
      </c>
      <c r="DS299" s="42" t="b">
        <v>0</v>
      </c>
      <c r="DT299" s="42" t="b">
        <v>0</v>
      </c>
      <c r="DU299" s="42" t="b">
        <v>0</v>
      </c>
      <c r="DV299" s="42" t="b">
        <v>0</v>
      </c>
      <c r="DW299" s="42" t="b">
        <v>0</v>
      </c>
      <c r="DX299" s="43" t="b">
        <v>0</v>
      </c>
      <c r="DY299" s="42"/>
      <c r="EA299" s="3" t="s">
        <v>995</v>
      </c>
      <c r="EB299" s="42"/>
      <c r="ED299" s="3">
        <v>260</v>
      </c>
      <c r="EE299" s="3">
        <v>1</v>
      </c>
      <c r="EF299" s="42"/>
      <c r="EG299" s="42"/>
      <c r="EH299" s="42" t="s">
        <v>104</v>
      </c>
      <c r="EI299" s="42" t="s">
        <v>850</v>
      </c>
      <c r="EJ299" s="42" t="s">
        <v>105</v>
      </c>
      <c r="EK299" s="42" t="s">
        <v>105</v>
      </c>
      <c r="EL299" s="42" t="s">
        <v>105</v>
      </c>
      <c r="EM299" s="42" t="s">
        <v>105</v>
      </c>
      <c r="EN299" s="42" t="s">
        <v>293</v>
      </c>
      <c r="EO299" s="42"/>
      <c r="EP299" s="42" t="s">
        <v>112</v>
      </c>
      <c r="EQ299" s="42" t="s">
        <v>105</v>
      </c>
      <c r="ER299" s="42" t="s">
        <v>112</v>
      </c>
      <c r="ES299" s="42" t="s">
        <v>105</v>
      </c>
      <c r="ET299" s="42" t="s">
        <v>105</v>
      </c>
      <c r="EU299" s="42" t="s">
        <v>105</v>
      </c>
      <c r="EV299" s="42" t="s">
        <v>105</v>
      </c>
      <c r="EW299" s="42" t="s">
        <v>105</v>
      </c>
      <c r="EX299" s="42" t="s">
        <v>105</v>
      </c>
      <c r="EY299" s="42" t="s">
        <v>295</v>
      </c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3" t="s">
        <v>104</v>
      </c>
      <c r="GC299" s="108" t="e">
        <f>#REF!+#REF!*IF($M299="A",1,0)+#REF!*0+#REF!*0+#REF!*IF($AA299="TRUE",1,0)+#REF!*IF(OR($Q299="Yes",$Q299="Cont"),1,0)+#REF!*($P299/1000)+#REF!*$R299+#REF!*IF($R299&gt;25,$R299-25,0)</f>
        <v>#REF!</v>
      </c>
      <c r="GD299" s="108" t="e">
        <f>#REF!+#REF!*IF($M299="A",1,0)+#REF!*1+#REF!*0+#REF!*IF($AA299="TRUE",1,0)+#REF!*IF(OR($Q299="Yes",$Q299="Cont"),1,0)+#REF!*($P299/1000)+#REF!*$R299+#REF!*IF($R299&gt;25,$R299-25,0)</f>
        <v>#REF!</v>
      </c>
      <c r="GE299" s="108" t="e">
        <f>#REF!+#REF!*IF($M299="A",1,0)+#REF!*1+#REF!*0+#REF!*IF($AA299="TRUE",1,0)+#REF!*IF(OR($Q299="Yes",$Q299="Cont"),1,0)+#REF!*($P299/1000)+#REF!*$R299+#REF!*IF($R299&gt;25,$R299-25,0)</f>
        <v>#REF!</v>
      </c>
      <c r="GF299" s="108" t="e">
        <f>#REF!+#REF!*IF($M299="A",1,0)+#REF!*1+#REF!*1+#REF!*IF($AA299="TRUE",1,0)+#REF!*IF(OR($Q299="Yes",$Q299="Cont"),1,0)+#REF!*($P299/1000)+#REF!*$R299+#REF!*IF($R299&gt;25,$R299-25,0)</f>
        <v>#REF!</v>
      </c>
      <c r="GG299" s="104">
        <v>7.9629999999999992E-2</v>
      </c>
      <c r="GH299" s="109">
        <v>72.260416710552065</v>
      </c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  <c r="HX299" s="42"/>
      <c r="HY299" s="42"/>
      <c r="HZ299" s="42"/>
      <c r="IA299" s="42"/>
      <c r="IB299" s="42"/>
      <c r="IC299" s="42"/>
      <c r="ID299" s="42"/>
      <c r="IE299" s="42"/>
      <c r="IF299" s="42"/>
      <c r="IG299" s="42"/>
      <c r="IH299" s="42"/>
      <c r="II299" s="42"/>
      <c r="IJ299" s="42"/>
      <c r="IK299" s="42"/>
      <c r="IL299" s="42"/>
      <c r="IM299" s="42"/>
      <c r="IN299" s="42"/>
      <c r="IO299" s="42"/>
      <c r="IP299" s="42"/>
      <c r="IQ299" s="42"/>
      <c r="IR299" s="42"/>
      <c r="IS299" s="42"/>
      <c r="IT299" s="42"/>
      <c r="IU299" s="42"/>
      <c r="IV299" s="42"/>
    </row>
    <row r="300" spans="1:256">
      <c r="A300" s="36">
        <v>261</v>
      </c>
      <c r="B300" s="3">
        <v>0</v>
      </c>
      <c r="C300" s="228">
        <v>10327</v>
      </c>
      <c r="D300" s="41">
        <v>1002</v>
      </c>
      <c r="E300" s="42" t="s">
        <v>198</v>
      </c>
      <c r="F300" s="42" t="s">
        <v>199</v>
      </c>
      <c r="G300" s="42" t="s">
        <v>200</v>
      </c>
      <c r="H300" s="42" t="s">
        <v>201</v>
      </c>
      <c r="I300" s="37" t="s">
        <v>997</v>
      </c>
      <c r="J300" s="43" t="s">
        <v>587</v>
      </c>
      <c r="L300" s="44" t="s">
        <v>998</v>
      </c>
      <c r="M300" s="39" t="s">
        <v>104</v>
      </c>
      <c r="N300" s="45" t="s">
        <v>109</v>
      </c>
      <c r="O300" s="45"/>
      <c r="P300" s="45">
        <v>6000</v>
      </c>
      <c r="Q300" s="45" t="s">
        <v>129</v>
      </c>
      <c r="R300" s="45">
        <v>19</v>
      </c>
      <c r="S300" s="45"/>
      <c r="T300" s="45"/>
      <c r="U300" s="45"/>
      <c r="V300" s="45" t="s">
        <v>83</v>
      </c>
      <c r="W300" s="45">
        <v>19</v>
      </c>
      <c r="X300" s="45"/>
      <c r="Y300" s="45"/>
      <c r="Z300" s="45" t="s">
        <v>109</v>
      </c>
      <c r="AA300" s="45"/>
      <c r="AB300" s="46"/>
      <c r="AC300" s="46"/>
      <c r="AD300" s="46" t="s">
        <v>111</v>
      </c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3" t="b">
        <v>1</v>
      </c>
      <c r="BB300" s="42" t="b">
        <v>1</v>
      </c>
      <c r="BC300" s="42">
        <v>0</v>
      </c>
      <c r="BD300" s="42">
        <v>0</v>
      </c>
      <c r="BE300" s="42">
        <v>0</v>
      </c>
      <c r="BF300" s="42">
        <v>0</v>
      </c>
      <c r="BG300" s="42">
        <v>0</v>
      </c>
      <c r="BH300" s="42">
        <v>0</v>
      </c>
      <c r="BI300" s="42">
        <v>0</v>
      </c>
      <c r="BJ300" s="42">
        <v>0</v>
      </c>
      <c r="BK300" s="42">
        <v>0</v>
      </c>
      <c r="BL300" s="42">
        <v>0</v>
      </c>
      <c r="BM300" s="42">
        <v>0</v>
      </c>
      <c r="BN300" s="42">
        <v>0</v>
      </c>
      <c r="BO300" s="42">
        <v>0</v>
      </c>
      <c r="BP300" s="43">
        <v>0</v>
      </c>
      <c r="BQ300" s="42"/>
      <c r="BR300" s="42">
        <v>0</v>
      </c>
      <c r="BS300" s="42">
        <v>0</v>
      </c>
      <c r="BT300" s="42">
        <v>0</v>
      </c>
      <c r="BU300" s="42">
        <v>0</v>
      </c>
      <c r="BV300" s="42">
        <v>0</v>
      </c>
      <c r="BW300" s="42">
        <v>0</v>
      </c>
      <c r="BX300" s="42">
        <v>0</v>
      </c>
      <c r="BY300" s="42">
        <v>0</v>
      </c>
      <c r="BZ300" s="42">
        <v>0</v>
      </c>
      <c r="CA300" s="42">
        <v>0</v>
      </c>
      <c r="CB300" s="42">
        <v>0</v>
      </c>
      <c r="CC300" s="42">
        <v>0</v>
      </c>
      <c r="CD300" s="42">
        <v>0</v>
      </c>
      <c r="CE300" s="43">
        <v>0</v>
      </c>
      <c r="CF300" s="42"/>
      <c r="CG300" s="42">
        <v>0</v>
      </c>
      <c r="CH300" s="42">
        <v>0</v>
      </c>
      <c r="CI300" s="42">
        <v>0</v>
      </c>
      <c r="CJ300" s="42">
        <v>0</v>
      </c>
      <c r="CK300" s="42">
        <v>0</v>
      </c>
      <c r="CL300" s="42">
        <v>0</v>
      </c>
      <c r="CM300" s="42">
        <v>0</v>
      </c>
      <c r="CN300" s="42">
        <v>0</v>
      </c>
      <c r="CO300" s="42">
        <v>0</v>
      </c>
      <c r="CP300" s="42">
        <v>0</v>
      </c>
      <c r="CQ300" s="42">
        <v>0</v>
      </c>
      <c r="CR300" s="42">
        <v>0</v>
      </c>
      <c r="CS300" s="42">
        <v>0</v>
      </c>
      <c r="CT300" s="43">
        <v>0</v>
      </c>
      <c r="CU300" s="42"/>
      <c r="CV300" s="42">
        <v>0</v>
      </c>
      <c r="CW300" s="42">
        <v>0</v>
      </c>
      <c r="CX300" s="42">
        <v>0</v>
      </c>
      <c r="CY300" s="42">
        <v>0</v>
      </c>
      <c r="CZ300" s="42">
        <v>0</v>
      </c>
      <c r="DA300" s="42">
        <v>0</v>
      </c>
      <c r="DB300" s="42">
        <v>0</v>
      </c>
      <c r="DC300" s="42">
        <v>0</v>
      </c>
      <c r="DD300" s="42">
        <v>0</v>
      </c>
      <c r="DE300" s="42">
        <v>0</v>
      </c>
      <c r="DF300" s="42">
        <v>0</v>
      </c>
      <c r="DG300" s="42">
        <v>0</v>
      </c>
      <c r="DH300" s="42">
        <v>0</v>
      </c>
      <c r="DI300" s="43">
        <v>0</v>
      </c>
      <c r="DJ300" s="42"/>
      <c r="DK300" s="42" t="b">
        <v>0</v>
      </c>
      <c r="DL300" s="42" t="b">
        <v>0</v>
      </c>
      <c r="DM300" s="42" t="b">
        <v>0</v>
      </c>
      <c r="DN300" s="42" t="b">
        <v>0</v>
      </c>
      <c r="DO300" s="42" t="b">
        <v>0</v>
      </c>
      <c r="DP300" s="42" t="b">
        <v>0</v>
      </c>
      <c r="DQ300" s="42" t="b">
        <v>0</v>
      </c>
      <c r="DR300" s="42" t="b">
        <v>0</v>
      </c>
      <c r="DS300" s="42" t="b">
        <v>0</v>
      </c>
      <c r="DT300" s="42" t="b">
        <v>0</v>
      </c>
      <c r="DU300" s="42" t="b">
        <v>0</v>
      </c>
      <c r="DV300" s="42" t="b">
        <v>0</v>
      </c>
      <c r="DW300" s="42" t="b">
        <v>0</v>
      </c>
      <c r="DX300" s="43" t="b">
        <v>0</v>
      </c>
      <c r="DY300" s="42"/>
      <c r="EA300" s="3" t="s">
        <v>997</v>
      </c>
      <c r="EB300" s="42"/>
      <c r="ED300" s="3">
        <v>261</v>
      </c>
      <c r="EE300" s="3">
        <v>1</v>
      </c>
      <c r="EF300" s="42"/>
      <c r="EG300" s="42"/>
      <c r="EH300" s="42" t="s">
        <v>104</v>
      </c>
      <c r="EI300" s="42" t="s">
        <v>850</v>
      </c>
      <c r="EJ300" s="42" t="s">
        <v>105</v>
      </c>
      <c r="EK300" s="42" t="s">
        <v>105</v>
      </c>
      <c r="EL300" s="42" t="s">
        <v>105</v>
      </c>
      <c r="EM300" s="42" t="s">
        <v>105</v>
      </c>
      <c r="EN300" s="42" t="s">
        <v>299</v>
      </c>
      <c r="EO300" s="42"/>
      <c r="EP300" s="42" t="s">
        <v>112</v>
      </c>
      <c r="EQ300" s="42" t="s">
        <v>105</v>
      </c>
      <c r="ER300" s="42" t="s">
        <v>112</v>
      </c>
      <c r="ES300" s="42" t="s">
        <v>105</v>
      </c>
      <c r="ET300" s="42" t="s">
        <v>105</v>
      </c>
      <c r="EU300" s="42" t="s">
        <v>105</v>
      </c>
      <c r="EV300" s="42" t="s">
        <v>105</v>
      </c>
      <c r="EW300" s="42" t="s">
        <v>105</v>
      </c>
      <c r="EX300" s="42" t="s">
        <v>105</v>
      </c>
      <c r="EY300" s="42" t="s">
        <v>301</v>
      </c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3" t="s">
        <v>104</v>
      </c>
      <c r="GC300" s="108" t="e">
        <f>#REF!+#REF!*IF($M300="A",1,0)+#REF!*0+#REF!*0+#REF!*IF($AA300="TRUE",1,0)+#REF!*IF(OR($Q300="Yes",$Q300="Cont"),1,0)+#REF!*($P300/1000)+#REF!*$R300+#REF!*IF($R300&gt;25,$R300-25,0)</f>
        <v>#REF!</v>
      </c>
      <c r="GD300" s="108" t="e">
        <f>#REF!+#REF!*IF($M300="A",1,0)+#REF!*1+#REF!*0+#REF!*IF($AA300="TRUE",1,0)+#REF!*IF(OR($Q300="Yes",$Q300="Cont"),1,0)+#REF!*($P300/1000)+#REF!*$R300+#REF!*IF($R300&gt;25,$R300-25,0)</f>
        <v>#REF!</v>
      </c>
      <c r="GE300" s="108" t="e">
        <f>#REF!+#REF!*IF($M300="A",1,0)+#REF!*1+#REF!*0+#REF!*IF($AA300="TRUE",1,0)+#REF!*IF(OR($Q300="Yes",$Q300="Cont"),1,0)+#REF!*($P300/1000)+#REF!*$R300+#REF!*IF($R300&gt;25,$R300-25,0)</f>
        <v>#REF!</v>
      </c>
      <c r="GF300" s="108" t="e">
        <f>#REF!+#REF!*IF($M300="A",1,0)+#REF!*1+#REF!*1+#REF!*IF($AA300="TRUE",1,0)+#REF!*IF(OR($Q300="Yes",$Q300="Cont"),1,0)+#REF!*($P300/1000)+#REF!*$R300+#REF!*IF($R300&gt;25,$R300-25,0)</f>
        <v>#REF!</v>
      </c>
      <c r="GG300" s="104">
        <v>7.9629999999999992E-2</v>
      </c>
      <c r="GH300" s="109">
        <v>72.260416710552065</v>
      </c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  <c r="HX300" s="42"/>
      <c r="HY300" s="42"/>
      <c r="HZ300" s="42"/>
      <c r="IA300" s="42"/>
      <c r="IB300" s="42"/>
      <c r="IC300" s="42"/>
      <c r="ID300" s="42"/>
      <c r="IE300" s="42"/>
      <c r="IF300" s="42"/>
      <c r="IG300" s="42"/>
      <c r="IH300" s="42"/>
      <c r="II300" s="42"/>
      <c r="IJ300" s="42"/>
      <c r="IK300" s="42"/>
      <c r="IL300" s="42"/>
      <c r="IM300" s="42"/>
      <c r="IN300" s="42"/>
      <c r="IO300" s="42"/>
      <c r="IP300" s="42"/>
      <c r="IQ300" s="42"/>
      <c r="IR300" s="42"/>
      <c r="IS300" s="42"/>
      <c r="IT300" s="42"/>
      <c r="IU300" s="42"/>
      <c r="IV300" s="42"/>
    </row>
    <row r="301" spans="1:256">
      <c r="A301" s="36">
        <v>262</v>
      </c>
      <c r="B301" s="3">
        <v>0</v>
      </c>
      <c r="C301" s="228">
        <v>10328</v>
      </c>
      <c r="D301" s="228">
        <v>1002</v>
      </c>
      <c r="E301" s="3" t="s">
        <v>198</v>
      </c>
      <c r="F301" s="3" t="s">
        <v>199</v>
      </c>
      <c r="G301" s="3" t="s">
        <v>200</v>
      </c>
      <c r="H301" s="3" t="s">
        <v>201</v>
      </c>
      <c r="I301" s="3" t="s">
        <v>999</v>
      </c>
      <c r="J301" s="3" t="s">
        <v>587</v>
      </c>
      <c r="L301" s="3" t="s">
        <v>1000</v>
      </c>
      <c r="M301" s="228" t="s">
        <v>104</v>
      </c>
      <c r="N301" s="228" t="s">
        <v>109</v>
      </c>
      <c r="O301" s="228"/>
      <c r="P301" s="45">
        <v>6000</v>
      </c>
      <c r="Q301" s="228" t="s">
        <v>129</v>
      </c>
      <c r="R301" s="228">
        <v>20</v>
      </c>
      <c r="V301" s="228" t="s">
        <v>83</v>
      </c>
      <c r="W301" s="228">
        <v>20</v>
      </c>
      <c r="X301" s="228"/>
      <c r="Y301" s="228"/>
      <c r="Z301" s="228" t="s">
        <v>109</v>
      </c>
      <c r="AA301" s="228"/>
      <c r="AB301" s="228"/>
      <c r="AC301" s="228"/>
      <c r="AD301" s="228" t="s">
        <v>111</v>
      </c>
      <c r="BA301" s="3" t="b">
        <v>1</v>
      </c>
      <c r="BB301" s="3" t="b">
        <v>1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0</v>
      </c>
      <c r="BO301" s="3">
        <v>0</v>
      </c>
      <c r="BP301" s="3">
        <v>0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v>0</v>
      </c>
      <c r="BX301" s="3">
        <v>0</v>
      </c>
      <c r="BY301" s="3">
        <v>0</v>
      </c>
      <c r="BZ301" s="3">
        <v>0</v>
      </c>
      <c r="CA301" s="3">
        <v>0</v>
      </c>
      <c r="CB301" s="3">
        <v>0</v>
      </c>
      <c r="CC301" s="3">
        <v>0</v>
      </c>
      <c r="CD301" s="3">
        <v>0</v>
      </c>
      <c r="CE301" s="3">
        <v>0</v>
      </c>
      <c r="CG301" s="3">
        <v>0</v>
      </c>
      <c r="CH301" s="3">
        <v>0</v>
      </c>
      <c r="CI301" s="3">
        <v>0</v>
      </c>
      <c r="CJ301" s="3">
        <v>0</v>
      </c>
      <c r="CK301" s="3">
        <v>0</v>
      </c>
      <c r="CL301" s="3">
        <v>0</v>
      </c>
      <c r="CM301" s="3">
        <v>0</v>
      </c>
      <c r="CN301" s="3">
        <v>0</v>
      </c>
      <c r="CO301" s="3">
        <v>0</v>
      </c>
      <c r="CP301" s="3">
        <v>0</v>
      </c>
      <c r="CQ301" s="3">
        <v>0</v>
      </c>
      <c r="CR301" s="3">
        <v>0</v>
      </c>
      <c r="CS301" s="3">
        <v>0</v>
      </c>
      <c r="CT301" s="3">
        <v>0</v>
      </c>
      <c r="CV301" s="3">
        <v>0</v>
      </c>
      <c r="CW301" s="3">
        <v>0</v>
      </c>
      <c r="CX301" s="3">
        <v>0</v>
      </c>
      <c r="CY301" s="3">
        <v>0</v>
      </c>
      <c r="CZ301" s="3">
        <v>0</v>
      </c>
      <c r="DA301" s="3">
        <v>0</v>
      </c>
      <c r="DB301" s="3">
        <v>0</v>
      </c>
      <c r="DC301" s="3">
        <v>0</v>
      </c>
      <c r="DD301" s="3">
        <v>0</v>
      </c>
      <c r="DE301" s="3">
        <v>0</v>
      </c>
      <c r="DF301" s="3">
        <v>0</v>
      </c>
      <c r="DG301" s="3">
        <v>0</v>
      </c>
      <c r="DH301" s="3">
        <v>0</v>
      </c>
      <c r="DI301" s="3">
        <v>0</v>
      </c>
      <c r="DK301" s="3" t="b">
        <v>0</v>
      </c>
      <c r="DL301" s="3" t="b">
        <v>0</v>
      </c>
      <c r="DM301" s="3" t="b">
        <v>0</v>
      </c>
      <c r="DN301" s="3" t="b">
        <v>0</v>
      </c>
      <c r="DO301" s="3" t="b">
        <v>0</v>
      </c>
      <c r="DP301" s="3" t="b">
        <v>0</v>
      </c>
      <c r="DQ301" s="3" t="b">
        <v>0</v>
      </c>
      <c r="DR301" s="3" t="b">
        <v>0</v>
      </c>
      <c r="DS301" s="3" t="b">
        <v>0</v>
      </c>
      <c r="DT301" s="3" t="b">
        <v>0</v>
      </c>
      <c r="DU301" s="3" t="b">
        <v>0</v>
      </c>
      <c r="DV301" s="3" t="b">
        <v>0</v>
      </c>
      <c r="DW301" s="3" t="b">
        <v>0</v>
      </c>
      <c r="DX301" s="3" t="b">
        <v>0</v>
      </c>
      <c r="EA301" s="3" t="s">
        <v>999</v>
      </c>
      <c r="ED301" s="3">
        <v>262</v>
      </c>
      <c r="EE301" s="3">
        <v>1</v>
      </c>
      <c r="EH301" s="3" t="s">
        <v>104</v>
      </c>
      <c r="EI301" s="3" t="s">
        <v>850</v>
      </c>
      <c r="EJ301" s="3" t="s">
        <v>105</v>
      </c>
      <c r="EK301" s="3" t="s">
        <v>105</v>
      </c>
      <c r="EL301" s="3" t="s">
        <v>105</v>
      </c>
      <c r="EM301" s="3" t="s">
        <v>105</v>
      </c>
      <c r="EN301" s="3" t="s">
        <v>305</v>
      </c>
      <c r="EP301" s="3" t="s">
        <v>112</v>
      </c>
      <c r="EQ301" s="3" t="s">
        <v>105</v>
      </c>
      <c r="ER301" s="3" t="s">
        <v>112</v>
      </c>
      <c r="ES301" s="3" t="s">
        <v>105</v>
      </c>
      <c r="ET301" s="3" t="s">
        <v>105</v>
      </c>
      <c r="EU301" s="3" t="s">
        <v>105</v>
      </c>
      <c r="EV301" s="3" t="s">
        <v>105</v>
      </c>
      <c r="EW301" s="3" t="s">
        <v>105</v>
      </c>
      <c r="EX301" s="3" t="s">
        <v>105</v>
      </c>
      <c r="EY301" s="3" t="s">
        <v>307</v>
      </c>
      <c r="GB301" s="3" t="s">
        <v>104</v>
      </c>
      <c r="GC301" s="108" t="e">
        <f>#REF!+#REF!*IF($M301="A",1,0)+#REF!*0+#REF!*0+#REF!*IF($AA301="TRUE",1,0)+#REF!*IF(OR($Q301="Yes",$Q301="Cont"),1,0)+#REF!*($P301/1000)+#REF!*$R301+#REF!*IF($R301&gt;25,$R301-25,0)</f>
        <v>#REF!</v>
      </c>
      <c r="GD301" s="108" t="e">
        <f>#REF!+#REF!*IF($M301="A",1,0)+#REF!*1+#REF!*0+#REF!*IF($AA301="TRUE",1,0)+#REF!*IF(OR($Q301="Yes",$Q301="Cont"),1,0)+#REF!*($P301/1000)+#REF!*$R301+#REF!*IF($R301&gt;25,$R301-25,0)</f>
        <v>#REF!</v>
      </c>
      <c r="GE301" s="108" t="e">
        <f>#REF!+#REF!*IF($M301="A",1,0)+#REF!*1+#REF!*0+#REF!*IF($AA301="TRUE",1,0)+#REF!*IF(OR($Q301="Yes",$Q301="Cont"),1,0)+#REF!*($P301/1000)+#REF!*$R301+#REF!*IF($R301&gt;25,$R301-25,0)</f>
        <v>#REF!</v>
      </c>
      <c r="GF301" s="108" t="e">
        <f>#REF!+#REF!*IF($M301="A",1,0)+#REF!*1+#REF!*1+#REF!*IF($AA301="TRUE",1,0)+#REF!*IF(OR($Q301="Yes",$Q301="Cont"),1,0)+#REF!*($P301/1000)+#REF!*$R301+#REF!*IF($R301&gt;25,$R301-25,0)</f>
        <v>#REF!</v>
      </c>
      <c r="GG301" s="104">
        <v>7.9629999999999992E-2</v>
      </c>
      <c r="GH301" s="109">
        <v>72.260416710552065</v>
      </c>
    </row>
    <row r="302" spans="1:256">
      <c r="A302" s="36">
        <v>263</v>
      </c>
      <c r="B302" s="3">
        <v>0</v>
      </c>
      <c r="C302" s="228">
        <v>10329</v>
      </c>
      <c r="D302" s="228">
        <v>1002</v>
      </c>
      <c r="E302" s="3" t="s">
        <v>198</v>
      </c>
      <c r="F302" s="3" t="s">
        <v>199</v>
      </c>
      <c r="G302" s="3" t="s">
        <v>200</v>
      </c>
      <c r="H302" s="3" t="s">
        <v>201</v>
      </c>
      <c r="I302" s="3" t="s">
        <v>1001</v>
      </c>
      <c r="J302" s="3" t="s">
        <v>587</v>
      </c>
      <c r="L302" s="3" t="s">
        <v>1002</v>
      </c>
      <c r="M302" s="228" t="s">
        <v>104</v>
      </c>
      <c r="N302" s="228" t="s">
        <v>109</v>
      </c>
      <c r="O302" s="228"/>
      <c r="P302" s="45">
        <v>6000</v>
      </c>
      <c r="Q302" s="228" t="s">
        <v>129</v>
      </c>
      <c r="R302" s="228">
        <v>23</v>
      </c>
      <c r="V302" s="228" t="s">
        <v>83</v>
      </c>
      <c r="W302" s="228">
        <v>23</v>
      </c>
      <c r="X302" s="228"/>
      <c r="Y302" s="228"/>
      <c r="Z302" s="228" t="s">
        <v>109</v>
      </c>
      <c r="AA302" s="228"/>
      <c r="AB302" s="228"/>
      <c r="AC302" s="228"/>
      <c r="AD302" s="228" t="s">
        <v>111</v>
      </c>
      <c r="BA302" s="3" t="b">
        <v>1</v>
      </c>
      <c r="BB302" s="3" t="b">
        <v>1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0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0</v>
      </c>
      <c r="BX302" s="3">
        <v>0</v>
      </c>
      <c r="BY302" s="3">
        <v>0</v>
      </c>
      <c r="BZ302" s="3">
        <v>0</v>
      </c>
      <c r="CA302" s="3">
        <v>0</v>
      </c>
      <c r="CB302" s="3">
        <v>0</v>
      </c>
      <c r="CC302" s="3">
        <v>0</v>
      </c>
      <c r="CD302" s="3">
        <v>0</v>
      </c>
      <c r="CE302" s="3">
        <v>0</v>
      </c>
      <c r="CG302" s="3">
        <v>0</v>
      </c>
      <c r="CH302" s="3">
        <v>0</v>
      </c>
      <c r="CI302" s="3">
        <v>0</v>
      </c>
      <c r="CJ302" s="3">
        <v>0</v>
      </c>
      <c r="CK302" s="3">
        <v>0</v>
      </c>
      <c r="CL302" s="3">
        <v>0</v>
      </c>
      <c r="CM302" s="3">
        <v>0</v>
      </c>
      <c r="CN302" s="3">
        <v>0</v>
      </c>
      <c r="CO302" s="3">
        <v>0</v>
      </c>
      <c r="CP302" s="3">
        <v>0</v>
      </c>
      <c r="CQ302" s="3">
        <v>0</v>
      </c>
      <c r="CR302" s="3">
        <v>0</v>
      </c>
      <c r="CS302" s="3">
        <v>0</v>
      </c>
      <c r="CT302" s="3">
        <v>0</v>
      </c>
      <c r="CV302" s="3">
        <v>0</v>
      </c>
      <c r="CW302" s="3">
        <v>0</v>
      </c>
      <c r="CX302" s="3">
        <v>0</v>
      </c>
      <c r="CY302" s="3">
        <v>0</v>
      </c>
      <c r="CZ302" s="3">
        <v>0</v>
      </c>
      <c r="DA302" s="3">
        <v>0</v>
      </c>
      <c r="DB302" s="3">
        <v>0</v>
      </c>
      <c r="DC302" s="3">
        <v>0</v>
      </c>
      <c r="DD302" s="3">
        <v>0</v>
      </c>
      <c r="DE302" s="3">
        <v>0</v>
      </c>
      <c r="DF302" s="3">
        <v>0</v>
      </c>
      <c r="DG302" s="3">
        <v>0</v>
      </c>
      <c r="DH302" s="3">
        <v>0</v>
      </c>
      <c r="DI302" s="3">
        <v>0</v>
      </c>
      <c r="DK302" s="3" t="b">
        <v>0</v>
      </c>
      <c r="DL302" s="3" t="b">
        <v>0</v>
      </c>
      <c r="DM302" s="3" t="b">
        <v>0</v>
      </c>
      <c r="DN302" s="3" t="b">
        <v>0</v>
      </c>
      <c r="DO302" s="3" t="b">
        <v>0</v>
      </c>
      <c r="DP302" s="3" t="b">
        <v>0</v>
      </c>
      <c r="DQ302" s="3" t="b">
        <v>0</v>
      </c>
      <c r="DR302" s="3" t="b">
        <v>0</v>
      </c>
      <c r="DS302" s="3" t="b">
        <v>0</v>
      </c>
      <c r="DT302" s="3" t="b">
        <v>0</v>
      </c>
      <c r="DU302" s="3" t="b">
        <v>0</v>
      </c>
      <c r="DV302" s="3" t="b">
        <v>0</v>
      </c>
      <c r="DW302" s="3" t="b">
        <v>0</v>
      </c>
      <c r="DX302" s="3" t="b">
        <v>0</v>
      </c>
      <c r="EA302" s="3" t="s">
        <v>1001</v>
      </c>
      <c r="ED302" s="3">
        <v>263</v>
      </c>
      <c r="EE302" s="3">
        <v>1</v>
      </c>
      <c r="EH302" s="3" t="s">
        <v>104</v>
      </c>
      <c r="EI302" s="3" t="s">
        <v>850</v>
      </c>
      <c r="EJ302" s="3" t="s">
        <v>105</v>
      </c>
      <c r="EK302" s="3" t="s">
        <v>105</v>
      </c>
      <c r="EL302" s="3" t="s">
        <v>105</v>
      </c>
      <c r="EM302" s="3" t="s">
        <v>105</v>
      </c>
      <c r="EN302" s="3" t="s">
        <v>323</v>
      </c>
      <c r="EP302" s="3" t="s">
        <v>112</v>
      </c>
      <c r="EQ302" s="3" t="s">
        <v>105</v>
      </c>
      <c r="ER302" s="3" t="s">
        <v>112</v>
      </c>
      <c r="ES302" s="3" t="s">
        <v>105</v>
      </c>
      <c r="ET302" s="3" t="s">
        <v>105</v>
      </c>
      <c r="EU302" s="3" t="s">
        <v>105</v>
      </c>
      <c r="EV302" s="3" t="s">
        <v>105</v>
      </c>
      <c r="EW302" s="3" t="s">
        <v>105</v>
      </c>
      <c r="EX302" s="3" t="s">
        <v>105</v>
      </c>
      <c r="EY302" s="3" t="s">
        <v>325</v>
      </c>
      <c r="GB302" s="3" t="s">
        <v>104</v>
      </c>
      <c r="GC302" s="108" t="e">
        <f>#REF!+#REF!*IF($M302="A",1,0)+#REF!*0+#REF!*0+#REF!*IF($AA302="TRUE",1,0)+#REF!*IF(OR($Q302="Yes",$Q302="Cont"),1,0)+#REF!*($P302/1000)+#REF!*$R302+#REF!*IF($R302&gt;25,$R302-25,0)</f>
        <v>#REF!</v>
      </c>
      <c r="GD302" s="108" t="e">
        <f>#REF!+#REF!*IF($M302="A",1,0)+#REF!*1+#REF!*0+#REF!*IF($AA302="TRUE",1,0)+#REF!*IF(OR($Q302="Yes",$Q302="Cont"),1,0)+#REF!*($P302/1000)+#REF!*$R302+#REF!*IF($R302&gt;25,$R302-25,0)</f>
        <v>#REF!</v>
      </c>
      <c r="GE302" s="108" t="e">
        <f>#REF!+#REF!*IF($M302="A",1,0)+#REF!*1+#REF!*0+#REF!*IF($AA302="TRUE",1,0)+#REF!*IF(OR($Q302="Yes",$Q302="Cont"),1,0)+#REF!*($P302/1000)+#REF!*$R302+#REF!*IF($R302&gt;25,$R302-25,0)</f>
        <v>#REF!</v>
      </c>
      <c r="GF302" s="108" t="e">
        <f>#REF!+#REF!*IF($M302="A",1,0)+#REF!*1+#REF!*1+#REF!*IF($AA302="TRUE",1,0)+#REF!*IF(OR($Q302="Yes",$Q302="Cont"),1,0)+#REF!*($P302/1000)+#REF!*$R302+#REF!*IF($R302&gt;25,$R302-25,0)</f>
        <v>#REF!</v>
      </c>
      <c r="GG302" s="104">
        <v>7.9629999999999992E-2</v>
      </c>
      <c r="GH302" s="109">
        <v>72.260416710552065</v>
      </c>
    </row>
    <row r="303" spans="1:256">
      <c r="A303" s="36">
        <v>264</v>
      </c>
      <c r="B303" s="3">
        <v>0</v>
      </c>
      <c r="C303" s="228">
        <v>10330</v>
      </c>
      <c r="D303" s="228">
        <v>1002</v>
      </c>
      <c r="E303" s="3" t="s">
        <v>198</v>
      </c>
      <c r="F303" s="3" t="s">
        <v>199</v>
      </c>
      <c r="G303" s="3" t="s">
        <v>200</v>
      </c>
      <c r="H303" s="3" t="s">
        <v>201</v>
      </c>
      <c r="I303" s="3" t="s">
        <v>1003</v>
      </c>
      <c r="J303" s="3" t="s">
        <v>587</v>
      </c>
      <c r="L303" s="3" t="s">
        <v>1004</v>
      </c>
      <c r="M303" s="228" t="s">
        <v>104</v>
      </c>
      <c r="N303" s="228" t="s">
        <v>109</v>
      </c>
      <c r="O303" s="228"/>
      <c r="P303" s="45">
        <v>6000</v>
      </c>
      <c r="Q303" s="228" t="s">
        <v>129</v>
      </c>
      <c r="R303" s="228">
        <v>24</v>
      </c>
      <c r="V303" s="228" t="s">
        <v>83</v>
      </c>
      <c r="W303" s="228">
        <v>24</v>
      </c>
      <c r="X303" s="228"/>
      <c r="Y303" s="228"/>
      <c r="Z303" s="228" t="s">
        <v>109</v>
      </c>
      <c r="AA303" s="228"/>
      <c r="AB303" s="228"/>
      <c r="AC303" s="228"/>
      <c r="AD303" s="228" t="s">
        <v>111</v>
      </c>
      <c r="BA303" s="3" t="b">
        <v>1</v>
      </c>
      <c r="BB303" s="3" t="b">
        <v>1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0</v>
      </c>
      <c r="BO303" s="3">
        <v>0</v>
      </c>
      <c r="BP303" s="3">
        <v>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v>0</v>
      </c>
      <c r="BX303" s="3">
        <v>0</v>
      </c>
      <c r="BY303" s="3">
        <v>0</v>
      </c>
      <c r="BZ303" s="3">
        <v>0</v>
      </c>
      <c r="CA303" s="3">
        <v>0</v>
      </c>
      <c r="CB303" s="3">
        <v>0</v>
      </c>
      <c r="CC303" s="3">
        <v>0</v>
      </c>
      <c r="CD303" s="3">
        <v>0</v>
      </c>
      <c r="CE303" s="3">
        <v>0</v>
      </c>
      <c r="CG303" s="3">
        <v>0</v>
      </c>
      <c r="CH303" s="3">
        <v>0</v>
      </c>
      <c r="CI303" s="3">
        <v>0</v>
      </c>
      <c r="CJ303" s="3">
        <v>0</v>
      </c>
      <c r="CK303" s="3">
        <v>0</v>
      </c>
      <c r="CL303" s="3">
        <v>0</v>
      </c>
      <c r="CM303" s="3">
        <v>0</v>
      </c>
      <c r="CN303" s="3">
        <v>0</v>
      </c>
      <c r="CO303" s="3">
        <v>0</v>
      </c>
      <c r="CP303" s="3">
        <v>0</v>
      </c>
      <c r="CQ303" s="3">
        <v>0</v>
      </c>
      <c r="CR303" s="3">
        <v>0</v>
      </c>
      <c r="CS303" s="3">
        <v>0</v>
      </c>
      <c r="CT303" s="3">
        <v>0</v>
      </c>
      <c r="CV303" s="3">
        <v>0</v>
      </c>
      <c r="CW303" s="3">
        <v>0</v>
      </c>
      <c r="CX303" s="3">
        <v>0</v>
      </c>
      <c r="CY303" s="3">
        <v>0</v>
      </c>
      <c r="CZ303" s="3">
        <v>0</v>
      </c>
      <c r="DA303" s="3">
        <v>0</v>
      </c>
      <c r="DB303" s="3">
        <v>0</v>
      </c>
      <c r="DC303" s="3">
        <v>0</v>
      </c>
      <c r="DD303" s="3">
        <v>0</v>
      </c>
      <c r="DE303" s="3">
        <v>0</v>
      </c>
      <c r="DF303" s="3">
        <v>0</v>
      </c>
      <c r="DG303" s="3">
        <v>0</v>
      </c>
      <c r="DH303" s="3">
        <v>0</v>
      </c>
      <c r="DI303" s="3">
        <v>0</v>
      </c>
      <c r="DK303" s="3" t="b">
        <v>0</v>
      </c>
      <c r="DL303" s="3" t="b">
        <v>0</v>
      </c>
      <c r="DM303" s="3" t="b">
        <v>0</v>
      </c>
      <c r="DN303" s="3" t="b">
        <v>0</v>
      </c>
      <c r="DO303" s="3" t="b">
        <v>0</v>
      </c>
      <c r="DP303" s="3" t="b">
        <v>0</v>
      </c>
      <c r="DQ303" s="3" t="b">
        <v>0</v>
      </c>
      <c r="DR303" s="3" t="b">
        <v>0</v>
      </c>
      <c r="DS303" s="3" t="b">
        <v>0</v>
      </c>
      <c r="DT303" s="3" t="b">
        <v>0</v>
      </c>
      <c r="DU303" s="3" t="b">
        <v>0</v>
      </c>
      <c r="DV303" s="3" t="b">
        <v>0</v>
      </c>
      <c r="DW303" s="3" t="b">
        <v>0</v>
      </c>
      <c r="DX303" s="3" t="b">
        <v>0</v>
      </c>
      <c r="EA303" s="3" t="s">
        <v>1003</v>
      </c>
      <c r="ED303" s="3">
        <v>264</v>
      </c>
      <c r="EE303" s="3">
        <v>1</v>
      </c>
      <c r="EH303" s="3" t="s">
        <v>104</v>
      </c>
      <c r="EI303" s="3" t="s">
        <v>850</v>
      </c>
      <c r="EJ303" s="3" t="s">
        <v>105</v>
      </c>
      <c r="EK303" s="3" t="s">
        <v>105</v>
      </c>
      <c r="EL303" s="3" t="s">
        <v>105</v>
      </c>
      <c r="EM303" s="3" t="s">
        <v>105</v>
      </c>
      <c r="EN303" s="3" t="s">
        <v>329</v>
      </c>
      <c r="EP303" s="3" t="s">
        <v>112</v>
      </c>
      <c r="EQ303" s="3" t="s">
        <v>105</v>
      </c>
      <c r="ER303" s="3" t="s">
        <v>112</v>
      </c>
      <c r="ES303" s="3" t="s">
        <v>105</v>
      </c>
      <c r="ET303" s="3" t="s">
        <v>105</v>
      </c>
      <c r="EU303" s="3" t="s">
        <v>105</v>
      </c>
      <c r="EV303" s="3" t="s">
        <v>105</v>
      </c>
      <c r="EW303" s="3" t="s">
        <v>105</v>
      </c>
      <c r="EX303" s="3" t="s">
        <v>105</v>
      </c>
      <c r="EY303" s="3" t="s">
        <v>331</v>
      </c>
      <c r="GB303" s="3" t="s">
        <v>104</v>
      </c>
      <c r="GC303" s="108" t="e">
        <f>#REF!+#REF!*IF($M303="A",1,0)+#REF!*0+#REF!*0+#REF!*IF($AA303="TRUE",1,0)+#REF!*IF(OR($Q303="Yes",$Q303="Cont"),1,0)+#REF!*($P303/1000)+#REF!*$R303+#REF!*IF($R303&gt;25,$R303-25,0)</f>
        <v>#REF!</v>
      </c>
      <c r="GD303" s="108" t="e">
        <f>#REF!+#REF!*IF($M303="A",1,0)+#REF!*1+#REF!*0+#REF!*IF($AA303="TRUE",1,0)+#REF!*IF(OR($Q303="Yes",$Q303="Cont"),1,0)+#REF!*($P303/1000)+#REF!*$R303+#REF!*IF($R303&gt;25,$R303-25,0)</f>
        <v>#REF!</v>
      </c>
      <c r="GE303" s="108" t="e">
        <f>#REF!+#REF!*IF($M303="A",1,0)+#REF!*1+#REF!*0+#REF!*IF($AA303="TRUE",1,0)+#REF!*IF(OR($Q303="Yes",$Q303="Cont"),1,0)+#REF!*($P303/1000)+#REF!*$R303+#REF!*IF($R303&gt;25,$R303-25,0)</f>
        <v>#REF!</v>
      </c>
      <c r="GF303" s="108" t="e">
        <f>#REF!+#REF!*IF($M303="A",1,0)+#REF!*1+#REF!*1+#REF!*IF($AA303="TRUE",1,0)+#REF!*IF(OR($Q303="Yes",$Q303="Cont"),1,0)+#REF!*($P303/1000)+#REF!*$R303+#REF!*IF($R303&gt;25,$R303-25,0)</f>
        <v>#REF!</v>
      </c>
      <c r="GG303" s="104">
        <v>7.9629999999999992E-2</v>
      </c>
      <c r="GH303" s="109">
        <v>72.260416710552065</v>
      </c>
    </row>
    <row r="304" spans="1:256">
      <c r="A304" s="36">
        <v>265</v>
      </c>
      <c r="B304" s="3">
        <v>0</v>
      </c>
      <c r="C304" s="228">
        <v>10331</v>
      </c>
      <c r="D304" s="228">
        <v>1002</v>
      </c>
      <c r="E304" s="3" t="s">
        <v>198</v>
      </c>
      <c r="F304" s="3" t="s">
        <v>199</v>
      </c>
      <c r="G304" s="3" t="s">
        <v>200</v>
      </c>
      <c r="H304" s="3" t="s">
        <v>201</v>
      </c>
      <c r="I304" s="3" t="s">
        <v>1005</v>
      </c>
      <c r="J304" s="3" t="s">
        <v>587</v>
      </c>
      <c r="L304" s="3" t="s">
        <v>1006</v>
      </c>
      <c r="M304" s="228" t="s">
        <v>104</v>
      </c>
      <c r="N304" s="228" t="s">
        <v>109</v>
      </c>
      <c r="O304" s="228"/>
      <c r="P304" s="45">
        <v>6000</v>
      </c>
      <c r="Q304" s="228" t="s">
        <v>129</v>
      </c>
      <c r="R304" s="228">
        <v>25</v>
      </c>
      <c r="V304" s="228" t="s">
        <v>83</v>
      </c>
      <c r="W304" s="228">
        <v>25</v>
      </c>
      <c r="X304" s="228"/>
      <c r="Y304" s="228"/>
      <c r="Z304" s="228" t="s">
        <v>109</v>
      </c>
      <c r="AA304" s="228"/>
      <c r="AB304" s="228"/>
      <c r="AC304" s="228"/>
      <c r="AD304" s="228" t="s">
        <v>111</v>
      </c>
      <c r="BA304" s="3" t="b">
        <v>1</v>
      </c>
      <c r="BB304" s="3" t="b">
        <v>1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0</v>
      </c>
      <c r="BX304" s="3">
        <v>0</v>
      </c>
      <c r="BY304" s="3">
        <v>0</v>
      </c>
      <c r="BZ304" s="3">
        <v>0</v>
      </c>
      <c r="CA304" s="3">
        <v>0</v>
      </c>
      <c r="CB304" s="3">
        <v>0</v>
      </c>
      <c r="CC304" s="3">
        <v>0</v>
      </c>
      <c r="CD304" s="3">
        <v>0</v>
      </c>
      <c r="CE304" s="3">
        <v>0</v>
      </c>
      <c r="CG304" s="3">
        <v>0</v>
      </c>
      <c r="CH304" s="3">
        <v>0</v>
      </c>
      <c r="CI304" s="3">
        <v>0</v>
      </c>
      <c r="CJ304" s="3">
        <v>0</v>
      </c>
      <c r="CK304" s="3">
        <v>0</v>
      </c>
      <c r="CL304" s="3">
        <v>0</v>
      </c>
      <c r="CM304" s="3">
        <v>0</v>
      </c>
      <c r="CN304" s="3">
        <v>0</v>
      </c>
      <c r="CO304" s="3">
        <v>0</v>
      </c>
      <c r="CP304" s="3">
        <v>0</v>
      </c>
      <c r="CQ304" s="3">
        <v>0</v>
      </c>
      <c r="CR304" s="3">
        <v>0</v>
      </c>
      <c r="CS304" s="3">
        <v>0</v>
      </c>
      <c r="CT304" s="3">
        <v>0</v>
      </c>
      <c r="CV304" s="3">
        <v>0</v>
      </c>
      <c r="CW304" s="3">
        <v>0</v>
      </c>
      <c r="CX304" s="3">
        <v>0</v>
      </c>
      <c r="CY304" s="3">
        <v>0</v>
      </c>
      <c r="CZ304" s="3">
        <v>0</v>
      </c>
      <c r="DA304" s="3">
        <v>0</v>
      </c>
      <c r="DB304" s="3">
        <v>0</v>
      </c>
      <c r="DC304" s="3">
        <v>0</v>
      </c>
      <c r="DD304" s="3">
        <v>0</v>
      </c>
      <c r="DE304" s="3">
        <v>0</v>
      </c>
      <c r="DF304" s="3">
        <v>0</v>
      </c>
      <c r="DG304" s="3">
        <v>0</v>
      </c>
      <c r="DH304" s="3">
        <v>0</v>
      </c>
      <c r="DI304" s="3">
        <v>0</v>
      </c>
      <c r="DK304" s="3" t="b">
        <v>0</v>
      </c>
      <c r="DL304" s="3" t="b">
        <v>0</v>
      </c>
      <c r="DM304" s="3" t="b">
        <v>0</v>
      </c>
      <c r="DN304" s="3" t="b">
        <v>0</v>
      </c>
      <c r="DO304" s="3" t="b">
        <v>0</v>
      </c>
      <c r="DP304" s="3" t="b">
        <v>0</v>
      </c>
      <c r="DQ304" s="3" t="b">
        <v>0</v>
      </c>
      <c r="DR304" s="3" t="b">
        <v>0</v>
      </c>
      <c r="DS304" s="3" t="b">
        <v>0</v>
      </c>
      <c r="DT304" s="3" t="b">
        <v>0</v>
      </c>
      <c r="DU304" s="3" t="b">
        <v>0</v>
      </c>
      <c r="DV304" s="3" t="b">
        <v>0</v>
      </c>
      <c r="DW304" s="3" t="b">
        <v>0</v>
      </c>
      <c r="DX304" s="3" t="b">
        <v>0</v>
      </c>
      <c r="EA304" s="3" t="s">
        <v>1005</v>
      </c>
      <c r="ED304" s="3">
        <v>265</v>
      </c>
      <c r="EE304" s="3">
        <v>1</v>
      </c>
      <c r="EH304" s="3" t="s">
        <v>104</v>
      </c>
      <c r="EI304" s="3" t="s">
        <v>850</v>
      </c>
      <c r="EJ304" s="3" t="s">
        <v>105</v>
      </c>
      <c r="EK304" s="3" t="s">
        <v>105</v>
      </c>
      <c r="EL304" s="3" t="s">
        <v>105</v>
      </c>
      <c r="EM304" s="3" t="s">
        <v>105</v>
      </c>
      <c r="EN304" s="3" t="s">
        <v>335</v>
      </c>
      <c r="EP304" s="3" t="s">
        <v>112</v>
      </c>
      <c r="EQ304" s="3" t="s">
        <v>105</v>
      </c>
      <c r="ER304" s="3" t="s">
        <v>112</v>
      </c>
      <c r="ES304" s="3" t="s">
        <v>105</v>
      </c>
      <c r="ET304" s="3" t="s">
        <v>105</v>
      </c>
      <c r="EU304" s="3" t="s">
        <v>105</v>
      </c>
      <c r="EV304" s="3" t="s">
        <v>105</v>
      </c>
      <c r="EW304" s="3" t="s">
        <v>105</v>
      </c>
      <c r="EX304" s="3" t="s">
        <v>105</v>
      </c>
      <c r="EY304" s="3" t="s">
        <v>337</v>
      </c>
      <c r="GB304" s="3" t="s">
        <v>104</v>
      </c>
      <c r="GC304" s="108" t="e">
        <f>#REF!+#REF!*IF($M304="A",1,0)+#REF!*0+#REF!*0+#REF!*IF($AA304="TRUE",1,0)+#REF!*IF(OR($Q304="Yes",$Q304="Cont"),1,0)+#REF!*($P304/1000)+#REF!*$R304+#REF!*IF($R304&gt;25,$R304-25,0)</f>
        <v>#REF!</v>
      </c>
      <c r="GD304" s="108" t="e">
        <f>#REF!+#REF!*IF($M304="A",1,0)+#REF!*1+#REF!*0+#REF!*IF($AA304="TRUE",1,0)+#REF!*IF(OR($Q304="Yes",$Q304="Cont"),1,0)+#REF!*($P304/1000)+#REF!*$R304+#REF!*IF($R304&gt;25,$R304-25,0)</f>
        <v>#REF!</v>
      </c>
      <c r="GE304" s="108" t="e">
        <f>#REF!+#REF!*IF($M304="A",1,0)+#REF!*1+#REF!*0+#REF!*IF($AA304="TRUE",1,0)+#REF!*IF(OR($Q304="Yes",$Q304="Cont"),1,0)+#REF!*($P304/1000)+#REF!*$R304+#REF!*IF($R304&gt;25,$R304-25,0)</f>
        <v>#REF!</v>
      </c>
      <c r="GF304" s="108" t="e">
        <f>#REF!+#REF!*IF($M304="A",1,0)+#REF!*1+#REF!*1+#REF!*IF($AA304="TRUE",1,0)+#REF!*IF(OR($Q304="Yes",$Q304="Cont"),1,0)+#REF!*($P304/1000)+#REF!*$R304+#REF!*IF($R304&gt;25,$R304-25,0)</f>
        <v>#REF!</v>
      </c>
      <c r="GG304" s="104">
        <v>7.9629999999999992E-2</v>
      </c>
      <c r="GH304" s="109">
        <v>72.260416710552065</v>
      </c>
    </row>
    <row r="305" spans="1:190">
      <c r="A305" s="36">
        <v>266</v>
      </c>
      <c r="B305" s="3">
        <v>0</v>
      </c>
      <c r="C305" s="228">
        <v>10332</v>
      </c>
      <c r="D305" s="228">
        <v>1002</v>
      </c>
      <c r="E305" s="3" t="s">
        <v>198</v>
      </c>
      <c r="F305" s="3" t="s">
        <v>199</v>
      </c>
      <c r="G305" s="3" t="s">
        <v>200</v>
      </c>
      <c r="H305" s="3" t="s">
        <v>201</v>
      </c>
      <c r="I305" s="3" t="s">
        <v>1007</v>
      </c>
      <c r="J305" s="3" t="s">
        <v>587</v>
      </c>
      <c r="L305" s="3" t="s">
        <v>1008</v>
      </c>
      <c r="M305" s="228" t="s">
        <v>104</v>
      </c>
      <c r="N305" s="228" t="s">
        <v>109</v>
      </c>
      <c r="O305" s="228"/>
      <c r="P305" s="45">
        <v>6000</v>
      </c>
      <c r="Q305" s="228" t="s">
        <v>129</v>
      </c>
      <c r="R305" s="228">
        <v>26</v>
      </c>
      <c r="V305" s="228" t="s">
        <v>83</v>
      </c>
      <c r="W305" s="228">
        <v>26</v>
      </c>
      <c r="X305" s="228"/>
      <c r="Y305" s="228"/>
      <c r="Z305" s="228" t="s">
        <v>109</v>
      </c>
      <c r="AA305" s="228"/>
      <c r="AB305" s="228"/>
      <c r="AC305" s="228"/>
      <c r="AD305" s="228" t="s">
        <v>111</v>
      </c>
      <c r="BA305" s="3" t="b">
        <v>1</v>
      </c>
      <c r="BB305" s="3" t="b">
        <v>1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0</v>
      </c>
      <c r="CC305" s="3">
        <v>0</v>
      </c>
      <c r="CD305" s="3">
        <v>0</v>
      </c>
      <c r="CE305" s="3">
        <v>0</v>
      </c>
      <c r="CG305" s="3">
        <v>0</v>
      </c>
      <c r="CH305" s="3">
        <v>0</v>
      </c>
      <c r="CI305" s="3">
        <v>0</v>
      </c>
      <c r="CJ305" s="3">
        <v>0</v>
      </c>
      <c r="CK305" s="3">
        <v>0</v>
      </c>
      <c r="CL305" s="3">
        <v>0</v>
      </c>
      <c r="CM305" s="3">
        <v>0</v>
      </c>
      <c r="CN305" s="3">
        <v>0</v>
      </c>
      <c r="CO305" s="3">
        <v>0</v>
      </c>
      <c r="CP305" s="3">
        <v>0</v>
      </c>
      <c r="CQ305" s="3">
        <v>0</v>
      </c>
      <c r="CR305" s="3">
        <v>0</v>
      </c>
      <c r="CS305" s="3">
        <v>0</v>
      </c>
      <c r="CT305" s="3">
        <v>0</v>
      </c>
      <c r="CV305" s="3">
        <v>0</v>
      </c>
      <c r="CW305" s="3">
        <v>0</v>
      </c>
      <c r="CX305" s="3">
        <v>0</v>
      </c>
      <c r="CY305" s="3">
        <v>0</v>
      </c>
      <c r="CZ305" s="3">
        <v>0</v>
      </c>
      <c r="DA305" s="3">
        <v>0</v>
      </c>
      <c r="DB305" s="3">
        <v>0</v>
      </c>
      <c r="DC305" s="3">
        <v>0</v>
      </c>
      <c r="DD305" s="3">
        <v>0</v>
      </c>
      <c r="DE305" s="3">
        <v>0</v>
      </c>
      <c r="DF305" s="3">
        <v>0</v>
      </c>
      <c r="DG305" s="3">
        <v>0</v>
      </c>
      <c r="DH305" s="3">
        <v>0</v>
      </c>
      <c r="DI305" s="3">
        <v>0</v>
      </c>
      <c r="DK305" s="3" t="b">
        <v>0</v>
      </c>
      <c r="DL305" s="3" t="b">
        <v>0</v>
      </c>
      <c r="DM305" s="3" t="b">
        <v>0</v>
      </c>
      <c r="DN305" s="3" t="b">
        <v>0</v>
      </c>
      <c r="DO305" s="3" t="b">
        <v>0</v>
      </c>
      <c r="DP305" s="3" t="b">
        <v>0</v>
      </c>
      <c r="DQ305" s="3" t="b">
        <v>0</v>
      </c>
      <c r="DR305" s="3" t="b">
        <v>0</v>
      </c>
      <c r="DS305" s="3" t="b">
        <v>0</v>
      </c>
      <c r="DT305" s="3" t="b">
        <v>0</v>
      </c>
      <c r="DU305" s="3" t="b">
        <v>0</v>
      </c>
      <c r="DV305" s="3" t="b">
        <v>0</v>
      </c>
      <c r="DW305" s="3" t="b">
        <v>0</v>
      </c>
      <c r="DX305" s="3" t="b">
        <v>0</v>
      </c>
      <c r="EA305" s="3" t="s">
        <v>1007</v>
      </c>
      <c r="ED305" s="3">
        <v>266</v>
      </c>
      <c r="EE305" s="3">
        <v>1</v>
      </c>
      <c r="EH305" s="3" t="s">
        <v>104</v>
      </c>
      <c r="EI305" s="3" t="s">
        <v>850</v>
      </c>
      <c r="EJ305" s="3" t="s">
        <v>105</v>
      </c>
      <c r="EK305" s="3" t="s">
        <v>105</v>
      </c>
      <c r="EL305" s="3" t="s">
        <v>105</v>
      </c>
      <c r="EM305" s="3" t="s">
        <v>105</v>
      </c>
      <c r="EN305" s="3" t="s">
        <v>341</v>
      </c>
      <c r="EP305" s="3" t="s">
        <v>112</v>
      </c>
      <c r="EQ305" s="3" t="s">
        <v>105</v>
      </c>
      <c r="ER305" s="3" t="s">
        <v>112</v>
      </c>
      <c r="ES305" s="3" t="s">
        <v>105</v>
      </c>
      <c r="ET305" s="3" t="s">
        <v>105</v>
      </c>
      <c r="EU305" s="3" t="s">
        <v>105</v>
      </c>
      <c r="EV305" s="3" t="s">
        <v>105</v>
      </c>
      <c r="EW305" s="3" t="s">
        <v>105</v>
      </c>
      <c r="EX305" s="3" t="s">
        <v>105</v>
      </c>
      <c r="EY305" s="3" t="s">
        <v>343</v>
      </c>
      <c r="GB305" s="3" t="s">
        <v>104</v>
      </c>
      <c r="GC305" s="108" t="e">
        <f>#REF!+#REF!*IF($M305="A",1,0)+#REF!*0+#REF!*0+#REF!*IF($AA305="TRUE",1,0)+#REF!*IF(OR($Q305="Yes",$Q305="Cont"),1,0)+#REF!*($P305/1000)+#REF!*$R305+#REF!*IF($R305&gt;25,$R305-25,0)</f>
        <v>#REF!</v>
      </c>
      <c r="GD305" s="108" t="e">
        <f>#REF!+#REF!*IF($M305="A",1,0)+#REF!*1+#REF!*0+#REF!*IF($AA305="TRUE",1,0)+#REF!*IF(OR($Q305="Yes",$Q305="Cont"),1,0)+#REF!*($P305/1000)+#REF!*$R305+#REF!*IF($R305&gt;25,$R305-25,0)</f>
        <v>#REF!</v>
      </c>
      <c r="GE305" s="108" t="e">
        <f>#REF!+#REF!*IF($M305="A",1,0)+#REF!*1+#REF!*0+#REF!*IF($AA305="TRUE",1,0)+#REF!*IF(OR($Q305="Yes",$Q305="Cont"),1,0)+#REF!*($P305/1000)+#REF!*$R305+#REF!*IF($R305&gt;25,$R305-25,0)</f>
        <v>#REF!</v>
      </c>
      <c r="GF305" s="108" t="e">
        <f>#REF!+#REF!*IF($M305="A",1,0)+#REF!*1+#REF!*1+#REF!*IF($AA305="TRUE",1,0)+#REF!*IF(OR($Q305="Yes",$Q305="Cont"),1,0)+#REF!*($P305/1000)+#REF!*$R305+#REF!*IF($R305&gt;25,$R305-25,0)</f>
        <v>#REF!</v>
      </c>
      <c r="GG305" s="104">
        <v>7.9629999999999992E-2</v>
      </c>
      <c r="GH305" s="109">
        <v>72.260416710552065</v>
      </c>
    </row>
    <row r="306" spans="1:190">
      <c r="A306" s="36">
        <v>267</v>
      </c>
      <c r="B306" s="3">
        <v>0</v>
      </c>
      <c r="C306" s="228">
        <v>10333</v>
      </c>
      <c r="D306" s="228">
        <v>1002</v>
      </c>
      <c r="E306" s="3" t="s">
        <v>198</v>
      </c>
      <c r="F306" s="3" t="s">
        <v>199</v>
      </c>
      <c r="G306" s="3" t="s">
        <v>200</v>
      </c>
      <c r="H306" s="3" t="s">
        <v>201</v>
      </c>
      <c r="I306" s="3" t="s">
        <v>1009</v>
      </c>
      <c r="J306" s="3" t="s">
        <v>587</v>
      </c>
      <c r="L306" s="3" t="s">
        <v>1010</v>
      </c>
      <c r="M306" s="228" t="s">
        <v>104</v>
      </c>
      <c r="N306" s="228" t="s">
        <v>109</v>
      </c>
      <c r="O306" s="228"/>
      <c r="P306" s="45">
        <v>6000</v>
      </c>
      <c r="Q306" s="228" t="s">
        <v>129</v>
      </c>
      <c r="R306" s="228">
        <v>27</v>
      </c>
      <c r="V306" s="228" t="s">
        <v>83</v>
      </c>
      <c r="W306" s="228">
        <v>27</v>
      </c>
      <c r="X306" s="228"/>
      <c r="Y306" s="228"/>
      <c r="Z306" s="228" t="s">
        <v>109</v>
      </c>
      <c r="AA306" s="228"/>
      <c r="AB306" s="228"/>
      <c r="AC306" s="228"/>
      <c r="AD306" s="228" t="s">
        <v>111</v>
      </c>
      <c r="BA306" s="3" t="b">
        <v>1</v>
      </c>
      <c r="BB306" s="3" t="b">
        <v>1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3">
        <v>0</v>
      </c>
      <c r="BP306" s="3">
        <v>0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v>0</v>
      </c>
      <c r="BX306" s="3">
        <v>0</v>
      </c>
      <c r="BY306" s="3">
        <v>0</v>
      </c>
      <c r="BZ306" s="3">
        <v>0</v>
      </c>
      <c r="CA306" s="3">
        <v>0</v>
      </c>
      <c r="CB306" s="3">
        <v>0</v>
      </c>
      <c r="CC306" s="3">
        <v>0</v>
      </c>
      <c r="CD306" s="3">
        <v>0</v>
      </c>
      <c r="CE306" s="3">
        <v>0</v>
      </c>
      <c r="CG306" s="3">
        <v>0</v>
      </c>
      <c r="CH306" s="3">
        <v>0</v>
      </c>
      <c r="CI306" s="3">
        <v>0</v>
      </c>
      <c r="CJ306" s="3">
        <v>0</v>
      </c>
      <c r="CK306" s="3">
        <v>0</v>
      </c>
      <c r="CL306" s="3">
        <v>0</v>
      </c>
      <c r="CM306" s="3">
        <v>0</v>
      </c>
      <c r="CN306" s="3">
        <v>0</v>
      </c>
      <c r="CO306" s="3">
        <v>0</v>
      </c>
      <c r="CP306" s="3">
        <v>0</v>
      </c>
      <c r="CQ306" s="3">
        <v>0</v>
      </c>
      <c r="CR306" s="3">
        <v>0</v>
      </c>
      <c r="CS306" s="3">
        <v>0</v>
      </c>
      <c r="CT306" s="3">
        <v>0</v>
      </c>
      <c r="CV306" s="3">
        <v>0</v>
      </c>
      <c r="CW306" s="3">
        <v>0</v>
      </c>
      <c r="CX306" s="3">
        <v>0</v>
      </c>
      <c r="CY306" s="3">
        <v>0</v>
      </c>
      <c r="CZ306" s="3">
        <v>0</v>
      </c>
      <c r="DA306" s="3">
        <v>0</v>
      </c>
      <c r="DB306" s="3">
        <v>0</v>
      </c>
      <c r="DC306" s="3">
        <v>0</v>
      </c>
      <c r="DD306" s="3">
        <v>0</v>
      </c>
      <c r="DE306" s="3">
        <v>0</v>
      </c>
      <c r="DF306" s="3">
        <v>0</v>
      </c>
      <c r="DG306" s="3">
        <v>0</v>
      </c>
      <c r="DH306" s="3">
        <v>0</v>
      </c>
      <c r="DI306" s="3">
        <v>0</v>
      </c>
      <c r="DK306" s="3" t="b">
        <v>0</v>
      </c>
      <c r="DL306" s="3" t="b">
        <v>0</v>
      </c>
      <c r="DM306" s="3" t="b">
        <v>0</v>
      </c>
      <c r="DN306" s="3" t="b">
        <v>0</v>
      </c>
      <c r="DO306" s="3" t="b">
        <v>0</v>
      </c>
      <c r="DP306" s="3" t="b">
        <v>0</v>
      </c>
      <c r="DQ306" s="3" t="b">
        <v>0</v>
      </c>
      <c r="DR306" s="3" t="b">
        <v>0</v>
      </c>
      <c r="DS306" s="3" t="b">
        <v>0</v>
      </c>
      <c r="DT306" s="3" t="b">
        <v>0</v>
      </c>
      <c r="DU306" s="3" t="b">
        <v>0</v>
      </c>
      <c r="DV306" s="3" t="b">
        <v>0</v>
      </c>
      <c r="DW306" s="3" t="b">
        <v>0</v>
      </c>
      <c r="DX306" s="3" t="b">
        <v>0</v>
      </c>
      <c r="EA306" s="3" t="s">
        <v>1009</v>
      </c>
      <c r="ED306" s="3">
        <v>267</v>
      </c>
      <c r="EE306" s="3">
        <v>1</v>
      </c>
      <c r="EH306" s="3" t="s">
        <v>104</v>
      </c>
      <c r="EI306" s="3" t="s">
        <v>850</v>
      </c>
      <c r="EJ306" s="3" t="s">
        <v>105</v>
      </c>
      <c r="EK306" s="3" t="s">
        <v>105</v>
      </c>
      <c r="EL306" s="3" t="s">
        <v>105</v>
      </c>
      <c r="EM306" s="3" t="s">
        <v>105</v>
      </c>
      <c r="EN306" s="3" t="s">
        <v>347</v>
      </c>
      <c r="EP306" s="3" t="s">
        <v>112</v>
      </c>
      <c r="EQ306" s="3" t="s">
        <v>105</v>
      </c>
      <c r="ER306" s="3" t="s">
        <v>112</v>
      </c>
      <c r="ES306" s="3" t="s">
        <v>105</v>
      </c>
      <c r="ET306" s="3" t="s">
        <v>105</v>
      </c>
      <c r="EU306" s="3" t="s">
        <v>105</v>
      </c>
      <c r="EV306" s="3" t="s">
        <v>105</v>
      </c>
      <c r="EW306" s="3" t="s">
        <v>105</v>
      </c>
      <c r="EX306" s="3" t="s">
        <v>105</v>
      </c>
      <c r="EY306" s="3" t="s">
        <v>349</v>
      </c>
      <c r="GB306" s="3" t="s">
        <v>104</v>
      </c>
      <c r="GC306" s="108" t="e">
        <f>#REF!+#REF!*IF($M306="A",1,0)+#REF!*0+#REF!*0+#REF!*IF($AA306="TRUE",1,0)+#REF!*IF(OR($Q306="Yes",$Q306="Cont"),1,0)+#REF!*($P306/1000)+#REF!*$R306+#REF!*IF($R306&gt;25,$R306-25,0)</f>
        <v>#REF!</v>
      </c>
      <c r="GD306" s="108" t="e">
        <f>#REF!+#REF!*IF($M306="A",1,0)+#REF!*1+#REF!*0+#REF!*IF($AA306="TRUE",1,0)+#REF!*IF(OR($Q306="Yes",$Q306="Cont"),1,0)+#REF!*($P306/1000)+#REF!*$R306+#REF!*IF($R306&gt;25,$R306-25,0)</f>
        <v>#REF!</v>
      </c>
      <c r="GE306" s="108" t="e">
        <f>#REF!+#REF!*IF($M306="A",1,0)+#REF!*1+#REF!*0+#REF!*IF($AA306="TRUE",1,0)+#REF!*IF(OR($Q306="Yes",$Q306="Cont"),1,0)+#REF!*($P306/1000)+#REF!*$R306+#REF!*IF($R306&gt;25,$R306-25,0)</f>
        <v>#REF!</v>
      </c>
      <c r="GF306" s="108" t="e">
        <f>#REF!+#REF!*IF($M306="A",1,0)+#REF!*1+#REF!*1+#REF!*IF($AA306="TRUE",1,0)+#REF!*IF(OR($Q306="Yes",$Q306="Cont"),1,0)+#REF!*($P306/1000)+#REF!*$R306+#REF!*IF($R306&gt;25,$R306-25,0)</f>
        <v>#REF!</v>
      </c>
      <c r="GG306" s="104">
        <v>7.9629999999999992E-2</v>
      </c>
      <c r="GH306" s="109">
        <v>72.260416710552065</v>
      </c>
    </row>
    <row r="307" spans="1:190">
      <c r="A307" s="36">
        <v>268</v>
      </c>
      <c r="B307" s="3">
        <v>0</v>
      </c>
      <c r="C307" s="228">
        <v>10334</v>
      </c>
      <c r="D307" s="228">
        <v>1002</v>
      </c>
      <c r="E307" s="3" t="s">
        <v>198</v>
      </c>
      <c r="F307" s="3" t="s">
        <v>199</v>
      </c>
      <c r="G307" s="3" t="s">
        <v>200</v>
      </c>
      <c r="H307" s="3" t="s">
        <v>201</v>
      </c>
      <c r="I307" s="3" t="s">
        <v>1011</v>
      </c>
      <c r="J307" s="3" t="s">
        <v>587</v>
      </c>
      <c r="L307" s="3" t="s">
        <v>1012</v>
      </c>
      <c r="M307" s="228" t="s">
        <v>104</v>
      </c>
      <c r="N307" s="228" t="s">
        <v>109</v>
      </c>
      <c r="O307" s="228"/>
      <c r="P307" s="45">
        <v>6000</v>
      </c>
      <c r="Q307" s="228" t="s">
        <v>129</v>
      </c>
      <c r="R307" s="228">
        <v>28</v>
      </c>
      <c r="V307" s="228" t="s">
        <v>83</v>
      </c>
      <c r="W307" s="228">
        <v>28</v>
      </c>
      <c r="X307" s="228"/>
      <c r="Y307" s="228"/>
      <c r="Z307" s="228" t="s">
        <v>109</v>
      </c>
      <c r="AA307" s="228"/>
      <c r="AB307" s="228"/>
      <c r="AC307" s="228"/>
      <c r="AD307" s="228" t="s">
        <v>111</v>
      </c>
      <c r="BA307" s="3" t="b">
        <v>1</v>
      </c>
      <c r="BB307" s="3" t="b">
        <v>1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0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v>0</v>
      </c>
      <c r="BX307" s="3">
        <v>0</v>
      </c>
      <c r="BY307" s="3">
        <v>0</v>
      </c>
      <c r="BZ307" s="3">
        <v>0</v>
      </c>
      <c r="CA307" s="3">
        <v>0</v>
      </c>
      <c r="CB307" s="3">
        <v>0</v>
      </c>
      <c r="CC307" s="3">
        <v>0</v>
      </c>
      <c r="CD307" s="3">
        <v>0</v>
      </c>
      <c r="CE307" s="3">
        <v>0</v>
      </c>
      <c r="CG307" s="3">
        <v>0</v>
      </c>
      <c r="CH307" s="3">
        <v>0</v>
      </c>
      <c r="CI307" s="3">
        <v>0</v>
      </c>
      <c r="CJ307" s="3">
        <v>0</v>
      </c>
      <c r="CK307" s="3">
        <v>0</v>
      </c>
      <c r="CL307" s="3">
        <v>0</v>
      </c>
      <c r="CM307" s="3">
        <v>0</v>
      </c>
      <c r="CN307" s="3">
        <v>0</v>
      </c>
      <c r="CO307" s="3">
        <v>0</v>
      </c>
      <c r="CP307" s="3">
        <v>0</v>
      </c>
      <c r="CQ307" s="3">
        <v>0</v>
      </c>
      <c r="CR307" s="3">
        <v>0</v>
      </c>
      <c r="CS307" s="3">
        <v>0</v>
      </c>
      <c r="CT307" s="3">
        <v>0</v>
      </c>
      <c r="CV307" s="3">
        <v>0</v>
      </c>
      <c r="CW307" s="3">
        <v>0</v>
      </c>
      <c r="CX307" s="3">
        <v>0</v>
      </c>
      <c r="CY307" s="3">
        <v>0</v>
      </c>
      <c r="CZ307" s="3">
        <v>0</v>
      </c>
      <c r="DA307" s="3">
        <v>0</v>
      </c>
      <c r="DB307" s="3">
        <v>0</v>
      </c>
      <c r="DC307" s="3">
        <v>0</v>
      </c>
      <c r="DD307" s="3">
        <v>0</v>
      </c>
      <c r="DE307" s="3">
        <v>0</v>
      </c>
      <c r="DF307" s="3">
        <v>0</v>
      </c>
      <c r="DG307" s="3">
        <v>0</v>
      </c>
      <c r="DH307" s="3">
        <v>0</v>
      </c>
      <c r="DI307" s="3">
        <v>0</v>
      </c>
      <c r="DK307" s="3" t="b">
        <v>0</v>
      </c>
      <c r="DL307" s="3" t="b">
        <v>0</v>
      </c>
      <c r="DM307" s="3" t="b">
        <v>0</v>
      </c>
      <c r="DN307" s="3" t="b">
        <v>0</v>
      </c>
      <c r="DO307" s="3" t="b">
        <v>0</v>
      </c>
      <c r="DP307" s="3" t="b">
        <v>0</v>
      </c>
      <c r="DQ307" s="3" t="b">
        <v>0</v>
      </c>
      <c r="DR307" s="3" t="b">
        <v>0</v>
      </c>
      <c r="DS307" s="3" t="b">
        <v>0</v>
      </c>
      <c r="DT307" s="3" t="b">
        <v>0</v>
      </c>
      <c r="DU307" s="3" t="b">
        <v>0</v>
      </c>
      <c r="DV307" s="3" t="b">
        <v>0</v>
      </c>
      <c r="DW307" s="3" t="b">
        <v>0</v>
      </c>
      <c r="DX307" s="3" t="b">
        <v>0</v>
      </c>
      <c r="EA307" s="3" t="s">
        <v>1011</v>
      </c>
      <c r="ED307" s="3">
        <v>268</v>
      </c>
      <c r="EE307" s="3">
        <v>1</v>
      </c>
      <c r="EH307" s="3" t="s">
        <v>104</v>
      </c>
      <c r="EI307" s="3" t="s">
        <v>850</v>
      </c>
      <c r="EJ307" s="3" t="s">
        <v>105</v>
      </c>
      <c r="EK307" s="3" t="s">
        <v>105</v>
      </c>
      <c r="EL307" s="3" t="s">
        <v>105</v>
      </c>
      <c r="EM307" s="3" t="s">
        <v>105</v>
      </c>
      <c r="EN307" s="3" t="s">
        <v>353</v>
      </c>
      <c r="EP307" s="3" t="s">
        <v>112</v>
      </c>
      <c r="EQ307" s="3" t="s">
        <v>105</v>
      </c>
      <c r="ER307" s="3" t="s">
        <v>112</v>
      </c>
      <c r="ES307" s="3" t="s">
        <v>105</v>
      </c>
      <c r="ET307" s="3" t="s">
        <v>105</v>
      </c>
      <c r="EU307" s="3" t="s">
        <v>105</v>
      </c>
      <c r="EV307" s="3" t="s">
        <v>105</v>
      </c>
      <c r="EW307" s="3" t="s">
        <v>105</v>
      </c>
      <c r="EX307" s="3" t="s">
        <v>105</v>
      </c>
      <c r="EY307" s="3" t="s">
        <v>355</v>
      </c>
      <c r="GB307" s="3" t="s">
        <v>104</v>
      </c>
      <c r="GC307" s="108" t="e">
        <f>#REF!+#REF!*IF($M307="A",1,0)+#REF!*0+#REF!*0+#REF!*IF($AA307="TRUE",1,0)+#REF!*IF(OR($Q307="Yes",$Q307="Cont"),1,0)+#REF!*($P307/1000)+#REF!*$R307+#REF!*IF($R307&gt;25,$R307-25,0)</f>
        <v>#REF!</v>
      </c>
      <c r="GD307" s="108" t="e">
        <f>#REF!+#REF!*IF($M307="A",1,0)+#REF!*1+#REF!*0+#REF!*IF($AA307="TRUE",1,0)+#REF!*IF(OR($Q307="Yes",$Q307="Cont"),1,0)+#REF!*($P307/1000)+#REF!*$R307+#REF!*IF($R307&gt;25,$R307-25,0)</f>
        <v>#REF!</v>
      </c>
      <c r="GE307" s="108" t="e">
        <f>#REF!+#REF!*IF($M307="A",1,0)+#REF!*1+#REF!*0+#REF!*IF($AA307="TRUE",1,0)+#REF!*IF(OR($Q307="Yes",$Q307="Cont"),1,0)+#REF!*($P307/1000)+#REF!*$R307+#REF!*IF($R307&gt;25,$R307-25,0)</f>
        <v>#REF!</v>
      </c>
      <c r="GF307" s="108" t="e">
        <f>#REF!+#REF!*IF($M307="A",1,0)+#REF!*1+#REF!*1+#REF!*IF($AA307="TRUE",1,0)+#REF!*IF(OR($Q307="Yes",$Q307="Cont"),1,0)+#REF!*($P307/1000)+#REF!*$R307+#REF!*IF($R307&gt;25,$R307-25,0)</f>
        <v>#REF!</v>
      </c>
      <c r="GG307" s="104">
        <v>7.9629999999999992E-2</v>
      </c>
      <c r="GH307" s="109">
        <v>72.260416710552065</v>
      </c>
    </row>
    <row r="308" spans="1:190">
      <c r="A308" s="36">
        <v>269</v>
      </c>
      <c r="B308" s="3">
        <v>0</v>
      </c>
      <c r="C308" s="228">
        <v>10335</v>
      </c>
      <c r="D308" s="228">
        <v>1002</v>
      </c>
      <c r="E308" s="3" t="s">
        <v>198</v>
      </c>
      <c r="F308" s="3" t="s">
        <v>199</v>
      </c>
      <c r="G308" s="3" t="s">
        <v>200</v>
      </c>
      <c r="H308" s="3" t="s">
        <v>201</v>
      </c>
      <c r="I308" s="3" t="s">
        <v>1013</v>
      </c>
      <c r="J308" s="3" t="s">
        <v>587</v>
      </c>
      <c r="L308" s="3" t="s">
        <v>1014</v>
      </c>
      <c r="M308" s="228" t="s">
        <v>104</v>
      </c>
      <c r="N308" s="228" t="s">
        <v>109</v>
      </c>
      <c r="O308" s="228"/>
      <c r="P308" s="45">
        <v>6000</v>
      </c>
      <c r="Q308" s="228" t="s">
        <v>129</v>
      </c>
      <c r="R308" s="228">
        <v>30</v>
      </c>
      <c r="V308" s="228" t="s">
        <v>83</v>
      </c>
      <c r="W308" s="228">
        <v>30</v>
      </c>
      <c r="X308" s="228"/>
      <c r="Y308" s="228"/>
      <c r="Z308" s="228" t="s">
        <v>109</v>
      </c>
      <c r="AA308" s="228"/>
      <c r="AB308" s="228"/>
      <c r="AC308" s="228"/>
      <c r="AD308" s="228" t="s">
        <v>111</v>
      </c>
      <c r="BA308" s="3" t="b">
        <v>1</v>
      </c>
      <c r="BB308" s="3" t="b">
        <v>1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3">
        <v>0</v>
      </c>
      <c r="BP308" s="3">
        <v>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>
        <v>0</v>
      </c>
      <c r="CA308" s="3">
        <v>0</v>
      </c>
      <c r="CB308" s="3">
        <v>0</v>
      </c>
      <c r="CC308" s="3">
        <v>0</v>
      </c>
      <c r="CD308" s="3">
        <v>0</v>
      </c>
      <c r="CE308" s="3">
        <v>0</v>
      </c>
      <c r="CG308" s="3">
        <v>0</v>
      </c>
      <c r="CH308" s="3">
        <v>0</v>
      </c>
      <c r="CI308" s="3">
        <v>0</v>
      </c>
      <c r="CJ308" s="3">
        <v>0</v>
      </c>
      <c r="CK308" s="3">
        <v>0</v>
      </c>
      <c r="CL308" s="3">
        <v>0</v>
      </c>
      <c r="CM308" s="3">
        <v>0</v>
      </c>
      <c r="CN308" s="3">
        <v>0</v>
      </c>
      <c r="CO308" s="3">
        <v>0</v>
      </c>
      <c r="CP308" s="3">
        <v>0</v>
      </c>
      <c r="CQ308" s="3">
        <v>0</v>
      </c>
      <c r="CR308" s="3">
        <v>0</v>
      </c>
      <c r="CS308" s="3">
        <v>0</v>
      </c>
      <c r="CT308" s="3">
        <v>0</v>
      </c>
      <c r="CV308" s="3">
        <v>0</v>
      </c>
      <c r="CW308" s="3">
        <v>0</v>
      </c>
      <c r="CX308" s="3">
        <v>0</v>
      </c>
      <c r="CY308" s="3">
        <v>0</v>
      </c>
      <c r="CZ308" s="3">
        <v>0</v>
      </c>
      <c r="DA308" s="3">
        <v>0</v>
      </c>
      <c r="DB308" s="3">
        <v>0</v>
      </c>
      <c r="DC308" s="3">
        <v>0</v>
      </c>
      <c r="DD308" s="3">
        <v>0</v>
      </c>
      <c r="DE308" s="3">
        <v>0</v>
      </c>
      <c r="DF308" s="3">
        <v>0</v>
      </c>
      <c r="DG308" s="3">
        <v>0</v>
      </c>
      <c r="DH308" s="3">
        <v>0</v>
      </c>
      <c r="DI308" s="3">
        <v>0</v>
      </c>
      <c r="DK308" s="3" t="b">
        <v>0</v>
      </c>
      <c r="DL308" s="3" t="b">
        <v>0</v>
      </c>
      <c r="DM308" s="3" t="b">
        <v>0</v>
      </c>
      <c r="DN308" s="3" t="b">
        <v>0</v>
      </c>
      <c r="DO308" s="3" t="b">
        <v>0</v>
      </c>
      <c r="DP308" s="3" t="b">
        <v>0</v>
      </c>
      <c r="DQ308" s="3" t="b">
        <v>0</v>
      </c>
      <c r="DR308" s="3" t="b">
        <v>0</v>
      </c>
      <c r="DS308" s="3" t="b">
        <v>0</v>
      </c>
      <c r="DT308" s="3" t="b">
        <v>0</v>
      </c>
      <c r="DU308" s="3" t="b">
        <v>0</v>
      </c>
      <c r="DV308" s="3" t="b">
        <v>0</v>
      </c>
      <c r="DW308" s="3" t="b">
        <v>0</v>
      </c>
      <c r="DX308" s="3" t="b">
        <v>0</v>
      </c>
      <c r="EA308" s="3" t="s">
        <v>1013</v>
      </c>
      <c r="ED308" s="3">
        <v>269</v>
      </c>
      <c r="EE308" s="3">
        <v>1</v>
      </c>
      <c r="EH308" s="3" t="s">
        <v>104</v>
      </c>
      <c r="EI308" s="3" t="s">
        <v>850</v>
      </c>
      <c r="EJ308" s="3" t="s">
        <v>105</v>
      </c>
      <c r="EK308" s="3" t="s">
        <v>105</v>
      </c>
      <c r="EL308" s="3" t="s">
        <v>105</v>
      </c>
      <c r="EM308" s="3" t="s">
        <v>105</v>
      </c>
      <c r="EN308" s="3" t="s">
        <v>364</v>
      </c>
      <c r="EP308" s="3" t="s">
        <v>112</v>
      </c>
      <c r="EQ308" s="3" t="s">
        <v>105</v>
      </c>
      <c r="ER308" s="3" t="s">
        <v>112</v>
      </c>
      <c r="ES308" s="3" t="s">
        <v>105</v>
      </c>
      <c r="ET308" s="3" t="s">
        <v>105</v>
      </c>
      <c r="EU308" s="3" t="s">
        <v>105</v>
      </c>
      <c r="EV308" s="3" t="s">
        <v>105</v>
      </c>
      <c r="EW308" s="3" t="s">
        <v>105</v>
      </c>
      <c r="EX308" s="3" t="s">
        <v>105</v>
      </c>
      <c r="EY308" s="3" t="s">
        <v>365</v>
      </c>
      <c r="GB308" s="3" t="s">
        <v>104</v>
      </c>
      <c r="GC308" s="108" t="e">
        <f>#REF!+#REF!*IF($M308="A",1,0)+#REF!*0+#REF!*0+#REF!*IF($AA308="TRUE",1,0)+#REF!*IF(OR($Q308="Yes",$Q308="Cont"),1,0)+#REF!*($P308/1000)+#REF!*$R308+#REF!*IF($R308&gt;25,$R308-25,0)</f>
        <v>#REF!</v>
      </c>
      <c r="GD308" s="108" t="e">
        <f>#REF!+#REF!*IF($M308="A",1,0)+#REF!*1+#REF!*0+#REF!*IF($AA308="TRUE",1,0)+#REF!*IF(OR($Q308="Yes",$Q308="Cont"),1,0)+#REF!*($P308/1000)+#REF!*$R308+#REF!*IF($R308&gt;25,$R308-25,0)</f>
        <v>#REF!</v>
      </c>
      <c r="GE308" s="108" t="e">
        <f>#REF!+#REF!*IF($M308="A",1,0)+#REF!*1+#REF!*0+#REF!*IF($AA308="TRUE",1,0)+#REF!*IF(OR($Q308="Yes",$Q308="Cont"),1,0)+#REF!*($P308/1000)+#REF!*$R308+#REF!*IF($R308&gt;25,$R308-25,0)</f>
        <v>#REF!</v>
      </c>
      <c r="GF308" s="108" t="e">
        <f>#REF!+#REF!*IF($M308="A",1,0)+#REF!*1+#REF!*1+#REF!*IF($AA308="TRUE",1,0)+#REF!*IF(OR($Q308="Yes",$Q308="Cont"),1,0)+#REF!*($P308/1000)+#REF!*$R308+#REF!*IF($R308&gt;25,$R308-25,0)</f>
        <v>#REF!</v>
      </c>
      <c r="GG308" s="104">
        <v>7.9629999999999992E-2</v>
      </c>
      <c r="GH308" s="109">
        <v>72.260416710552065</v>
      </c>
    </row>
    <row r="309" spans="1:190">
      <c r="A309" s="36">
        <v>270</v>
      </c>
      <c r="B309" s="3">
        <v>0</v>
      </c>
      <c r="C309" s="228">
        <v>10336</v>
      </c>
      <c r="D309" s="228">
        <v>1002</v>
      </c>
      <c r="E309" s="3" t="s">
        <v>198</v>
      </c>
      <c r="F309" s="3" t="s">
        <v>199</v>
      </c>
      <c r="G309" s="3" t="s">
        <v>200</v>
      </c>
      <c r="H309" s="3" t="s">
        <v>201</v>
      </c>
      <c r="I309" s="3" t="s">
        <v>1015</v>
      </c>
      <c r="J309" s="3" t="s">
        <v>587</v>
      </c>
      <c r="L309" s="3" t="s">
        <v>1016</v>
      </c>
      <c r="M309" s="228" t="s">
        <v>104</v>
      </c>
      <c r="N309" s="228" t="s">
        <v>109</v>
      </c>
      <c r="O309" s="228"/>
      <c r="P309" s="45">
        <v>6000</v>
      </c>
      <c r="Q309" s="228" t="s">
        <v>129</v>
      </c>
      <c r="R309" s="228">
        <v>32</v>
      </c>
      <c r="V309" s="228" t="s">
        <v>83</v>
      </c>
      <c r="W309" s="228">
        <v>32</v>
      </c>
      <c r="X309" s="228"/>
      <c r="Y309" s="228"/>
      <c r="Z309" s="228" t="s">
        <v>109</v>
      </c>
      <c r="AA309" s="228"/>
      <c r="AB309" s="228"/>
      <c r="AC309" s="228"/>
      <c r="AD309" s="228" t="s">
        <v>111</v>
      </c>
      <c r="BA309" s="3" t="b">
        <v>1</v>
      </c>
      <c r="BB309" s="3" t="b">
        <v>1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0</v>
      </c>
      <c r="BZ309" s="3">
        <v>0</v>
      </c>
      <c r="CA309" s="3">
        <v>0</v>
      </c>
      <c r="CB309" s="3">
        <v>0</v>
      </c>
      <c r="CC309" s="3">
        <v>0</v>
      </c>
      <c r="CD309" s="3">
        <v>0</v>
      </c>
      <c r="CE309" s="3">
        <v>0</v>
      </c>
      <c r="CG309" s="3">
        <v>0</v>
      </c>
      <c r="CH309" s="3">
        <v>0</v>
      </c>
      <c r="CI309" s="3">
        <v>0</v>
      </c>
      <c r="CJ309" s="3">
        <v>0</v>
      </c>
      <c r="CK309" s="3">
        <v>0</v>
      </c>
      <c r="CL309" s="3">
        <v>0</v>
      </c>
      <c r="CM309" s="3">
        <v>0</v>
      </c>
      <c r="CN309" s="3">
        <v>0</v>
      </c>
      <c r="CO309" s="3">
        <v>0</v>
      </c>
      <c r="CP309" s="3">
        <v>0</v>
      </c>
      <c r="CQ309" s="3">
        <v>0</v>
      </c>
      <c r="CR309" s="3">
        <v>0</v>
      </c>
      <c r="CS309" s="3">
        <v>0</v>
      </c>
      <c r="CT309" s="3">
        <v>0</v>
      </c>
      <c r="CV309" s="3">
        <v>0</v>
      </c>
      <c r="CW309" s="3">
        <v>0</v>
      </c>
      <c r="CX309" s="3">
        <v>0</v>
      </c>
      <c r="CY309" s="3">
        <v>0</v>
      </c>
      <c r="CZ309" s="3">
        <v>0</v>
      </c>
      <c r="DA309" s="3">
        <v>0</v>
      </c>
      <c r="DB309" s="3">
        <v>0</v>
      </c>
      <c r="DC309" s="3">
        <v>0</v>
      </c>
      <c r="DD309" s="3">
        <v>0</v>
      </c>
      <c r="DE309" s="3">
        <v>0</v>
      </c>
      <c r="DF309" s="3">
        <v>0</v>
      </c>
      <c r="DG309" s="3">
        <v>0</v>
      </c>
      <c r="DH309" s="3">
        <v>0</v>
      </c>
      <c r="DI309" s="3">
        <v>0</v>
      </c>
      <c r="DK309" s="3" t="b">
        <v>0</v>
      </c>
      <c r="DL309" s="3" t="b">
        <v>0</v>
      </c>
      <c r="DM309" s="3" t="b">
        <v>0</v>
      </c>
      <c r="DN309" s="3" t="b">
        <v>0</v>
      </c>
      <c r="DO309" s="3" t="b">
        <v>0</v>
      </c>
      <c r="DP309" s="3" t="b">
        <v>0</v>
      </c>
      <c r="DQ309" s="3" t="b">
        <v>0</v>
      </c>
      <c r="DR309" s="3" t="b">
        <v>0</v>
      </c>
      <c r="DS309" s="3" t="b">
        <v>0</v>
      </c>
      <c r="DT309" s="3" t="b">
        <v>0</v>
      </c>
      <c r="DU309" s="3" t="b">
        <v>0</v>
      </c>
      <c r="DV309" s="3" t="b">
        <v>0</v>
      </c>
      <c r="DW309" s="3" t="b">
        <v>0</v>
      </c>
      <c r="DX309" s="3" t="b">
        <v>0</v>
      </c>
      <c r="EA309" s="3" t="s">
        <v>1015</v>
      </c>
      <c r="ED309" s="3">
        <v>270</v>
      </c>
      <c r="EE309" s="3">
        <v>1</v>
      </c>
      <c r="EH309" s="3" t="s">
        <v>104</v>
      </c>
      <c r="EI309" s="3" t="s">
        <v>850</v>
      </c>
      <c r="EJ309" s="3" t="s">
        <v>105</v>
      </c>
      <c r="EK309" s="3" t="s">
        <v>105</v>
      </c>
      <c r="EL309" s="3" t="s">
        <v>105</v>
      </c>
      <c r="EM309" s="3" t="s">
        <v>105</v>
      </c>
      <c r="EN309" s="3" t="s">
        <v>374</v>
      </c>
      <c r="EP309" s="3" t="s">
        <v>112</v>
      </c>
      <c r="EQ309" s="3" t="s">
        <v>105</v>
      </c>
      <c r="ER309" s="3" t="s">
        <v>112</v>
      </c>
      <c r="ES309" s="3" t="s">
        <v>105</v>
      </c>
      <c r="ET309" s="3" t="s">
        <v>105</v>
      </c>
      <c r="EU309" s="3" t="s">
        <v>105</v>
      </c>
      <c r="EV309" s="3" t="s">
        <v>105</v>
      </c>
      <c r="EW309" s="3" t="s">
        <v>105</v>
      </c>
      <c r="EX309" s="3" t="s">
        <v>105</v>
      </c>
      <c r="EY309" s="3" t="s">
        <v>375</v>
      </c>
      <c r="GB309" s="3" t="s">
        <v>104</v>
      </c>
      <c r="GC309" s="108" t="e">
        <f>#REF!+#REF!*IF($M309="A",1,0)+#REF!*0+#REF!*0+#REF!*IF($AA309="TRUE",1,0)+#REF!*IF(OR($Q309="Yes",$Q309="Cont"),1,0)+#REF!*($P309/1000)+#REF!*$R309+#REF!*IF($R309&gt;25,$R309-25,0)</f>
        <v>#REF!</v>
      </c>
      <c r="GD309" s="108" t="e">
        <f>#REF!+#REF!*IF($M309="A",1,0)+#REF!*1+#REF!*0+#REF!*IF($AA309="TRUE",1,0)+#REF!*IF(OR($Q309="Yes",$Q309="Cont"),1,0)+#REF!*($P309/1000)+#REF!*$R309+#REF!*IF($R309&gt;25,$R309-25,0)</f>
        <v>#REF!</v>
      </c>
      <c r="GE309" s="108" t="e">
        <f>#REF!+#REF!*IF($M309="A",1,0)+#REF!*1+#REF!*0+#REF!*IF($AA309="TRUE",1,0)+#REF!*IF(OR($Q309="Yes",$Q309="Cont"),1,0)+#REF!*($P309/1000)+#REF!*$R309+#REF!*IF($R309&gt;25,$R309-25,0)</f>
        <v>#REF!</v>
      </c>
      <c r="GF309" s="108" t="e">
        <f>#REF!+#REF!*IF($M309="A",1,0)+#REF!*1+#REF!*1+#REF!*IF($AA309="TRUE",1,0)+#REF!*IF(OR($Q309="Yes",$Q309="Cont"),1,0)+#REF!*($P309/1000)+#REF!*$R309+#REF!*IF($R309&gt;25,$R309-25,0)</f>
        <v>#REF!</v>
      </c>
      <c r="GG309" s="104">
        <v>7.9629999999999992E-2</v>
      </c>
      <c r="GH309" s="109">
        <v>72.260416710552065</v>
      </c>
    </row>
    <row r="310" spans="1:190">
      <c r="A310" s="36">
        <v>271</v>
      </c>
      <c r="B310" s="3">
        <v>0</v>
      </c>
      <c r="C310" s="228">
        <v>10337</v>
      </c>
      <c r="D310" s="228">
        <v>1002</v>
      </c>
      <c r="E310" s="3" t="s">
        <v>198</v>
      </c>
      <c r="F310" s="3" t="s">
        <v>199</v>
      </c>
      <c r="G310" s="3" t="s">
        <v>200</v>
      </c>
      <c r="H310" s="3" t="s">
        <v>201</v>
      </c>
      <c r="I310" s="3" t="s">
        <v>1017</v>
      </c>
      <c r="J310" s="3" t="s">
        <v>587</v>
      </c>
      <c r="L310" s="3" t="s">
        <v>1018</v>
      </c>
      <c r="M310" s="228" t="s">
        <v>104</v>
      </c>
      <c r="N310" s="228" t="s">
        <v>109</v>
      </c>
      <c r="O310" s="228"/>
      <c r="P310" s="45">
        <v>6000</v>
      </c>
      <c r="Q310" s="228" t="s">
        <v>129</v>
      </c>
      <c r="R310" s="228">
        <v>40</v>
      </c>
      <c r="V310" s="228" t="s">
        <v>83</v>
      </c>
      <c r="W310" s="228">
        <v>40</v>
      </c>
      <c r="X310" s="228"/>
      <c r="Y310" s="228"/>
      <c r="Z310" s="228" t="s">
        <v>109</v>
      </c>
      <c r="AA310" s="228"/>
      <c r="AB310" s="228"/>
      <c r="AC310" s="228"/>
      <c r="AD310" s="228" t="s">
        <v>111</v>
      </c>
      <c r="BA310" s="3" t="b">
        <v>1</v>
      </c>
      <c r="BB310" s="3" t="b">
        <v>1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0</v>
      </c>
      <c r="BZ310" s="3">
        <v>0</v>
      </c>
      <c r="CA310" s="3">
        <v>0</v>
      </c>
      <c r="CB310" s="3">
        <v>0</v>
      </c>
      <c r="CC310" s="3">
        <v>0</v>
      </c>
      <c r="CD310" s="3">
        <v>0</v>
      </c>
      <c r="CE310" s="3">
        <v>0</v>
      </c>
      <c r="CG310" s="3">
        <v>0</v>
      </c>
      <c r="CH310" s="3">
        <v>0</v>
      </c>
      <c r="CI310" s="3">
        <v>0</v>
      </c>
      <c r="CJ310" s="3">
        <v>0</v>
      </c>
      <c r="CK310" s="3">
        <v>0</v>
      </c>
      <c r="CL310" s="3">
        <v>0</v>
      </c>
      <c r="CM310" s="3">
        <v>0</v>
      </c>
      <c r="CN310" s="3">
        <v>0</v>
      </c>
      <c r="CO310" s="3">
        <v>0</v>
      </c>
      <c r="CP310" s="3">
        <v>0</v>
      </c>
      <c r="CQ310" s="3">
        <v>0</v>
      </c>
      <c r="CR310" s="3">
        <v>0</v>
      </c>
      <c r="CS310" s="3">
        <v>0</v>
      </c>
      <c r="CT310" s="3">
        <v>0</v>
      </c>
      <c r="CV310" s="3">
        <v>0</v>
      </c>
      <c r="CW310" s="3">
        <v>0</v>
      </c>
      <c r="CX310" s="3">
        <v>0</v>
      </c>
      <c r="CY310" s="3">
        <v>0</v>
      </c>
      <c r="CZ310" s="3">
        <v>0</v>
      </c>
      <c r="DA310" s="3">
        <v>0</v>
      </c>
      <c r="DB310" s="3">
        <v>0</v>
      </c>
      <c r="DC310" s="3">
        <v>0</v>
      </c>
      <c r="DD310" s="3">
        <v>0</v>
      </c>
      <c r="DE310" s="3">
        <v>0</v>
      </c>
      <c r="DF310" s="3">
        <v>0</v>
      </c>
      <c r="DG310" s="3">
        <v>0</v>
      </c>
      <c r="DH310" s="3">
        <v>0</v>
      </c>
      <c r="DI310" s="3">
        <v>0</v>
      </c>
      <c r="DK310" s="3" t="b">
        <v>0</v>
      </c>
      <c r="DL310" s="3" t="b">
        <v>0</v>
      </c>
      <c r="DM310" s="3" t="b">
        <v>0</v>
      </c>
      <c r="DN310" s="3" t="b">
        <v>0</v>
      </c>
      <c r="DO310" s="3" t="b">
        <v>0</v>
      </c>
      <c r="DP310" s="3" t="b">
        <v>0</v>
      </c>
      <c r="DQ310" s="3" t="b">
        <v>0</v>
      </c>
      <c r="DR310" s="3" t="b">
        <v>0</v>
      </c>
      <c r="DS310" s="3" t="b">
        <v>0</v>
      </c>
      <c r="DT310" s="3" t="b">
        <v>0</v>
      </c>
      <c r="DU310" s="3" t="b">
        <v>0</v>
      </c>
      <c r="DV310" s="3" t="b">
        <v>0</v>
      </c>
      <c r="DW310" s="3" t="b">
        <v>0</v>
      </c>
      <c r="DX310" s="3" t="b">
        <v>0</v>
      </c>
      <c r="EA310" s="3" t="s">
        <v>1017</v>
      </c>
      <c r="ED310" s="3">
        <v>271</v>
      </c>
      <c r="EE310" s="3">
        <v>1</v>
      </c>
      <c r="EH310" s="3" t="s">
        <v>104</v>
      </c>
      <c r="EI310" s="3" t="s">
        <v>850</v>
      </c>
      <c r="EJ310" s="3" t="s">
        <v>105</v>
      </c>
      <c r="EK310" s="3" t="s">
        <v>105</v>
      </c>
      <c r="EL310" s="3" t="s">
        <v>105</v>
      </c>
      <c r="EM310" s="3" t="s">
        <v>105</v>
      </c>
      <c r="EN310" s="3" t="s">
        <v>378</v>
      </c>
      <c r="EP310" s="3" t="s">
        <v>112</v>
      </c>
      <c r="EQ310" s="3" t="s">
        <v>105</v>
      </c>
      <c r="ER310" s="3" t="s">
        <v>112</v>
      </c>
      <c r="ES310" s="3" t="s">
        <v>105</v>
      </c>
      <c r="ET310" s="3" t="s">
        <v>105</v>
      </c>
      <c r="EU310" s="3" t="s">
        <v>105</v>
      </c>
      <c r="EV310" s="3" t="s">
        <v>105</v>
      </c>
      <c r="EW310" s="3" t="s">
        <v>105</v>
      </c>
      <c r="EX310" s="3" t="s">
        <v>105</v>
      </c>
      <c r="EY310" s="3" t="s">
        <v>379</v>
      </c>
      <c r="GB310" s="3" t="s">
        <v>104</v>
      </c>
      <c r="GC310" s="108" t="e">
        <f>#REF!+#REF!*IF($M310="A",1,0)+#REF!*0+#REF!*0+#REF!*IF($AA310="TRUE",1,0)+#REF!*IF(OR($Q310="Yes",$Q310="Cont"),1,0)+#REF!*($P310/1000)+#REF!*$R310+#REF!*IF($R310&gt;25,$R310-25,0)</f>
        <v>#REF!</v>
      </c>
      <c r="GD310" s="108" t="e">
        <f>#REF!+#REF!*IF($M310="A",1,0)+#REF!*1+#REF!*0+#REF!*IF($AA310="TRUE",1,0)+#REF!*IF(OR($Q310="Yes",$Q310="Cont"),1,0)+#REF!*($P310/1000)+#REF!*$R310+#REF!*IF($R310&gt;25,$R310-25,0)</f>
        <v>#REF!</v>
      </c>
      <c r="GE310" s="108" t="e">
        <f>#REF!+#REF!*IF($M310="A",1,0)+#REF!*1+#REF!*0+#REF!*IF($AA310="TRUE",1,0)+#REF!*IF(OR($Q310="Yes",$Q310="Cont"),1,0)+#REF!*($P310/1000)+#REF!*$R310+#REF!*IF($R310&gt;25,$R310-25,0)</f>
        <v>#REF!</v>
      </c>
      <c r="GF310" s="108" t="e">
        <f>#REF!+#REF!*IF($M310="A",1,0)+#REF!*1+#REF!*1+#REF!*IF($AA310="TRUE",1,0)+#REF!*IF(OR($Q310="Yes",$Q310="Cont"),1,0)+#REF!*($P310/1000)+#REF!*$R310+#REF!*IF($R310&gt;25,$R310-25,0)</f>
        <v>#REF!</v>
      </c>
      <c r="GG310" s="104">
        <v>7.9629999999999992E-2</v>
      </c>
      <c r="GH310" s="109">
        <v>72.260416710552065</v>
      </c>
    </row>
    <row r="311" spans="1:190">
      <c r="A311" s="36">
        <v>272</v>
      </c>
      <c r="B311" s="3">
        <v>0</v>
      </c>
      <c r="C311" s="228">
        <v>10338</v>
      </c>
      <c r="D311" s="228">
        <v>1002</v>
      </c>
      <c r="E311" s="3" t="s">
        <v>198</v>
      </c>
      <c r="F311" s="3" t="s">
        <v>199</v>
      </c>
      <c r="G311" s="3" t="s">
        <v>200</v>
      </c>
      <c r="H311" s="3" t="s">
        <v>201</v>
      </c>
      <c r="I311" s="3" t="s">
        <v>1019</v>
      </c>
      <c r="J311" s="3" t="s">
        <v>587</v>
      </c>
      <c r="L311" s="3" t="s">
        <v>1020</v>
      </c>
      <c r="M311" s="228" t="s">
        <v>104</v>
      </c>
      <c r="N311" s="228" t="s">
        <v>109</v>
      </c>
      <c r="O311" s="228"/>
      <c r="P311" s="45">
        <v>6000</v>
      </c>
      <c r="Q311" s="228" t="s">
        <v>129</v>
      </c>
      <c r="R311" s="228">
        <v>42</v>
      </c>
      <c r="V311" s="228" t="s">
        <v>83</v>
      </c>
      <c r="W311" s="228">
        <v>42</v>
      </c>
      <c r="X311" s="228"/>
      <c r="Y311" s="228"/>
      <c r="Z311" s="228" t="s">
        <v>109</v>
      </c>
      <c r="AA311" s="228"/>
      <c r="AB311" s="228"/>
      <c r="AC311" s="228"/>
      <c r="AD311" s="228" t="s">
        <v>111</v>
      </c>
      <c r="BA311" s="3" t="b">
        <v>1</v>
      </c>
      <c r="BB311" s="3" t="b">
        <v>1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0</v>
      </c>
      <c r="BZ311" s="3">
        <v>0</v>
      </c>
      <c r="CA311" s="3">
        <v>0</v>
      </c>
      <c r="CB311" s="3">
        <v>0</v>
      </c>
      <c r="CC311" s="3">
        <v>0</v>
      </c>
      <c r="CD311" s="3">
        <v>0</v>
      </c>
      <c r="CE311" s="3">
        <v>0</v>
      </c>
      <c r="CG311" s="3">
        <v>0</v>
      </c>
      <c r="CH311" s="3">
        <v>0</v>
      </c>
      <c r="CI311" s="3">
        <v>0</v>
      </c>
      <c r="CJ311" s="3">
        <v>0</v>
      </c>
      <c r="CK311" s="3">
        <v>0</v>
      </c>
      <c r="CL311" s="3">
        <v>0</v>
      </c>
      <c r="CM311" s="3">
        <v>0</v>
      </c>
      <c r="CN311" s="3">
        <v>0</v>
      </c>
      <c r="CO311" s="3">
        <v>0</v>
      </c>
      <c r="CP311" s="3">
        <v>0</v>
      </c>
      <c r="CQ311" s="3">
        <v>0</v>
      </c>
      <c r="CR311" s="3">
        <v>0</v>
      </c>
      <c r="CS311" s="3">
        <v>0</v>
      </c>
      <c r="CT311" s="3">
        <v>0</v>
      </c>
      <c r="CV311" s="3">
        <v>0</v>
      </c>
      <c r="CW311" s="3">
        <v>0</v>
      </c>
      <c r="CX311" s="3">
        <v>0</v>
      </c>
      <c r="CY311" s="3">
        <v>0</v>
      </c>
      <c r="CZ311" s="3">
        <v>0</v>
      </c>
      <c r="DA311" s="3">
        <v>0</v>
      </c>
      <c r="DB311" s="3">
        <v>0</v>
      </c>
      <c r="DC311" s="3">
        <v>0</v>
      </c>
      <c r="DD311" s="3">
        <v>0</v>
      </c>
      <c r="DE311" s="3">
        <v>0</v>
      </c>
      <c r="DF311" s="3">
        <v>0</v>
      </c>
      <c r="DG311" s="3">
        <v>0</v>
      </c>
      <c r="DH311" s="3">
        <v>0</v>
      </c>
      <c r="DI311" s="3">
        <v>0</v>
      </c>
      <c r="DK311" s="3" t="b">
        <v>0</v>
      </c>
      <c r="DL311" s="3" t="b">
        <v>0</v>
      </c>
      <c r="DM311" s="3" t="b">
        <v>0</v>
      </c>
      <c r="DN311" s="3" t="b">
        <v>0</v>
      </c>
      <c r="DO311" s="3" t="b">
        <v>0</v>
      </c>
      <c r="DP311" s="3" t="b">
        <v>0</v>
      </c>
      <c r="DQ311" s="3" t="b">
        <v>0</v>
      </c>
      <c r="DR311" s="3" t="b">
        <v>0</v>
      </c>
      <c r="DS311" s="3" t="b">
        <v>0</v>
      </c>
      <c r="DT311" s="3" t="b">
        <v>0</v>
      </c>
      <c r="DU311" s="3" t="b">
        <v>0</v>
      </c>
      <c r="DV311" s="3" t="b">
        <v>0</v>
      </c>
      <c r="DW311" s="3" t="b">
        <v>0</v>
      </c>
      <c r="DX311" s="3" t="b">
        <v>0</v>
      </c>
      <c r="EA311" s="3" t="s">
        <v>1019</v>
      </c>
      <c r="ED311" s="3">
        <v>272</v>
      </c>
      <c r="EE311" s="3">
        <v>1</v>
      </c>
      <c r="EH311" s="3" t="s">
        <v>104</v>
      </c>
      <c r="EI311" s="3" t="s">
        <v>850</v>
      </c>
      <c r="EJ311" s="3" t="s">
        <v>105</v>
      </c>
      <c r="EK311" s="3" t="s">
        <v>105</v>
      </c>
      <c r="EL311" s="3" t="s">
        <v>105</v>
      </c>
      <c r="EM311" s="3" t="s">
        <v>105</v>
      </c>
      <c r="EN311" s="3" t="s">
        <v>383</v>
      </c>
      <c r="EP311" s="3" t="s">
        <v>112</v>
      </c>
      <c r="EQ311" s="3" t="s">
        <v>105</v>
      </c>
      <c r="ER311" s="3" t="s">
        <v>112</v>
      </c>
      <c r="ES311" s="3" t="s">
        <v>105</v>
      </c>
      <c r="ET311" s="3" t="s">
        <v>105</v>
      </c>
      <c r="EU311" s="3" t="s">
        <v>105</v>
      </c>
      <c r="EV311" s="3" t="s">
        <v>105</v>
      </c>
      <c r="EW311" s="3" t="s">
        <v>105</v>
      </c>
      <c r="EX311" s="3" t="s">
        <v>105</v>
      </c>
      <c r="EY311" s="3" t="s">
        <v>384</v>
      </c>
      <c r="GB311" s="3" t="s">
        <v>104</v>
      </c>
      <c r="GC311" s="108" t="e">
        <f>#REF!+#REF!*IF($M311="A",1,0)+#REF!*0+#REF!*0+#REF!*IF($AA311="TRUE",1,0)+#REF!*IF(OR($Q311="Yes",$Q311="Cont"),1,0)+#REF!*($P311/1000)+#REF!*$R311+#REF!*IF($R311&gt;25,$R311-25,0)</f>
        <v>#REF!</v>
      </c>
      <c r="GD311" s="108" t="e">
        <f>#REF!+#REF!*IF($M311="A",1,0)+#REF!*1+#REF!*0+#REF!*IF($AA311="TRUE",1,0)+#REF!*IF(OR($Q311="Yes",$Q311="Cont"),1,0)+#REF!*($P311/1000)+#REF!*$R311+#REF!*IF($R311&gt;25,$R311-25,0)</f>
        <v>#REF!</v>
      </c>
      <c r="GE311" s="108" t="e">
        <f>#REF!+#REF!*IF($M311="A",1,0)+#REF!*1+#REF!*0+#REF!*IF($AA311="TRUE",1,0)+#REF!*IF(OR($Q311="Yes",$Q311="Cont"),1,0)+#REF!*($P311/1000)+#REF!*$R311+#REF!*IF($R311&gt;25,$R311-25,0)</f>
        <v>#REF!</v>
      </c>
      <c r="GF311" s="108" t="e">
        <f>#REF!+#REF!*IF($M311="A",1,0)+#REF!*1+#REF!*1+#REF!*IF($AA311="TRUE",1,0)+#REF!*IF(OR($Q311="Yes",$Q311="Cont"),1,0)+#REF!*($P311/1000)+#REF!*$R311+#REF!*IF($R311&gt;25,$R311-25,0)</f>
        <v>#REF!</v>
      </c>
      <c r="GG311" s="104">
        <v>7.9629999999999992E-2</v>
      </c>
      <c r="GH311" s="109">
        <v>72.260416710552065</v>
      </c>
    </row>
    <row r="312" spans="1:190">
      <c r="A312" s="36">
        <v>273</v>
      </c>
      <c r="B312" s="3">
        <v>0</v>
      </c>
      <c r="C312" s="228">
        <v>10339</v>
      </c>
      <c r="D312" s="228">
        <v>1002</v>
      </c>
      <c r="E312" s="3" t="s">
        <v>198</v>
      </c>
      <c r="F312" s="3" t="s">
        <v>199</v>
      </c>
      <c r="G312" s="3" t="s">
        <v>200</v>
      </c>
      <c r="H312" s="3" t="s">
        <v>201</v>
      </c>
      <c r="I312" s="3" t="s">
        <v>1021</v>
      </c>
      <c r="J312" s="3" t="s">
        <v>587</v>
      </c>
      <c r="L312" s="3" t="s">
        <v>1022</v>
      </c>
      <c r="M312" s="228" t="s">
        <v>104</v>
      </c>
      <c r="N312" s="228" t="s">
        <v>109</v>
      </c>
      <c r="O312" s="228"/>
      <c r="P312" s="45">
        <v>6000</v>
      </c>
      <c r="Q312" s="228" t="s">
        <v>129</v>
      </c>
      <c r="R312" s="228">
        <v>45</v>
      </c>
      <c r="V312" s="228" t="s">
        <v>83</v>
      </c>
      <c r="W312" s="228">
        <v>45</v>
      </c>
      <c r="X312" s="228"/>
      <c r="Y312" s="228"/>
      <c r="Z312" s="228" t="s">
        <v>109</v>
      </c>
      <c r="AA312" s="228"/>
      <c r="AB312" s="228"/>
      <c r="AC312" s="228"/>
      <c r="AD312" s="228" t="s">
        <v>111</v>
      </c>
      <c r="BA312" s="3" t="b">
        <v>1</v>
      </c>
      <c r="BB312" s="3" t="b">
        <v>1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3">
        <v>0</v>
      </c>
      <c r="CB312" s="3">
        <v>0</v>
      </c>
      <c r="CC312" s="3">
        <v>0</v>
      </c>
      <c r="CD312" s="3">
        <v>0</v>
      </c>
      <c r="CE312" s="3">
        <v>0</v>
      </c>
      <c r="CG312" s="3">
        <v>0</v>
      </c>
      <c r="CH312" s="3">
        <v>0</v>
      </c>
      <c r="CI312" s="3">
        <v>0</v>
      </c>
      <c r="CJ312" s="3">
        <v>0</v>
      </c>
      <c r="CK312" s="3">
        <v>0</v>
      </c>
      <c r="CL312" s="3">
        <v>0</v>
      </c>
      <c r="CM312" s="3">
        <v>0</v>
      </c>
      <c r="CN312" s="3">
        <v>0</v>
      </c>
      <c r="CO312" s="3">
        <v>0</v>
      </c>
      <c r="CP312" s="3">
        <v>0</v>
      </c>
      <c r="CQ312" s="3">
        <v>0</v>
      </c>
      <c r="CR312" s="3">
        <v>0</v>
      </c>
      <c r="CS312" s="3">
        <v>0</v>
      </c>
      <c r="CT312" s="3">
        <v>0</v>
      </c>
      <c r="CV312" s="3">
        <v>0</v>
      </c>
      <c r="CW312" s="3">
        <v>0</v>
      </c>
      <c r="CX312" s="3">
        <v>0</v>
      </c>
      <c r="CY312" s="3">
        <v>0</v>
      </c>
      <c r="CZ312" s="3">
        <v>0</v>
      </c>
      <c r="DA312" s="3">
        <v>0</v>
      </c>
      <c r="DB312" s="3">
        <v>0</v>
      </c>
      <c r="DC312" s="3">
        <v>0</v>
      </c>
      <c r="DD312" s="3">
        <v>0</v>
      </c>
      <c r="DE312" s="3">
        <v>0</v>
      </c>
      <c r="DF312" s="3">
        <v>0</v>
      </c>
      <c r="DG312" s="3">
        <v>0</v>
      </c>
      <c r="DH312" s="3">
        <v>0</v>
      </c>
      <c r="DI312" s="3">
        <v>0</v>
      </c>
      <c r="DK312" s="3" t="b">
        <v>0</v>
      </c>
      <c r="DL312" s="3" t="b">
        <v>0</v>
      </c>
      <c r="DM312" s="3" t="b">
        <v>0</v>
      </c>
      <c r="DN312" s="3" t="b">
        <v>0</v>
      </c>
      <c r="DO312" s="3" t="b">
        <v>0</v>
      </c>
      <c r="DP312" s="3" t="b">
        <v>0</v>
      </c>
      <c r="DQ312" s="3" t="b">
        <v>0</v>
      </c>
      <c r="DR312" s="3" t="b">
        <v>0</v>
      </c>
      <c r="DS312" s="3" t="b">
        <v>0</v>
      </c>
      <c r="DT312" s="3" t="b">
        <v>0</v>
      </c>
      <c r="DU312" s="3" t="b">
        <v>0</v>
      </c>
      <c r="DV312" s="3" t="b">
        <v>0</v>
      </c>
      <c r="DW312" s="3" t="b">
        <v>0</v>
      </c>
      <c r="DX312" s="3" t="b">
        <v>0</v>
      </c>
      <c r="EA312" s="3" t="s">
        <v>1021</v>
      </c>
      <c r="ED312" s="3">
        <v>273</v>
      </c>
      <c r="EE312" s="3">
        <v>1</v>
      </c>
      <c r="EH312" s="3" t="s">
        <v>104</v>
      </c>
      <c r="EI312" s="3" t="s">
        <v>850</v>
      </c>
      <c r="EJ312" s="3" t="s">
        <v>105</v>
      </c>
      <c r="EK312" s="3" t="s">
        <v>105</v>
      </c>
      <c r="EL312" s="3" t="s">
        <v>105</v>
      </c>
      <c r="EM312" s="3" t="s">
        <v>105</v>
      </c>
      <c r="EN312" s="3" t="s">
        <v>680</v>
      </c>
      <c r="EP312" s="3" t="s">
        <v>112</v>
      </c>
      <c r="EQ312" s="3" t="s">
        <v>105</v>
      </c>
      <c r="ER312" s="3" t="s">
        <v>112</v>
      </c>
      <c r="ES312" s="3" t="s">
        <v>105</v>
      </c>
      <c r="ET312" s="3" t="s">
        <v>105</v>
      </c>
      <c r="EU312" s="3" t="s">
        <v>105</v>
      </c>
      <c r="EV312" s="3" t="s">
        <v>105</v>
      </c>
      <c r="EW312" s="3" t="s">
        <v>105</v>
      </c>
      <c r="EX312" s="3" t="s">
        <v>105</v>
      </c>
      <c r="EY312" s="3" t="s">
        <v>681</v>
      </c>
      <c r="GB312" s="3" t="s">
        <v>104</v>
      </c>
      <c r="GC312" s="108" t="e">
        <f>#REF!+#REF!*IF($M312="A",1,0)+#REF!*0+#REF!*0+#REF!*IF($AA312="TRUE",1,0)+#REF!*IF(OR($Q312="Yes",$Q312="Cont"),1,0)+#REF!*($P312/1000)+#REF!*$R312+#REF!*IF($R312&gt;25,$R312-25,0)</f>
        <v>#REF!</v>
      </c>
      <c r="GD312" s="108" t="e">
        <f>#REF!+#REF!*IF($M312="A",1,0)+#REF!*1+#REF!*0+#REF!*IF($AA312="TRUE",1,0)+#REF!*IF(OR($Q312="Yes",$Q312="Cont"),1,0)+#REF!*($P312/1000)+#REF!*$R312+#REF!*IF($R312&gt;25,$R312-25,0)</f>
        <v>#REF!</v>
      </c>
      <c r="GE312" s="108" t="e">
        <f>#REF!+#REF!*IF($M312="A",1,0)+#REF!*1+#REF!*0+#REF!*IF($AA312="TRUE",1,0)+#REF!*IF(OR($Q312="Yes",$Q312="Cont"),1,0)+#REF!*($P312/1000)+#REF!*$R312+#REF!*IF($R312&gt;25,$R312-25,0)</f>
        <v>#REF!</v>
      </c>
      <c r="GF312" s="108" t="e">
        <f>#REF!+#REF!*IF($M312="A",1,0)+#REF!*1+#REF!*1+#REF!*IF($AA312="TRUE",1,0)+#REF!*IF(OR($Q312="Yes",$Q312="Cont"),1,0)+#REF!*($P312/1000)+#REF!*$R312+#REF!*IF($R312&gt;25,$R312-25,0)</f>
        <v>#REF!</v>
      </c>
      <c r="GG312" s="104">
        <v>7.9629999999999992E-2</v>
      </c>
      <c r="GH312" s="109">
        <v>72.260416710552065</v>
      </c>
    </row>
    <row r="313" spans="1:190">
      <c r="A313" s="36">
        <v>274</v>
      </c>
      <c r="B313" s="3">
        <v>0</v>
      </c>
      <c r="C313" s="228">
        <v>10340</v>
      </c>
      <c r="D313" s="228">
        <v>1002</v>
      </c>
      <c r="E313" s="3" t="s">
        <v>198</v>
      </c>
      <c r="F313" s="3" t="s">
        <v>199</v>
      </c>
      <c r="G313" s="3" t="s">
        <v>200</v>
      </c>
      <c r="H313" s="3" t="s">
        <v>201</v>
      </c>
      <c r="I313" s="3" t="s">
        <v>1023</v>
      </c>
      <c r="J313" s="3" t="s">
        <v>587</v>
      </c>
      <c r="L313" s="3" t="s">
        <v>1024</v>
      </c>
      <c r="M313" s="228" t="s">
        <v>104</v>
      </c>
      <c r="N313" s="228" t="s">
        <v>109</v>
      </c>
      <c r="O313" s="228"/>
      <c r="P313" s="45">
        <v>6000</v>
      </c>
      <c r="Q313" s="228" t="s">
        <v>129</v>
      </c>
      <c r="R313" s="228">
        <v>55</v>
      </c>
      <c r="V313" s="228" t="s">
        <v>83</v>
      </c>
      <c r="W313" s="228">
        <v>55</v>
      </c>
      <c r="X313" s="228"/>
      <c r="Y313" s="228"/>
      <c r="Z313" s="228" t="s">
        <v>109</v>
      </c>
      <c r="AA313" s="228"/>
      <c r="AB313" s="228"/>
      <c r="AC313" s="228"/>
      <c r="AD313" s="228" t="s">
        <v>111</v>
      </c>
      <c r="BA313" s="3" t="b">
        <v>1</v>
      </c>
      <c r="BB313" s="3" t="b">
        <v>1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3">
        <v>0</v>
      </c>
      <c r="BP313" s="3">
        <v>0</v>
      </c>
      <c r="BR313" s="3">
        <v>0</v>
      </c>
      <c r="BS313" s="3">
        <v>0</v>
      </c>
      <c r="BT313" s="3">
        <v>0</v>
      </c>
      <c r="BU313" s="3">
        <v>0</v>
      </c>
      <c r="BV313" s="3">
        <v>0</v>
      </c>
      <c r="BW313" s="3">
        <v>0</v>
      </c>
      <c r="BX313" s="3">
        <v>0</v>
      </c>
      <c r="BY313" s="3">
        <v>0</v>
      </c>
      <c r="BZ313" s="3">
        <v>0</v>
      </c>
      <c r="CA313" s="3">
        <v>0</v>
      </c>
      <c r="CB313" s="3">
        <v>0</v>
      </c>
      <c r="CC313" s="3">
        <v>0</v>
      </c>
      <c r="CD313" s="3">
        <v>0</v>
      </c>
      <c r="CE313" s="3">
        <v>0</v>
      </c>
      <c r="CG313" s="3">
        <v>0</v>
      </c>
      <c r="CH313" s="3">
        <v>0</v>
      </c>
      <c r="CI313" s="3">
        <v>0</v>
      </c>
      <c r="CJ313" s="3">
        <v>0</v>
      </c>
      <c r="CK313" s="3">
        <v>0</v>
      </c>
      <c r="CL313" s="3">
        <v>0</v>
      </c>
      <c r="CM313" s="3">
        <v>0</v>
      </c>
      <c r="CN313" s="3">
        <v>0</v>
      </c>
      <c r="CO313" s="3">
        <v>0</v>
      </c>
      <c r="CP313" s="3">
        <v>0</v>
      </c>
      <c r="CQ313" s="3">
        <v>0</v>
      </c>
      <c r="CR313" s="3">
        <v>0</v>
      </c>
      <c r="CS313" s="3">
        <v>0</v>
      </c>
      <c r="CT313" s="3">
        <v>0</v>
      </c>
      <c r="CV313" s="3">
        <v>0</v>
      </c>
      <c r="CW313" s="3">
        <v>0</v>
      </c>
      <c r="CX313" s="3">
        <v>0</v>
      </c>
      <c r="CY313" s="3">
        <v>0</v>
      </c>
      <c r="CZ313" s="3">
        <v>0</v>
      </c>
      <c r="DA313" s="3">
        <v>0</v>
      </c>
      <c r="DB313" s="3">
        <v>0</v>
      </c>
      <c r="DC313" s="3">
        <v>0</v>
      </c>
      <c r="DD313" s="3">
        <v>0</v>
      </c>
      <c r="DE313" s="3">
        <v>0</v>
      </c>
      <c r="DF313" s="3">
        <v>0</v>
      </c>
      <c r="DG313" s="3">
        <v>0</v>
      </c>
      <c r="DH313" s="3">
        <v>0</v>
      </c>
      <c r="DI313" s="3">
        <v>0</v>
      </c>
      <c r="DK313" s="3" t="b">
        <v>0</v>
      </c>
      <c r="DL313" s="3" t="b">
        <v>0</v>
      </c>
      <c r="DM313" s="3" t="b">
        <v>0</v>
      </c>
      <c r="DN313" s="3" t="b">
        <v>0</v>
      </c>
      <c r="DO313" s="3" t="b">
        <v>0</v>
      </c>
      <c r="DP313" s="3" t="b">
        <v>0</v>
      </c>
      <c r="DQ313" s="3" t="b">
        <v>0</v>
      </c>
      <c r="DR313" s="3" t="b">
        <v>0</v>
      </c>
      <c r="DS313" s="3" t="b">
        <v>0</v>
      </c>
      <c r="DT313" s="3" t="b">
        <v>0</v>
      </c>
      <c r="DU313" s="3" t="b">
        <v>0</v>
      </c>
      <c r="DV313" s="3" t="b">
        <v>0</v>
      </c>
      <c r="DW313" s="3" t="b">
        <v>0</v>
      </c>
      <c r="DX313" s="3" t="b">
        <v>0</v>
      </c>
      <c r="EA313" s="3" t="s">
        <v>1023</v>
      </c>
      <c r="ED313" s="3">
        <v>274</v>
      </c>
      <c r="EE313" s="3">
        <v>1</v>
      </c>
      <c r="EH313" s="3" t="s">
        <v>104</v>
      </c>
      <c r="EI313" s="3" t="s">
        <v>850</v>
      </c>
      <c r="EJ313" s="3" t="s">
        <v>105</v>
      </c>
      <c r="EK313" s="3" t="s">
        <v>105</v>
      </c>
      <c r="EL313" s="3" t="s">
        <v>105</v>
      </c>
      <c r="EM313" s="3" t="s">
        <v>105</v>
      </c>
      <c r="EN313" s="3" t="s">
        <v>388</v>
      </c>
      <c r="EP313" s="3" t="s">
        <v>112</v>
      </c>
      <c r="EQ313" s="3" t="s">
        <v>105</v>
      </c>
      <c r="ER313" s="3" t="s">
        <v>112</v>
      </c>
      <c r="ES313" s="3" t="s">
        <v>105</v>
      </c>
      <c r="ET313" s="3" t="s">
        <v>105</v>
      </c>
      <c r="EU313" s="3" t="s">
        <v>105</v>
      </c>
      <c r="EV313" s="3" t="s">
        <v>105</v>
      </c>
      <c r="EW313" s="3" t="s">
        <v>105</v>
      </c>
      <c r="EX313" s="3" t="s">
        <v>105</v>
      </c>
      <c r="EY313" s="3" t="s">
        <v>389</v>
      </c>
      <c r="GB313" s="3" t="s">
        <v>104</v>
      </c>
      <c r="GC313" s="108" t="e">
        <f>#REF!+#REF!*IF($M313="A",1,0)+#REF!*0+#REF!*0+#REF!*IF($AA313="TRUE",1,0)+#REF!*IF(OR($Q313="Yes",$Q313="Cont"),1,0)+#REF!*($P313/1000)+#REF!*$R313+#REF!*IF($R313&gt;25,$R313-25,0)</f>
        <v>#REF!</v>
      </c>
      <c r="GD313" s="108" t="e">
        <f>#REF!+#REF!*IF($M313="A",1,0)+#REF!*1+#REF!*0+#REF!*IF($AA313="TRUE",1,0)+#REF!*IF(OR($Q313="Yes",$Q313="Cont"),1,0)+#REF!*($P313/1000)+#REF!*$R313+#REF!*IF($R313&gt;25,$R313-25,0)</f>
        <v>#REF!</v>
      </c>
      <c r="GE313" s="108" t="e">
        <f>#REF!+#REF!*IF($M313="A",1,0)+#REF!*1+#REF!*0+#REF!*IF($AA313="TRUE",1,0)+#REF!*IF(OR($Q313="Yes",$Q313="Cont"),1,0)+#REF!*($P313/1000)+#REF!*$R313+#REF!*IF($R313&gt;25,$R313-25,0)</f>
        <v>#REF!</v>
      </c>
      <c r="GF313" s="108" t="e">
        <f>#REF!+#REF!*IF($M313="A",1,0)+#REF!*1+#REF!*1+#REF!*IF($AA313="TRUE",1,0)+#REF!*IF(OR($Q313="Yes",$Q313="Cont"),1,0)+#REF!*($P313/1000)+#REF!*$R313+#REF!*IF($R313&gt;25,$R313-25,0)</f>
        <v>#REF!</v>
      </c>
      <c r="GG313" s="104">
        <v>7.9629999999999992E-2</v>
      </c>
      <c r="GH313" s="109">
        <v>72.260416710552065</v>
      </c>
    </row>
    <row r="314" spans="1:190">
      <c r="A314" s="36">
        <v>275</v>
      </c>
      <c r="B314" s="3">
        <v>0</v>
      </c>
      <c r="C314" s="228">
        <v>10341</v>
      </c>
      <c r="D314" s="228">
        <v>1002</v>
      </c>
      <c r="E314" s="3" t="s">
        <v>198</v>
      </c>
      <c r="F314" s="3" t="s">
        <v>199</v>
      </c>
      <c r="G314" s="3" t="s">
        <v>200</v>
      </c>
      <c r="H314" s="3" t="s">
        <v>201</v>
      </c>
      <c r="I314" s="37" t="s">
        <v>1025</v>
      </c>
      <c r="J314" s="43" t="s">
        <v>587</v>
      </c>
      <c r="K314" s="35"/>
      <c r="L314" s="44" t="s">
        <v>1026</v>
      </c>
      <c r="M314" s="39" t="s">
        <v>167</v>
      </c>
      <c r="N314" s="39" t="s">
        <v>109</v>
      </c>
      <c r="O314" s="39"/>
      <c r="P314" s="45">
        <v>6000</v>
      </c>
      <c r="Q314" s="39" t="s">
        <v>148</v>
      </c>
      <c r="R314" s="39">
        <v>15</v>
      </c>
      <c r="S314" s="39"/>
      <c r="T314" s="39"/>
      <c r="U314" s="39"/>
      <c r="V314" s="39" t="s">
        <v>83</v>
      </c>
      <c r="W314" s="39">
        <v>15</v>
      </c>
      <c r="X314" s="39"/>
      <c r="Y314" s="39"/>
      <c r="Z314" s="39" t="s">
        <v>109</v>
      </c>
      <c r="AA314" s="39"/>
      <c r="AB314" s="40"/>
      <c r="AC314" s="39"/>
      <c r="AD314" s="228" t="s">
        <v>111</v>
      </c>
      <c r="BA314" s="3" t="b">
        <v>1</v>
      </c>
      <c r="BB314" s="34" t="b">
        <v>1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0</v>
      </c>
      <c r="BQ314" s="35"/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v>0</v>
      </c>
      <c r="BX314" s="3">
        <v>0</v>
      </c>
      <c r="BY314" s="3">
        <v>0</v>
      </c>
      <c r="BZ314" s="3">
        <v>0</v>
      </c>
      <c r="CA314" s="3">
        <v>0</v>
      </c>
      <c r="CB314" s="3">
        <v>0</v>
      </c>
      <c r="CC314" s="3">
        <v>0</v>
      </c>
      <c r="CD314" s="3">
        <v>0</v>
      </c>
      <c r="CE314" s="3">
        <v>0</v>
      </c>
      <c r="CF314" s="35"/>
      <c r="CG314" s="3">
        <v>0</v>
      </c>
      <c r="CH314" s="3">
        <v>0</v>
      </c>
      <c r="CI314" s="3">
        <v>0</v>
      </c>
      <c r="CJ314" s="3">
        <v>0</v>
      </c>
      <c r="CK314" s="3">
        <v>0</v>
      </c>
      <c r="CL314" s="3">
        <v>0</v>
      </c>
      <c r="CM314" s="3">
        <v>0</v>
      </c>
      <c r="CN314" s="3">
        <v>0</v>
      </c>
      <c r="CO314" s="3">
        <v>0</v>
      </c>
      <c r="CP314" s="3">
        <v>0</v>
      </c>
      <c r="CQ314" s="3">
        <v>0</v>
      </c>
      <c r="CR314" s="3">
        <v>0</v>
      </c>
      <c r="CS314" s="3">
        <v>0</v>
      </c>
      <c r="CT314" s="3">
        <v>0</v>
      </c>
      <c r="CU314" s="35"/>
      <c r="CV314" s="3">
        <v>0</v>
      </c>
      <c r="CW314" s="3">
        <v>0</v>
      </c>
      <c r="CX314" s="3">
        <v>0</v>
      </c>
      <c r="CY314" s="3">
        <v>0</v>
      </c>
      <c r="CZ314" s="3">
        <v>0</v>
      </c>
      <c r="DA314" s="3">
        <v>0</v>
      </c>
      <c r="DB314" s="3">
        <v>0</v>
      </c>
      <c r="DC314" s="3">
        <v>0</v>
      </c>
      <c r="DD314" s="3">
        <v>0</v>
      </c>
      <c r="DE314" s="3">
        <v>0</v>
      </c>
      <c r="DF314" s="3">
        <v>0</v>
      </c>
      <c r="DG314" s="3">
        <v>0</v>
      </c>
      <c r="DH314" s="3">
        <v>0</v>
      </c>
      <c r="DI314" s="3">
        <v>0</v>
      </c>
      <c r="DJ314" s="35"/>
      <c r="DK314" s="3" t="b">
        <v>0</v>
      </c>
      <c r="DL314" s="3" t="b">
        <v>0</v>
      </c>
      <c r="DM314" s="3" t="b">
        <v>0</v>
      </c>
      <c r="DN314" s="3" t="b">
        <v>0</v>
      </c>
      <c r="DO314" s="3" t="b">
        <v>0</v>
      </c>
      <c r="DP314" s="3" t="b">
        <v>0</v>
      </c>
      <c r="DQ314" s="3" t="b">
        <v>0</v>
      </c>
      <c r="DR314" s="3" t="b">
        <v>0</v>
      </c>
      <c r="DS314" s="3" t="b">
        <v>0</v>
      </c>
      <c r="DT314" s="3" t="b">
        <v>0</v>
      </c>
      <c r="DU314" s="3" t="b">
        <v>0</v>
      </c>
      <c r="DV314" s="3" t="b">
        <v>0</v>
      </c>
      <c r="DW314" s="3" t="b">
        <v>0</v>
      </c>
      <c r="DX314" s="3" t="b">
        <v>0</v>
      </c>
      <c r="DY314" s="35"/>
      <c r="EA314" s="3" t="s">
        <v>1025</v>
      </c>
      <c r="ED314" s="3">
        <v>275</v>
      </c>
      <c r="EE314" s="3">
        <v>1</v>
      </c>
      <c r="EH314" s="3" t="s">
        <v>136</v>
      </c>
      <c r="EI314" s="3" t="s">
        <v>466</v>
      </c>
      <c r="EJ314" s="3" t="s">
        <v>105</v>
      </c>
      <c r="EK314" s="3" t="s">
        <v>589</v>
      </c>
      <c r="EL314" s="3" t="s">
        <v>105</v>
      </c>
      <c r="EM314" s="3" t="s">
        <v>105</v>
      </c>
      <c r="EN314" s="3" t="s">
        <v>275</v>
      </c>
      <c r="EP314" s="3" t="s">
        <v>167</v>
      </c>
      <c r="EQ314" s="3" t="s">
        <v>105</v>
      </c>
      <c r="ER314" s="3" t="s">
        <v>167</v>
      </c>
      <c r="ES314" s="3" t="s">
        <v>105</v>
      </c>
      <c r="ET314" s="3" t="s">
        <v>590</v>
      </c>
      <c r="EU314" s="3" t="s">
        <v>105</v>
      </c>
      <c r="EV314" s="3" t="s">
        <v>105</v>
      </c>
      <c r="EW314" s="3" t="s">
        <v>105</v>
      </c>
      <c r="EX314" s="3" t="s">
        <v>105</v>
      </c>
      <c r="EY314" s="3" t="s">
        <v>277</v>
      </c>
      <c r="GB314" s="3" t="s">
        <v>473</v>
      </c>
      <c r="GC314" s="110" t="e">
        <f>#REF!+#REF!*0+#REF!*IF($Q314="Yes",1,0)+#REF!*$R314</f>
        <v>#REF!</v>
      </c>
      <c r="GD314" s="110" t="e">
        <f>#REF!+#REF!*1+#REF!*IF($Q314="Yes",1,0)+#REF!*$R314</f>
        <v>#REF!</v>
      </c>
      <c r="GE314" s="110" t="e">
        <f>#REF!+#REF!*1+#REF!*IF($Q314="Yes",1,0)+#REF!*$R314</f>
        <v>#REF!</v>
      </c>
      <c r="GF314" s="110" t="e">
        <f>#REF!+#REF!*1+#REF!*IF($Q314="Yes",1,0)+#REF!*$R314</f>
        <v>#REF!</v>
      </c>
      <c r="GG314" s="105">
        <v>6.2E-2</v>
      </c>
      <c r="GH314" s="109">
        <v>72.260416710552065</v>
      </c>
    </row>
    <row r="315" spans="1:190">
      <c r="A315" s="36">
        <v>276</v>
      </c>
      <c r="B315" s="3">
        <v>0</v>
      </c>
      <c r="C315" s="228">
        <v>10342</v>
      </c>
      <c r="D315" s="228">
        <v>1002</v>
      </c>
      <c r="E315" s="3" t="s">
        <v>198</v>
      </c>
      <c r="F315" s="3" t="s">
        <v>199</v>
      </c>
      <c r="G315" s="3" t="s">
        <v>200</v>
      </c>
      <c r="H315" s="3" t="s">
        <v>201</v>
      </c>
      <c r="I315" s="37" t="s">
        <v>1027</v>
      </c>
      <c r="J315" s="43" t="s">
        <v>587</v>
      </c>
      <c r="K315" s="35"/>
      <c r="L315" s="44" t="s">
        <v>1028</v>
      </c>
      <c r="M315" s="39" t="s">
        <v>167</v>
      </c>
      <c r="N315" s="39" t="s">
        <v>109</v>
      </c>
      <c r="O315" s="39"/>
      <c r="P315" s="45">
        <v>6000</v>
      </c>
      <c r="Q315" s="39" t="s">
        <v>148</v>
      </c>
      <c r="R315" s="39">
        <v>16</v>
      </c>
      <c r="S315" s="39"/>
      <c r="T315" s="39"/>
      <c r="U315" s="39"/>
      <c r="V315" s="39" t="s">
        <v>83</v>
      </c>
      <c r="W315" s="39">
        <v>16</v>
      </c>
      <c r="X315" s="39"/>
      <c r="Y315" s="39"/>
      <c r="Z315" s="39" t="s">
        <v>109</v>
      </c>
      <c r="AA315" s="39"/>
      <c r="AB315" s="40"/>
      <c r="AC315" s="39"/>
      <c r="AD315" s="228" t="s">
        <v>111</v>
      </c>
      <c r="BA315" s="3" t="b">
        <v>1</v>
      </c>
      <c r="BB315" s="34" t="b">
        <v>1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0</v>
      </c>
      <c r="BQ315" s="35"/>
      <c r="BR315" s="3">
        <v>0</v>
      </c>
      <c r="BS315" s="3">
        <v>0</v>
      </c>
      <c r="BT315" s="3">
        <v>0</v>
      </c>
      <c r="BU315" s="3">
        <v>0</v>
      </c>
      <c r="BV315" s="3">
        <v>0</v>
      </c>
      <c r="BW315" s="3">
        <v>0</v>
      </c>
      <c r="BX315" s="3">
        <v>0</v>
      </c>
      <c r="BY315" s="3">
        <v>0</v>
      </c>
      <c r="BZ315" s="3">
        <v>0</v>
      </c>
      <c r="CA315" s="3">
        <v>0</v>
      </c>
      <c r="CB315" s="3">
        <v>0</v>
      </c>
      <c r="CC315" s="3">
        <v>0</v>
      </c>
      <c r="CD315" s="3">
        <v>0</v>
      </c>
      <c r="CE315" s="3">
        <v>0</v>
      </c>
      <c r="CF315" s="35"/>
      <c r="CG315" s="3">
        <v>0</v>
      </c>
      <c r="CH315" s="3">
        <v>0</v>
      </c>
      <c r="CI315" s="3">
        <v>0</v>
      </c>
      <c r="CJ315" s="3">
        <v>0</v>
      </c>
      <c r="CK315" s="3">
        <v>0</v>
      </c>
      <c r="CL315" s="3">
        <v>0</v>
      </c>
      <c r="CM315" s="3">
        <v>0</v>
      </c>
      <c r="CN315" s="3">
        <v>0</v>
      </c>
      <c r="CO315" s="3">
        <v>0</v>
      </c>
      <c r="CP315" s="3">
        <v>0</v>
      </c>
      <c r="CQ315" s="3">
        <v>0</v>
      </c>
      <c r="CR315" s="3">
        <v>0</v>
      </c>
      <c r="CS315" s="3">
        <v>0</v>
      </c>
      <c r="CT315" s="3">
        <v>0</v>
      </c>
      <c r="CU315" s="35"/>
      <c r="CV315" s="3">
        <v>0</v>
      </c>
      <c r="CW315" s="3">
        <v>0</v>
      </c>
      <c r="CX315" s="3">
        <v>0</v>
      </c>
      <c r="CY315" s="3">
        <v>0</v>
      </c>
      <c r="CZ315" s="3">
        <v>0</v>
      </c>
      <c r="DA315" s="3">
        <v>0</v>
      </c>
      <c r="DB315" s="3">
        <v>0</v>
      </c>
      <c r="DC315" s="3">
        <v>0</v>
      </c>
      <c r="DD315" s="3">
        <v>0</v>
      </c>
      <c r="DE315" s="3">
        <v>0</v>
      </c>
      <c r="DF315" s="3">
        <v>0</v>
      </c>
      <c r="DG315" s="3">
        <v>0</v>
      </c>
      <c r="DH315" s="3">
        <v>0</v>
      </c>
      <c r="DI315" s="3">
        <v>0</v>
      </c>
      <c r="DJ315" s="35"/>
      <c r="DK315" s="3" t="b">
        <v>0</v>
      </c>
      <c r="DL315" s="3" t="b">
        <v>0</v>
      </c>
      <c r="DM315" s="3" t="b">
        <v>0</v>
      </c>
      <c r="DN315" s="3" t="b">
        <v>0</v>
      </c>
      <c r="DO315" s="3" t="b">
        <v>0</v>
      </c>
      <c r="DP315" s="3" t="b">
        <v>0</v>
      </c>
      <c r="DQ315" s="3" t="b">
        <v>0</v>
      </c>
      <c r="DR315" s="3" t="b">
        <v>0</v>
      </c>
      <c r="DS315" s="3" t="b">
        <v>0</v>
      </c>
      <c r="DT315" s="3" t="b">
        <v>0</v>
      </c>
      <c r="DU315" s="3" t="b">
        <v>0</v>
      </c>
      <c r="DV315" s="3" t="b">
        <v>0</v>
      </c>
      <c r="DW315" s="3" t="b">
        <v>0</v>
      </c>
      <c r="DX315" s="3" t="b">
        <v>0</v>
      </c>
      <c r="DY315" s="35"/>
      <c r="EA315" s="3" t="s">
        <v>1027</v>
      </c>
      <c r="ED315" s="3">
        <v>276</v>
      </c>
      <c r="EE315" s="3">
        <v>1</v>
      </c>
      <c r="EH315" s="3" t="s">
        <v>136</v>
      </c>
      <c r="EI315" s="3" t="s">
        <v>466</v>
      </c>
      <c r="EJ315" s="3" t="s">
        <v>105</v>
      </c>
      <c r="EK315" s="3" t="s">
        <v>589</v>
      </c>
      <c r="EL315" s="3" t="s">
        <v>105</v>
      </c>
      <c r="EM315" s="3" t="s">
        <v>105</v>
      </c>
      <c r="EN315" s="3" t="s">
        <v>281</v>
      </c>
      <c r="EP315" s="3" t="s">
        <v>167</v>
      </c>
      <c r="EQ315" s="3" t="s">
        <v>105</v>
      </c>
      <c r="ER315" s="3" t="s">
        <v>167</v>
      </c>
      <c r="ES315" s="3" t="s">
        <v>105</v>
      </c>
      <c r="ET315" s="3" t="s">
        <v>590</v>
      </c>
      <c r="EU315" s="3" t="s">
        <v>105</v>
      </c>
      <c r="EV315" s="3" t="s">
        <v>105</v>
      </c>
      <c r="EW315" s="3" t="s">
        <v>105</v>
      </c>
      <c r="EX315" s="3" t="s">
        <v>105</v>
      </c>
      <c r="EY315" s="3" t="s">
        <v>283</v>
      </c>
      <c r="GB315" s="3" t="s">
        <v>473</v>
      </c>
      <c r="GC315" s="110" t="e">
        <f>#REF!+#REF!*0+#REF!*IF($Q315="Yes",1,0)+#REF!*$R315</f>
        <v>#REF!</v>
      </c>
      <c r="GD315" s="110" t="e">
        <f>#REF!+#REF!*1+#REF!*IF($Q315="Yes",1,0)+#REF!*$R315</f>
        <v>#REF!</v>
      </c>
      <c r="GE315" s="110" t="e">
        <f>#REF!+#REF!*1+#REF!*IF($Q315="Yes",1,0)+#REF!*$R315</f>
        <v>#REF!</v>
      </c>
      <c r="GF315" s="110" t="e">
        <f>#REF!+#REF!*1+#REF!*IF($Q315="Yes",1,0)+#REF!*$R315</f>
        <v>#REF!</v>
      </c>
      <c r="GG315" s="105">
        <v>6.2E-2</v>
      </c>
      <c r="GH315" s="109">
        <v>72.260416710552065</v>
      </c>
    </row>
    <row r="316" spans="1:190">
      <c r="A316" s="36">
        <v>277</v>
      </c>
      <c r="B316" s="3">
        <v>0</v>
      </c>
      <c r="C316" s="228">
        <v>10343</v>
      </c>
      <c r="D316" s="228">
        <v>1002</v>
      </c>
      <c r="E316" s="3" t="s">
        <v>198</v>
      </c>
      <c r="F316" s="3" t="s">
        <v>199</v>
      </c>
      <c r="G316" s="3" t="s">
        <v>200</v>
      </c>
      <c r="H316" s="3" t="s">
        <v>201</v>
      </c>
      <c r="I316" s="37" t="s">
        <v>1029</v>
      </c>
      <c r="J316" s="43" t="s">
        <v>587</v>
      </c>
      <c r="K316" s="35"/>
      <c r="L316" s="44" t="s">
        <v>1030</v>
      </c>
      <c r="M316" s="39" t="s">
        <v>167</v>
      </c>
      <c r="N316" s="39" t="s">
        <v>109</v>
      </c>
      <c r="O316" s="39"/>
      <c r="P316" s="45">
        <v>6000</v>
      </c>
      <c r="Q316" s="39" t="s">
        <v>148</v>
      </c>
      <c r="R316" s="39">
        <v>20</v>
      </c>
      <c r="S316" s="39"/>
      <c r="T316" s="39"/>
      <c r="U316" s="39"/>
      <c r="V316" s="39" t="s">
        <v>83</v>
      </c>
      <c r="W316" s="39">
        <v>20</v>
      </c>
      <c r="X316" s="39"/>
      <c r="Y316" s="39"/>
      <c r="Z316" s="39" t="s">
        <v>109</v>
      </c>
      <c r="AA316" s="39"/>
      <c r="AB316" s="40"/>
      <c r="AC316" s="39"/>
      <c r="AD316" s="228" t="s">
        <v>111</v>
      </c>
      <c r="BA316" s="3" t="b">
        <v>1</v>
      </c>
      <c r="BB316" s="34" t="b">
        <v>1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0</v>
      </c>
      <c r="BL316" s="3">
        <v>0</v>
      </c>
      <c r="BM316" s="3">
        <v>0</v>
      </c>
      <c r="BN316" s="3">
        <v>0</v>
      </c>
      <c r="BO316" s="3">
        <v>0</v>
      </c>
      <c r="BP316" s="3">
        <v>0</v>
      </c>
      <c r="BQ316" s="35"/>
      <c r="BR316" s="3">
        <v>0</v>
      </c>
      <c r="BS316" s="3">
        <v>0</v>
      </c>
      <c r="BT316" s="3">
        <v>0</v>
      </c>
      <c r="BU316" s="3">
        <v>0</v>
      </c>
      <c r="BV316" s="3">
        <v>0</v>
      </c>
      <c r="BW316" s="3">
        <v>0</v>
      </c>
      <c r="BX316" s="3">
        <v>0</v>
      </c>
      <c r="BY316" s="3">
        <v>0</v>
      </c>
      <c r="BZ316" s="3">
        <v>0</v>
      </c>
      <c r="CA316" s="3">
        <v>0</v>
      </c>
      <c r="CB316" s="3">
        <v>0</v>
      </c>
      <c r="CC316" s="3">
        <v>0</v>
      </c>
      <c r="CD316" s="3">
        <v>0</v>
      </c>
      <c r="CE316" s="3">
        <v>0</v>
      </c>
      <c r="CF316" s="35"/>
      <c r="CG316" s="3">
        <v>0</v>
      </c>
      <c r="CH316" s="3">
        <v>0</v>
      </c>
      <c r="CI316" s="3">
        <v>0</v>
      </c>
      <c r="CJ316" s="3">
        <v>0</v>
      </c>
      <c r="CK316" s="3">
        <v>0</v>
      </c>
      <c r="CL316" s="3">
        <v>0</v>
      </c>
      <c r="CM316" s="3">
        <v>0</v>
      </c>
      <c r="CN316" s="3">
        <v>0</v>
      </c>
      <c r="CO316" s="3">
        <v>0</v>
      </c>
      <c r="CP316" s="3">
        <v>0</v>
      </c>
      <c r="CQ316" s="3">
        <v>0</v>
      </c>
      <c r="CR316" s="3">
        <v>0</v>
      </c>
      <c r="CS316" s="3">
        <v>0</v>
      </c>
      <c r="CT316" s="3">
        <v>0</v>
      </c>
      <c r="CU316" s="35"/>
      <c r="CV316" s="3">
        <v>0</v>
      </c>
      <c r="CW316" s="3">
        <v>0</v>
      </c>
      <c r="CX316" s="3">
        <v>0</v>
      </c>
      <c r="CY316" s="3">
        <v>0</v>
      </c>
      <c r="CZ316" s="3">
        <v>0</v>
      </c>
      <c r="DA316" s="3">
        <v>0</v>
      </c>
      <c r="DB316" s="3">
        <v>0</v>
      </c>
      <c r="DC316" s="3">
        <v>0</v>
      </c>
      <c r="DD316" s="3">
        <v>0</v>
      </c>
      <c r="DE316" s="3">
        <v>0</v>
      </c>
      <c r="DF316" s="3">
        <v>0</v>
      </c>
      <c r="DG316" s="3">
        <v>0</v>
      </c>
      <c r="DH316" s="3">
        <v>0</v>
      </c>
      <c r="DI316" s="3">
        <v>0</v>
      </c>
      <c r="DJ316" s="35"/>
      <c r="DK316" s="3" t="b">
        <v>0</v>
      </c>
      <c r="DL316" s="3" t="b">
        <v>0</v>
      </c>
      <c r="DM316" s="3" t="b">
        <v>0</v>
      </c>
      <c r="DN316" s="3" t="b">
        <v>0</v>
      </c>
      <c r="DO316" s="3" t="b">
        <v>0</v>
      </c>
      <c r="DP316" s="3" t="b">
        <v>0</v>
      </c>
      <c r="DQ316" s="3" t="b">
        <v>0</v>
      </c>
      <c r="DR316" s="3" t="b">
        <v>0</v>
      </c>
      <c r="DS316" s="3" t="b">
        <v>0</v>
      </c>
      <c r="DT316" s="3" t="b">
        <v>0</v>
      </c>
      <c r="DU316" s="3" t="b">
        <v>0</v>
      </c>
      <c r="DV316" s="3" t="b">
        <v>0</v>
      </c>
      <c r="DW316" s="3" t="b">
        <v>0</v>
      </c>
      <c r="DX316" s="3" t="b">
        <v>0</v>
      </c>
      <c r="DY316" s="35"/>
      <c r="EA316" s="3" t="s">
        <v>1029</v>
      </c>
      <c r="ED316" s="3">
        <v>277</v>
      </c>
      <c r="EE316" s="3">
        <v>1</v>
      </c>
      <c r="EH316" s="3" t="s">
        <v>136</v>
      </c>
      <c r="EI316" s="3" t="s">
        <v>466</v>
      </c>
      <c r="EJ316" s="3" t="s">
        <v>105</v>
      </c>
      <c r="EK316" s="3" t="s">
        <v>589</v>
      </c>
      <c r="EL316" s="3" t="s">
        <v>105</v>
      </c>
      <c r="EM316" s="3" t="s">
        <v>105</v>
      </c>
      <c r="EN316" s="3" t="s">
        <v>305</v>
      </c>
      <c r="EP316" s="3" t="s">
        <v>167</v>
      </c>
      <c r="EQ316" s="3" t="s">
        <v>105</v>
      </c>
      <c r="ER316" s="3" t="s">
        <v>167</v>
      </c>
      <c r="ES316" s="3" t="s">
        <v>105</v>
      </c>
      <c r="ET316" s="3" t="s">
        <v>590</v>
      </c>
      <c r="EU316" s="3" t="s">
        <v>105</v>
      </c>
      <c r="EV316" s="3" t="s">
        <v>105</v>
      </c>
      <c r="EW316" s="3" t="s">
        <v>105</v>
      </c>
      <c r="EX316" s="3" t="s">
        <v>105</v>
      </c>
      <c r="EY316" s="3" t="s">
        <v>307</v>
      </c>
      <c r="GB316" s="3" t="s">
        <v>473</v>
      </c>
      <c r="GC316" s="110" t="e">
        <f>#REF!+#REF!*0+#REF!*IF($Q316="Yes",1,0)+#REF!*$R316</f>
        <v>#REF!</v>
      </c>
      <c r="GD316" s="110" t="e">
        <f>#REF!+#REF!*1+#REF!*IF($Q316="Yes",1,0)+#REF!*$R316</f>
        <v>#REF!</v>
      </c>
      <c r="GE316" s="110" t="e">
        <f>#REF!+#REF!*1+#REF!*IF($Q316="Yes",1,0)+#REF!*$R316</f>
        <v>#REF!</v>
      </c>
      <c r="GF316" s="110" t="e">
        <f>#REF!+#REF!*1+#REF!*IF($Q316="Yes",1,0)+#REF!*$R316</f>
        <v>#REF!</v>
      </c>
      <c r="GG316" s="105">
        <v>6.2E-2</v>
      </c>
      <c r="GH316" s="109">
        <v>72.260416710552065</v>
      </c>
    </row>
    <row r="317" spans="1:190">
      <c r="A317" s="36">
        <v>278</v>
      </c>
      <c r="B317" s="3">
        <v>0</v>
      </c>
      <c r="C317" s="228">
        <v>10344</v>
      </c>
      <c r="D317" s="228">
        <v>1002</v>
      </c>
      <c r="E317" s="3" t="s">
        <v>198</v>
      </c>
      <c r="F317" s="3" t="s">
        <v>199</v>
      </c>
      <c r="G317" s="3" t="s">
        <v>200</v>
      </c>
      <c r="H317" s="3" t="s">
        <v>201</v>
      </c>
      <c r="I317" s="37" t="s">
        <v>1031</v>
      </c>
      <c r="J317" s="43" t="s">
        <v>587</v>
      </c>
      <c r="K317" s="35"/>
      <c r="L317" s="44" t="s">
        <v>1032</v>
      </c>
      <c r="M317" s="39" t="s">
        <v>167</v>
      </c>
      <c r="N317" s="39" t="s">
        <v>109</v>
      </c>
      <c r="O317" s="39"/>
      <c r="P317" s="45">
        <v>6000</v>
      </c>
      <c r="Q317" s="39" t="s">
        <v>148</v>
      </c>
      <c r="R317" s="39">
        <v>26</v>
      </c>
      <c r="S317" s="39"/>
      <c r="T317" s="39"/>
      <c r="U317" s="39"/>
      <c r="V317" s="39" t="s">
        <v>83</v>
      </c>
      <c r="W317" s="39">
        <v>26</v>
      </c>
      <c r="X317" s="39"/>
      <c r="Y317" s="39"/>
      <c r="Z317" s="39" t="s">
        <v>109</v>
      </c>
      <c r="AA317" s="39"/>
      <c r="AB317" s="40"/>
      <c r="AC317" s="39"/>
      <c r="AD317" s="228" t="s">
        <v>111</v>
      </c>
      <c r="BA317" s="3" t="b">
        <v>1</v>
      </c>
      <c r="BB317" s="34" t="b">
        <v>1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35"/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v>0</v>
      </c>
      <c r="BX317" s="3">
        <v>0</v>
      </c>
      <c r="BY317" s="3">
        <v>0</v>
      </c>
      <c r="BZ317" s="3">
        <v>0</v>
      </c>
      <c r="CA317" s="3">
        <v>0</v>
      </c>
      <c r="CB317" s="3">
        <v>0</v>
      </c>
      <c r="CC317" s="3">
        <v>0</v>
      </c>
      <c r="CD317" s="3">
        <v>0</v>
      </c>
      <c r="CE317" s="3">
        <v>0</v>
      </c>
      <c r="CF317" s="35"/>
      <c r="CG317" s="3">
        <v>0</v>
      </c>
      <c r="CH317" s="3">
        <v>0</v>
      </c>
      <c r="CI317" s="3">
        <v>0</v>
      </c>
      <c r="CJ317" s="3">
        <v>0</v>
      </c>
      <c r="CK317" s="3">
        <v>0</v>
      </c>
      <c r="CL317" s="3">
        <v>0</v>
      </c>
      <c r="CM317" s="3">
        <v>0</v>
      </c>
      <c r="CN317" s="3">
        <v>0</v>
      </c>
      <c r="CO317" s="3">
        <v>0</v>
      </c>
      <c r="CP317" s="3">
        <v>0</v>
      </c>
      <c r="CQ317" s="3">
        <v>0</v>
      </c>
      <c r="CR317" s="3">
        <v>0</v>
      </c>
      <c r="CS317" s="3">
        <v>0</v>
      </c>
      <c r="CT317" s="3">
        <v>0</v>
      </c>
      <c r="CU317" s="35"/>
      <c r="CV317" s="3">
        <v>0</v>
      </c>
      <c r="CW317" s="3">
        <v>0</v>
      </c>
      <c r="CX317" s="3">
        <v>0</v>
      </c>
      <c r="CY317" s="3">
        <v>0</v>
      </c>
      <c r="CZ317" s="3">
        <v>0</v>
      </c>
      <c r="DA317" s="3">
        <v>0</v>
      </c>
      <c r="DB317" s="3">
        <v>0</v>
      </c>
      <c r="DC317" s="3">
        <v>0</v>
      </c>
      <c r="DD317" s="3">
        <v>0</v>
      </c>
      <c r="DE317" s="3">
        <v>0</v>
      </c>
      <c r="DF317" s="3">
        <v>0</v>
      </c>
      <c r="DG317" s="3">
        <v>0</v>
      </c>
      <c r="DH317" s="3">
        <v>0</v>
      </c>
      <c r="DI317" s="3">
        <v>0</v>
      </c>
      <c r="DJ317" s="35"/>
      <c r="DK317" s="3" t="b">
        <v>0</v>
      </c>
      <c r="DL317" s="3" t="b">
        <v>0</v>
      </c>
      <c r="DM317" s="3" t="b">
        <v>0</v>
      </c>
      <c r="DN317" s="3" t="b">
        <v>0</v>
      </c>
      <c r="DO317" s="3" t="b">
        <v>0</v>
      </c>
      <c r="DP317" s="3" t="b">
        <v>0</v>
      </c>
      <c r="DQ317" s="3" t="b">
        <v>0</v>
      </c>
      <c r="DR317" s="3" t="b">
        <v>0</v>
      </c>
      <c r="DS317" s="3" t="b">
        <v>0</v>
      </c>
      <c r="DT317" s="3" t="b">
        <v>0</v>
      </c>
      <c r="DU317" s="3" t="b">
        <v>0</v>
      </c>
      <c r="DV317" s="3" t="b">
        <v>0</v>
      </c>
      <c r="DW317" s="3" t="b">
        <v>0</v>
      </c>
      <c r="DX317" s="3" t="b">
        <v>0</v>
      </c>
      <c r="DY317" s="35"/>
      <c r="EA317" s="3" t="s">
        <v>1031</v>
      </c>
      <c r="ED317" s="3">
        <v>278</v>
      </c>
      <c r="EE317" s="3">
        <v>1</v>
      </c>
      <c r="EH317" s="3" t="s">
        <v>136</v>
      </c>
      <c r="EI317" s="3" t="s">
        <v>466</v>
      </c>
      <c r="EJ317" s="3" t="s">
        <v>105</v>
      </c>
      <c r="EK317" s="3" t="s">
        <v>589</v>
      </c>
      <c r="EL317" s="3" t="s">
        <v>105</v>
      </c>
      <c r="EM317" s="3" t="s">
        <v>105</v>
      </c>
      <c r="EN317" s="3" t="s">
        <v>341</v>
      </c>
      <c r="EP317" s="3" t="s">
        <v>167</v>
      </c>
      <c r="EQ317" s="3" t="s">
        <v>105</v>
      </c>
      <c r="ER317" s="3" t="s">
        <v>167</v>
      </c>
      <c r="ES317" s="3" t="s">
        <v>105</v>
      </c>
      <c r="ET317" s="3" t="s">
        <v>590</v>
      </c>
      <c r="EU317" s="3" t="s">
        <v>105</v>
      </c>
      <c r="EV317" s="3" t="s">
        <v>105</v>
      </c>
      <c r="EW317" s="3" t="s">
        <v>105</v>
      </c>
      <c r="EX317" s="3" t="s">
        <v>105</v>
      </c>
      <c r="EY317" s="3" t="s">
        <v>343</v>
      </c>
      <c r="GB317" s="3" t="s">
        <v>473</v>
      </c>
      <c r="GC317" s="110" t="e">
        <f>#REF!+#REF!*0+#REF!*IF($Q317="Yes",1,0)+#REF!*$R317</f>
        <v>#REF!</v>
      </c>
      <c r="GD317" s="110" t="e">
        <f>#REF!+#REF!*1+#REF!*IF($Q317="Yes",1,0)+#REF!*$R317</f>
        <v>#REF!</v>
      </c>
      <c r="GE317" s="110" t="e">
        <f>#REF!+#REF!*1+#REF!*IF($Q317="Yes",1,0)+#REF!*$R317</f>
        <v>#REF!</v>
      </c>
      <c r="GF317" s="110" t="e">
        <f>#REF!+#REF!*1+#REF!*IF($Q317="Yes",1,0)+#REF!*$R317</f>
        <v>#REF!</v>
      </c>
      <c r="GG317" s="105">
        <v>6.2E-2</v>
      </c>
      <c r="GH317" s="109">
        <v>72.260416710552065</v>
      </c>
    </row>
    <row r="318" spans="1:190">
      <c r="A318" s="36">
        <v>279</v>
      </c>
      <c r="B318" s="3">
        <v>0</v>
      </c>
      <c r="C318" s="228">
        <v>10345</v>
      </c>
      <c r="D318" s="228">
        <v>1002</v>
      </c>
      <c r="E318" s="3" t="s">
        <v>198</v>
      </c>
      <c r="F318" s="3" t="s">
        <v>199</v>
      </c>
      <c r="G318" s="3" t="s">
        <v>200</v>
      </c>
      <c r="H318" s="3" t="s">
        <v>201</v>
      </c>
      <c r="I318" s="37" t="s">
        <v>1033</v>
      </c>
      <c r="J318" s="43" t="s">
        <v>587</v>
      </c>
      <c r="K318" s="35"/>
      <c r="L318" s="44" t="s">
        <v>1034</v>
      </c>
      <c r="M318" s="39" t="s">
        <v>167</v>
      </c>
      <c r="N318" s="39" t="s">
        <v>109</v>
      </c>
      <c r="O318" s="39"/>
      <c r="P318" s="45">
        <v>6000</v>
      </c>
      <c r="Q318" s="39" t="s">
        <v>129</v>
      </c>
      <c r="R318" s="39">
        <v>16</v>
      </c>
      <c r="S318" s="39"/>
      <c r="T318" s="39"/>
      <c r="U318" s="39"/>
      <c r="V318" s="39" t="s">
        <v>83</v>
      </c>
      <c r="W318" s="39">
        <v>16</v>
      </c>
      <c r="X318" s="39" t="b">
        <v>1</v>
      </c>
      <c r="Y318" s="39"/>
      <c r="Z318" s="39" t="s">
        <v>109</v>
      </c>
      <c r="AA318" s="39"/>
      <c r="AB318" s="40"/>
      <c r="AC318" s="39"/>
      <c r="AD318" s="228" t="s">
        <v>111</v>
      </c>
      <c r="BA318" s="3" t="b">
        <v>1</v>
      </c>
      <c r="BB318" s="34" t="b">
        <v>1</v>
      </c>
      <c r="BC318" s="3">
        <v>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3">
        <v>0</v>
      </c>
      <c r="BJ318" s="3">
        <v>0</v>
      </c>
      <c r="BK318" s="3">
        <v>0</v>
      </c>
      <c r="BL318" s="3">
        <v>0</v>
      </c>
      <c r="BM318" s="3">
        <v>0</v>
      </c>
      <c r="BN318" s="3">
        <v>0</v>
      </c>
      <c r="BO318" s="3">
        <v>0</v>
      </c>
      <c r="BP318" s="3">
        <v>0</v>
      </c>
      <c r="BQ318" s="35"/>
      <c r="BR318" s="3">
        <v>0</v>
      </c>
      <c r="BS318" s="3">
        <v>0</v>
      </c>
      <c r="BT318" s="3">
        <v>0</v>
      </c>
      <c r="BU318" s="3">
        <v>0</v>
      </c>
      <c r="BV318" s="3">
        <v>0</v>
      </c>
      <c r="BW318" s="3">
        <v>0</v>
      </c>
      <c r="BX318" s="3">
        <v>0</v>
      </c>
      <c r="BY318" s="3">
        <v>0</v>
      </c>
      <c r="BZ318" s="3">
        <v>0</v>
      </c>
      <c r="CA318" s="3">
        <v>0</v>
      </c>
      <c r="CB318" s="3">
        <v>0</v>
      </c>
      <c r="CC318" s="3">
        <v>0</v>
      </c>
      <c r="CD318" s="3">
        <v>0</v>
      </c>
      <c r="CE318" s="3">
        <v>0</v>
      </c>
      <c r="CF318" s="35"/>
      <c r="CG318" s="3">
        <v>0</v>
      </c>
      <c r="CH318" s="3">
        <v>0</v>
      </c>
      <c r="CI318" s="3">
        <v>0</v>
      </c>
      <c r="CJ318" s="3">
        <v>0</v>
      </c>
      <c r="CK318" s="3">
        <v>0</v>
      </c>
      <c r="CL318" s="3">
        <v>0</v>
      </c>
      <c r="CM318" s="3">
        <v>0</v>
      </c>
      <c r="CN318" s="3">
        <v>0</v>
      </c>
      <c r="CO318" s="3">
        <v>0</v>
      </c>
      <c r="CP318" s="3">
        <v>0</v>
      </c>
      <c r="CQ318" s="3">
        <v>0</v>
      </c>
      <c r="CR318" s="3">
        <v>0</v>
      </c>
      <c r="CS318" s="3">
        <v>0</v>
      </c>
      <c r="CT318" s="3">
        <v>0</v>
      </c>
      <c r="CU318" s="35"/>
      <c r="CV318" s="3">
        <v>0</v>
      </c>
      <c r="CW318" s="3">
        <v>0</v>
      </c>
      <c r="CX318" s="3">
        <v>0</v>
      </c>
      <c r="CY318" s="3">
        <v>0</v>
      </c>
      <c r="CZ318" s="3">
        <v>0</v>
      </c>
      <c r="DA318" s="3">
        <v>0</v>
      </c>
      <c r="DB318" s="3">
        <v>0</v>
      </c>
      <c r="DC318" s="3">
        <v>0</v>
      </c>
      <c r="DD318" s="3">
        <v>0</v>
      </c>
      <c r="DE318" s="3">
        <v>0</v>
      </c>
      <c r="DF318" s="3">
        <v>0</v>
      </c>
      <c r="DG318" s="3">
        <v>0</v>
      </c>
      <c r="DH318" s="3">
        <v>0</v>
      </c>
      <c r="DI318" s="3">
        <v>0</v>
      </c>
      <c r="DJ318" s="35"/>
      <c r="DK318" s="3" t="b">
        <v>0</v>
      </c>
      <c r="DL318" s="3" t="b">
        <v>0</v>
      </c>
      <c r="DM318" s="3" t="b">
        <v>0</v>
      </c>
      <c r="DN318" s="3" t="b">
        <v>0</v>
      </c>
      <c r="DO318" s="3" t="b">
        <v>0</v>
      </c>
      <c r="DP318" s="3" t="b">
        <v>0</v>
      </c>
      <c r="DQ318" s="3" t="b">
        <v>0</v>
      </c>
      <c r="DR318" s="3" t="b">
        <v>0</v>
      </c>
      <c r="DS318" s="3" t="b">
        <v>0</v>
      </c>
      <c r="DT318" s="3" t="b">
        <v>0</v>
      </c>
      <c r="DU318" s="3" t="b">
        <v>0</v>
      </c>
      <c r="DV318" s="3" t="b">
        <v>0</v>
      </c>
      <c r="DW318" s="3" t="b">
        <v>0</v>
      </c>
      <c r="DX318" s="3" t="b">
        <v>0</v>
      </c>
      <c r="DY318" s="35"/>
      <c r="EA318" s="3" t="s">
        <v>1033</v>
      </c>
      <c r="ED318" s="3">
        <v>279</v>
      </c>
      <c r="EE318" s="3">
        <v>1</v>
      </c>
      <c r="EH318" s="3" t="s">
        <v>136</v>
      </c>
      <c r="EI318" s="3" t="s">
        <v>466</v>
      </c>
      <c r="EJ318" s="3" t="s">
        <v>105</v>
      </c>
      <c r="EK318" s="3" t="s">
        <v>105</v>
      </c>
      <c r="EL318" s="3" t="s">
        <v>105</v>
      </c>
      <c r="EM318" s="3" t="s">
        <v>662</v>
      </c>
      <c r="EN318" s="3" t="s">
        <v>281</v>
      </c>
      <c r="EP318" s="3" t="s">
        <v>167</v>
      </c>
      <c r="EQ318" s="3" t="s">
        <v>105</v>
      </c>
      <c r="ER318" s="3" t="s">
        <v>167</v>
      </c>
      <c r="ES318" s="3" t="s">
        <v>105</v>
      </c>
      <c r="ET318" s="3" t="s">
        <v>105</v>
      </c>
      <c r="EU318" s="3" t="s">
        <v>105</v>
      </c>
      <c r="EV318" s="3" t="s">
        <v>105</v>
      </c>
      <c r="EW318" s="3" t="s">
        <v>105</v>
      </c>
      <c r="EX318" s="3" t="s">
        <v>663</v>
      </c>
      <c r="EY318" s="3" t="s">
        <v>283</v>
      </c>
      <c r="GB318" s="3" t="s">
        <v>473</v>
      </c>
      <c r="GC318" s="110" t="e">
        <f>#REF!+#REF!*0+#REF!*IF($Q318="Yes",1,0)+#REF!*$R318</f>
        <v>#REF!</v>
      </c>
      <c r="GD318" s="110" t="e">
        <f>#REF!+#REF!*1+#REF!*IF($Q318="Yes",1,0)+#REF!*$R318</f>
        <v>#REF!</v>
      </c>
      <c r="GE318" s="110" t="e">
        <f>#REF!+#REF!*1+#REF!*IF($Q318="Yes",1,0)+#REF!*$R318</f>
        <v>#REF!</v>
      </c>
      <c r="GF318" s="110" t="e">
        <f>#REF!+#REF!*1+#REF!*IF($Q318="Yes",1,0)+#REF!*$R318</f>
        <v>#REF!</v>
      </c>
      <c r="GG318" s="105">
        <v>6.2E-2</v>
      </c>
      <c r="GH318" s="109">
        <v>72.260416710552065</v>
      </c>
    </row>
    <row r="319" spans="1:190" hidden="1">
      <c r="A319" s="36">
        <v>280</v>
      </c>
      <c r="B319" s="3">
        <v>0</v>
      </c>
      <c r="C319" s="228">
        <v>10346</v>
      </c>
      <c r="D319" s="228">
        <v>1002</v>
      </c>
      <c r="E319" s="3" t="s">
        <v>198</v>
      </c>
      <c r="F319" s="3" t="s">
        <v>199</v>
      </c>
      <c r="G319" s="3" t="s">
        <v>200</v>
      </c>
      <c r="H319" s="3" t="s">
        <v>201</v>
      </c>
      <c r="I319" s="37" t="s">
        <v>1035</v>
      </c>
      <c r="J319" s="43" t="s">
        <v>587</v>
      </c>
      <c r="K319" s="35"/>
      <c r="L319" s="44" t="s">
        <v>1036</v>
      </c>
      <c r="M319" s="39" t="s">
        <v>167</v>
      </c>
      <c r="N319" s="39" t="s">
        <v>109</v>
      </c>
      <c r="O319" s="39"/>
      <c r="P319" s="45">
        <v>6000</v>
      </c>
      <c r="Q319" s="39" t="s">
        <v>129</v>
      </c>
      <c r="R319" s="39">
        <v>40</v>
      </c>
      <c r="S319" s="39"/>
      <c r="T319" s="39"/>
      <c r="U319" s="39"/>
      <c r="V319" s="39" t="s">
        <v>83</v>
      </c>
      <c r="W319" s="39">
        <v>40</v>
      </c>
      <c r="X319" s="39" t="b">
        <v>1</v>
      </c>
      <c r="Y319" s="39"/>
      <c r="Z319" s="39" t="s">
        <v>109</v>
      </c>
      <c r="AA319" s="39"/>
      <c r="AB319" s="40"/>
      <c r="AC319" s="39"/>
      <c r="AD319" s="228" t="s">
        <v>111</v>
      </c>
      <c r="BA319" s="3" t="b">
        <v>1</v>
      </c>
      <c r="BB319" s="34" t="b">
        <v>1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3">
        <v>0</v>
      </c>
      <c r="BI319" s="3">
        <v>0</v>
      </c>
      <c r="BJ319" s="3">
        <v>0</v>
      </c>
      <c r="BK319" s="3">
        <v>0</v>
      </c>
      <c r="BL319" s="3">
        <v>0</v>
      </c>
      <c r="BM319" s="3">
        <v>0</v>
      </c>
      <c r="BN319" s="3">
        <v>0</v>
      </c>
      <c r="BO319" s="3">
        <v>0</v>
      </c>
      <c r="BP319" s="3">
        <v>0</v>
      </c>
      <c r="BQ319" s="35"/>
      <c r="BR319" s="3">
        <v>0</v>
      </c>
      <c r="BS319" s="3">
        <v>0</v>
      </c>
      <c r="BT319" s="3">
        <v>0</v>
      </c>
      <c r="BU319" s="3">
        <v>0</v>
      </c>
      <c r="BV319" s="3">
        <v>0</v>
      </c>
      <c r="BW319" s="3">
        <v>0</v>
      </c>
      <c r="BX319" s="3">
        <v>0</v>
      </c>
      <c r="BY319" s="3">
        <v>0</v>
      </c>
      <c r="BZ319" s="3">
        <v>0</v>
      </c>
      <c r="CA319" s="3">
        <v>0</v>
      </c>
      <c r="CB319" s="3">
        <v>0</v>
      </c>
      <c r="CC319" s="3">
        <v>0</v>
      </c>
      <c r="CD319" s="3">
        <v>0</v>
      </c>
      <c r="CE319" s="3">
        <v>0</v>
      </c>
      <c r="CF319" s="35"/>
      <c r="CG319" s="3">
        <v>0</v>
      </c>
      <c r="CH319" s="3">
        <v>0</v>
      </c>
      <c r="CI319" s="3">
        <v>0</v>
      </c>
      <c r="CJ319" s="3">
        <v>0</v>
      </c>
      <c r="CK319" s="3">
        <v>0</v>
      </c>
      <c r="CL319" s="3">
        <v>0</v>
      </c>
      <c r="CM319" s="3">
        <v>0</v>
      </c>
      <c r="CN319" s="3">
        <v>0</v>
      </c>
      <c r="CO319" s="3">
        <v>0</v>
      </c>
      <c r="CP319" s="3">
        <v>0</v>
      </c>
      <c r="CQ319" s="3">
        <v>0</v>
      </c>
      <c r="CR319" s="3">
        <v>0</v>
      </c>
      <c r="CS319" s="3">
        <v>0</v>
      </c>
      <c r="CT319" s="3">
        <v>0</v>
      </c>
      <c r="CU319" s="35"/>
      <c r="CV319" s="3">
        <v>0</v>
      </c>
      <c r="CW319" s="3">
        <v>0</v>
      </c>
      <c r="CX319" s="3">
        <v>0</v>
      </c>
      <c r="CY319" s="3">
        <v>0</v>
      </c>
      <c r="CZ319" s="3">
        <v>0</v>
      </c>
      <c r="DA319" s="3">
        <v>0</v>
      </c>
      <c r="DB319" s="3">
        <v>0</v>
      </c>
      <c r="DC319" s="3">
        <v>0</v>
      </c>
      <c r="DD319" s="3">
        <v>0</v>
      </c>
      <c r="DE319" s="3">
        <v>0</v>
      </c>
      <c r="DF319" s="3">
        <v>0</v>
      </c>
      <c r="DG319" s="3">
        <v>0</v>
      </c>
      <c r="DH319" s="3">
        <v>0</v>
      </c>
      <c r="DI319" s="3">
        <v>0</v>
      </c>
      <c r="DJ319" s="35"/>
      <c r="DK319" s="3" t="b">
        <v>0</v>
      </c>
      <c r="DL319" s="3" t="b">
        <v>0</v>
      </c>
      <c r="DM319" s="3" t="b">
        <v>0</v>
      </c>
      <c r="DN319" s="3" t="b">
        <v>0</v>
      </c>
      <c r="DO319" s="3" t="b">
        <v>0</v>
      </c>
      <c r="DP319" s="3" t="b">
        <v>0</v>
      </c>
      <c r="DQ319" s="3" t="b">
        <v>0</v>
      </c>
      <c r="DR319" s="3" t="b">
        <v>0</v>
      </c>
      <c r="DS319" s="3" t="b">
        <v>0</v>
      </c>
      <c r="DT319" s="3" t="b">
        <v>0</v>
      </c>
      <c r="DU319" s="3" t="b">
        <v>0</v>
      </c>
      <c r="DV319" s="3" t="b">
        <v>0</v>
      </c>
      <c r="DW319" s="3" t="b">
        <v>0</v>
      </c>
      <c r="DX319" s="3" t="b">
        <v>0</v>
      </c>
      <c r="DY319" s="35"/>
      <c r="EA319" s="3" t="s">
        <v>1035</v>
      </c>
      <c r="ED319" s="3">
        <v>280</v>
      </c>
      <c r="EE319" s="3">
        <v>1</v>
      </c>
      <c r="EH319" s="3" t="s">
        <v>136</v>
      </c>
      <c r="EI319" s="3" t="s">
        <v>466</v>
      </c>
      <c r="EJ319" s="3" t="s">
        <v>105</v>
      </c>
      <c r="EK319" s="3" t="s">
        <v>105</v>
      </c>
      <c r="EL319" s="3" t="s">
        <v>105</v>
      </c>
      <c r="EM319" s="3" t="s">
        <v>662</v>
      </c>
      <c r="EN319" s="3" t="s">
        <v>378</v>
      </c>
      <c r="EP319" s="3" t="s">
        <v>167</v>
      </c>
      <c r="EQ319" s="3" t="s">
        <v>105</v>
      </c>
      <c r="ER319" s="3" t="s">
        <v>167</v>
      </c>
      <c r="ES319" s="3" t="s">
        <v>105</v>
      </c>
      <c r="ET319" s="3" t="s">
        <v>105</v>
      </c>
      <c r="EU319" s="3" t="s">
        <v>105</v>
      </c>
      <c r="EV319" s="3" t="s">
        <v>105</v>
      </c>
      <c r="EW319" s="3" t="s">
        <v>105</v>
      </c>
      <c r="EX319" s="3" t="s">
        <v>663</v>
      </c>
      <c r="EY319" s="3" t="s">
        <v>379</v>
      </c>
      <c r="GA319" s="42" t="s">
        <v>395</v>
      </c>
      <c r="GB319" s="42"/>
      <c r="GC319" s="110"/>
      <c r="GH319" s="109"/>
    </row>
    <row r="320" spans="1:190" hidden="1">
      <c r="A320" s="36">
        <v>281</v>
      </c>
      <c r="B320" s="3">
        <v>0</v>
      </c>
      <c r="C320" s="228">
        <v>10347</v>
      </c>
      <c r="D320" s="41">
        <v>1002</v>
      </c>
      <c r="E320" s="42" t="s">
        <v>198</v>
      </c>
      <c r="F320" s="42" t="s">
        <v>199</v>
      </c>
      <c r="G320" s="42" t="s">
        <v>200</v>
      </c>
      <c r="H320" s="42" t="s">
        <v>201</v>
      </c>
      <c r="I320" s="37" t="s">
        <v>1037</v>
      </c>
      <c r="J320" s="43" t="s">
        <v>1038</v>
      </c>
      <c r="K320" s="43"/>
      <c r="L320" s="3" t="s">
        <v>1039</v>
      </c>
      <c r="M320" s="45" t="s">
        <v>109</v>
      </c>
      <c r="N320" s="45" t="s">
        <v>109</v>
      </c>
      <c r="O320" s="228"/>
      <c r="P320" s="45">
        <v>6000</v>
      </c>
      <c r="Q320" s="55"/>
      <c r="R320" s="55"/>
      <c r="V320" s="228" t="s">
        <v>629</v>
      </c>
      <c r="W320" s="228">
        <v>2.48</v>
      </c>
      <c r="X320" s="228"/>
      <c r="Y320" s="228"/>
      <c r="Z320" s="45" t="s">
        <v>109</v>
      </c>
      <c r="AA320" s="228"/>
      <c r="AB320" s="228"/>
      <c r="AC320" s="228"/>
      <c r="AD320" s="46" t="s">
        <v>111</v>
      </c>
      <c r="BA320" s="3" t="b">
        <v>0</v>
      </c>
      <c r="BB320" s="48" t="b">
        <v>1</v>
      </c>
      <c r="BC320" s="42">
        <v>0</v>
      </c>
      <c r="BD320" s="42">
        <v>0</v>
      </c>
      <c r="BE320" s="42">
        <v>0</v>
      </c>
      <c r="BF320" s="42">
        <v>0</v>
      </c>
      <c r="BG320" s="42">
        <v>1</v>
      </c>
      <c r="BH320" s="42">
        <v>0</v>
      </c>
      <c r="BI320" s="42">
        <v>0</v>
      </c>
      <c r="BJ320" s="42">
        <v>0</v>
      </c>
      <c r="BK320" s="42">
        <v>0</v>
      </c>
      <c r="BL320" s="42">
        <v>0</v>
      </c>
      <c r="BM320" s="42">
        <v>0</v>
      </c>
      <c r="BN320" s="42">
        <v>0</v>
      </c>
      <c r="BO320" s="42">
        <v>0</v>
      </c>
      <c r="BP320" s="42">
        <v>0</v>
      </c>
      <c r="BQ320" s="43"/>
      <c r="BR320" s="42">
        <v>0</v>
      </c>
      <c r="BS320" s="42">
        <v>0</v>
      </c>
      <c r="BT320" s="42">
        <v>0</v>
      </c>
      <c r="BU320" s="42">
        <v>0</v>
      </c>
      <c r="BV320" s="42">
        <v>0</v>
      </c>
      <c r="BW320" s="42">
        <v>0</v>
      </c>
      <c r="BX320" s="42">
        <v>0</v>
      </c>
      <c r="BY320" s="42">
        <v>0</v>
      </c>
      <c r="BZ320" s="42">
        <v>0</v>
      </c>
      <c r="CA320" s="42">
        <v>0</v>
      </c>
      <c r="CB320" s="42">
        <v>0</v>
      </c>
      <c r="CC320" s="42">
        <v>0</v>
      </c>
      <c r="CD320" s="42">
        <v>0</v>
      </c>
      <c r="CE320" s="42">
        <v>0</v>
      </c>
      <c r="CF320" s="43"/>
      <c r="CG320" s="42">
        <v>0</v>
      </c>
      <c r="CH320" s="42">
        <v>0</v>
      </c>
      <c r="CI320" s="42">
        <v>0</v>
      </c>
      <c r="CJ320" s="42">
        <v>0</v>
      </c>
      <c r="CK320" s="42">
        <v>0</v>
      </c>
      <c r="CL320" s="42">
        <v>0</v>
      </c>
      <c r="CM320" s="42">
        <v>0</v>
      </c>
      <c r="CN320" s="42">
        <v>0</v>
      </c>
      <c r="CO320" s="42">
        <v>0</v>
      </c>
      <c r="CP320" s="42">
        <v>0</v>
      </c>
      <c r="CQ320" s="42">
        <v>0</v>
      </c>
      <c r="CR320" s="42">
        <v>0</v>
      </c>
      <c r="CS320" s="42">
        <v>0</v>
      </c>
      <c r="CT320" s="42">
        <v>0</v>
      </c>
      <c r="CU320" s="43"/>
      <c r="CV320" s="42">
        <v>0</v>
      </c>
      <c r="CW320" s="42">
        <v>0</v>
      </c>
      <c r="CX320" s="42">
        <v>0</v>
      </c>
      <c r="CY320" s="42">
        <v>0</v>
      </c>
      <c r="CZ320" s="42">
        <v>1</v>
      </c>
      <c r="DA320" s="42">
        <v>1</v>
      </c>
      <c r="DB320" s="42">
        <v>0</v>
      </c>
      <c r="DC320" s="42">
        <v>0</v>
      </c>
      <c r="DD320" s="42">
        <v>0</v>
      </c>
      <c r="DE320" s="42">
        <v>0</v>
      </c>
      <c r="DF320" s="42">
        <v>0</v>
      </c>
      <c r="DG320" s="42">
        <v>0</v>
      </c>
      <c r="DH320" s="42">
        <v>0</v>
      </c>
      <c r="DI320" s="42">
        <v>0</v>
      </c>
      <c r="DJ320" s="43"/>
      <c r="DK320" s="42" t="b">
        <v>0</v>
      </c>
      <c r="DL320" s="42" t="b">
        <v>0</v>
      </c>
      <c r="DM320" s="42" t="b">
        <v>0</v>
      </c>
      <c r="DN320" s="42" t="b">
        <v>0</v>
      </c>
      <c r="DO320" s="42" t="b">
        <v>1</v>
      </c>
      <c r="DP320" s="42" t="b">
        <v>1</v>
      </c>
      <c r="DQ320" s="42" t="b">
        <v>0</v>
      </c>
      <c r="DR320" s="42" t="b">
        <v>0</v>
      </c>
      <c r="DS320" s="42" t="b">
        <v>0</v>
      </c>
      <c r="DT320" s="42" t="b">
        <v>0</v>
      </c>
      <c r="DU320" s="42" t="b">
        <v>0</v>
      </c>
      <c r="DV320" s="42" t="b">
        <v>0</v>
      </c>
      <c r="DW320" s="42" t="b">
        <v>0</v>
      </c>
      <c r="DX320" s="42" t="b">
        <v>0</v>
      </c>
      <c r="DY320" s="43"/>
      <c r="EA320" s="210" t="s">
        <v>1037</v>
      </c>
      <c r="ED320" s="3">
        <v>281</v>
      </c>
      <c r="EE320" s="3">
        <v>1</v>
      </c>
      <c r="EH320" s="3" t="s">
        <v>105</v>
      </c>
      <c r="EI320" s="3" t="s">
        <v>105</v>
      </c>
      <c r="EJ320" s="3" t="s">
        <v>105</v>
      </c>
      <c r="EK320" s="3" t="s">
        <v>589</v>
      </c>
      <c r="EL320" s="3" t="s">
        <v>105</v>
      </c>
      <c r="EM320" s="3" t="s">
        <v>105</v>
      </c>
      <c r="EN320" s="3" t="s">
        <v>630</v>
      </c>
      <c r="EP320" s="3" t="s">
        <v>119</v>
      </c>
      <c r="EQ320" s="3" t="s">
        <v>105</v>
      </c>
      <c r="ER320" s="3" t="s">
        <v>119</v>
      </c>
      <c r="ES320" s="3" t="s">
        <v>105</v>
      </c>
      <c r="ET320" s="3" t="s">
        <v>590</v>
      </c>
      <c r="EU320" s="3" t="s">
        <v>105</v>
      </c>
      <c r="EV320" s="3" t="s">
        <v>105</v>
      </c>
      <c r="EW320" s="3" t="s">
        <v>105</v>
      </c>
      <c r="EX320" s="3" t="s">
        <v>105</v>
      </c>
      <c r="EY320" s="3" t="s">
        <v>631</v>
      </c>
      <c r="GH320" s="109"/>
    </row>
    <row r="321" spans="1:190" hidden="1">
      <c r="A321" s="36">
        <v>282</v>
      </c>
      <c r="B321" s="3">
        <v>0</v>
      </c>
      <c r="C321" s="228">
        <v>10348</v>
      </c>
      <c r="D321" s="41">
        <v>1002</v>
      </c>
      <c r="E321" s="42" t="s">
        <v>198</v>
      </c>
      <c r="F321" s="42" t="s">
        <v>199</v>
      </c>
      <c r="G321" s="42" t="s">
        <v>200</v>
      </c>
      <c r="H321" s="42" t="s">
        <v>201</v>
      </c>
      <c r="I321" s="37" t="s">
        <v>1040</v>
      </c>
      <c r="J321" s="43" t="s">
        <v>1038</v>
      </c>
      <c r="K321" s="43"/>
      <c r="L321" s="3" t="s">
        <v>1041</v>
      </c>
      <c r="M321" s="45" t="s">
        <v>109</v>
      </c>
      <c r="N321" s="45" t="s">
        <v>109</v>
      </c>
      <c r="O321" s="228"/>
      <c r="P321" s="45">
        <v>6000</v>
      </c>
      <c r="Q321" s="55"/>
      <c r="R321" s="55"/>
      <c r="V321" s="228" t="s">
        <v>629</v>
      </c>
      <c r="W321" s="228">
        <v>2.84</v>
      </c>
      <c r="X321" s="228"/>
      <c r="Y321" s="228"/>
      <c r="Z321" s="45" t="s">
        <v>109</v>
      </c>
      <c r="AA321" s="228"/>
      <c r="AB321" s="228"/>
      <c r="AC321" s="228"/>
      <c r="AD321" s="46" t="s">
        <v>111</v>
      </c>
      <c r="BA321" s="3" t="b">
        <v>0</v>
      </c>
      <c r="BB321" s="48" t="b">
        <v>1</v>
      </c>
      <c r="BC321" s="42">
        <v>0</v>
      </c>
      <c r="BD321" s="42">
        <v>0</v>
      </c>
      <c r="BE321" s="42">
        <v>0</v>
      </c>
      <c r="BF321" s="42">
        <v>0</v>
      </c>
      <c r="BG321" s="42">
        <v>1</v>
      </c>
      <c r="BH321" s="42">
        <v>0</v>
      </c>
      <c r="BI321" s="42">
        <v>0</v>
      </c>
      <c r="BJ321" s="42">
        <v>0</v>
      </c>
      <c r="BK321" s="42">
        <v>0</v>
      </c>
      <c r="BL321" s="42">
        <v>0</v>
      </c>
      <c r="BM321" s="42">
        <v>0</v>
      </c>
      <c r="BN321" s="42">
        <v>0</v>
      </c>
      <c r="BO321" s="42">
        <v>0</v>
      </c>
      <c r="BP321" s="42">
        <v>0</v>
      </c>
      <c r="BQ321" s="43"/>
      <c r="BR321" s="42">
        <v>0</v>
      </c>
      <c r="BS321" s="42">
        <v>0</v>
      </c>
      <c r="BT321" s="42">
        <v>0</v>
      </c>
      <c r="BU321" s="42">
        <v>0</v>
      </c>
      <c r="BV321" s="42">
        <v>0</v>
      </c>
      <c r="BW321" s="42">
        <v>0</v>
      </c>
      <c r="BX321" s="42">
        <v>0</v>
      </c>
      <c r="BY321" s="42">
        <v>0</v>
      </c>
      <c r="BZ321" s="42">
        <v>0</v>
      </c>
      <c r="CA321" s="42">
        <v>0</v>
      </c>
      <c r="CB321" s="42">
        <v>0</v>
      </c>
      <c r="CC321" s="42">
        <v>0</v>
      </c>
      <c r="CD321" s="42">
        <v>0</v>
      </c>
      <c r="CE321" s="42">
        <v>0</v>
      </c>
      <c r="CF321" s="43"/>
      <c r="CG321" s="42">
        <v>0</v>
      </c>
      <c r="CH321" s="42">
        <v>0</v>
      </c>
      <c r="CI321" s="42">
        <v>0</v>
      </c>
      <c r="CJ321" s="42">
        <v>0</v>
      </c>
      <c r="CK321" s="42">
        <v>0</v>
      </c>
      <c r="CL321" s="42">
        <v>0</v>
      </c>
      <c r="CM321" s="42">
        <v>0</v>
      </c>
      <c r="CN321" s="42">
        <v>0</v>
      </c>
      <c r="CO321" s="42">
        <v>0</v>
      </c>
      <c r="CP321" s="42">
        <v>0</v>
      </c>
      <c r="CQ321" s="42">
        <v>0</v>
      </c>
      <c r="CR321" s="42">
        <v>0</v>
      </c>
      <c r="CS321" s="42">
        <v>0</v>
      </c>
      <c r="CT321" s="42">
        <v>0</v>
      </c>
      <c r="CU321" s="43"/>
      <c r="CV321" s="42">
        <v>0</v>
      </c>
      <c r="CW321" s="42">
        <v>0</v>
      </c>
      <c r="CX321" s="42">
        <v>0</v>
      </c>
      <c r="CY321" s="42">
        <v>0</v>
      </c>
      <c r="CZ321" s="42">
        <v>1</v>
      </c>
      <c r="DA321" s="42">
        <v>1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2">
        <v>0</v>
      </c>
      <c r="DJ321" s="43"/>
      <c r="DK321" s="42" t="b">
        <v>0</v>
      </c>
      <c r="DL321" s="42" t="b">
        <v>0</v>
      </c>
      <c r="DM321" s="42" t="b">
        <v>0</v>
      </c>
      <c r="DN321" s="42" t="b">
        <v>0</v>
      </c>
      <c r="DO321" s="42" t="b">
        <v>1</v>
      </c>
      <c r="DP321" s="42" t="b">
        <v>1</v>
      </c>
      <c r="DQ321" s="42" t="b">
        <v>0</v>
      </c>
      <c r="DR321" s="42" t="b">
        <v>0</v>
      </c>
      <c r="DS321" s="42" t="b">
        <v>0</v>
      </c>
      <c r="DT321" s="42" t="b">
        <v>0</v>
      </c>
      <c r="DU321" s="42" t="b">
        <v>0</v>
      </c>
      <c r="DV321" s="42" t="b">
        <v>0</v>
      </c>
      <c r="DW321" s="42" t="b">
        <v>0</v>
      </c>
      <c r="DX321" s="42" t="b">
        <v>0</v>
      </c>
      <c r="DY321" s="43"/>
      <c r="EA321" s="210" t="s">
        <v>1040</v>
      </c>
      <c r="ED321" s="3">
        <v>282</v>
      </c>
      <c r="EE321" s="3">
        <v>1</v>
      </c>
      <c r="EH321" s="3" t="s">
        <v>105</v>
      </c>
      <c r="EI321" s="3" t="s">
        <v>105</v>
      </c>
      <c r="EJ321" s="3" t="s">
        <v>105</v>
      </c>
      <c r="EK321" s="3" t="s">
        <v>589</v>
      </c>
      <c r="EL321" s="3" t="s">
        <v>105</v>
      </c>
      <c r="EM321" s="3" t="s">
        <v>105</v>
      </c>
      <c r="EN321" s="3" t="s">
        <v>630</v>
      </c>
      <c r="EP321" s="3" t="s">
        <v>119</v>
      </c>
      <c r="EQ321" s="3" t="s">
        <v>105</v>
      </c>
      <c r="ER321" s="3" t="s">
        <v>119</v>
      </c>
      <c r="ES321" s="3" t="s">
        <v>105</v>
      </c>
      <c r="ET321" s="3" t="s">
        <v>590</v>
      </c>
      <c r="EU321" s="3" t="s">
        <v>105</v>
      </c>
      <c r="EV321" s="3" t="s">
        <v>105</v>
      </c>
      <c r="EW321" s="3" t="s">
        <v>105</v>
      </c>
      <c r="EX321" s="3" t="s">
        <v>105</v>
      </c>
      <c r="EY321" s="3" t="s">
        <v>631</v>
      </c>
      <c r="GH321" s="109"/>
    </row>
    <row r="322" spans="1:190" hidden="1">
      <c r="A322" s="36">
        <v>283</v>
      </c>
      <c r="B322" s="3">
        <v>0</v>
      </c>
      <c r="C322" s="228">
        <v>10349</v>
      </c>
      <c r="D322" s="41">
        <v>1002</v>
      </c>
      <c r="E322" s="42" t="s">
        <v>198</v>
      </c>
      <c r="F322" s="42" t="s">
        <v>199</v>
      </c>
      <c r="G322" s="42" t="s">
        <v>200</v>
      </c>
      <c r="H322" s="42" t="s">
        <v>201</v>
      </c>
      <c r="I322" s="37" t="s">
        <v>1042</v>
      </c>
      <c r="J322" s="43" t="s">
        <v>1038</v>
      </c>
      <c r="K322" s="43"/>
      <c r="L322" s="3" t="s">
        <v>1043</v>
      </c>
      <c r="M322" s="45" t="s">
        <v>109</v>
      </c>
      <c r="N322" s="45" t="s">
        <v>109</v>
      </c>
      <c r="O322" s="228"/>
      <c r="P322" s="45">
        <v>6000</v>
      </c>
      <c r="Q322" s="55"/>
      <c r="R322" s="55"/>
      <c r="V322" s="228" t="s">
        <v>629</v>
      </c>
      <c r="W322" s="228">
        <v>2.86</v>
      </c>
      <c r="X322" s="228"/>
      <c r="Y322" s="228"/>
      <c r="Z322" s="45" t="s">
        <v>109</v>
      </c>
      <c r="AA322" s="228"/>
      <c r="AB322" s="228"/>
      <c r="AC322" s="228"/>
      <c r="AD322" s="46" t="s">
        <v>111</v>
      </c>
      <c r="BA322" s="3" t="b">
        <v>0</v>
      </c>
      <c r="BB322" s="48" t="b">
        <v>1</v>
      </c>
      <c r="BC322" s="42">
        <v>0</v>
      </c>
      <c r="BD322" s="42">
        <v>0</v>
      </c>
      <c r="BE322" s="42">
        <v>0</v>
      </c>
      <c r="BF322" s="42">
        <v>0</v>
      </c>
      <c r="BG322" s="42">
        <v>1</v>
      </c>
      <c r="BH322" s="42">
        <v>0</v>
      </c>
      <c r="BI322" s="42">
        <v>0</v>
      </c>
      <c r="BJ322" s="42">
        <v>0</v>
      </c>
      <c r="BK322" s="42">
        <v>0</v>
      </c>
      <c r="BL322" s="42">
        <v>0</v>
      </c>
      <c r="BM322" s="42">
        <v>0</v>
      </c>
      <c r="BN322" s="42">
        <v>0</v>
      </c>
      <c r="BO322" s="42">
        <v>0</v>
      </c>
      <c r="BP322" s="42">
        <v>0</v>
      </c>
      <c r="BQ322" s="43"/>
      <c r="BR322" s="42">
        <v>0</v>
      </c>
      <c r="BS322" s="42">
        <v>0</v>
      </c>
      <c r="BT322" s="42">
        <v>0</v>
      </c>
      <c r="BU322" s="42">
        <v>0</v>
      </c>
      <c r="BV322" s="42">
        <v>0</v>
      </c>
      <c r="BW322" s="42">
        <v>0</v>
      </c>
      <c r="BX322" s="42">
        <v>0</v>
      </c>
      <c r="BY322" s="42">
        <v>0</v>
      </c>
      <c r="BZ322" s="42">
        <v>0</v>
      </c>
      <c r="CA322" s="42">
        <v>0</v>
      </c>
      <c r="CB322" s="42">
        <v>0</v>
      </c>
      <c r="CC322" s="42">
        <v>0</v>
      </c>
      <c r="CD322" s="42">
        <v>0</v>
      </c>
      <c r="CE322" s="42">
        <v>0</v>
      </c>
      <c r="CF322" s="43"/>
      <c r="CG322" s="42">
        <v>0</v>
      </c>
      <c r="CH322" s="42">
        <v>0</v>
      </c>
      <c r="CI322" s="42">
        <v>0</v>
      </c>
      <c r="CJ322" s="42">
        <v>0</v>
      </c>
      <c r="CK322" s="42">
        <v>0</v>
      </c>
      <c r="CL322" s="42">
        <v>0</v>
      </c>
      <c r="CM322" s="42">
        <v>0</v>
      </c>
      <c r="CN322" s="42">
        <v>0</v>
      </c>
      <c r="CO322" s="42">
        <v>0</v>
      </c>
      <c r="CP322" s="42">
        <v>0</v>
      </c>
      <c r="CQ322" s="42">
        <v>0</v>
      </c>
      <c r="CR322" s="42">
        <v>0</v>
      </c>
      <c r="CS322" s="42">
        <v>0</v>
      </c>
      <c r="CT322" s="42">
        <v>0</v>
      </c>
      <c r="CU322" s="43"/>
      <c r="CV322" s="42">
        <v>0</v>
      </c>
      <c r="CW322" s="42">
        <v>0</v>
      </c>
      <c r="CX322" s="42">
        <v>0</v>
      </c>
      <c r="CY322" s="42">
        <v>0</v>
      </c>
      <c r="CZ322" s="42">
        <v>1</v>
      </c>
      <c r="DA322" s="42">
        <v>1</v>
      </c>
      <c r="DB322" s="42">
        <v>0</v>
      </c>
      <c r="DC322" s="42">
        <v>0</v>
      </c>
      <c r="DD322" s="42">
        <v>0</v>
      </c>
      <c r="DE322" s="42">
        <v>0</v>
      </c>
      <c r="DF322" s="42">
        <v>0</v>
      </c>
      <c r="DG322" s="42">
        <v>0</v>
      </c>
      <c r="DH322" s="42">
        <v>0</v>
      </c>
      <c r="DI322" s="42">
        <v>0</v>
      </c>
      <c r="DJ322" s="43"/>
      <c r="DK322" s="42" t="b">
        <v>0</v>
      </c>
      <c r="DL322" s="42" t="b">
        <v>0</v>
      </c>
      <c r="DM322" s="42" t="b">
        <v>0</v>
      </c>
      <c r="DN322" s="42" t="b">
        <v>0</v>
      </c>
      <c r="DO322" s="42" t="b">
        <v>1</v>
      </c>
      <c r="DP322" s="42" t="b">
        <v>1</v>
      </c>
      <c r="DQ322" s="42" t="b">
        <v>0</v>
      </c>
      <c r="DR322" s="42" t="b">
        <v>0</v>
      </c>
      <c r="DS322" s="42" t="b">
        <v>0</v>
      </c>
      <c r="DT322" s="42" t="b">
        <v>0</v>
      </c>
      <c r="DU322" s="42" t="b">
        <v>0</v>
      </c>
      <c r="DV322" s="42" t="b">
        <v>0</v>
      </c>
      <c r="DW322" s="42" t="b">
        <v>0</v>
      </c>
      <c r="DX322" s="42" t="b">
        <v>0</v>
      </c>
      <c r="DY322" s="43"/>
      <c r="EA322" s="210" t="s">
        <v>1042</v>
      </c>
      <c r="ED322" s="3">
        <v>283</v>
      </c>
      <c r="EE322" s="3">
        <v>1</v>
      </c>
      <c r="EH322" s="3" t="s">
        <v>105</v>
      </c>
      <c r="EI322" s="3" t="s">
        <v>105</v>
      </c>
      <c r="EJ322" s="3" t="s">
        <v>105</v>
      </c>
      <c r="EK322" s="3" t="s">
        <v>589</v>
      </c>
      <c r="EL322" s="3" t="s">
        <v>105</v>
      </c>
      <c r="EM322" s="3" t="s">
        <v>105</v>
      </c>
      <c r="EN322" s="3" t="s">
        <v>630</v>
      </c>
      <c r="EP322" s="3" t="s">
        <v>119</v>
      </c>
      <c r="EQ322" s="3" t="s">
        <v>105</v>
      </c>
      <c r="ER322" s="3" t="s">
        <v>119</v>
      </c>
      <c r="ES322" s="3" t="s">
        <v>105</v>
      </c>
      <c r="ET322" s="3" t="s">
        <v>590</v>
      </c>
      <c r="EU322" s="3" t="s">
        <v>105</v>
      </c>
      <c r="EV322" s="3" t="s">
        <v>105</v>
      </c>
      <c r="EW322" s="3" t="s">
        <v>105</v>
      </c>
      <c r="EX322" s="3" t="s">
        <v>105</v>
      </c>
      <c r="EY322" s="3" t="s">
        <v>631</v>
      </c>
      <c r="GH322" s="109"/>
    </row>
    <row r="323" spans="1:190">
      <c r="C323" s="228"/>
      <c r="D323" s="228"/>
    </row>
    <row r="324" spans="1:190">
      <c r="C324" s="228"/>
      <c r="D324" s="228"/>
    </row>
    <row r="325" spans="1:190">
      <c r="C325" s="228"/>
      <c r="D325" s="228"/>
    </row>
    <row r="326" spans="1:190">
      <c r="C326" s="228"/>
      <c r="D326" s="228"/>
    </row>
    <row r="327" spans="1:190">
      <c r="C327" s="228"/>
      <c r="D327" s="228"/>
    </row>
    <row r="328" spans="1:190">
      <c r="C328" s="228"/>
      <c r="D328" s="228"/>
    </row>
    <row r="329" spans="1:190">
      <c r="C329" s="228"/>
      <c r="D329" s="228"/>
    </row>
    <row r="330" spans="1:190">
      <c r="C330" s="228"/>
      <c r="D330" s="228"/>
    </row>
    <row r="331" spans="1:190">
      <c r="C331" s="228"/>
      <c r="D331" s="228"/>
    </row>
    <row r="332" spans="1:190">
      <c r="C332" s="228"/>
      <c r="D332" s="228"/>
    </row>
    <row r="333" spans="1:190">
      <c r="C333" s="228"/>
      <c r="D333" s="228"/>
    </row>
    <row r="334" spans="1:190">
      <c r="C334" s="228"/>
      <c r="D334" s="228"/>
    </row>
    <row r="335" spans="1:190">
      <c r="C335" s="228"/>
      <c r="D335" s="228"/>
    </row>
    <row r="336" spans="1:190">
      <c r="C336" s="228"/>
      <c r="D336" s="228"/>
    </row>
    <row r="337" spans="3:4">
      <c r="C337" s="228"/>
      <c r="D337" s="228"/>
    </row>
    <row r="338" spans="3:4">
      <c r="C338" s="228"/>
      <c r="D338" s="228"/>
    </row>
    <row r="339" spans="3:4">
      <c r="C339" s="228"/>
      <c r="D339" s="228"/>
    </row>
    <row r="340" spans="3:4">
      <c r="C340" s="228"/>
      <c r="D340" s="228"/>
    </row>
    <row r="341" spans="3:4">
      <c r="C341" s="228"/>
      <c r="D341" s="228"/>
    </row>
    <row r="342" spans="3:4">
      <c r="C342" s="228"/>
      <c r="D342" s="228"/>
    </row>
    <row r="343" spans="3:4">
      <c r="C343" s="228"/>
      <c r="D343" s="228"/>
    </row>
    <row r="344" spans="3:4">
      <c r="C344" s="228"/>
      <c r="D344" s="228"/>
    </row>
    <row r="345" spans="3:4">
      <c r="C345" s="228"/>
      <c r="D345" s="228"/>
    </row>
    <row r="346" spans="3:4">
      <c r="C346" s="228"/>
      <c r="D346" s="228"/>
    </row>
    <row r="347" spans="3:4">
      <c r="C347" s="228"/>
      <c r="D347" s="228"/>
    </row>
    <row r="348" spans="3:4">
      <c r="C348" s="228"/>
      <c r="D348" s="228"/>
    </row>
    <row r="349" spans="3:4">
      <c r="C349" s="228"/>
      <c r="D349" s="228"/>
    </row>
    <row r="350" spans="3:4">
      <c r="C350" s="228"/>
      <c r="D350" s="228"/>
    </row>
    <row r="351" spans="3:4">
      <c r="C351" s="228"/>
      <c r="D351" s="228"/>
    </row>
    <row r="352" spans="3:4">
      <c r="C352" s="228"/>
      <c r="D352" s="228"/>
    </row>
    <row r="353" spans="3:4">
      <c r="C353" s="228"/>
      <c r="D353" s="228"/>
    </row>
    <row r="354" spans="3:4">
      <c r="C354" s="228"/>
      <c r="D354" s="228"/>
    </row>
    <row r="355" spans="3:4">
      <c r="C355" s="228"/>
      <c r="D355" s="228"/>
    </row>
    <row r="356" spans="3:4">
      <c r="C356" s="228"/>
      <c r="D356" s="228"/>
    </row>
    <row r="357" spans="3:4">
      <c r="C357" s="228"/>
      <c r="D357" s="228"/>
    </row>
    <row r="358" spans="3:4">
      <c r="C358" s="228"/>
      <c r="D358" s="228"/>
    </row>
    <row r="359" spans="3:4">
      <c r="C359" s="228"/>
      <c r="D359" s="228"/>
    </row>
    <row r="360" spans="3:4">
      <c r="C360" s="228"/>
      <c r="D360" s="228"/>
    </row>
    <row r="361" spans="3:4">
      <c r="C361" s="228"/>
      <c r="D361" s="228"/>
    </row>
    <row r="362" spans="3:4">
      <c r="C362" s="228"/>
      <c r="D362" s="228"/>
    </row>
    <row r="363" spans="3:4">
      <c r="C363" s="228"/>
      <c r="D363" s="228"/>
    </row>
    <row r="364" spans="3:4">
      <c r="C364" s="228"/>
      <c r="D364" s="228"/>
    </row>
    <row r="365" spans="3:4">
      <c r="C365" s="228"/>
      <c r="D365" s="228"/>
    </row>
    <row r="366" spans="3:4">
      <c r="C366" s="228"/>
      <c r="D366" s="228"/>
    </row>
    <row r="367" spans="3:4">
      <c r="C367" s="228"/>
      <c r="D367" s="228"/>
    </row>
    <row r="368" spans="3:4">
      <c r="C368" s="228"/>
      <c r="D368" s="228"/>
    </row>
    <row r="369" spans="3:4">
      <c r="C369" s="228"/>
      <c r="D369" s="228"/>
    </row>
    <row r="370" spans="3:4">
      <c r="C370" s="228"/>
      <c r="D370" s="228"/>
    </row>
    <row r="371" spans="3:4">
      <c r="C371" s="228"/>
      <c r="D371" s="228"/>
    </row>
    <row r="372" spans="3:4">
      <c r="C372" s="228"/>
      <c r="D372" s="228"/>
    </row>
    <row r="373" spans="3:4">
      <c r="C373" s="228"/>
      <c r="D373" s="228"/>
    </row>
    <row r="374" spans="3:4">
      <c r="C374" s="228"/>
      <c r="D374" s="228"/>
    </row>
    <row r="375" spans="3:4">
      <c r="C375" s="228"/>
      <c r="D375" s="228"/>
    </row>
    <row r="376" spans="3:4">
      <c r="C376" s="228"/>
      <c r="D376" s="228"/>
    </row>
    <row r="377" spans="3:4">
      <c r="C377" s="228"/>
      <c r="D377" s="228"/>
    </row>
    <row r="378" spans="3:4">
      <c r="C378" s="228"/>
      <c r="D378" s="228"/>
    </row>
    <row r="379" spans="3:4">
      <c r="C379" s="228"/>
      <c r="D379" s="228"/>
    </row>
    <row r="380" spans="3:4">
      <c r="C380" s="228"/>
      <c r="D380" s="228"/>
    </row>
    <row r="381" spans="3:4">
      <c r="C381" s="228"/>
      <c r="D381" s="228"/>
    </row>
    <row r="382" spans="3:4">
      <c r="C382" s="228"/>
      <c r="D382" s="228"/>
    </row>
    <row r="383" spans="3:4">
      <c r="C383" s="228"/>
      <c r="D383" s="228"/>
    </row>
    <row r="384" spans="3:4">
      <c r="C384" s="228"/>
      <c r="D384" s="228"/>
    </row>
    <row r="385" spans="3:4">
      <c r="C385" s="228"/>
      <c r="D385" s="228"/>
    </row>
    <row r="386" spans="3:4">
      <c r="C386" s="228"/>
      <c r="D386" s="228"/>
    </row>
    <row r="387" spans="3:4">
      <c r="C387" s="228"/>
      <c r="D387" s="228"/>
    </row>
    <row r="388" spans="3:4">
      <c r="C388" s="228"/>
      <c r="D388" s="228"/>
    </row>
    <row r="389" spans="3:4">
      <c r="C389" s="228"/>
      <c r="D389" s="228"/>
    </row>
    <row r="390" spans="3:4">
      <c r="C390" s="228"/>
      <c r="D390" s="228"/>
    </row>
    <row r="391" spans="3:4">
      <c r="C391" s="228"/>
      <c r="D391" s="228"/>
    </row>
    <row r="392" spans="3:4">
      <c r="C392" s="228"/>
      <c r="D392" s="228"/>
    </row>
    <row r="393" spans="3:4">
      <c r="C393" s="228"/>
      <c r="D393" s="228"/>
    </row>
    <row r="394" spans="3:4">
      <c r="C394" s="228"/>
      <c r="D394" s="228"/>
    </row>
    <row r="395" spans="3:4">
      <c r="C395" s="228"/>
      <c r="D395" s="228"/>
    </row>
    <row r="396" spans="3:4">
      <c r="C396" s="228"/>
      <c r="D396" s="228"/>
    </row>
    <row r="397" spans="3:4">
      <c r="C397" s="228"/>
      <c r="D397" s="228"/>
    </row>
    <row r="398" spans="3:4">
      <c r="C398" s="228"/>
      <c r="D398" s="228"/>
    </row>
    <row r="399" spans="3:4">
      <c r="C399" s="228"/>
      <c r="D399" s="228"/>
    </row>
    <row r="400" spans="3:4">
      <c r="C400" s="228"/>
      <c r="D400" s="228"/>
    </row>
    <row r="401" spans="3:4">
      <c r="C401" s="228"/>
      <c r="D401" s="228"/>
    </row>
    <row r="402" spans="3:4">
      <c r="C402" s="228"/>
      <c r="D402" s="228"/>
    </row>
    <row r="403" spans="3:4">
      <c r="C403" s="228"/>
      <c r="D403" s="228"/>
    </row>
    <row r="404" spans="3:4">
      <c r="C404" s="228"/>
      <c r="D404" s="228"/>
    </row>
    <row r="405" spans="3:4">
      <c r="C405" s="228"/>
      <c r="D405" s="228"/>
    </row>
    <row r="406" spans="3:4">
      <c r="C406" s="228"/>
      <c r="D406" s="228"/>
    </row>
    <row r="407" spans="3:4">
      <c r="C407" s="228"/>
      <c r="D407" s="228"/>
    </row>
    <row r="408" spans="3:4">
      <c r="C408" s="228"/>
      <c r="D408" s="228"/>
    </row>
    <row r="409" spans="3:4">
      <c r="C409" s="228"/>
      <c r="D409" s="228"/>
    </row>
    <row r="410" spans="3:4">
      <c r="C410" s="228"/>
      <c r="D410" s="228"/>
    </row>
    <row r="411" spans="3:4">
      <c r="C411" s="228"/>
      <c r="D411" s="228"/>
    </row>
    <row r="412" spans="3:4">
      <c r="C412" s="228"/>
      <c r="D412" s="228"/>
    </row>
    <row r="413" spans="3:4">
      <c r="C413" s="228"/>
      <c r="D413" s="228"/>
    </row>
    <row r="414" spans="3:4">
      <c r="C414" s="228"/>
      <c r="D414" s="228"/>
    </row>
    <row r="415" spans="3:4">
      <c r="C415" s="228"/>
      <c r="D415" s="228"/>
    </row>
    <row r="416" spans="3:4">
      <c r="C416" s="228"/>
      <c r="D416" s="228"/>
    </row>
    <row r="417" spans="3:4">
      <c r="C417" s="228"/>
      <c r="D417" s="228"/>
    </row>
    <row r="418" spans="3:4">
      <c r="C418" s="228"/>
      <c r="D418" s="228"/>
    </row>
    <row r="419" spans="3:4">
      <c r="C419" s="228"/>
      <c r="D419" s="228"/>
    </row>
    <row r="420" spans="3:4">
      <c r="C420" s="228"/>
      <c r="D420" s="228"/>
    </row>
    <row r="421" spans="3:4">
      <c r="C421" s="228"/>
      <c r="D421" s="228"/>
    </row>
    <row r="422" spans="3:4">
      <c r="C422" s="228"/>
      <c r="D422" s="228"/>
    </row>
    <row r="423" spans="3:4">
      <c r="C423" s="228"/>
      <c r="D423" s="228"/>
    </row>
    <row r="424" spans="3:4">
      <c r="C424" s="228"/>
      <c r="D424" s="228"/>
    </row>
    <row r="425" spans="3:4">
      <c r="C425" s="228"/>
      <c r="D425" s="228"/>
    </row>
    <row r="426" spans="3:4">
      <c r="C426" s="228"/>
      <c r="D426" s="228"/>
    </row>
    <row r="427" spans="3:4">
      <c r="C427" s="228"/>
      <c r="D427" s="228"/>
    </row>
    <row r="428" spans="3:4">
      <c r="C428" s="228"/>
      <c r="D428" s="228"/>
    </row>
    <row r="429" spans="3:4">
      <c r="C429" s="228"/>
      <c r="D429" s="228"/>
    </row>
    <row r="430" spans="3:4">
      <c r="C430" s="228"/>
      <c r="D430" s="228"/>
    </row>
    <row r="431" spans="3:4">
      <c r="C431" s="228"/>
      <c r="D431" s="228"/>
    </row>
    <row r="432" spans="3:4">
      <c r="C432" s="228"/>
      <c r="D432" s="228"/>
    </row>
    <row r="433" spans="3:4">
      <c r="C433" s="228"/>
      <c r="D433" s="228"/>
    </row>
    <row r="434" spans="3:4">
      <c r="C434" s="228"/>
      <c r="D434" s="228"/>
    </row>
    <row r="435" spans="3:4">
      <c r="C435" s="228"/>
      <c r="D435" s="228"/>
    </row>
    <row r="436" spans="3:4">
      <c r="C436" s="228"/>
      <c r="D436" s="228"/>
    </row>
    <row r="437" spans="3:4">
      <c r="C437" s="228"/>
      <c r="D437" s="228"/>
    </row>
    <row r="438" spans="3:4">
      <c r="C438" s="228"/>
      <c r="D438" s="228"/>
    </row>
    <row r="439" spans="3:4">
      <c r="C439" s="228"/>
      <c r="D439" s="228"/>
    </row>
    <row r="440" spans="3:4">
      <c r="C440" s="228"/>
      <c r="D440" s="228"/>
    </row>
    <row r="441" spans="3:4">
      <c r="C441" s="228"/>
      <c r="D441" s="228"/>
    </row>
    <row r="442" spans="3:4">
      <c r="C442" s="228"/>
      <c r="D442" s="228"/>
    </row>
    <row r="443" spans="3:4">
      <c r="C443" s="228"/>
      <c r="D443" s="228"/>
    </row>
    <row r="444" spans="3:4">
      <c r="C444" s="228"/>
      <c r="D444" s="228"/>
    </row>
    <row r="445" spans="3:4">
      <c r="C445" s="228"/>
      <c r="D445" s="228"/>
    </row>
    <row r="446" spans="3:4">
      <c r="C446" s="228"/>
      <c r="D446" s="228"/>
    </row>
    <row r="447" spans="3:4">
      <c r="C447" s="228"/>
      <c r="D447" s="228"/>
    </row>
    <row r="448" spans="3:4">
      <c r="C448" s="228"/>
      <c r="D448" s="228"/>
    </row>
    <row r="449" spans="3:4">
      <c r="C449" s="228"/>
      <c r="D449" s="228"/>
    </row>
    <row r="450" spans="3:4">
      <c r="C450" s="228"/>
      <c r="D450" s="228"/>
    </row>
    <row r="451" spans="3:4">
      <c r="C451" s="228"/>
      <c r="D451" s="228"/>
    </row>
    <row r="452" spans="3:4">
      <c r="C452" s="228"/>
      <c r="D452" s="228"/>
    </row>
    <row r="453" spans="3:4">
      <c r="C453" s="228"/>
      <c r="D453" s="228"/>
    </row>
    <row r="454" spans="3:4">
      <c r="C454" s="228"/>
      <c r="D454" s="228"/>
    </row>
    <row r="455" spans="3:4">
      <c r="C455" s="228"/>
      <c r="D455" s="228"/>
    </row>
    <row r="456" spans="3:4">
      <c r="C456" s="228"/>
      <c r="D456" s="228"/>
    </row>
    <row r="457" spans="3:4">
      <c r="C457" s="228"/>
      <c r="D457" s="228"/>
    </row>
    <row r="458" spans="3:4">
      <c r="C458" s="228"/>
      <c r="D458" s="228"/>
    </row>
    <row r="459" spans="3:4">
      <c r="C459" s="228"/>
      <c r="D459" s="228"/>
    </row>
    <row r="460" spans="3:4">
      <c r="C460" s="228"/>
      <c r="D460" s="228"/>
    </row>
    <row r="461" spans="3:4">
      <c r="C461" s="228"/>
      <c r="D461" s="228"/>
    </row>
    <row r="462" spans="3:4">
      <c r="C462" s="228"/>
      <c r="D462" s="228"/>
    </row>
    <row r="463" spans="3:4">
      <c r="C463" s="228"/>
      <c r="D463" s="228"/>
    </row>
    <row r="464" spans="3:4">
      <c r="C464" s="228"/>
      <c r="D464" s="228"/>
    </row>
    <row r="465" spans="3:4">
      <c r="C465" s="228"/>
      <c r="D465" s="228"/>
    </row>
    <row r="466" spans="3:4">
      <c r="C466" s="228"/>
      <c r="D466" s="228"/>
    </row>
    <row r="467" spans="3:4">
      <c r="C467" s="228"/>
      <c r="D467" s="228"/>
    </row>
    <row r="468" spans="3:4">
      <c r="C468" s="228"/>
      <c r="D468" s="228"/>
    </row>
    <row r="469" spans="3:4">
      <c r="C469" s="228"/>
      <c r="D469" s="228"/>
    </row>
    <row r="470" spans="3:4">
      <c r="C470" s="228"/>
      <c r="D470" s="228"/>
    </row>
    <row r="471" spans="3:4">
      <c r="C471" s="228"/>
      <c r="D471" s="228"/>
    </row>
    <row r="472" spans="3:4">
      <c r="C472" s="228"/>
      <c r="D472" s="228"/>
    </row>
    <row r="473" spans="3:4">
      <c r="C473" s="228"/>
      <c r="D473" s="228"/>
    </row>
    <row r="474" spans="3:4">
      <c r="C474" s="228"/>
      <c r="D474" s="228"/>
    </row>
    <row r="475" spans="3:4">
      <c r="C475" s="228"/>
      <c r="D475" s="228"/>
    </row>
    <row r="476" spans="3:4">
      <c r="C476" s="228"/>
      <c r="D476" s="228"/>
    </row>
    <row r="477" spans="3:4">
      <c r="C477" s="228"/>
      <c r="D477" s="228"/>
    </row>
    <row r="478" spans="3:4">
      <c r="C478" s="228"/>
      <c r="D478" s="228"/>
    </row>
    <row r="479" spans="3:4">
      <c r="C479" s="228"/>
      <c r="D479" s="228"/>
    </row>
    <row r="480" spans="3:4">
      <c r="C480" s="228"/>
      <c r="D480" s="228"/>
    </row>
    <row r="481" spans="3:4">
      <c r="C481" s="228"/>
      <c r="D481" s="228"/>
    </row>
    <row r="482" spans="3:4">
      <c r="C482" s="228"/>
      <c r="D482" s="228"/>
    </row>
    <row r="483" spans="3:4">
      <c r="C483" s="228"/>
      <c r="D483" s="228"/>
    </row>
    <row r="484" spans="3:4">
      <c r="C484" s="228"/>
      <c r="D484" s="228"/>
    </row>
    <row r="485" spans="3:4">
      <c r="C485" s="228"/>
      <c r="D485" s="228"/>
    </row>
    <row r="486" spans="3:4">
      <c r="C486" s="228"/>
      <c r="D486" s="228"/>
    </row>
    <row r="487" spans="3:4">
      <c r="C487" s="228"/>
      <c r="D487" s="228"/>
    </row>
    <row r="488" spans="3:4">
      <c r="C488" s="228"/>
      <c r="D488" s="228"/>
    </row>
    <row r="489" spans="3:4">
      <c r="C489" s="228"/>
      <c r="D489" s="228"/>
    </row>
    <row r="490" spans="3:4">
      <c r="C490" s="228"/>
      <c r="D490" s="228"/>
    </row>
    <row r="491" spans="3:4">
      <c r="C491" s="228"/>
      <c r="D491" s="228"/>
    </row>
    <row r="492" spans="3:4">
      <c r="C492" s="228"/>
      <c r="D492" s="228"/>
    </row>
    <row r="493" spans="3:4">
      <c r="C493" s="228"/>
      <c r="D493" s="228"/>
    </row>
    <row r="494" spans="3:4">
      <c r="C494" s="228"/>
      <c r="D494" s="228"/>
    </row>
    <row r="495" spans="3:4">
      <c r="C495" s="228"/>
      <c r="D495" s="228"/>
    </row>
    <row r="496" spans="3:4">
      <c r="C496" s="228"/>
      <c r="D496" s="228"/>
    </row>
    <row r="497" spans="3:4">
      <c r="C497" s="228"/>
      <c r="D497" s="228"/>
    </row>
    <row r="498" spans="3:4">
      <c r="C498" s="228"/>
      <c r="D498" s="228"/>
    </row>
    <row r="499" spans="3:4">
      <c r="C499" s="228"/>
      <c r="D499" s="228"/>
    </row>
    <row r="500" spans="3:4">
      <c r="C500" s="228"/>
      <c r="D500" s="228"/>
    </row>
    <row r="501" spans="3:4">
      <c r="C501" s="228"/>
      <c r="D501" s="228"/>
    </row>
    <row r="502" spans="3:4">
      <c r="C502" s="228"/>
      <c r="D502" s="228"/>
    </row>
    <row r="503" spans="3:4">
      <c r="C503" s="228"/>
      <c r="D503" s="228"/>
    </row>
    <row r="504" spans="3:4">
      <c r="C504" s="228"/>
      <c r="D504" s="228"/>
    </row>
    <row r="505" spans="3:4">
      <c r="C505" s="228"/>
      <c r="D505" s="228"/>
    </row>
    <row r="506" spans="3:4">
      <c r="C506" s="228"/>
      <c r="D506" s="228"/>
    </row>
    <row r="507" spans="3:4">
      <c r="C507" s="228"/>
      <c r="D507" s="228"/>
    </row>
    <row r="508" spans="3:4">
      <c r="C508" s="228"/>
      <c r="D508" s="228"/>
    </row>
    <row r="509" spans="3:4">
      <c r="C509" s="228"/>
      <c r="D509" s="228"/>
    </row>
    <row r="510" spans="3:4">
      <c r="C510" s="228"/>
      <c r="D510" s="228"/>
    </row>
    <row r="511" spans="3:4">
      <c r="C511" s="228"/>
      <c r="D511" s="228"/>
    </row>
    <row r="512" spans="3:4">
      <c r="C512" s="228"/>
      <c r="D512" s="228"/>
    </row>
    <row r="513" spans="3:4">
      <c r="C513" s="228"/>
      <c r="D513" s="228"/>
    </row>
    <row r="514" spans="3:4">
      <c r="C514" s="228"/>
      <c r="D514" s="228"/>
    </row>
    <row r="515" spans="3:4">
      <c r="C515" s="228"/>
      <c r="D515" s="228"/>
    </row>
    <row r="516" spans="3:4">
      <c r="C516" s="228"/>
      <c r="D516" s="228"/>
    </row>
    <row r="517" spans="3:4">
      <c r="C517" s="228"/>
      <c r="D517" s="228"/>
    </row>
    <row r="518" spans="3:4">
      <c r="C518" s="228"/>
      <c r="D518" s="228"/>
    </row>
    <row r="519" spans="3:4">
      <c r="C519" s="228"/>
      <c r="D519" s="228"/>
    </row>
    <row r="520" spans="3:4">
      <c r="C520" s="228"/>
      <c r="D520" s="228"/>
    </row>
    <row r="521" spans="3:4">
      <c r="C521" s="228"/>
      <c r="D521" s="228"/>
    </row>
    <row r="522" spans="3:4">
      <c r="C522" s="228"/>
      <c r="D522" s="228"/>
    </row>
    <row r="523" spans="3:4">
      <c r="C523" s="228"/>
      <c r="D523" s="228"/>
    </row>
    <row r="524" spans="3:4">
      <c r="C524" s="228"/>
      <c r="D524" s="228"/>
    </row>
    <row r="525" spans="3:4">
      <c r="C525" s="228"/>
      <c r="D525" s="228"/>
    </row>
    <row r="526" spans="3:4">
      <c r="C526" s="228"/>
      <c r="D526" s="228"/>
    </row>
    <row r="527" spans="3:4">
      <c r="C527" s="228"/>
      <c r="D527" s="228"/>
    </row>
    <row r="528" spans="3:4">
      <c r="C528" s="228"/>
      <c r="D528" s="228"/>
    </row>
    <row r="529" spans="3:4">
      <c r="C529" s="228"/>
      <c r="D529" s="228"/>
    </row>
    <row r="530" spans="3:4">
      <c r="C530" s="228"/>
      <c r="D530" s="228"/>
    </row>
    <row r="531" spans="3:4">
      <c r="C531" s="228"/>
      <c r="D531" s="228"/>
    </row>
    <row r="532" spans="3:4">
      <c r="C532" s="228"/>
      <c r="D532" s="228"/>
    </row>
    <row r="533" spans="3:4">
      <c r="C533" s="228"/>
      <c r="D533" s="228"/>
    </row>
    <row r="534" spans="3:4">
      <c r="C534" s="228"/>
      <c r="D534" s="228"/>
    </row>
    <row r="535" spans="3:4">
      <c r="C535" s="228"/>
      <c r="D535" s="228"/>
    </row>
    <row r="536" spans="3:4">
      <c r="C536" s="228"/>
      <c r="D536" s="228"/>
    </row>
    <row r="537" spans="3:4">
      <c r="C537" s="228"/>
      <c r="D537" s="228"/>
    </row>
    <row r="538" spans="3:4">
      <c r="C538" s="228"/>
      <c r="D538" s="228"/>
    </row>
    <row r="539" spans="3:4">
      <c r="C539" s="228"/>
      <c r="D539" s="228"/>
    </row>
    <row r="540" spans="3:4">
      <c r="C540" s="228"/>
      <c r="D540" s="228"/>
    </row>
    <row r="541" spans="3:4">
      <c r="C541" s="228"/>
      <c r="D541" s="228"/>
    </row>
    <row r="542" spans="3:4">
      <c r="C542" s="228"/>
      <c r="D542" s="228"/>
    </row>
    <row r="543" spans="3:4">
      <c r="C543" s="228"/>
      <c r="D543" s="228"/>
    </row>
    <row r="544" spans="3:4">
      <c r="C544" s="228"/>
      <c r="D544" s="228"/>
    </row>
    <row r="545" spans="3:4">
      <c r="C545" s="228"/>
      <c r="D545" s="228"/>
    </row>
    <row r="546" spans="3:4">
      <c r="C546" s="228"/>
      <c r="D546" s="228"/>
    </row>
    <row r="547" spans="3:4">
      <c r="C547" s="228"/>
      <c r="D547" s="228"/>
    </row>
    <row r="548" spans="3:4">
      <c r="C548" s="228"/>
      <c r="D548" s="228"/>
    </row>
    <row r="549" spans="3:4">
      <c r="C549" s="228"/>
      <c r="D549" s="228"/>
    </row>
    <row r="550" spans="3:4">
      <c r="C550" s="228"/>
      <c r="D550" s="228"/>
    </row>
    <row r="551" spans="3:4">
      <c r="C551" s="228"/>
      <c r="D551" s="228"/>
    </row>
    <row r="552" spans="3:4">
      <c r="C552" s="228"/>
      <c r="D552" s="228"/>
    </row>
    <row r="553" spans="3:4">
      <c r="C553" s="228"/>
      <c r="D553" s="228"/>
    </row>
    <row r="554" spans="3:4">
      <c r="C554" s="228"/>
      <c r="D554" s="228"/>
    </row>
    <row r="555" spans="3:4">
      <c r="C555" s="228"/>
      <c r="D555" s="228"/>
    </row>
    <row r="556" spans="3:4">
      <c r="C556" s="228"/>
      <c r="D556" s="228"/>
    </row>
    <row r="557" spans="3:4">
      <c r="C557" s="228"/>
      <c r="D557" s="228"/>
    </row>
    <row r="558" spans="3:4">
      <c r="C558" s="228"/>
      <c r="D558" s="228"/>
    </row>
    <row r="559" spans="3:4">
      <c r="C559" s="228"/>
      <c r="D559" s="228"/>
    </row>
    <row r="560" spans="3:4">
      <c r="C560" s="228"/>
      <c r="D560" s="228"/>
    </row>
    <row r="561" spans="3:4">
      <c r="C561" s="228"/>
      <c r="D561" s="228"/>
    </row>
    <row r="562" spans="3:4">
      <c r="C562" s="228"/>
      <c r="D562" s="228"/>
    </row>
    <row r="563" spans="3:4">
      <c r="C563" s="228"/>
      <c r="D563" s="228"/>
    </row>
    <row r="564" spans="3:4">
      <c r="C564" s="228"/>
      <c r="D564" s="228"/>
    </row>
    <row r="565" spans="3:4">
      <c r="C565" s="228"/>
      <c r="D565" s="228"/>
    </row>
    <row r="566" spans="3:4">
      <c r="C566" s="228"/>
      <c r="D566" s="228"/>
    </row>
    <row r="567" spans="3:4">
      <c r="C567" s="228"/>
      <c r="D567" s="228"/>
    </row>
    <row r="568" spans="3:4">
      <c r="C568" s="228"/>
      <c r="D568" s="228"/>
    </row>
    <row r="569" spans="3:4">
      <c r="C569" s="228"/>
      <c r="D569" s="228"/>
    </row>
    <row r="570" spans="3:4">
      <c r="C570" s="228"/>
      <c r="D570" s="228"/>
    </row>
    <row r="571" spans="3:4">
      <c r="C571" s="228"/>
      <c r="D571" s="228"/>
    </row>
    <row r="572" spans="3:4">
      <c r="C572" s="228"/>
      <c r="D572" s="228"/>
    </row>
    <row r="573" spans="3:4">
      <c r="C573" s="228"/>
      <c r="D573" s="228"/>
    </row>
    <row r="574" spans="3:4">
      <c r="C574" s="228"/>
      <c r="D574" s="228"/>
    </row>
    <row r="575" spans="3:4">
      <c r="C575" s="228"/>
      <c r="D575" s="228"/>
    </row>
    <row r="576" spans="3:4">
      <c r="C576" s="228"/>
      <c r="D576" s="228"/>
    </row>
    <row r="577" spans="3:4">
      <c r="C577" s="228"/>
      <c r="D577" s="228"/>
    </row>
    <row r="578" spans="3:4">
      <c r="C578" s="228"/>
      <c r="D578" s="228"/>
    </row>
    <row r="579" spans="3:4">
      <c r="C579" s="228"/>
      <c r="D579" s="228"/>
    </row>
    <row r="580" spans="3:4">
      <c r="C580" s="228"/>
      <c r="D580" s="228"/>
    </row>
    <row r="581" spans="3:4">
      <c r="C581" s="228"/>
      <c r="D581" s="228"/>
    </row>
    <row r="582" spans="3:4">
      <c r="C582" s="228"/>
      <c r="D582" s="228"/>
    </row>
    <row r="583" spans="3:4">
      <c r="C583" s="228"/>
      <c r="D583" s="228"/>
    </row>
    <row r="584" spans="3:4">
      <c r="C584" s="228"/>
      <c r="D584" s="228"/>
    </row>
    <row r="585" spans="3:4">
      <c r="C585" s="228"/>
      <c r="D585" s="228"/>
    </row>
    <row r="586" spans="3:4">
      <c r="C586" s="228"/>
      <c r="D586" s="228"/>
    </row>
    <row r="587" spans="3:4">
      <c r="C587" s="228"/>
      <c r="D587" s="228"/>
    </row>
    <row r="588" spans="3:4">
      <c r="C588" s="228"/>
      <c r="D588" s="228"/>
    </row>
    <row r="589" spans="3:4">
      <c r="C589" s="228"/>
      <c r="D589" s="228"/>
    </row>
    <row r="590" spans="3:4">
      <c r="C590" s="228"/>
      <c r="D590" s="228"/>
    </row>
    <row r="591" spans="3:4">
      <c r="C591" s="228"/>
      <c r="D591" s="228"/>
    </row>
    <row r="592" spans="3:4">
      <c r="C592" s="228"/>
      <c r="D592" s="228"/>
    </row>
    <row r="593" spans="3:4">
      <c r="C593" s="228"/>
      <c r="D593" s="228"/>
    </row>
    <row r="594" spans="3:4">
      <c r="C594" s="228"/>
      <c r="D594" s="228"/>
    </row>
    <row r="595" spans="3:4">
      <c r="C595" s="228"/>
      <c r="D595" s="228"/>
    </row>
    <row r="596" spans="3:4">
      <c r="C596" s="228"/>
      <c r="D596" s="228"/>
    </row>
    <row r="597" spans="3:4">
      <c r="C597" s="228"/>
      <c r="D597" s="228"/>
    </row>
    <row r="598" spans="3:4">
      <c r="C598" s="228"/>
      <c r="D598" s="228"/>
    </row>
    <row r="599" spans="3:4">
      <c r="C599" s="228"/>
      <c r="D599" s="228"/>
    </row>
    <row r="600" spans="3:4">
      <c r="C600" s="228"/>
      <c r="D600" s="228"/>
    </row>
    <row r="601" spans="3:4">
      <c r="C601" s="228"/>
      <c r="D601" s="228"/>
    </row>
    <row r="602" spans="3:4">
      <c r="C602" s="228"/>
      <c r="D602" s="228"/>
    </row>
    <row r="603" spans="3:4">
      <c r="C603" s="228"/>
      <c r="D603" s="228"/>
    </row>
    <row r="604" spans="3:4">
      <c r="C604" s="228"/>
      <c r="D604" s="228"/>
    </row>
    <row r="605" spans="3:4">
      <c r="C605" s="228"/>
      <c r="D605" s="228"/>
    </row>
    <row r="606" spans="3:4">
      <c r="C606" s="228"/>
      <c r="D606" s="228"/>
    </row>
    <row r="607" spans="3:4">
      <c r="C607" s="228"/>
      <c r="D607" s="228"/>
    </row>
    <row r="608" spans="3:4">
      <c r="C608" s="228"/>
      <c r="D608" s="228"/>
    </row>
    <row r="609" spans="3:4">
      <c r="C609" s="228"/>
      <c r="D609" s="228"/>
    </row>
    <row r="610" spans="3:4">
      <c r="C610" s="228"/>
      <c r="D610" s="228"/>
    </row>
    <row r="611" spans="3:4">
      <c r="C611" s="228"/>
      <c r="D611" s="228"/>
    </row>
    <row r="612" spans="3:4">
      <c r="C612" s="228"/>
      <c r="D612" s="228"/>
    </row>
    <row r="613" spans="3:4">
      <c r="C613" s="228"/>
      <c r="D613" s="228"/>
    </row>
    <row r="614" spans="3:4">
      <c r="C614" s="228"/>
      <c r="D614" s="228"/>
    </row>
    <row r="615" spans="3:4">
      <c r="C615" s="228"/>
      <c r="D615" s="228"/>
    </row>
    <row r="616" spans="3:4">
      <c r="C616" s="228"/>
      <c r="D616" s="228"/>
    </row>
    <row r="617" spans="3:4">
      <c r="C617" s="228"/>
      <c r="D617" s="228"/>
    </row>
    <row r="618" spans="3:4">
      <c r="C618" s="228"/>
      <c r="D618" s="228"/>
    </row>
    <row r="619" spans="3:4">
      <c r="C619" s="228"/>
      <c r="D619" s="228"/>
    </row>
    <row r="620" spans="3:4">
      <c r="C620" s="228"/>
      <c r="D620" s="228"/>
    </row>
    <row r="621" spans="3:4">
      <c r="C621" s="228"/>
      <c r="D621" s="228"/>
    </row>
    <row r="622" spans="3:4">
      <c r="C622" s="228"/>
      <c r="D622" s="228"/>
    </row>
    <row r="623" spans="3:4">
      <c r="C623" s="228"/>
      <c r="D623" s="228"/>
    </row>
    <row r="624" spans="3:4">
      <c r="C624" s="228"/>
      <c r="D624" s="228"/>
    </row>
    <row r="625" spans="3:4">
      <c r="C625" s="228"/>
      <c r="D625" s="228"/>
    </row>
    <row r="626" spans="3:4">
      <c r="C626" s="228"/>
      <c r="D626" s="228"/>
    </row>
    <row r="627" spans="3:4">
      <c r="C627" s="228"/>
      <c r="D627" s="228"/>
    </row>
    <row r="628" spans="3:4">
      <c r="C628" s="228"/>
      <c r="D628" s="228"/>
    </row>
    <row r="629" spans="3:4">
      <c r="C629" s="228"/>
      <c r="D629" s="228"/>
    </row>
    <row r="630" spans="3:4">
      <c r="C630" s="228"/>
      <c r="D630" s="228"/>
    </row>
    <row r="631" spans="3:4">
      <c r="C631" s="228"/>
      <c r="D631" s="228"/>
    </row>
    <row r="632" spans="3:4">
      <c r="C632" s="228"/>
      <c r="D632" s="228"/>
    </row>
    <row r="633" spans="3:4">
      <c r="C633" s="228"/>
      <c r="D633" s="228"/>
    </row>
    <row r="634" spans="3:4">
      <c r="C634" s="228"/>
      <c r="D634" s="228"/>
    </row>
    <row r="635" spans="3:4">
      <c r="C635" s="228"/>
      <c r="D635" s="228"/>
    </row>
    <row r="636" spans="3:4">
      <c r="C636" s="228"/>
      <c r="D636" s="228"/>
    </row>
    <row r="637" spans="3:4">
      <c r="C637" s="228"/>
      <c r="D637" s="228"/>
    </row>
    <row r="638" spans="3:4">
      <c r="C638" s="228"/>
      <c r="D638" s="228"/>
    </row>
    <row r="639" spans="3:4">
      <c r="C639" s="228"/>
      <c r="D639" s="228"/>
    </row>
    <row r="640" spans="3:4">
      <c r="C640" s="228"/>
      <c r="D640" s="228"/>
    </row>
    <row r="641" spans="3:4">
      <c r="C641" s="228"/>
      <c r="D641" s="228"/>
    </row>
    <row r="642" spans="3:4">
      <c r="C642" s="228"/>
      <c r="D642" s="228"/>
    </row>
    <row r="643" spans="3:4">
      <c r="C643" s="228"/>
      <c r="D643" s="228"/>
    </row>
    <row r="644" spans="3:4">
      <c r="C644" s="228"/>
      <c r="D644" s="228"/>
    </row>
    <row r="645" spans="3:4">
      <c r="C645" s="228"/>
      <c r="D645" s="228"/>
    </row>
    <row r="646" spans="3:4">
      <c r="C646" s="228"/>
      <c r="D646" s="228"/>
    </row>
    <row r="647" spans="3:4">
      <c r="C647" s="228"/>
      <c r="D647" s="228"/>
    </row>
    <row r="648" spans="3:4">
      <c r="C648" s="228"/>
      <c r="D648" s="228"/>
    </row>
    <row r="649" spans="3:4">
      <c r="C649" s="228"/>
      <c r="D649" s="228"/>
    </row>
    <row r="650" spans="3:4">
      <c r="C650" s="228"/>
      <c r="D650" s="228"/>
    </row>
    <row r="651" spans="3:4">
      <c r="C651" s="228"/>
      <c r="D651" s="228"/>
    </row>
    <row r="652" spans="3:4">
      <c r="C652" s="228"/>
      <c r="D652" s="228"/>
    </row>
    <row r="653" spans="3:4">
      <c r="C653" s="228"/>
      <c r="D653" s="228"/>
    </row>
    <row r="654" spans="3:4">
      <c r="C654" s="228"/>
      <c r="D654" s="228"/>
    </row>
    <row r="655" spans="3:4">
      <c r="C655" s="228"/>
      <c r="D655" s="228"/>
    </row>
    <row r="656" spans="3:4">
      <c r="C656" s="228"/>
      <c r="D656" s="228"/>
    </row>
    <row r="657" spans="3:4">
      <c r="C657" s="228"/>
      <c r="D657" s="228"/>
    </row>
    <row r="658" spans="3:4">
      <c r="C658" s="228"/>
      <c r="D658" s="228"/>
    </row>
    <row r="659" spans="3:4">
      <c r="C659" s="228"/>
      <c r="D659" s="228"/>
    </row>
    <row r="660" spans="3:4">
      <c r="C660" s="228"/>
      <c r="D660" s="228"/>
    </row>
    <row r="661" spans="3:4">
      <c r="C661" s="228"/>
      <c r="D661" s="228"/>
    </row>
    <row r="662" spans="3:4">
      <c r="C662" s="228"/>
      <c r="D662" s="228"/>
    </row>
    <row r="663" spans="3:4">
      <c r="C663" s="228"/>
      <c r="D663" s="228"/>
    </row>
    <row r="664" spans="3:4">
      <c r="C664" s="228"/>
      <c r="D664" s="228"/>
    </row>
    <row r="665" spans="3:4">
      <c r="C665" s="228"/>
      <c r="D665" s="228"/>
    </row>
    <row r="666" spans="3:4">
      <c r="C666" s="228"/>
      <c r="D666" s="228"/>
    </row>
    <row r="667" spans="3:4">
      <c r="C667" s="228"/>
      <c r="D667" s="228"/>
    </row>
    <row r="668" spans="3:4">
      <c r="C668" s="228"/>
      <c r="D668" s="228"/>
    </row>
    <row r="669" spans="3:4">
      <c r="C669" s="228"/>
      <c r="D669" s="228"/>
    </row>
    <row r="670" spans="3:4">
      <c r="C670" s="228"/>
      <c r="D670" s="228"/>
    </row>
    <row r="671" spans="3:4">
      <c r="C671" s="228"/>
      <c r="D671" s="228"/>
    </row>
    <row r="672" spans="3:4">
      <c r="C672" s="228"/>
      <c r="D672" s="228"/>
    </row>
    <row r="673" spans="3:4">
      <c r="C673" s="228"/>
      <c r="D673" s="228"/>
    </row>
    <row r="674" spans="3:4">
      <c r="C674" s="228"/>
      <c r="D674" s="228"/>
    </row>
    <row r="675" spans="3:4">
      <c r="C675" s="228"/>
      <c r="D675" s="228"/>
    </row>
    <row r="676" spans="3:4">
      <c r="C676" s="228"/>
      <c r="D676" s="228"/>
    </row>
    <row r="677" spans="3:4">
      <c r="C677" s="228"/>
      <c r="D677" s="228"/>
    </row>
    <row r="678" spans="3:4">
      <c r="C678" s="228"/>
      <c r="D678" s="228"/>
    </row>
    <row r="679" spans="3:4">
      <c r="C679" s="228"/>
      <c r="D679" s="228"/>
    </row>
    <row r="680" spans="3:4">
      <c r="C680" s="228"/>
      <c r="D680" s="228"/>
    </row>
    <row r="681" spans="3:4">
      <c r="C681" s="228"/>
      <c r="D681" s="228"/>
    </row>
    <row r="682" spans="3:4">
      <c r="C682" s="228"/>
      <c r="D682" s="228"/>
    </row>
    <row r="683" spans="3:4">
      <c r="C683" s="228"/>
      <c r="D683" s="228"/>
    </row>
    <row r="684" spans="3:4">
      <c r="C684" s="228"/>
      <c r="D684" s="228"/>
    </row>
    <row r="685" spans="3:4">
      <c r="C685" s="228"/>
      <c r="D685" s="228"/>
    </row>
    <row r="686" spans="3:4">
      <c r="C686" s="228"/>
      <c r="D686" s="228"/>
    </row>
    <row r="687" spans="3:4">
      <c r="C687" s="228"/>
      <c r="D687" s="228"/>
    </row>
    <row r="688" spans="3:4">
      <c r="C688" s="228"/>
      <c r="D688" s="228"/>
    </row>
    <row r="689" spans="3:4">
      <c r="C689" s="228"/>
      <c r="D689" s="228"/>
    </row>
    <row r="690" spans="3:4">
      <c r="C690" s="228"/>
      <c r="D690" s="228"/>
    </row>
    <row r="691" spans="3:4">
      <c r="C691" s="228"/>
      <c r="D691" s="228"/>
    </row>
    <row r="692" spans="3:4">
      <c r="C692" s="228"/>
      <c r="D692" s="228"/>
    </row>
    <row r="693" spans="3:4">
      <c r="C693" s="228"/>
      <c r="D693" s="228"/>
    </row>
    <row r="694" spans="3:4">
      <c r="C694" s="228"/>
      <c r="D694" s="228"/>
    </row>
    <row r="695" spans="3:4">
      <c r="C695" s="228"/>
      <c r="D695" s="228"/>
    </row>
    <row r="696" spans="3:4">
      <c r="C696" s="228"/>
      <c r="D696" s="228"/>
    </row>
    <row r="697" spans="3:4">
      <c r="C697" s="228"/>
      <c r="D697" s="228"/>
    </row>
    <row r="698" spans="3:4">
      <c r="C698" s="228"/>
      <c r="D698" s="228"/>
    </row>
    <row r="699" spans="3:4">
      <c r="C699" s="228"/>
      <c r="D699" s="228"/>
    </row>
    <row r="700" spans="3:4">
      <c r="C700" s="228"/>
      <c r="D700" s="228"/>
    </row>
    <row r="701" spans="3:4">
      <c r="C701" s="228"/>
      <c r="D701" s="228"/>
    </row>
    <row r="702" spans="3:4">
      <c r="C702" s="228"/>
      <c r="D702" s="228"/>
    </row>
    <row r="703" spans="3:4">
      <c r="C703" s="228"/>
      <c r="D703" s="228"/>
    </row>
    <row r="704" spans="3:4">
      <c r="C704" s="228"/>
      <c r="D704" s="228"/>
    </row>
    <row r="705" spans="3:4">
      <c r="C705" s="228"/>
      <c r="D705" s="228"/>
    </row>
    <row r="706" spans="3:4">
      <c r="C706" s="228"/>
      <c r="D706" s="228"/>
    </row>
    <row r="707" spans="3:4">
      <c r="C707" s="228"/>
      <c r="D707" s="228"/>
    </row>
    <row r="708" spans="3:4">
      <c r="C708" s="228"/>
      <c r="D708" s="228"/>
    </row>
    <row r="709" spans="3:4">
      <c r="C709" s="228"/>
      <c r="D709" s="228"/>
    </row>
    <row r="710" spans="3:4">
      <c r="C710" s="228"/>
      <c r="D710" s="228"/>
    </row>
    <row r="711" spans="3:4">
      <c r="C711" s="228"/>
      <c r="D711" s="228"/>
    </row>
    <row r="712" spans="3:4">
      <c r="C712" s="228"/>
      <c r="D712" s="228"/>
    </row>
    <row r="713" spans="3:4">
      <c r="C713" s="228"/>
      <c r="D713" s="228"/>
    </row>
    <row r="714" spans="3:4">
      <c r="C714" s="228"/>
      <c r="D714" s="228"/>
    </row>
    <row r="715" spans="3:4">
      <c r="C715" s="228"/>
      <c r="D715" s="228"/>
    </row>
    <row r="716" spans="3:4">
      <c r="C716" s="228"/>
      <c r="D716" s="228"/>
    </row>
    <row r="717" spans="3:4">
      <c r="C717" s="228"/>
      <c r="D717" s="228"/>
    </row>
    <row r="718" spans="3:4">
      <c r="C718" s="228"/>
      <c r="D718" s="228"/>
    </row>
    <row r="719" spans="3:4">
      <c r="C719" s="228"/>
      <c r="D719" s="228"/>
    </row>
    <row r="720" spans="3:4">
      <c r="C720" s="228"/>
      <c r="D720" s="228"/>
    </row>
    <row r="721" spans="3:4">
      <c r="C721" s="228"/>
      <c r="D721" s="228"/>
    </row>
    <row r="722" spans="3:4">
      <c r="C722" s="228"/>
      <c r="D722" s="228"/>
    </row>
    <row r="723" spans="3:4">
      <c r="C723" s="228"/>
      <c r="D723" s="228"/>
    </row>
    <row r="724" spans="3:4">
      <c r="C724" s="228"/>
      <c r="D724" s="228"/>
    </row>
    <row r="725" spans="3:4">
      <c r="C725" s="228"/>
      <c r="D725" s="228"/>
    </row>
    <row r="726" spans="3:4">
      <c r="C726" s="228"/>
      <c r="D726" s="228"/>
    </row>
    <row r="727" spans="3:4">
      <c r="C727" s="228"/>
      <c r="D727" s="228"/>
    </row>
    <row r="728" spans="3:4">
      <c r="C728" s="228"/>
      <c r="D728" s="228"/>
    </row>
    <row r="729" spans="3:4">
      <c r="C729" s="228"/>
      <c r="D729" s="228"/>
    </row>
    <row r="730" spans="3:4">
      <c r="C730" s="228"/>
      <c r="D730" s="228"/>
    </row>
    <row r="731" spans="3:4">
      <c r="C731" s="228"/>
      <c r="D731" s="228"/>
    </row>
    <row r="732" spans="3:4">
      <c r="C732" s="228"/>
      <c r="D732" s="228"/>
    </row>
    <row r="733" spans="3:4">
      <c r="C733" s="228"/>
      <c r="D733" s="228"/>
    </row>
    <row r="734" spans="3:4">
      <c r="C734" s="228"/>
      <c r="D734" s="228"/>
    </row>
    <row r="735" spans="3:4">
      <c r="C735" s="228"/>
      <c r="D735" s="228"/>
    </row>
    <row r="736" spans="3:4">
      <c r="C736" s="228"/>
      <c r="D736" s="228"/>
    </row>
    <row r="737" spans="3:4">
      <c r="C737" s="228"/>
      <c r="D737" s="228"/>
    </row>
    <row r="738" spans="3:4">
      <c r="C738" s="228"/>
      <c r="D738" s="228"/>
    </row>
    <row r="739" spans="3:4">
      <c r="C739" s="228"/>
      <c r="D739" s="228"/>
    </row>
    <row r="740" spans="3:4">
      <c r="C740" s="228"/>
      <c r="D740" s="228"/>
    </row>
    <row r="741" spans="3:4">
      <c r="C741" s="228"/>
      <c r="D741" s="228"/>
    </row>
    <row r="742" spans="3:4">
      <c r="C742" s="228"/>
      <c r="D742" s="228"/>
    </row>
    <row r="743" spans="3:4">
      <c r="C743" s="228"/>
      <c r="D743" s="228"/>
    </row>
    <row r="744" spans="3:4">
      <c r="C744" s="228"/>
      <c r="D744" s="228"/>
    </row>
    <row r="745" spans="3:4">
      <c r="C745" s="228"/>
      <c r="D745" s="228"/>
    </row>
    <row r="746" spans="3:4">
      <c r="C746" s="228"/>
      <c r="D746" s="228"/>
    </row>
    <row r="747" spans="3:4">
      <c r="C747" s="228"/>
      <c r="D747" s="228"/>
    </row>
    <row r="748" spans="3:4">
      <c r="C748" s="228"/>
      <c r="D748" s="228"/>
    </row>
    <row r="749" spans="3:4">
      <c r="C749" s="228"/>
      <c r="D749" s="228"/>
    </row>
    <row r="750" spans="3:4">
      <c r="C750" s="228"/>
      <c r="D750" s="228"/>
    </row>
    <row r="751" spans="3:4">
      <c r="C751" s="228"/>
      <c r="D751" s="228"/>
    </row>
    <row r="752" spans="3:4">
      <c r="C752" s="228"/>
      <c r="D752" s="228"/>
    </row>
    <row r="753" spans="3:4">
      <c r="C753" s="228"/>
      <c r="D753" s="228"/>
    </row>
    <row r="754" spans="3:4">
      <c r="C754" s="228"/>
      <c r="D754" s="228"/>
    </row>
    <row r="755" spans="3:4">
      <c r="C755" s="228"/>
      <c r="D755" s="228"/>
    </row>
    <row r="756" spans="3:4">
      <c r="C756" s="228"/>
      <c r="D756" s="228"/>
    </row>
    <row r="757" spans="3:4">
      <c r="C757" s="228"/>
      <c r="D757" s="228"/>
    </row>
    <row r="758" spans="3:4">
      <c r="C758" s="228"/>
      <c r="D758" s="228"/>
    </row>
    <row r="759" spans="3:4">
      <c r="C759" s="228"/>
      <c r="D759" s="228"/>
    </row>
    <row r="760" spans="3:4">
      <c r="C760" s="228"/>
      <c r="D760" s="228"/>
    </row>
    <row r="761" spans="3:4">
      <c r="C761" s="228"/>
      <c r="D761" s="228"/>
    </row>
    <row r="762" spans="3:4">
      <c r="C762" s="228"/>
      <c r="D762" s="228"/>
    </row>
    <row r="763" spans="3:4">
      <c r="C763" s="228"/>
      <c r="D763" s="228"/>
    </row>
    <row r="764" spans="3:4">
      <c r="C764" s="228"/>
      <c r="D764" s="228"/>
    </row>
    <row r="765" spans="3:4">
      <c r="C765" s="228"/>
      <c r="D765" s="228"/>
    </row>
    <row r="766" spans="3:4">
      <c r="C766" s="228"/>
      <c r="D766" s="228"/>
    </row>
    <row r="767" spans="3:4">
      <c r="C767" s="228"/>
      <c r="D767" s="228"/>
    </row>
    <row r="768" spans="3:4">
      <c r="C768" s="228"/>
      <c r="D768" s="228"/>
    </row>
    <row r="769" spans="3:4">
      <c r="C769" s="228"/>
      <c r="D769" s="228"/>
    </row>
    <row r="770" spans="3:4">
      <c r="C770" s="228"/>
      <c r="D770" s="228"/>
    </row>
    <row r="771" spans="3:4">
      <c r="C771" s="228"/>
      <c r="D771" s="228"/>
    </row>
    <row r="772" spans="3:4">
      <c r="C772" s="228"/>
      <c r="D772" s="228"/>
    </row>
    <row r="773" spans="3:4">
      <c r="C773" s="228"/>
      <c r="D773" s="228"/>
    </row>
    <row r="774" spans="3:4">
      <c r="C774" s="228"/>
      <c r="D774" s="228"/>
    </row>
    <row r="775" spans="3:4">
      <c r="C775" s="228"/>
      <c r="D775" s="228"/>
    </row>
    <row r="776" spans="3:4">
      <c r="C776" s="228"/>
      <c r="D776" s="228"/>
    </row>
    <row r="777" spans="3:4">
      <c r="C777" s="228"/>
      <c r="D777" s="228"/>
    </row>
    <row r="778" spans="3:4">
      <c r="C778" s="228"/>
      <c r="D778" s="228"/>
    </row>
    <row r="779" spans="3:4">
      <c r="C779" s="228"/>
      <c r="D779" s="228"/>
    </row>
    <row r="780" spans="3:4">
      <c r="C780" s="228"/>
      <c r="D780" s="228"/>
    </row>
    <row r="781" spans="3:4">
      <c r="C781" s="228"/>
      <c r="D781" s="228"/>
    </row>
    <row r="782" spans="3:4">
      <c r="C782" s="228"/>
      <c r="D782" s="228"/>
    </row>
    <row r="783" spans="3:4">
      <c r="C783" s="228"/>
      <c r="D783" s="228"/>
    </row>
    <row r="784" spans="3:4">
      <c r="C784" s="228"/>
      <c r="D784" s="228"/>
    </row>
    <row r="785" spans="3:4">
      <c r="C785" s="228"/>
      <c r="D785" s="228"/>
    </row>
    <row r="786" spans="3:4">
      <c r="C786" s="228"/>
      <c r="D786" s="228"/>
    </row>
    <row r="787" spans="3:4">
      <c r="C787" s="228"/>
      <c r="D787" s="228"/>
    </row>
    <row r="788" spans="3:4">
      <c r="C788" s="228"/>
      <c r="D788" s="228"/>
    </row>
    <row r="789" spans="3:4">
      <c r="C789" s="228"/>
      <c r="D789" s="228"/>
    </row>
    <row r="790" spans="3:4">
      <c r="C790" s="228"/>
      <c r="D790" s="228"/>
    </row>
    <row r="791" spans="3:4">
      <c r="C791" s="228"/>
      <c r="D791" s="228"/>
    </row>
    <row r="792" spans="3:4">
      <c r="C792" s="228"/>
      <c r="D792" s="228"/>
    </row>
    <row r="793" spans="3:4">
      <c r="C793" s="228"/>
      <c r="D793" s="228"/>
    </row>
    <row r="794" spans="3:4">
      <c r="C794" s="228"/>
      <c r="D794" s="228"/>
    </row>
    <row r="795" spans="3:4">
      <c r="C795" s="228"/>
      <c r="D795" s="228"/>
    </row>
    <row r="796" spans="3:4">
      <c r="C796" s="228"/>
      <c r="D796" s="228"/>
    </row>
    <row r="797" spans="3:4">
      <c r="C797" s="228"/>
      <c r="D797" s="228"/>
    </row>
    <row r="798" spans="3:4">
      <c r="C798" s="228"/>
      <c r="D798" s="228"/>
    </row>
    <row r="799" spans="3:4">
      <c r="C799" s="228"/>
      <c r="D799" s="228"/>
    </row>
  </sheetData>
  <conditionalFormatting sqref="M10:M15 BC40:BP224 BQ41:BR224 CF74:DJ224 BS40:CE224 BC225:DJ231 BC239:DJ253">
    <cfRule type="cellIs" dxfId="135" priority="135" operator="equal">
      <formula>0</formula>
    </cfRule>
  </conditionalFormatting>
  <conditionalFormatting sqref="M11">
    <cfRule type="cellIs" dxfId="134" priority="134" operator="equal">
      <formula>TRUE</formula>
    </cfRule>
  </conditionalFormatting>
  <conditionalFormatting sqref="BR40 CF40:CG73 CU40:CV73 DJ40:DJ73">
    <cfRule type="cellIs" dxfId="133" priority="133" operator="equal">
      <formula>0</formula>
    </cfRule>
  </conditionalFormatting>
  <conditionalFormatting sqref="DK40:DY231 DK239:DY253">
    <cfRule type="cellIs" dxfId="132" priority="132" operator="equal">
      <formula>FALSE</formula>
    </cfRule>
  </conditionalFormatting>
  <conditionalFormatting sqref="BQ40">
    <cfRule type="cellIs" dxfId="131" priority="131" operator="equal">
      <formula>0</formula>
    </cfRule>
  </conditionalFormatting>
  <conditionalFormatting sqref="BC254:BC293 BQ254:BR293">
    <cfRule type="cellIs" dxfId="130" priority="130" operator="equal">
      <formula>0</formula>
    </cfRule>
  </conditionalFormatting>
  <conditionalFormatting sqref="CF254:CG293 CU254:CV293 DJ254:DJ293">
    <cfRule type="cellIs" dxfId="129" priority="129" operator="equal">
      <formula>0</formula>
    </cfRule>
  </conditionalFormatting>
  <conditionalFormatting sqref="DK254:DY293">
    <cfRule type="cellIs" dxfId="128" priority="128" operator="equal">
      <formula>FALSE</formula>
    </cfRule>
  </conditionalFormatting>
  <conditionalFormatting sqref="AD40:AD225 AD294 M294:O294 Q294:AB294">
    <cfRule type="expression" dxfId="127" priority="127">
      <formula>DJ40</formula>
    </cfRule>
  </conditionalFormatting>
  <conditionalFormatting sqref="N11:AC11">
    <cfRule type="cellIs" dxfId="126" priority="125" operator="equal">
      <formula>TRUE</formula>
    </cfRule>
  </conditionalFormatting>
  <conditionalFormatting sqref="N10:AB14 O15:AB15 AC10:AC15">
    <cfRule type="cellIs" dxfId="125" priority="126" operator="equal">
      <formula>0</formula>
    </cfRule>
  </conditionalFormatting>
  <conditionalFormatting sqref="N15">
    <cfRule type="cellIs" dxfId="124" priority="124" operator="equal">
      <formula>0</formula>
    </cfRule>
  </conditionalFormatting>
  <conditionalFormatting sqref="BC115:BC122 BQ115:BR122">
    <cfRule type="cellIs" dxfId="123" priority="123" operator="equal">
      <formula>0</formula>
    </cfRule>
  </conditionalFormatting>
  <conditionalFormatting sqref="CF115:CG122 CU115:CV122 DJ115:DJ122">
    <cfRule type="cellIs" dxfId="122" priority="122" operator="equal">
      <formula>0</formula>
    </cfRule>
  </conditionalFormatting>
  <conditionalFormatting sqref="DK115:DY122">
    <cfRule type="cellIs" dxfId="121" priority="121" operator="equal">
      <formula>FALSE</formula>
    </cfRule>
  </conditionalFormatting>
  <conditionalFormatting sqref="AD11">
    <cfRule type="cellIs" dxfId="120" priority="119" operator="equal">
      <formula>TRUE</formula>
    </cfRule>
  </conditionalFormatting>
  <conditionalFormatting sqref="AD10:AD15">
    <cfRule type="cellIs" dxfId="119" priority="120" operator="equal">
      <formula>0</formula>
    </cfRule>
  </conditionalFormatting>
  <conditionalFormatting sqref="BD254:BP293">
    <cfRule type="cellIs" dxfId="118" priority="118" operator="equal">
      <formula>0</formula>
    </cfRule>
  </conditionalFormatting>
  <conditionalFormatting sqref="BD115:BP122">
    <cfRule type="cellIs" dxfId="117" priority="117" operator="equal">
      <formula>0</formula>
    </cfRule>
  </conditionalFormatting>
  <conditionalFormatting sqref="BS254:CE293">
    <cfRule type="cellIs" dxfId="116" priority="116" operator="equal">
      <formula>0</formula>
    </cfRule>
  </conditionalFormatting>
  <conditionalFormatting sqref="BS115:CE122">
    <cfRule type="cellIs" dxfId="115" priority="115" operator="equal">
      <formula>0</formula>
    </cfRule>
  </conditionalFormatting>
  <conditionalFormatting sqref="CH40:CT73">
    <cfRule type="cellIs" dxfId="114" priority="114" operator="equal">
      <formula>0</formula>
    </cfRule>
  </conditionalFormatting>
  <conditionalFormatting sqref="CH254:CT293">
    <cfRule type="cellIs" dxfId="113" priority="113" operator="equal">
      <formula>0</formula>
    </cfRule>
  </conditionalFormatting>
  <conditionalFormatting sqref="CH115:CT122">
    <cfRule type="cellIs" dxfId="112" priority="112" operator="equal">
      <formula>0</formula>
    </cfRule>
  </conditionalFormatting>
  <conditionalFormatting sqref="CW40:DI73">
    <cfRule type="cellIs" dxfId="111" priority="111" operator="equal">
      <formula>0</formula>
    </cfRule>
  </conditionalFormatting>
  <conditionalFormatting sqref="CW254:DI293">
    <cfRule type="cellIs" dxfId="110" priority="110" operator="equal">
      <formula>0</formula>
    </cfRule>
  </conditionalFormatting>
  <conditionalFormatting sqref="CW115:DI122">
    <cfRule type="cellIs" dxfId="109" priority="109" operator="equal">
      <formula>0</formula>
    </cfRule>
  </conditionalFormatting>
  <conditionalFormatting sqref="Z160:Z225 AC294 Z320:Z322 M136:O155 Q136:AC155 P136:P322 M40:AC135">
    <cfRule type="expression" dxfId="108" priority="108">
      <formula>DK40</formula>
    </cfRule>
  </conditionalFormatting>
  <conditionalFormatting sqref="BC155 BQ155:BR155">
    <cfRule type="cellIs" dxfId="107" priority="107" operator="equal">
      <formula>0</formula>
    </cfRule>
  </conditionalFormatting>
  <conditionalFormatting sqref="CF155:CG155 CU155:CV155 DJ155">
    <cfRule type="cellIs" dxfId="106" priority="106" operator="equal">
      <formula>0</formula>
    </cfRule>
  </conditionalFormatting>
  <conditionalFormatting sqref="DK155:DY155">
    <cfRule type="cellIs" dxfId="105" priority="105" operator="equal">
      <formula>FALSE</formula>
    </cfRule>
  </conditionalFormatting>
  <conditionalFormatting sqref="BD155:BP155">
    <cfRule type="cellIs" dxfId="104" priority="104" operator="equal">
      <formula>0</formula>
    </cfRule>
  </conditionalFormatting>
  <conditionalFormatting sqref="BS155:CE155">
    <cfRule type="cellIs" dxfId="103" priority="103" operator="equal">
      <formula>0</formula>
    </cfRule>
  </conditionalFormatting>
  <conditionalFormatting sqref="CH155:CT155">
    <cfRule type="cellIs" dxfId="102" priority="102" operator="equal">
      <formula>0</formula>
    </cfRule>
  </conditionalFormatting>
  <conditionalFormatting sqref="CW155:DI155">
    <cfRule type="cellIs" dxfId="101" priority="101" operator="equal">
      <formula>0</formula>
    </cfRule>
  </conditionalFormatting>
  <conditionalFormatting sqref="M156:O156 Q156:AC156">
    <cfRule type="expression" dxfId="100" priority="100">
      <formula>DK156</formula>
    </cfRule>
  </conditionalFormatting>
  <conditionalFormatting sqref="BC156 BQ156:BR156">
    <cfRule type="cellIs" dxfId="99" priority="99" operator="equal">
      <formula>0</formula>
    </cfRule>
  </conditionalFormatting>
  <conditionalFormatting sqref="CF156:CG156 CU156:CV156 DJ156">
    <cfRule type="cellIs" dxfId="98" priority="98" operator="equal">
      <formula>0</formula>
    </cfRule>
  </conditionalFormatting>
  <conditionalFormatting sqref="DK156:DY156">
    <cfRule type="cellIs" dxfId="97" priority="97" operator="equal">
      <formula>FALSE</formula>
    </cfRule>
  </conditionalFormatting>
  <conditionalFormatting sqref="BD156:BP156">
    <cfRule type="cellIs" dxfId="96" priority="96" operator="equal">
      <formula>0</formula>
    </cfRule>
  </conditionalFormatting>
  <conditionalFormatting sqref="BS156:CE156">
    <cfRule type="cellIs" dxfId="95" priority="95" operator="equal">
      <formula>0</formula>
    </cfRule>
  </conditionalFormatting>
  <conditionalFormatting sqref="CH156:CT156">
    <cfRule type="cellIs" dxfId="94" priority="94" operator="equal">
      <formula>0</formula>
    </cfRule>
  </conditionalFormatting>
  <conditionalFormatting sqref="CW156:DI156">
    <cfRule type="cellIs" dxfId="93" priority="93" operator="equal">
      <formula>0</formula>
    </cfRule>
  </conditionalFormatting>
  <conditionalFormatting sqref="W157:Z159">
    <cfRule type="expression" dxfId="92" priority="92">
      <formula>DU157</formula>
    </cfRule>
  </conditionalFormatting>
  <conditionalFormatting sqref="N160:N215">
    <cfRule type="expression" dxfId="91" priority="91">
      <formula>DL160</formula>
    </cfRule>
  </conditionalFormatting>
  <conditionalFormatting sqref="M198">
    <cfRule type="expression" dxfId="90" priority="90">
      <formula>DK198</formula>
    </cfRule>
  </conditionalFormatting>
  <conditionalFormatting sqref="M200">
    <cfRule type="expression" dxfId="89" priority="89">
      <formula>DK200</formula>
    </cfRule>
  </conditionalFormatting>
  <conditionalFormatting sqref="M202">
    <cfRule type="expression" dxfId="88" priority="88">
      <formula>DK202</formula>
    </cfRule>
  </conditionalFormatting>
  <conditionalFormatting sqref="M204">
    <cfRule type="expression" dxfId="87" priority="87">
      <formula>DK204</formula>
    </cfRule>
  </conditionalFormatting>
  <conditionalFormatting sqref="M207">
    <cfRule type="expression" dxfId="86" priority="86">
      <formula>DK207</formula>
    </cfRule>
  </conditionalFormatting>
  <conditionalFormatting sqref="M214:M215">
    <cfRule type="expression" dxfId="85" priority="85">
      <formula>DK214</formula>
    </cfRule>
  </conditionalFormatting>
  <conditionalFormatting sqref="BB294:DI294">
    <cfRule type="cellIs" dxfId="84" priority="84" operator="equal">
      <formula>0</formula>
    </cfRule>
  </conditionalFormatting>
  <conditionalFormatting sqref="DJ294:DX294">
    <cfRule type="cellIs" dxfId="83" priority="83" operator="equal">
      <formula>FALSE</formula>
    </cfRule>
  </conditionalFormatting>
  <conditionalFormatting sqref="AD295 N295:O295 Q295:AB295">
    <cfRule type="expression" dxfId="82" priority="82">
      <formula>DK295</formula>
    </cfRule>
  </conditionalFormatting>
  <conditionalFormatting sqref="AC295">
    <cfRule type="expression" dxfId="81" priority="81">
      <formula>EA295</formula>
    </cfRule>
  </conditionalFormatting>
  <conditionalFormatting sqref="BB295:DI295">
    <cfRule type="cellIs" dxfId="80" priority="80" operator="equal">
      <formula>0</formula>
    </cfRule>
  </conditionalFormatting>
  <conditionalFormatting sqref="DJ295:DX295">
    <cfRule type="cellIs" dxfId="79" priority="79" operator="equal">
      <formula>FALSE</formula>
    </cfRule>
  </conditionalFormatting>
  <conditionalFormatting sqref="M295">
    <cfRule type="expression" dxfId="78" priority="78">
      <formula>DK295</formula>
    </cfRule>
  </conditionalFormatting>
  <conditionalFormatting sqref="AD296 N296:O296 Q296:AB296">
    <cfRule type="expression" dxfId="77" priority="77">
      <formula>DK296</formula>
    </cfRule>
  </conditionalFormatting>
  <conditionalFormatting sqref="AC296">
    <cfRule type="expression" dxfId="76" priority="76">
      <formula>EA296</formula>
    </cfRule>
  </conditionalFormatting>
  <conditionalFormatting sqref="BB296:DI296">
    <cfRule type="cellIs" dxfId="75" priority="75" operator="equal">
      <formula>0</formula>
    </cfRule>
  </conditionalFormatting>
  <conditionalFormatting sqref="DJ296:DX296">
    <cfRule type="cellIs" dxfId="74" priority="74" operator="equal">
      <formula>FALSE</formula>
    </cfRule>
  </conditionalFormatting>
  <conditionalFormatting sqref="M296">
    <cfRule type="expression" dxfId="73" priority="73">
      <formula>DK296</formula>
    </cfRule>
  </conditionalFormatting>
  <conditionalFormatting sqref="AD297 N297:O297 Q297:AB297">
    <cfRule type="expression" dxfId="72" priority="72">
      <formula>DK297</formula>
    </cfRule>
  </conditionalFormatting>
  <conditionalFormatting sqref="AC297">
    <cfRule type="expression" dxfId="71" priority="71">
      <formula>EA297</formula>
    </cfRule>
  </conditionalFormatting>
  <conditionalFormatting sqref="BB297:DI297">
    <cfRule type="cellIs" dxfId="70" priority="70" operator="equal">
      <formula>0</formula>
    </cfRule>
  </conditionalFormatting>
  <conditionalFormatting sqref="DJ297:DX297">
    <cfRule type="cellIs" dxfId="69" priority="69" operator="equal">
      <formula>FALSE</formula>
    </cfRule>
  </conditionalFormatting>
  <conditionalFormatting sqref="M297">
    <cfRule type="expression" dxfId="68" priority="68">
      <formula>DK297</formula>
    </cfRule>
  </conditionalFormatting>
  <conditionalFormatting sqref="AD298 N298:O298 Q298:AB298">
    <cfRule type="expression" dxfId="67" priority="67">
      <formula>DK298</formula>
    </cfRule>
  </conditionalFormatting>
  <conditionalFormatting sqref="AC298">
    <cfRule type="expression" dxfId="66" priority="66">
      <formula>EA298</formula>
    </cfRule>
  </conditionalFormatting>
  <conditionalFormatting sqref="BB298:DI298">
    <cfRule type="cellIs" dxfId="65" priority="65" operator="equal">
      <formula>0</formula>
    </cfRule>
  </conditionalFormatting>
  <conditionalFormatting sqref="DJ298:DX298">
    <cfRule type="cellIs" dxfId="64" priority="64" operator="equal">
      <formula>FALSE</formula>
    </cfRule>
  </conditionalFormatting>
  <conditionalFormatting sqref="M298">
    <cfRule type="expression" dxfId="63" priority="63">
      <formula>DK298</formula>
    </cfRule>
  </conditionalFormatting>
  <conditionalFormatting sqref="AD299 N299:O299 Q299:AB299">
    <cfRule type="expression" dxfId="62" priority="62">
      <formula>DK299</formula>
    </cfRule>
  </conditionalFormatting>
  <conditionalFormatting sqref="AC299">
    <cfRule type="expression" dxfId="61" priority="61">
      <formula>EA299</formula>
    </cfRule>
  </conditionalFormatting>
  <conditionalFormatting sqref="BB299:DI299">
    <cfRule type="cellIs" dxfId="60" priority="60" operator="equal">
      <formula>0</formula>
    </cfRule>
  </conditionalFormatting>
  <conditionalFormatting sqref="DJ299:DX299">
    <cfRule type="cellIs" dxfId="59" priority="59" operator="equal">
      <formula>FALSE</formula>
    </cfRule>
  </conditionalFormatting>
  <conditionalFormatting sqref="M299">
    <cfRule type="expression" dxfId="58" priority="58">
      <formula>DK299</formula>
    </cfRule>
  </conditionalFormatting>
  <conditionalFormatting sqref="AD300 N300:O300 Q300:AB300">
    <cfRule type="expression" dxfId="57" priority="57">
      <formula>DK300</formula>
    </cfRule>
  </conditionalFormatting>
  <conditionalFormatting sqref="AC300">
    <cfRule type="expression" dxfId="56" priority="56">
      <formula>EA300</formula>
    </cfRule>
  </conditionalFormatting>
  <conditionalFormatting sqref="BB300:DI300">
    <cfRule type="cellIs" dxfId="55" priority="55" operator="equal">
      <formula>0</formula>
    </cfRule>
  </conditionalFormatting>
  <conditionalFormatting sqref="DJ300:DX300">
    <cfRule type="cellIs" dxfId="54" priority="54" operator="equal">
      <formula>FALSE</formula>
    </cfRule>
  </conditionalFormatting>
  <conditionalFormatting sqref="M300">
    <cfRule type="expression" dxfId="53" priority="53">
      <formula>DK300</formula>
    </cfRule>
  </conditionalFormatting>
  <conditionalFormatting sqref="AD232 M232:O232 Q232:AB232">
    <cfRule type="expression" dxfId="52" priority="52">
      <formula>DJ232</formula>
    </cfRule>
  </conditionalFormatting>
  <conditionalFormatting sqref="AC232">
    <cfRule type="expression" dxfId="51" priority="51">
      <formula>EA232</formula>
    </cfRule>
  </conditionalFormatting>
  <conditionalFormatting sqref="BB232:DI232">
    <cfRule type="cellIs" dxfId="50" priority="50" operator="equal">
      <formula>0</formula>
    </cfRule>
  </conditionalFormatting>
  <conditionalFormatting sqref="DJ232:DX232">
    <cfRule type="cellIs" dxfId="49" priority="49" operator="equal">
      <formula>FALSE</formula>
    </cfRule>
  </conditionalFormatting>
  <conditionalFormatting sqref="AD233 N233:O233 Q233:AB233">
    <cfRule type="expression" dxfId="48" priority="48">
      <formula>DK233</formula>
    </cfRule>
  </conditionalFormatting>
  <conditionalFormatting sqref="AC233">
    <cfRule type="expression" dxfId="47" priority="47">
      <formula>EA233</formula>
    </cfRule>
  </conditionalFormatting>
  <conditionalFormatting sqref="BB233:DI233">
    <cfRule type="cellIs" dxfId="46" priority="46" operator="equal">
      <formula>0</formula>
    </cfRule>
  </conditionalFormatting>
  <conditionalFormatting sqref="DJ233:DX233">
    <cfRule type="cellIs" dxfId="45" priority="45" operator="equal">
      <formula>FALSE</formula>
    </cfRule>
  </conditionalFormatting>
  <conditionalFormatting sqref="M233">
    <cfRule type="expression" dxfId="44" priority="44">
      <formula>DK233</formula>
    </cfRule>
  </conditionalFormatting>
  <conditionalFormatting sqref="AD234 N234:O234 Q234:AB234">
    <cfRule type="expression" dxfId="43" priority="43">
      <formula>DK234</formula>
    </cfRule>
  </conditionalFormatting>
  <conditionalFormatting sqref="AC234">
    <cfRule type="expression" dxfId="42" priority="42">
      <formula>EA234</formula>
    </cfRule>
  </conditionalFormatting>
  <conditionalFormatting sqref="BB234:DI234">
    <cfRule type="cellIs" dxfId="41" priority="41" operator="equal">
      <formula>0</formula>
    </cfRule>
  </conditionalFormatting>
  <conditionalFormatting sqref="DJ234:DX234">
    <cfRule type="cellIs" dxfId="40" priority="40" operator="equal">
      <formula>FALSE</formula>
    </cfRule>
  </conditionalFormatting>
  <conditionalFormatting sqref="M234">
    <cfRule type="expression" dxfId="39" priority="39">
      <formula>DK234</formula>
    </cfRule>
  </conditionalFormatting>
  <conditionalFormatting sqref="AD235 N235:O235 Q235:AB235">
    <cfRule type="expression" dxfId="38" priority="38">
      <formula>DK235</formula>
    </cfRule>
  </conditionalFormatting>
  <conditionalFormatting sqref="AC235">
    <cfRule type="expression" dxfId="37" priority="37">
      <formula>EA235</formula>
    </cfRule>
  </conditionalFormatting>
  <conditionalFormatting sqref="BB235:DI235">
    <cfRule type="cellIs" dxfId="36" priority="36" operator="equal">
      <formula>0</formula>
    </cfRule>
  </conditionalFormatting>
  <conditionalFormatting sqref="DJ235:DX235">
    <cfRule type="cellIs" dxfId="35" priority="35" operator="equal">
      <formula>FALSE</formula>
    </cfRule>
  </conditionalFormatting>
  <conditionalFormatting sqref="M235">
    <cfRule type="expression" dxfId="34" priority="34">
      <formula>DK235</formula>
    </cfRule>
  </conditionalFormatting>
  <conditionalFormatting sqref="AD236 N236:O236 Q236:AB236">
    <cfRule type="expression" dxfId="33" priority="33">
      <formula>DK236</formula>
    </cfRule>
  </conditionalFormatting>
  <conditionalFormatting sqref="AC236">
    <cfRule type="expression" dxfId="32" priority="32">
      <formula>EA236</formula>
    </cfRule>
  </conditionalFormatting>
  <conditionalFormatting sqref="BB236:DI236">
    <cfRule type="cellIs" dxfId="31" priority="31" operator="equal">
      <formula>0</formula>
    </cfRule>
  </conditionalFormatting>
  <conditionalFormatting sqref="DJ236:DX236">
    <cfRule type="cellIs" dxfId="30" priority="30" operator="equal">
      <formula>FALSE</formula>
    </cfRule>
  </conditionalFormatting>
  <conditionalFormatting sqref="M236">
    <cfRule type="expression" dxfId="29" priority="29">
      <formula>DK236</formula>
    </cfRule>
  </conditionalFormatting>
  <conditionalFormatting sqref="AD237 N237:O237 Q237:AB237">
    <cfRule type="expression" dxfId="28" priority="28">
      <formula>DK237</formula>
    </cfRule>
  </conditionalFormatting>
  <conditionalFormatting sqref="AC237">
    <cfRule type="expression" dxfId="27" priority="27">
      <formula>EA237</formula>
    </cfRule>
  </conditionalFormatting>
  <conditionalFormatting sqref="BB237:DI237">
    <cfRule type="cellIs" dxfId="26" priority="26" operator="equal">
      <formula>0</formula>
    </cfRule>
  </conditionalFormatting>
  <conditionalFormatting sqref="DJ237:DX237">
    <cfRule type="cellIs" dxfId="25" priority="25" operator="equal">
      <formula>FALSE</formula>
    </cfRule>
  </conditionalFormatting>
  <conditionalFormatting sqref="M237">
    <cfRule type="expression" dxfId="24" priority="24">
      <formula>DK237</formula>
    </cfRule>
  </conditionalFormatting>
  <conditionalFormatting sqref="AD238 N238:O238 Q238:AB238">
    <cfRule type="expression" dxfId="23" priority="23">
      <formula>DK238</formula>
    </cfRule>
  </conditionalFormatting>
  <conditionalFormatting sqref="AC238">
    <cfRule type="expression" dxfId="22" priority="22">
      <formula>EA238</formula>
    </cfRule>
  </conditionalFormatting>
  <conditionalFormatting sqref="BB238:DI238">
    <cfRule type="cellIs" dxfId="21" priority="21" operator="equal">
      <formula>0</formula>
    </cfRule>
  </conditionalFormatting>
  <conditionalFormatting sqref="DJ238:DX238">
    <cfRule type="cellIs" dxfId="20" priority="20" operator="equal">
      <formula>FALSE</formula>
    </cfRule>
  </conditionalFormatting>
  <conditionalFormatting sqref="M238">
    <cfRule type="expression" dxfId="19" priority="19">
      <formula>DK238</formula>
    </cfRule>
  </conditionalFormatting>
  <conditionalFormatting sqref="BC314:DJ314">
    <cfRule type="cellIs" dxfId="18" priority="18" operator="equal">
      <formula>0</formula>
    </cfRule>
  </conditionalFormatting>
  <conditionalFormatting sqref="DK314:DY314">
    <cfRule type="cellIs" dxfId="17" priority="17" operator="equal">
      <formula>FALSE</formula>
    </cfRule>
  </conditionalFormatting>
  <conditionalFormatting sqref="BC315:DJ315">
    <cfRule type="cellIs" dxfId="16" priority="16" operator="equal">
      <formula>0</formula>
    </cfRule>
  </conditionalFormatting>
  <conditionalFormatting sqref="DK315:DY315">
    <cfRule type="cellIs" dxfId="15" priority="15" operator="equal">
      <formula>FALSE</formula>
    </cfRule>
  </conditionalFormatting>
  <conditionalFormatting sqref="BC316:DJ316">
    <cfRule type="cellIs" dxfId="14" priority="14" operator="equal">
      <formula>0</formula>
    </cfRule>
  </conditionalFormatting>
  <conditionalFormatting sqref="DK316:DY316">
    <cfRule type="cellIs" dxfId="13" priority="13" operator="equal">
      <formula>FALSE</formula>
    </cfRule>
  </conditionalFormatting>
  <conditionalFormatting sqref="BC317:DJ317">
    <cfRule type="cellIs" dxfId="12" priority="12" operator="equal">
      <formula>0</formula>
    </cfRule>
  </conditionalFormatting>
  <conditionalFormatting sqref="DK317:DY317">
    <cfRule type="cellIs" dxfId="11" priority="11" operator="equal">
      <formula>FALSE</formula>
    </cfRule>
  </conditionalFormatting>
  <conditionalFormatting sqref="BC318:DJ318">
    <cfRule type="cellIs" dxfId="10" priority="10" operator="equal">
      <formula>0</formula>
    </cfRule>
  </conditionalFormatting>
  <conditionalFormatting sqref="DK318:DY318">
    <cfRule type="cellIs" dxfId="9" priority="9" operator="equal">
      <formula>FALSE</formula>
    </cfRule>
  </conditionalFormatting>
  <conditionalFormatting sqref="BC319:DJ319">
    <cfRule type="cellIs" dxfId="8" priority="8" operator="equal">
      <formula>0</formula>
    </cfRule>
  </conditionalFormatting>
  <conditionalFormatting sqref="DK319:DY319">
    <cfRule type="cellIs" dxfId="7" priority="7" operator="equal">
      <formula>FALSE</formula>
    </cfRule>
  </conditionalFormatting>
  <conditionalFormatting sqref="M320:N322">
    <cfRule type="expression" dxfId="6" priority="6">
      <formula>DK320</formula>
    </cfRule>
  </conditionalFormatting>
  <conditionalFormatting sqref="Q320:R322">
    <cfRule type="expression" dxfId="5" priority="5">
      <formula>DO320</formula>
    </cfRule>
  </conditionalFormatting>
  <conditionalFormatting sqref="AD320:AD322">
    <cfRule type="expression" dxfId="4" priority="4">
      <formula>EA320</formula>
    </cfRule>
  </conditionalFormatting>
  <conditionalFormatting sqref="BC320:DJ322">
    <cfRule type="cellIs" dxfId="3" priority="3" operator="equal">
      <formula>0</formula>
    </cfRule>
  </conditionalFormatting>
  <conditionalFormatting sqref="DK320:DY322">
    <cfRule type="cellIs" dxfId="2" priority="2" operator="equal">
      <formula>FALSE</formula>
    </cfRule>
  </conditionalFormatting>
  <conditionalFormatting sqref="AA221">
    <cfRule type="expression" dxfId="1" priority="1">
      <formula>DY221</formula>
    </cfRule>
  </conditionalFormatting>
  <hyperlinks>
    <hyperlink ref="I2" location="Intro!A1" display="Lighting Technology Definition Table" xr:uid="{00000000-0004-0000-00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N11"/>
  <sheetViews>
    <sheetView workbookViewId="0">
      <selection activeCell="A35" sqref="A35"/>
    </sheetView>
  </sheetViews>
  <sheetFormatPr defaultRowHeight="15"/>
  <cols>
    <col min="1" max="1" width="31.140625" bestFit="1" customWidth="1"/>
    <col min="2" max="2" width="20.140625" bestFit="1" customWidth="1"/>
    <col min="3" max="3" width="9" bestFit="1" customWidth="1"/>
    <col min="4" max="4" width="13.85546875" customWidth="1"/>
    <col min="5" max="12" width="13.7109375" customWidth="1"/>
  </cols>
  <sheetData>
    <row r="1" spans="1:14" ht="24" thickBot="1">
      <c r="A1" s="83"/>
      <c r="B1" s="230" t="s">
        <v>1044</v>
      </c>
      <c r="C1" s="230"/>
      <c r="D1" s="230"/>
      <c r="E1" s="230"/>
      <c r="F1" s="230"/>
      <c r="G1" s="230"/>
      <c r="H1" s="230"/>
      <c r="I1" s="230"/>
      <c r="J1" s="230"/>
      <c r="K1" s="230"/>
      <c r="L1" s="231"/>
      <c r="M1" s="210"/>
      <c r="N1" s="210"/>
    </row>
    <row r="2" spans="1:14">
      <c r="A2" s="232" t="s">
        <v>1045</v>
      </c>
      <c r="B2" s="86"/>
      <c r="C2" s="87"/>
      <c r="D2" s="234" t="s">
        <v>1046</v>
      </c>
      <c r="E2" s="235"/>
      <c r="F2" s="235"/>
      <c r="G2" s="235"/>
      <c r="H2" s="235"/>
      <c r="I2" s="235"/>
      <c r="J2" s="235"/>
      <c r="K2" s="235"/>
      <c r="L2" s="236"/>
      <c r="M2" s="210"/>
      <c r="N2" s="210"/>
    </row>
    <row r="3" spans="1:14" ht="75.75" thickBot="1">
      <c r="A3" s="233"/>
      <c r="B3" s="59" t="s">
        <v>1047</v>
      </c>
      <c r="C3" s="60" t="s">
        <v>1048</v>
      </c>
      <c r="D3" s="61" t="s">
        <v>1049</v>
      </c>
      <c r="E3" s="62" t="s">
        <v>1050</v>
      </c>
      <c r="F3" s="63" t="s">
        <v>1051</v>
      </c>
      <c r="G3" s="64" t="s">
        <v>1052</v>
      </c>
      <c r="H3" s="64" t="s">
        <v>1053</v>
      </c>
      <c r="I3" s="64" t="s">
        <v>1054</v>
      </c>
      <c r="J3" s="64" t="s">
        <v>1055</v>
      </c>
      <c r="K3" s="65" t="s">
        <v>1056</v>
      </c>
      <c r="L3" s="66" t="s">
        <v>1057</v>
      </c>
      <c r="M3" s="210"/>
      <c r="N3" s="210"/>
    </row>
    <row r="4" spans="1:14" ht="19.5" thickBot="1">
      <c r="A4" s="67"/>
      <c r="B4" s="68"/>
      <c r="C4" s="69"/>
      <c r="D4" s="69"/>
      <c r="E4" s="68"/>
      <c r="F4" s="68"/>
      <c r="G4" s="70"/>
      <c r="H4" s="70"/>
      <c r="I4" s="70"/>
      <c r="J4" s="70"/>
      <c r="K4" s="68"/>
      <c r="L4" s="84"/>
      <c r="M4" s="210"/>
      <c r="N4" s="210"/>
    </row>
    <row r="5" spans="1:14" ht="15" customHeight="1" thickBot="1">
      <c r="A5" s="85" t="s">
        <v>1058</v>
      </c>
      <c r="B5" s="71" t="s">
        <v>1059</v>
      </c>
      <c r="C5" s="72" t="s">
        <v>1060</v>
      </c>
      <c r="D5" s="72" t="s">
        <v>1061</v>
      </c>
      <c r="E5" s="96">
        <v>7.9629999999999992E-2</v>
      </c>
      <c r="F5" s="73"/>
      <c r="G5" s="74">
        <v>58.274529605283924</v>
      </c>
      <c r="H5" s="74">
        <v>4.6404007924687587</v>
      </c>
      <c r="I5" s="74"/>
      <c r="J5" s="75"/>
      <c r="K5" s="76">
        <v>0.24</v>
      </c>
      <c r="L5" s="77">
        <v>5.7540969826612605</v>
      </c>
      <c r="M5" s="210"/>
      <c r="N5" s="210">
        <f>G5*(1+K5)</f>
        <v>72.260416710552065</v>
      </c>
    </row>
    <row r="6" spans="1:14" ht="19.5" thickBot="1">
      <c r="A6" s="67"/>
      <c r="B6" s="68"/>
      <c r="C6" s="69"/>
      <c r="D6" s="69"/>
      <c r="E6" s="97"/>
      <c r="F6" s="68"/>
      <c r="G6" s="70"/>
      <c r="H6" s="70"/>
      <c r="I6" s="70"/>
      <c r="J6" s="70"/>
      <c r="K6" s="68"/>
      <c r="L6" s="84"/>
      <c r="M6" s="210"/>
      <c r="N6" s="210"/>
    </row>
    <row r="7" spans="1:14" ht="15" customHeight="1" thickBot="1">
      <c r="A7" s="85" t="s">
        <v>1062</v>
      </c>
      <c r="B7" s="71" t="s">
        <v>1059</v>
      </c>
      <c r="C7" s="72" t="s">
        <v>1060</v>
      </c>
      <c r="D7" s="72" t="s">
        <v>1061</v>
      </c>
      <c r="E7" s="96">
        <v>6.2E-2</v>
      </c>
      <c r="F7" s="73"/>
      <c r="G7" s="74">
        <v>58.274529605283924</v>
      </c>
      <c r="H7" s="74">
        <v>3.6130208355276032</v>
      </c>
      <c r="I7" s="74"/>
      <c r="J7" s="75"/>
      <c r="K7" s="76">
        <v>0.24</v>
      </c>
      <c r="L7" s="77">
        <v>4.4801458360542279</v>
      </c>
      <c r="M7" s="210"/>
      <c r="N7" s="210"/>
    </row>
    <row r="8" spans="1:14" ht="19.5" thickBot="1">
      <c r="A8" s="67"/>
      <c r="B8" s="68"/>
      <c r="C8" s="69"/>
      <c r="D8" s="69"/>
      <c r="E8" s="97"/>
      <c r="F8" s="68"/>
      <c r="G8" s="70"/>
      <c r="H8" s="70"/>
      <c r="I8" s="70"/>
      <c r="J8" s="70"/>
      <c r="K8" s="68"/>
      <c r="L8" s="84"/>
      <c r="M8" s="210"/>
      <c r="N8" s="210"/>
    </row>
    <row r="9" spans="1:14" ht="15" customHeight="1" thickBot="1">
      <c r="A9" s="85" t="s">
        <v>1063</v>
      </c>
      <c r="B9" s="71" t="s">
        <v>1059</v>
      </c>
      <c r="C9" s="72" t="s">
        <v>1060</v>
      </c>
      <c r="D9" s="72" t="s">
        <v>1061</v>
      </c>
      <c r="E9" s="98">
        <v>0.05</v>
      </c>
      <c r="F9" s="78"/>
      <c r="G9" s="79">
        <v>58.274529605283924</v>
      </c>
      <c r="H9" s="79">
        <v>2.9137264802641965</v>
      </c>
      <c r="I9" s="79"/>
      <c r="J9" s="80"/>
      <c r="K9" s="81">
        <v>0.24</v>
      </c>
      <c r="L9" s="82">
        <v>3.6130208355276037</v>
      </c>
      <c r="M9" s="210"/>
      <c r="N9" s="210"/>
    </row>
    <row r="10" spans="1:14" ht="19.5" thickBot="1">
      <c r="A10" s="67"/>
      <c r="B10" s="68"/>
      <c r="C10" s="69"/>
      <c r="D10" s="69"/>
      <c r="E10" s="97"/>
      <c r="F10" s="68"/>
      <c r="G10" s="70"/>
      <c r="H10" s="70"/>
      <c r="I10" s="70"/>
      <c r="J10" s="70"/>
      <c r="K10" s="68"/>
      <c r="L10" s="84"/>
      <c r="M10" s="210"/>
      <c r="N10" s="210"/>
    </row>
    <row r="11" spans="1:14" ht="15" customHeight="1" thickBot="1">
      <c r="A11" s="88" t="s">
        <v>1064</v>
      </c>
      <c r="B11" s="89" t="s">
        <v>1059</v>
      </c>
      <c r="C11" s="90" t="s">
        <v>1060</v>
      </c>
      <c r="D11" s="90" t="s">
        <v>1061</v>
      </c>
      <c r="E11" s="99">
        <v>7.9629999999999992E-2</v>
      </c>
      <c r="F11" s="91"/>
      <c r="G11" s="92">
        <v>58.274529605283924</v>
      </c>
      <c r="H11" s="92">
        <v>4.6404007924687587</v>
      </c>
      <c r="I11" s="92"/>
      <c r="J11" s="93"/>
      <c r="K11" s="94">
        <v>0.24</v>
      </c>
      <c r="L11" s="95">
        <v>5.7540969826612605</v>
      </c>
      <c r="M11" s="210"/>
      <c r="N11" s="210"/>
    </row>
  </sheetData>
  <mergeCells count="3">
    <mergeCell ref="B1:L1"/>
    <mergeCell ref="A2:A3"/>
    <mergeCell ref="D2:L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2"/>
  <sheetViews>
    <sheetView tabSelected="1" workbookViewId="0">
      <selection activeCell="AD41" sqref="AD41"/>
    </sheetView>
  </sheetViews>
  <sheetFormatPr defaultRowHeight="15"/>
  <cols>
    <col min="2" max="2" width="32.5703125" customWidth="1"/>
    <col min="3" max="3" width="9.7109375" bestFit="1" customWidth="1"/>
    <col min="4" max="4" width="8.28515625" customWidth="1"/>
  </cols>
  <sheetData>
    <row r="2" spans="2:19" ht="18" thickBot="1">
      <c r="B2" s="136" t="s">
        <v>1065</v>
      </c>
      <c r="C2" s="136"/>
      <c r="D2" s="136"/>
      <c r="E2" s="136"/>
      <c r="F2" s="136"/>
      <c r="G2" s="136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2:19" ht="15.75" thickTop="1">
      <c r="B3" s="115" t="s">
        <v>1066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5" spans="2:19">
      <c r="B5" s="210" t="s">
        <v>1067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7" spans="2:19">
      <c r="B7" s="138" t="s">
        <v>1068</v>
      </c>
      <c r="C7" s="138" t="s">
        <v>184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2:19">
      <c r="B8" s="141" t="s">
        <v>1069</v>
      </c>
      <c r="C8" s="142" t="s">
        <v>1070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</row>
    <row r="9" spans="2:19" s="114" customFormat="1">
      <c r="B9" s="144"/>
      <c r="C9" s="120" t="s">
        <v>1071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45"/>
    </row>
    <row r="10" spans="2:19">
      <c r="B10" s="144"/>
      <c r="C10" s="140" t="s">
        <v>1072</v>
      </c>
      <c r="D10" s="139" t="s">
        <v>1073</v>
      </c>
      <c r="E10" s="120" t="s">
        <v>1074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45"/>
    </row>
    <row r="11" spans="2:19">
      <c r="B11" s="144"/>
      <c r="C11" s="140" t="s">
        <v>1072</v>
      </c>
      <c r="D11" s="139" t="s">
        <v>1075</v>
      </c>
      <c r="E11" s="120" t="s">
        <v>1076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45"/>
    </row>
    <row r="12" spans="2:19">
      <c r="B12" s="144"/>
      <c r="C12" s="140" t="s">
        <v>1072</v>
      </c>
      <c r="D12" s="139" t="s">
        <v>1077</v>
      </c>
      <c r="E12" s="120" t="s">
        <v>1078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45"/>
    </row>
    <row r="13" spans="2:19">
      <c r="B13" s="144"/>
      <c r="C13" s="140" t="s">
        <v>1072</v>
      </c>
      <c r="D13" s="139" t="s">
        <v>1079</v>
      </c>
      <c r="E13" s="120" t="s">
        <v>1080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5"/>
    </row>
    <row r="14" spans="2:19" s="203" customFormat="1">
      <c r="B14" s="144"/>
      <c r="C14" s="140" t="s">
        <v>1072</v>
      </c>
      <c r="D14" s="139" t="s">
        <v>1081</v>
      </c>
      <c r="E14" s="120" t="s">
        <v>1082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45"/>
    </row>
    <row r="15" spans="2:19" s="203" customFormat="1">
      <c r="B15" s="144"/>
      <c r="C15" s="140" t="s">
        <v>1072</v>
      </c>
      <c r="D15" s="139" t="s">
        <v>1083</v>
      </c>
      <c r="E15" s="120" t="s">
        <v>1084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45"/>
    </row>
    <row r="16" spans="2:19" s="114" customFormat="1">
      <c r="B16" s="144"/>
      <c r="C16" s="120" t="s">
        <v>1085</v>
      </c>
      <c r="D16" s="137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45"/>
    </row>
    <row r="17" spans="2:19">
      <c r="B17" s="144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45"/>
    </row>
    <row r="18" spans="2:19">
      <c r="B18" s="144" t="s">
        <v>1086</v>
      </c>
      <c r="C18" s="120" t="s">
        <v>1087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45"/>
    </row>
    <row r="19" spans="2:19" s="114" customFormat="1">
      <c r="B19" s="144"/>
      <c r="C19" s="14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45"/>
    </row>
    <row r="20" spans="2:19" s="114" customFormat="1">
      <c r="B20" s="144" t="s">
        <v>1088</v>
      </c>
      <c r="C20" s="120" t="s">
        <v>1089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5"/>
    </row>
    <row r="21" spans="2:19" s="114" customFormat="1">
      <c r="B21" s="144"/>
      <c r="C21" s="120" t="s">
        <v>1090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5"/>
    </row>
    <row r="22" spans="2:19">
      <c r="B22" s="144"/>
      <c r="C22" s="14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5"/>
    </row>
    <row r="23" spans="2:19">
      <c r="B23" s="144" t="s">
        <v>1091</v>
      </c>
      <c r="C23" s="120" t="s">
        <v>1092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5"/>
    </row>
    <row r="24" spans="2:19" s="114" customFormat="1">
      <c r="B24" s="144"/>
      <c r="C24" s="120" t="s">
        <v>1093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5"/>
    </row>
    <row r="25" spans="2:19" s="114" customFormat="1">
      <c r="B25" s="144"/>
      <c r="C25" s="120" t="s">
        <v>1094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5"/>
    </row>
    <row r="26" spans="2:19">
      <c r="B26" s="144"/>
      <c r="C26" s="120" t="s">
        <v>1095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5"/>
    </row>
    <row r="27" spans="2:19" s="114" customFormat="1">
      <c r="B27" s="144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45"/>
    </row>
    <row r="28" spans="2:19">
      <c r="B28" s="144" t="s">
        <v>1096</v>
      </c>
      <c r="C28" s="120" t="s">
        <v>1097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45"/>
    </row>
    <row r="29" spans="2:19" s="114" customFormat="1">
      <c r="B29" s="144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45"/>
    </row>
    <row r="30" spans="2:19">
      <c r="B30" s="144" t="s">
        <v>1098</v>
      </c>
      <c r="C30" s="120" t="s">
        <v>1099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45"/>
    </row>
    <row r="31" spans="2:19" s="114" customFormat="1">
      <c r="B31" s="144"/>
      <c r="C31" s="120" t="s">
        <v>1100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45"/>
    </row>
    <row r="32" spans="2:19" s="114" customFormat="1">
      <c r="B32" s="144"/>
      <c r="C32" s="120" t="s">
        <v>1101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45"/>
    </row>
    <row r="33" spans="2:22">
      <c r="B33" s="144"/>
      <c r="C33" s="120" t="s">
        <v>1102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45"/>
      <c r="T33" s="210"/>
      <c r="U33" s="210"/>
      <c r="V33" s="210"/>
    </row>
    <row r="34" spans="2:22">
      <c r="B34" s="146"/>
      <c r="C34" s="183" t="s">
        <v>1103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47"/>
      <c r="T34" s="210"/>
      <c r="U34" s="210"/>
      <c r="V34" s="210"/>
    </row>
    <row r="35" spans="2:22" s="114" customFormat="1"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2:22">
      <c r="B36" s="199" t="s">
        <v>1104</v>
      </c>
      <c r="C36" s="210" t="s">
        <v>1105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2:22">
      <c r="B37" s="210"/>
      <c r="C37" s="210" t="s">
        <v>1106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</row>
    <row r="38" spans="2:22">
      <c r="B38" s="210"/>
      <c r="C38" s="140" t="s">
        <v>1072</v>
      </c>
      <c r="D38" s="210" t="s">
        <v>1107</v>
      </c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</row>
    <row r="39" spans="2:22">
      <c r="B39" s="210"/>
      <c r="C39" s="140" t="s">
        <v>1072</v>
      </c>
      <c r="D39" s="47" t="s">
        <v>1108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210"/>
      <c r="U39" s="210"/>
      <c r="V39" s="210"/>
    </row>
    <row r="40" spans="2:22" s="210" customFormat="1">
      <c r="C40" s="140"/>
      <c r="E40" s="223" t="s">
        <v>1109</v>
      </c>
    </row>
    <row r="41" spans="2:22">
      <c r="B41" s="210"/>
      <c r="C41" s="140" t="s">
        <v>1072</v>
      </c>
      <c r="D41" s="47" t="s">
        <v>1110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2:22">
      <c r="B42" s="210"/>
      <c r="C42" s="210"/>
      <c r="D42" s="210" t="s">
        <v>1111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</row>
    <row r="43" spans="2:22">
      <c r="B43" s="210"/>
      <c r="C43" s="210"/>
      <c r="D43" s="210"/>
      <c r="E43" s="223" t="s">
        <v>1112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</row>
    <row r="44" spans="2:22">
      <c r="B44" s="210" t="s">
        <v>1113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</row>
    <row r="45" spans="2:22">
      <c r="B45" s="204">
        <v>42343</v>
      </c>
      <c r="C45" s="210" t="s">
        <v>1114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</row>
    <row r="46" spans="2:22">
      <c r="B46" s="210"/>
      <c r="C46" s="223" t="s">
        <v>1115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</row>
    <row r="47" spans="2:22">
      <c r="B47" s="204">
        <v>42343</v>
      </c>
      <c r="C47" s="210" t="s">
        <v>1116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</row>
    <row r="48" spans="2:22">
      <c r="B48" s="210"/>
      <c r="C48" s="223" t="s">
        <v>1117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</row>
    <row r="49" spans="4:11">
      <c r="D49" s="210" t="s">
        <v>1118</v>
      </c>
      <c r="E49" s="210"/>
      <c r="F49" s="210"/>
      <c r="G49" s="210"/>
      <c r="H49" s="210"/>
      <c r="I49" s="210" t="s">
        <v>1119</v>
      </c>
      <c r="J49" s="210" t="s">
        <v>1120</v>
      </c>
      <c r="K49" s="210" t="s">
        <v>1121</v>
      </c>
    </row>
    <row r="50" spans="4:11">
      <c r="D50" s="210" t="s">
        <v>1122</v>
      </c>
      <c r="E50" s="210"/>
      <c r="F50" s="210"/>
      <c r="G50" s="210"/>
      <c r="H50" s="210"/>
      <c r="I50" s="210">
        <v>4</v>
      </c>
      <c r="J50" s="210">
        <v>1.5</v>
      </c>
      <c r="K50" s="210">
        <v>2</v>
      </c>
    </row>
    <row r="51" spans="4:11">
      <c r="D51" s="210" t="s">
        <v>1123</v>
      </c>
      <c r="E51" s="210"/>
      <c r="F51" s="210"/>
      <c r="G51" s="210"/>
      <c r="H51" s="210"/>
      <c r="I51" s="210">
        <v>4</v>
      </c>
      <c r="J51" s="210">
        <v>1.5</v>
      </c>
      <c r="K51" s="210">
        <v>2</v>
      </c>
    </row>
    <row r="52" spans="4:11">
      <c r="D52" s="210" t="s">
        <v>1124</v>
      </c>
      <c r="E52" s="210"/>
      <c r="F52" s="210"/>
      <c r="G52" s="210"/>
      <c r="H52" s="210"/>
      <c r="I52" s="210">
        <v>4</v>
      </c>
      <c r="J52" s="210">
        <v>1.5</v>
      </c>
      <c r="K52" s="210">
        <v>2</v>
      </c>
    </row>
  </sheetData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23"/>
  <sheetViews>
    <sheetView workbookViewId="0"/>
  </sheetViews>
  <sheetFormatPr defaultRowHeight="15"/>
  <cols>
    <col min="4" max="4" width="11.85546875" customWidth="1"/>
    <col min="5" max="5" width="12.7109375" bestFit="1" customWidth="1"/>
    <col min="6" max="6" width="9" customWidth="1"/>
    <col min="7" max="9" width="8.5703125" customWidth="1"/>
    <col min="10" max="13" width="8.5703125" style="148" customWidth="1"/>
    <col min="14" max="14" width="10.42578125" style="148" customWidth="1"/>
    <col min="15" max="15" width="10.7109375" style="148" customWidth="1"/>
    <col min="16" max="16" width="8.7109375" style="148" customWidth="1"/>
    <col min="17" max="18" width="11" style="148" customWidth="1"/>
    <col min="19" max="19" width="10.28515625" bestFit="1" customWidth="1"/>
  </cols>
  <sheetData>
    <row r="1" spans="2:19" s="114" customFormat="1"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2:19">
      <c r="B2" s="211" t="s">
        <v>1125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2:19" s="114" customFormat="1">
      <c r="B3" s="121" t="s">
        <v>1126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2:19" s="114" customFormat="1">
      <c r="B4" s="211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2:19" s="114" customFormat="1">
      <c r="B5" s="211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6" spans="2:19">
      <c r="B6" s="211" t="s">
        <v>1127</v>
      </c>
      <c r="C6" s="210"/>
      <c r="D6" s="210"/>
      <c r="E6" s="210"/>
      <c r="F6" s="123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10"/>
    </row>
    <row r="7" spans="2:19">
      <c r="B7" s="210"/>
      <c r="C7" s="210"/>
      <c r="D7" s="224" t="s">
        <v>1128</v>
      </c>
      <c r="E7" s="127"/>
      <c r="F7" s="239" t="s">
        <v>1129</v>
      </c>
      <c r="G7" s="240"/>
      <c r="H7" s="127"/>
      <c r="I7" s="239" t="s">
        <v>1130</v>
      </c>
      <c r="J7" s="240"/>
      <c r="K7" s="127"/>
      <c r="L7" s="239" t="s">
        <v>1131</v>
      </c>
      <c r="M7" s="240"/>
      <c r="N7" s="226" t="s">
        <v>1132</v>
      </c>
      <c r="O7" s="239" t="s">
        <v>1133</v>
      </c>
      <c r="P7" s="240"/>
      <c r="Q7" s="128" t="s">
        <v>1134</v>
      </c>
      <c r="R7" s="210"/>
      <c r="S7" s="210"/>
    </row>
    <row r="8" spans="2:19">
      <c r="B8" s="237" t="s">
        <v>1135</v>
      </c>
      <c r="C8" s="238"/>
      <c r="D8" s="154" t="s">
        <v>1136</v>
      </c>
      <c r="E8" s="155" t="s">
        <v>83</v>
      </c>
      <c r="F8" s="200" t="s">
        <v>1137</v>
      </c>
      <c r="G8" s="201" t="s">
        <v>1138</v>
      </c>
      <c r="H8" s="155" t="s">
        <v>39</v>
      </c>
      <c r="I8" s="200" t="s">
        <v>1137</v>
      </c>
      <c r="J8" s="201" t="s">
        <v>1138</v>
      </c>
      <c r="K8" s="155" t="s">
        <v>1139</v>
      </c>
      <c r="L8" s="200" t="s">
        <v>1137</v>
      </c>
      <c r="M8" s="201" t="s">
        <v>1138</v>
      </c>
      <c r="N8" s="155" t="s">
        <v>1140</v>
      </c>
      <c r="O8" s="200" t="s">
        <v>1137</v>
      </c>
      <c r="P8" s="201" t="s">
        <v>1138</v>
      </c>
      <c r="Q8" s="156" t="s">
        <v>1141</v>
      </c>
      <c r="R8" s="210"/>
      <c r="S8" s="210"/>
    </row>
    <row r="9" spans="2:19">
      <c r="B9" s="157" t="s">
        <v>1142</v>
      </c>
      <c r="C9" s="163" t="s">
        <v>1073</v>
      </c>
      <c r="D9" s="173">
        <v>-5.46</v>
      </c>
      <c r="E9" s="167">
        <v>-0.122</v>
      </c>
      <c r="F9" s="158">
        <v>15</v>
      </c>
      <c r="G9" s="165">
        <v>28</v>
      </c>
      <c r="H9" s="167">
        <v>0.02</v>
      </c>
      <c r="I9" s="158">
        <v>75</v>
      </c>
      <c r="J9" s="165">
        <v>86</v>
      </c>
      <c r="K9" s="167">
        <v>0.13</v>
      </c>
      <c r="L9" s="158">
        <v>76</v>
      </c>
      <c r="M9" s="165">
        <v>95</v>
      </c>
      <c r="N9" s="176"/>
      <c r="O9" s="177"/>
      <c r="P9" s="126"/>
      <c r="Q9" s="159">
        <v>0.25</v>
      </c>
      <c r="R9" s="210"/>
      <c r="S9" s="210"/>
    </row>
    <row r="10" spans="2:19">
      <c r="B10" s="160" t="s">
        <v>1142</v>
      </c>
      <c r="C10" s="53" t="s">
        <v>1075</v>
      </c>
      <c r="D10" s="174">
        <v>6.99</v>
      </c>
      <c r="E10" s="168">
        <v>-0.38100000000000001</v>
      </c>
      <c r="F10" s="153">
        <v>25</v>
      </c>
      <c r="G10" s="152">
        <v>32</v>
      </c>
      <c r="H10" s="168">
        <v>0.15</v>
      </c>
      <c r="I10" s="153">
        <v>73</v>
      </c>
      <c r="J10" s="152">
        <v>90</v>
      </c>
      <c r="K10" s="168">
        <v>-0.05</v>
      </c>
      <c r="L10" s="153">
        <v>56</v>
      </c>
      <c r="M10" s="152">
        <v>105</v>
      </c>
      <c r="N10" s="168">
        <v>0.04</v>
      </c>
      <c r="O10" s="153">
        <v>15</v>
      </c>
      <c r="P10" s="152">
        <v>40</v>
      </c>
      <c r="Q10" s="149">
        <v>0.25</v>
      </c>
      <c r="R10" s="210"/>
      <c r="S10" s="210"/>
    </row>
    <row r="11" spans="2:19">
      <c r="B11" s="160" t="s">
        <v>1142</v>
      </c>
      <c r="C11" s="53" t="s">
        <v>1077</v>
      </c>
      <c r="D11" s="174">
        <v>-222.56</v>
      </c>
      <c r="E11" s="168">
        <v>0.59</v>
      </c>
      <c r="F11" s="153">
        <v>51</v>
      </c>
      <c r="G11" s="152">
        <v>86</v>
      </c>
      <c r="H11" s="168">
        <v>-0.3</v>
      </c>
      <c r="I11" s="153">
        <v>75</v>
      </c>
      <c r="J11" s="152">
        <v>86</v>
      </c>
      <c r="K11" s="168">
        <v>2.36</v>
      </c>
      <c r="L11" s="153">
        <v>92</v>
      </c>
      <c r="M11" s="152">
        <v>107</v>
      </c>
      <c r="N11" s="170">
        <v>-0.2</v>
      </c>
      <c r="O11" s="153">
        <v>20</v>
      </c>
      <c r="P11" s="152">
        <v>36</v>
      </c>
      <c r="Q11" s="149">
        <v>0.25</v>
      </c>
      <c r="R11" s="210"/>
      <c r="S11" s="210"/>
    </row>
    <row r="12" spans="2:19">
      <c r="B12" s="161" t="s">
        <v>1142</v>
      </c>
      <c r="C12" s="164" t="s">
        <v>1079</v>
      </c>
      <c r="D12" s="175">
        <v>-54.09</v>
      </c>
      <c r="E12" s="169">
        <v>1.2999999999999999E-2</v>
      </c>
      <c r="F12" s="162">
        <v>14</v>
      </c>
      <c r="G12" s="166">
        <v>54</v>
      </c>
      <c r="H12" s="169">
        <v>0.65100000000000002</v>
      </c>
      <c r="I12" s="162">
        <v>82</v>
      </c>
      <c r="J12" s="166">
        <v>85</v>
      </c>
      <c r="K12" s="169">
        <v>6.7000000000000004E-2</v>
      </c>
      <c r="L12" s="162">
        <v>73</v>
      </c>
      <c r="M12" s="166">
        <v>138</v>
      </c>
      <c r="N12" s="124"/>
      <c r="O12" s="178"/>
      <c r="P12" s="125"/>
      <c r="Q12" s="150">
        <v>0.25</v>
      </c>
      <c r="R12" s="210"/>
      <c r="S12" s="210"/>
    </row>
    <row r="13" spans="2:19"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2:19">
      <c r="B14" s="211" t="s">
        <v>1143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</row>
    <row r="15" spans="2:19">
      <c r="B15" s="210"/>
      <c r="C15" s="210"/>
      <c r="D15" s="224" t="s">
        <v>1128</v>
      </c>
      <c r="E15" s="224" t="s">
        <v>1144</v>
      </c>
      <c r="F15" s="239" t="s">
        <v>1145</v>
      </c>
      <c r="G15" s="240"/>
      <c r="H15" s="127"/>
      <c r="I15" s="239" t="s">
        <v>1146</v>
      </c>
      <c r="J15" s="239"/>
      <c r="K15" s="128" t="s">
        <v>1083</v>
      </c>
      <c r="L15" s="226" t="s">
        <v>1147</v>
      </c>
      <c r="M15" s="225" t="s">
        <v>1147</v>
      </c>
      <c r="N15" s="225" t="s">
        <v>1134</v>
      </c>
      <c r="O15" s="128" t="s">
        <v>1148</v>
      </c>
      <c r="P15" s="210"/>
      <c r="Q15" s="210"/>
      <c r="R15" s="210"/>
      <c r="S15" s="210"/>
    </row>
    <row r="16" spans="2:19" ht="17.25">
      <c r="B16" s="237" t="s">
        <v>1135</v>
      </c>
      <c r="C16" s="238"/>
      <c r="D16" s="154" t="s">
        <v>1136</v>
      </c>
      <c r="E16" s="154" t="s">
        <v>83</v>
      </c>
      <c r="F16" s="200" t="s">
        <v>1137</v>
      </c>
      <c r="G16" s="201" t="s">
        <v>1138</v>
      </c>
      <c r="H16" s="155" t="s">
        <v>1149</v>
      </c>
      <c r="I16" s="200" t="s">
        <v>1137</v>
      </c>
      <c r="J16" s="200" t="s">
        <v>1138</v>
      </c>
      <c r="K16" s="156" t="s">
        <v>1150</v>
      </c>
      <c r="L16" s="155" t="s">
        <v>1151</v>
      </c>
      <c r="M16" s="151" t="s">
        <v>1152</v>
      </c>
      <c r="N16" s="151" t="s">
        <v>1141</v>
      </c>
      <c r="O16" s="156" t="s">
        <v>1149</v>
      </c>
      <c r="P16" s="210"/>
      <c r="Q16" s="210"/>
      <c r="R16" s="210"/>
      <c r="S16" s="210"/>
    </row>
    <row r="17" spans="2:18" ht="17.25">
      <c r="B17" s="141" t="s">
        <v>1153</v>
      </c>
      <c r="C17" s="143" t="s">
        <v>1081</v>
      </c>
      <c r="D17" s="187">
        <v>14.69</v>
      </c>
      <c r="E17" s="189">
        <v>0.4</v>
      </c>
      <c r="F17" s="186">
        <v>9</v>
      </c>
      <c r="G17" s="190">
        <v>604</v>
      </c>
      <c r="H17" s="185">
        <v>10.56</v>
      </c>
      <c r="I17" s="186">
        <v>0.6</v>
      </c>
      <c r="J17" s="186">
        <v>1.2</v>
      </c>
      <c r="K17" s="192">
        <v>30.78</v>
      </c>
      <c r="L17" s="206"/>
      <c r="M17" s="190">
        <v>40.89</v>
      </c>
      <c r="N17" s="159">
        <v>0</v>
      </c>
      <c r="O17" s="192"/>
      <c r="P17" s="210"/>
      <c r="Q17" s="210"/>
      <c r="R17" s="210"/>
    </row>
    <row r="18" spans="2:18">
      <c r="B18" s="146" t="s">
        <v>1154</v>
      </c>
      <c r="C18" s="147" t="s">
        <v>1083</v>
      </c>
      <c r="D18" s="188">
        <v>21.92</v>
      </c>
      <c r="E18" s="161">
        <v>0.161</v>
      </c>
      <c r="F18" s="171">
        <v>19</v>
      </c>
      <c r="G18" s="191">
        <v>116</v>
      </c>
      <c r="H18" s="214">
        <v>-11.27</v>
      </c>
      <c r="I18" s="171">
        <v>0.74</v>
      </c>
      <c r="J18" s="171">
        <v>1.18</v>
      </c>
      <c r="K18" s="193">
        <v>31.59</v>
      </c>
      <c r="L18" s="207">
        <v>17.190000000000001</v>
      </c>
      <c r="M18" s="194"/>
      <c r="N18" s="150">
        <v>0</v>
      </c>
      <c r="O18" s="215">
        <f>ROUND(0.9*H18,2)</f>
        <v>-10.14</v>
      </c>
      <c r="P18" s="210"/>
      <c r="Q18" s="210"/>
      <c r="R18" s="210"/>
    </row>
    <row r="19" spans="2:18"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2:18">
      <c r="B20" s="210" t="s">
        <v>1155</v>
      </c>
      <c r="C20" s="210" t="s">
        <v>1156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</row>
    <row r="21" spans="2:18">
      <c r="B21" s="210"/>
      <c r="C21" s="210" t="s">
        <v>1157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</row>
    <row r="22" spans="2:18">
      <c r="B22" s="210"/>
      <c r="C22" s="210" t="s">
        <v>1158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</row>
    <row r="23" spans="2:18">
      <c r="B23" s="210"/>
      <c r="C23" s="210" t="s">
        <v>1159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</sheetData>
  <mergeCells count="8">
    <mergeCell ref="B16:C16"/>
    <mergeCell ref="I7:J7"/>
    <mergeCell ref="L7:M7"/>
    <mergeCell ref="O7:P7"/>
    <mergeCell ref="F15:G15"/>
    <mergeCell ref="I15:J15"/>
    <mergeCell ref="B8:C8"/>
    <mergeCell ref="F7: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68"/>
  <sheetViews>
    <sheetView workbookViewId="0">
      <pane ySplit="7" topLeftCell="A8" activePane="bottomLeft" state="frozen"/>
      <selection pane="bottomLeft" activeCell="A8" sqref="A8"/>
      <selection activeCell="B1" sqref="B1"/>
    </sheetView>
  </sheetViews>
  <sheetFormatPr defaultRowHeight="15"/>
  <cols>
    <col min="1" max="1" width="20.5703125" customWidth="1"/>
    <col min="2" max="2" width="21" customWidth="1"/>
    <col min="8" max="8" width="11.85546875" bestFit="1" customWidth="1"/>
    <col min="16" max="16" width="11.85546875" bestFit="1" customWidth="1"/>
    <col min="18" max="18" width="9.140625" style="148"/>
  </cols>
  <sheetData>
    <row r="1" spans="1:35">
      <c r="A1" s="211" t="s">
        <v>1160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</row>
    <row r="2" spans="1:35">
      <c r="A2" s="210" t="s">
        <v>1161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1:35">
      <c r="A3" s="210" t="s">
        <v>1162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</row>
    <row r="4" spans="1:35">
      <c r="A4" s="210" t="s">
        <v>1163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</row>
    <row r="5" spans="1:35">
      <c r="A5" s="210" t="s">
        <v>1164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 t="s">
        <v>1125</v>
      </c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</row>
    <row r="6" spans="1:3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27" t="s">
        <v>1165</v>
      </c>
      <c r="Q6" s="227" t="s">
        <v>1135</v>
      </c>
      <c r="R6" s="227" t="s">
        <v>1166</v>
      </c>
      <c r="S6" s="210"/>
      <c r="T6" s="224" t="s">
        <v>1128</v>
      </c>
      <c r="U6" s="127"/>
      <c r="V6" s="241" t="s">
        <v>1145</v>
      </c>
      <c r="W6" s="238"/>
      <c r="X6" s="127"/>
      <c r="Y6" s="241" t="s">
        <v>1130</v>
      </c>
      <c r="Z6" s="238"/>
      <c r="AA6" s="127"/>
      <c r="AB6" s="241" t="s">
        <v>1131</v>
      </c>
      <c r="AC6" s="238"/>
      <c r="AD6" s="226" t="s">
        <v>1132</v>
      </c>
      <c r="AE6" s="241" t="s">
        <v>1133</v>
      </c>
      <c r="AF6" s="238"/>
      <c r="AG6" s="128" t="s">
        <v>1134</v>
      </c>
      <c r="AH6" s="210"/>
      <c r="AI6" s="117" t="s">
        <v>1167</v>
      </c>
    </row>
    <row r="7" spans="1:35" ht="15.75" thickBot="1">
      <c r="A7" s="205" t="s">
        <v>1118</v>
      </c>
      <c r="B7" s="205" t="s">
        <v>1168</v>
      </c>
      <c r="C7" s="130" t="s">
        <v>1169</v>
      </c>
      <c r="D7" s="130" t="s">
        <v>1170</v>
      </c>
      <c r="E7" s="130" t="s">
        <v>1171</v>
      </c>
      <c r="F7" s="130" t="s">
        <v>39</v>
      </c>
      <c r="G7" s="130" t="s">
        <v>40</v>
      </c>
      <c r="H7" s="130" t="s">
        <v>42</v>
      </c>
      <c r="I7" s="130" t="s">
        <v>1172</v>
      </c>
      <c r="J7" s="130" t="s">
        <v>43</v>
      </c>
      <c r="K7" s="130" t="s">
        <v>44</v>
      </c>
      <c r="L7" s="205" t="s">
        <v>49</v>
      </c>
      <c r="M7" s="205" t="s">
        <v>54</v>
      </c>
      <c r="N7" s="205" t="s">
        <v>1173</v>
      </c>
      <c r="O7" s="210"/>
      <c r="P7" s="179" t="s">
        <v>1135</v>
      </c>
      <c r="Q7" s="179" t="s">
        <v>1174</v>
      </c>
      <c r="R7" s="180" t="s">
        <v>1175</v>
      </c>
      <c r="S7" s="210"/>
      <c r="T7" s="154" t="s">
        <v>1136</v>
      </c>
      <c r="U7" s="155" t="s">
        <v>83</v>
      </c>
      <c r="V7" s="155" t="s">
        <v>1137</v>
      </c>
      <c r="W7" s="151" t="s">
        <v>1138</v>
      </c>
      <c r="X7" s="155" t="s">
        <v>39</v>
      </c>
      <c r="Y7" s="155" t="s">
        <v>1137</v>
      </c>
      <c r="Z7" s="151" t="s">
        <v>1138</v>
      </c>
      <c r="AA7" s="155" t="s">
        <v>1139</v>
      </c>
      <c r="AB7" s="155" t="s">
        <v>1137</v>
      </c>
      <c r="AC7" s="151" t="s">
        <v>1138</v>
      </c>
      <c r="AD7" s="155" t="s">
        <v>1140</v>
      </c>
      <c r="AE7" s="155" t="s">
        <v>1137</v>
      </c>
      <c r="AF7" s="151" t="s">
        <v>1138</v>
      </c>
      <c r="AG7" s="156" t="s">
        <v>1141</v>
      </c>
      <c r="AH7" s="210"/>
      <c r="AI7" s="118" t="s">
        <v>1165</v>
      </c>
    </row>
    <row r="8" spans="1:35">
      <c r="A8" s="210" t="s">
        <v>1176</v>
      </c>
      <c r="B8" s="210" t="s">
        <v>587</v>
      </c>
      <c r="C8" s="229" t="s">
        <v>142</v>
      </c>
      <c r="D8" s="229">
        <v>12</v>
      </c>
      <c r="E8" s="229">
        <v>12</v>
      </c>
      <c r="F8" s="229"/>
      <c r="G8" s="229"/>
      <c r="H8" s="229">
        <v>32</v>
      </c>
      <c r="I8" s="229" t="s">
        <v>113</v>
      </c>
      <c r="J8" s="229">
        <v>1400</v>
      </c>
      <c r="K8" s="229">
        <v>1200</v>
      </c>
      <c r="L8" s="210" t="s">
        <v>123</v>
      </c>
      <c r="M8" s="210" t="s">
        <v>111</v>
      </c>
      <c r="N8" s="210" t="s">
        <v>1177</v>
      </c>
      <c r="O8" s="115" t="s">
        <v>105</v>
      </c>
      <c r="P8" s="172" t="s">
        <v>1178</v>
      </c>
      <c r="Q8" s="229">
        <f>IFERROR(MATCH(P8,'CostModel Coef'!$C$9:$C$12,0),0)</f>
        <v>0</v>
      </c>
      <c r="R8" s="229" t="b">
        <f>IF(Q8&gt;0,AND(H8&gt;=V8,H8&lt;=W8,F8&gt;=Y8,F8&lt;=Z8),FALSE)</f>
        <v>0</v>
      </c>
      <c r="S8" s="210"/>
      <c r="T8" s="144" t="str">
        <f>IF($Q8&gt;0,INDEX('CostModel Coef'!D$9:D$12,$Q8),"")</f>
        <v/>
      </c>
      <c r="U8" s="142" t="str">
        <f>IF($Q8&gt;0,INDEX('CostModel Coef'!E$9:E$12,$Q8),"")</f>
        <v/>
      </c>
      <c r="V8" s="142" t="str">
        <f>IF($Q8&gt;0,INDEX('CostModel Coef'!F$9:F$12,$Q8),"")</f>
        <v/>
      </c>
      <c r="W8" s="142" t="str">
        <f>IF($Q8&gt;0,INDEX('CostModel Coef'!G$9:G$12,$Q8),"")</f>
        <v/>
      </c>
      <c r="X8" s="142" t="str">
        <f>IF($Q8&gt;0,INDEX('CostModel Coef'!H$9:H$12,$Q8),"")</f>
        <v/>
      </c>
      <c r="Y8" s="142" t="str">
        <f>IF($Q8&gt;0,INDEX('CostModel Coef'!I$9:I$12,$Q8),"")</f>
        <v/>
      </c>
      <c r="Z8" s="142" t="str">
        <f>IF($Q8&gt;0,INDEX('CostModel Coef'!J$9:J$12,$Q8),"")</f>
        <v/>
      </c>
      <c r="AA8" s="142" t="str">
        <f>IF($Q8&gt;0,INDEX('CostModel Coef'!K$9:K$12,$Q8),"")</f>
        <v/>
      </c>
      <c r="AB8" s="142" t="str">
        <f>IF($Q8&gt;0,INDEX('CostModel Coef'!L$9:L$12,$Q8),"")</f>
        <v/>
      </c>
      <c r="AC8" s="142" t="str">
        <f>IF($Q8&gt;0,INDEX('CostModel Coef'!M$9:M$12,$Q8),"")</f>
        <v/>
      </c>
      <c r="AD8" s="142" t="str">
        <f>IF($Q8&gt;0,INDEX('CostModel Coef'!N$9:N$12,$Q8),"")</f>
        <v/>
      </c>
      <c r="AE8" s="142" t="str">
        <f>IF($Q8&gt;0,INDEX('CostModel Coef'!O$9:O$12,$Q8),"")</f>
        <v/>
      </c>
      <c r="AF8" s="142" t="str">
        <f>IF($Q8&gt;0,INDEX('CostModel Coef'!P$9:P$12,$Q8),"")</f>
        <v/>
      </c>
      <c r="AG8" s="143" t="str">
        <f>IF($Q8&gt;0,INDEX('CostModel Coef'!Q$9:Q$12,$Q8),"")</f>
        <v/>
      </c>
      <c r="AH8" s="210"/>
      <c r="AI8" s="116" t="str">
        <f>IF(R8,ROUND((T8+U8*H8+X8*F8+AA8*J8/H8+AD8*G8/1000)*(1+AG8),2),"")</f>
        <v/>
      </c>
    </row>
    <row r="9" spans="1:35">
      <c r="A9" s="210" t="s">
        <v>1179</v>
      </c>
      <c r="B9" s="210" t="s">
        <v>587</v>
      </c>
      <c r="C9" s="229" t="s">
        <v>142</v>
      </c>
      <c r="D9" s="229">
        <v>9</v>
      </c>
      <c r="E9" s="229">
        <v>12</v>
      </c>
      <c r="F9" s="229">
        <v>70</v>
      </c>
      <c r="G9" s="229">
        <v>12000</v>
      </c>
      <c r="H9" s="229">
        <v>32</v>
      </c>
      <c r="I9" s="229" t="s">
        <v>113</v>
      </c>
      <c r="J9" s="229">
        <v>1915</v>
      </c>
      <c r="K9" s="229">
        <v>1675</v>
      </c>
      <c r="L9" s="210" t="s">
        <v>117</v>
      </c>
      <c r="M9" s="210" t="s">
        <v>111</v>
      </c>
      <c r="N9" s="210" t="s">
        <v>1180</v>
      </c>
      <c r="O9" s="115" t="s">
        <v>105</v>
      </c>
      <c r="P9" s="172" t="s">
        <v>1178</v>
      </c>
      <c r="Q9" s="229">
        <f>IFERROR(MATCH(P9,'CostModel Coef'!$C$9:$C$12,0),0)</f>
        <v>0</v>
      </c>
      <c r="R9" s="229" t="b">
        <f t="shared" ref="R9:R68" si="0">IF(Q9&gt;0,AND(H9&gt;=V9,H9&lt;=W9,F9&gt;=Y9,F9&lt;=Z9),FALSE)</f>
        <v>0</v>
      </c>
      <c r="S9" s="210"/>
      <c r="T9" s="144" t="str">
        <f>IF($Q9&gt;0,INDEX('CostModel Coef'!D$9:D$12,$Q9),"")</f>
        <v/>
      </c>
      <c r="U9" s="120" t="str">
        <f>IF($Q9&gt;0,INDEX('CostModel Coef'!E$9:E$12,$Q9),"")</f>
        <v/>
      </c>
      <c r="V9" s="120" t="str">
        <f>IF($Q9&gt;0,INDEX('CostModel Coef'!F$9:F$12,$Q9),"")</f>
        <v/>
      </c>
      <c r="W9" s="120" t="str">
        <f>IF($Q9&gt;0,INDEX('CostModel Coef'!G$9:G$12,$Q9),"")</f>
        <v/>
      </c>
      <c r="X9" s="120" t="str">
        <f>IF($Q9&gt;0,INDEX('CostModel Coef'!H$9:H$12,$Q9),"")</f>
        <v/>
      </c>
      <c r="Y9" s="120" t="str">
        <f>IF($Q9&gt;0,INDEX('CostModel Coef'!I$9:I$12,$Q9),"")</f>
        <v/>
      </c>
      <c r="Z9" s="120" t="str">
        <f>IF($Q9&gt;0,INDEX('CostModel Coef'!J$9:J$12,$Q9),"")</f>
        <v/>
      </c>
      <c r="AA9" s="120" t="str">
        <f>IF($Q9&gt;0,INDEX('CostModel Coef'!K$9:K$12,$Q9),"")</f>
        <v/>
      </c>
      <c r="AB9" s="120" t="str">
        <f>IF($Q9&gt;0,INDEX('CostModel Coef'!L$9:L$12,$Q9),"")</f>
        <v/>
      </c>
      <c r="AC9" s="120" t="str">
        <f>IF($Q9&gt;0,INDEX('CostModel Coef'!M$9:M$12,$Q9),"")</f>
        <v/>
      </c>
      <c r="AD9" s="120" t="str">
        <f>IF($Q9&gt;0,INDEX('CostModel Coef'!N$9:N$12,$Q9),"")</f>
        <v/>
      </c>
      <c r="AE9" s="120" t="str">
        <f>IF($Q9&gt;0,INDEX('CostModel Coef'!O$9:O$12,$Q9),"")</f>
        <v/>
      </c>
      <c r="AF9" s="120" t="str">
        <f>IF($Q9&gt;0,INDEX('CostModel Coef'!P$9:P$12,$Q9),"")</f>
        <v/>
      </c>
      <c r="AG9" s="145" t="str">
        <f>IF($Q9&gt;0,INDEX('CostModel Coef'!Q$9:Q$12,$Q9),"")</f>
        <v/>
      </c>
      <c r="AH9" s="210"/>
      <c r="AI9" s="116" t="str">
        <f t="shared" ref="AI9:AI68" si="1">IF(R9,ROUND((T9+U9*H9+X9*F9+AA9*J9/H9+AD9*G9/1000)*(1+AG9),2),"")</f>
        <v/>
      </c>
    </row>
    <row r="10" spans="1:35">
      <c r="A10" s="210" t="s">
        <v>1181</v>
      </c>
      <c r="B10" s="210" t="s">
        <v>587</v>
      </c>
      <c r="C10" s="229" t="s">
        <v>142</v>
      </c>
      <c r="D10" s="229">
        <v>9</v>
      </c>
      <c r="E10" s="229">
        <v>16</v>
      </c>
      <c r="F10" s="229">
        <v>70</v>
      </c>
      <c r="G10" s="229">
        <v>12000</v>
      </c>
      <c r="H10" s="229">
        <v>40</v>
      </c>
      <c r="I10" s="229" t="s">
        <v>113</v>
      </c>
      <c r="J10" s="229">
        <v>2745</v>
      </c>
      <c r="K10" s="229">
        <v>2400</v>
      </c>
      <c r="L10" s="210" t="s">
        <v>117</v>
      </c>
      <c r="M10" s="210" t="s">
        <v>111</v>
      </c>
      <c r="N10" s="210" t="s">
        <v>1182</v>
      </c>
      <c r="O10" s="115" t="s">
        <v>105</v>
      </c>
      <c r="P10" s="172" t="s">
        <v>1178</v>
      </c>
      <c r="Q10" s="229">
        <f>IFERROR(MATCH(P10,'CostModel Coef'!$C$9:$C$12,0),0)</f>
        <v>0</v>
      </c>
      <c r="R10" s="229" t="b">
        <f t="shared" si="0"/>
        <v>0</v>
      </c>
      <c r="S10" s="210"/>
      <c r="T10" s="144" t="str">
        <f>IF($Q10&gt;0,INDEX('CostModel Coef'!D$9:D$12,$Q10),"")</f>
        <v/>
      </c>
      <c r="U10" s="120" t="str">
        <f>IF($Q10&gt;0,INDEX('CostModel Coef'!E$9:E$12,$Q10),"")</f>
        <v/>
      </c>
      <c r="V10" s="120" t="str">
        <f>IF($Q10&gt;0,INDEX('CostModel Coef'!F$9:F$12,$Q10),"")</f>
        <v/>
      </c>
      <c r="W10" s="120" t="str">
        <f>IF($Q10&gt;0,INDEX('CostModel Coef'!G$9:G$12,$Q10),"")</f>
        <v/>
      </c>
      <c r="X10" s="120" t="str">
        <f>IF($Q10&gt;0,INDEX('CostModel Coef'!H$9:H$12,$Q10),"")</f>
        <v/>
      </c>
      <c r="Y10" s="120" t="str">
        <f>IF($Q10&gt;0,INDEX('CostModel Coef'!I$9:I$12,$Q10),"")</f>
        <v/>
      </c>
      <c r="Z10" s="120" t="str">
        <f>IF($Q10&gt;0,INDEX('CostModel Coef'!J$9:J$12,$Q10),"")</f>
        <v/>
      </c>
      <c r="AA10" s="120" t="str">
        <f>IF($Q10&gt;0,INDEX('CostModel Coef'!K$9:K$12,$Q10),"")</f>
        <v/>
      </c>
      <c r="AB10" s="120" t="str">
        <f>IF($Q10&gt;0,INDEX('CostModel Coef'!L$9:L$12,$Q10),"")</f>
        <v/>
      </c>
      <c r="AC10" s="120" t="str">
        <f>IF($Q10&gt;0,INDEX('CostModel Coef'!M$9:M$12,$Q10),"")</f>
        <v/>
      </c>
      <c r="AD10" s="120" t="str">
        <f>IF($Q10&gt;0,INDEX('CostModel Coef'!N$9:N$12,$Q10),"")</f>
        <v/>
      </c>
      <c r="AE10" s="120" t="str">
        <f>IF($Q10&gt;0,INDEX('CostModel Coef'!O$9:O$12,$Q10),"")</f>
        <v/>
      </c>
      <c r="AF10" s="120" t="str">
        <f>IF($Q10&gt;0,INDEX('CostModel Coef'!P$9:P$12,$Q10),"")</f>
        <v/>
      </c>
      <c r="AG10" s="145" t="str">
        <f>IF($Q10&gt;0,INDEX('CostModel Coef'!Q$9:Q$12,$Q10),"")</f>
        <v/>
      </c>
      <c r="AH10" s="210"/>
      <c r="AI10" s="116" t="str">
        <f t="shared" si="1"/>
        <v/>
      </c>
    </row>
    <row r="11" spans="1:35">
      <c r="A11" s="210" t="s">
        <v>1183</v>
      </c>
      <c r="B11" s="210" t="s">
        <v>587</v>
      </c>
      <c r="C11" s="229" t="s">
        <v>142</v>
      </c>
      <c r="D11" s="229">
        <v>9</v>
      </c>
      <c r="E11" s="229">
        <v>6</v>
      </c>
      <c r="F11" s="229">
        <v>70</v>
      </c>
      <c r="G11" s="229">
        <v>12000</v>
      </c>
      <c r="H11" s="229">
        <v>20</v>
      </c>
      <c r="I11" s="229" t="s">
        <v>113</v>
      </c>
      <c r="J11" s="229">
        <v>765</v>
      </c>
      <c r="K11" s="229">
        <v>670</v>
      </c>
      <c r="L11" s="210" t="s">
        <v>117</v>
      </c>
      <c r="M11" s="210" t="s">
        <v>111</v>
      </c>
      <c r="N11" s="210" t="s">
        <v>1184</v>
      </c>
      <c r="O11" s="115" t="s">
        <v>105</v>
      </c>
      <c r="P11" s="172" t="s">
        <v>1178</v>
      </c>
      <c r="Q11" s="229">
        <f>IFERROR(MATCH(P11,'CostModel Coef'!$C$9:$C$12,0),0)</f>
        <v>0</v>
      </c>
      <c r="R11" s="229" t="b">
        <f t="shared" si="0"/>
        <v>0</v>
      </c>
      <c r="S11" s="210"/>
      <c r="T11" s="144" t="str">
        <f>IF($Q11&gt;0,INDEX('CostModel Coef'!D$9:D$12,$Q11),"")</f>
        <v/>
      </c>
      <c r="U11" s="120" t="str">
        <f>IF($Q11&gt;0,INDEX('CostModel Coef'!E$9:E$12,$Q11),"")</f>
        <v/>
      </c>
      <c r="V11" s="120" t="str">
        <f>IF($Q11&gt;0,INDEX('CostModel Coef'!F$9:F$12,$Q11),"")</f>
        <v/>
      </c>
      <c r="W11" s="120" t="str">
        <f>IF($Q11&gt;0,INDEX('CostModel Coef'!G$9:G$12,$Q11),"")</f>
        <v/>
      </c>
      <c r="X11" s="120" t="str">
        <f>IF($Q11&gt;0,INDEX('CostModel Coef'!H$9:H$12,$Q11),"")</f>
        <v/>
      </c>
      <c r="Y11" s="120" t="str">
        <f>IF($Q11&gt;0,INDEX('CostModel Coef'!I$9:I$12,$Q11),"")</f>
        <v/>
      </c>
      <c r="Z11" s="120" t="str">
        <f>IF($Q11&gt;0,INDEX('CostModel Coef'!J$9:J$12,$Q11),"")</f>
        <v/>
      </c>
      <c r="AA11" s="120" t="str">
        <f>IF($Q11&gt;0,INDEX('CostModel Coef'!K$9:K$12,$Q11),"")</f>
        <v/>
      </c>
      <c r="AB11" s="120" t="str">
        <f>IF($Q11&gt;0,INDEX('CostModel Coef'!L$9:L$12,$Q11),"")</f>
        <v/>
      </c>
      <c r="AC11" s="120" t="str">
        <f>IF($Q11&gt;0,INDEX('CostModel Coef'!M$9:M$12,$Q11),"")</f>
        <v/>
      </c>
      <c r="AD11" s="120" t="str">
        <f>IF($Q11&gt;0,INDEX('CostModel Coef'!N$9:N$12,$Q11),"")</f>
        <v/>
      </c>
      <c r="AE11" s="120" t="str">
        <f>IF($Q11&gt;0,INDEX('CostModel Coef'!O$9:O$12,$Q11),"")</f>
        <v/>
      </c>
      <c r="AF11" s="120" t="str">
        <f>IF($Q11&gt;0,INDEX('CostModel Coef'!P$9:P$12,$Q11),"")</f>
        <v/>
      </c>
      <c r="AG11" s="145" t="str">
        <f>IF($Q11&gt;0,INDEX('CostModel Coef'!Q$9:Q$12,$Q11),"")</f>
        <v/>
      </c>
      <c r="AH11" s="210"/>
      <c r="AI11" s="116" t="str">
        <f t="shared" si="1"/>
        <v/>
      </c>
    </row>
    <row r="12" spans="1:35">
      <c r="A12" s="210" t="s">
        <v>1185</v>
      </c>
      <c r="B12" s="210" t="s">
        <v>587</v>
      </c>
      <c r="C12" s="229" t="s">
        <v>142</v>
      </c>
      <c r="D12" s="229">
        <v>9</v>
      </c>
      <c r="E12" s="229">
        <v>8</v>
      </c>
      <c r="F12" s="229">
        <v>70</v>
      </c>
      <c r="G12" s="229">
        <v>12000</v>
      </c>
      <c r="H12" s="229">
        <v>22</v>
      </c>
      <c r="I12" s="229" t="s">
        <v>113</v>
      </c>
      <c r="J12" s="229">
        <v>1045</v>
      </c>
      <c r="K12" s="229">
        <v>914</v>
      </c>
      <c r="L12" s="210" t="s">
        <v>117</v>
      </c>
      <c r="M12" s="210" t="s">
        <v>111</v>
      </c>
      <c r="N12" s="210" t="s">
        <v>1186</v>
      </c>
      <c r="O12" s="115" t="s">
        <v>105</v>
      </c>
      <c r="P12" s="172" t="s">
        <v>1178</v>
      </c>
      <c r="Q12" s="229">
        <f>IFERROR(MATCH(P12,'CostModel Coef'!$C$9:$C$12,0),0)</f>
        <v>0</v>
      </c>
      <c r="R12" s="229" t="b">
        <f t="shared" si="0"/>
        <v>0</v>
      </c>
      <c r="S12" s="210"/>
      <c r="T12" s="144" t="str">
        <f>IF($Q12&gt;0,INDEX('CostModel Coef'!D$9:D$12,$Q12),"")</f>
        <v/>
      </c>
      <c r="U12" s="120" t="str">
        <f>IF($Q12&gt;0,INDEX('CostModel Coef'!E$9:E$12,$Q12),"")</f>
        <v/>
      </c>
      <c r="V12" s="120" t="str">
        <f>IF($Q12&gt;0,INDEX('CostModel Coef'!F$9:F$12,$Q12),"")</f>
        <v/>
      </c>
      <c r="W12" s="120" t="str">
        <f>IF($Q12&gt;0,INDEX('CostModel Coef'!G$9:G$12,$Q12),"")</f>
        <v/>
      </c>
      <c r="X12" s="120" t="str">
        <f>IF($Q12&gt;0,INDEX('CostModel Coef'!H$9:H$12,$Q12),"")</f>
        <v/>
      </c>
      <c r="Y12" s="120" t="str">
        <f>IF($Q12&gt;0,INDEX('CostModel Coef'!I$9:I$12,$Q12),"")</f>
        <v/>
      </c>
      <c r="Z12" s="120" t="str">
        <f>IF($Q12&gt;0,INDEX('CostModel Coef'!J$9:J$12,$Q12),"")</f>
        <v/>
      </c>
      <c r="AA12" s="120" t="str">
        <f>IF($Q12&gt;0,INDEX('CostModel Coef'!K$9:K$12,$Q12),"")</f>
        <v/>
      </c>
      <c r="AB12" s="120" t="str">
        <f>IF($Q12&gt;0,INDEX('CostModel Coef'!L$9:L$12,$Q12),"")</f>
        <v/>
      </c>
      <c r="AC12" s="120" t="str">
        <f>IF($Q12&gt;0,INDEX('CostModel Coef'!M$9:M$12,$Q12),"")</f>
        <v/>
      </c>
      <c r="AD12" s="120" t="str">
        <f>IF($Q12&gt;0,INDEX('CostModel Coef'!N$9:N$12,$Q12),"")</f>
        <v/>
      </c>
      <c r="AE12" s="120" t="str">
        <f>IF($Q12&gt;0,INDEX('CostModel Coef'!O$9:O$12,$Q12),"")</f>
        <v/>
      </c>
      <c r="AF12" s="120" t="str">
        <f>IF($Q12&gt;0,INDEX('CostModel Coef'!P$9:P$12,$Q12),"")</f>
        <v/>
      </c>
      <c r="AG12" s="145" t="str">
        <f>IF($Q12&gt;0,INDEX('CostModel Coef'!Q$9:Q$12,$Q12),"")</f>
        <v/>
      </c>
      <c r="AH12" s="210"/>
      <c r="AI12" s="116" t="str">
        <f t="shared" si="1"/>
        <v/>
      </c>
    </row>
    <row r="13" spans="1:35">
      <c r="A13" s="210" t="s">
        <v>1187</v>
      </c>
      <c r="B13" s="210" t="s">
        <v>587</v>
      </c>
      <c r="C13" s="229" t="s">
        <v>172</v>
      </c>
      <c r="D13" s="229">
        <v>10</v>
      </c>
      <c r="E13" s="229">
        <v>48</v>
      </c>
      <c r="F13" s="229">
        <v>60</v>
      </c>
      <c r="G13" s="229">
        <v>9000</v>
      </c>
      <c r="H13" s="229">
        <v>40</v>
      </c>
      <c r="I13" s="229" t="s">
        <v>113</v>
      </c>
      <c r="J13" s="229">
        <v>3145</v>
      </c>
      <c r="K13" s="229">
        <v>2750</v>
      </c>
      <c r="L13" s="210" t="s">
        <v>117</v>
      </c>
      <c r="M13" s="210" t="s">
        <v>111</v>
      </c>
      <c r="N13" s="210" t="s">
        <v>1188</v>
      </c>
      <c r="O13" s="115" t="s">
        <v>105</v>
      </c>
      <c r="P13" s="172" t="s">
        <v>1178</v>
      </c>
      <c r="Q13" s="229">
        <f>IFERROR(MATCH(P13,'CostModel Coef'!$C$9:$C$12,0),0)</f>
        <v>0</v>
      </c>
      <c r="R13" s="229" t="b">
        <f t="shared" si="0"/>
        <v>0</v>
      </c>
      <c r="S13" s="210"/>
      <c r="T13" s="144" t="str">
        <f>IF($Q13&gt;0,INDEX('CostModel Coef'!D$9:D$12,$Q13),"")</f>
        <v/>
      </c>
      <c r="U13" s="120" t="str">
        <f>IF($Q13&gt;0,INDEX('CostModel Coef'!E$9:E$12,$Q13),"")</f>
        <v/>
      </c>
      <c r="V13" s="120" t="str">
        <f>IF($Q13&gt;0,INDEX('CostModel Coef'!F$9:F$12,$Q13),"")</f>
        <v/>
      </c>
      <c r="W13" s="120" t="str">
        <f>IF($Q13&gt;0,INDEX('CostModel Coef'!G$9:G$12,$Q13),"")</f>
        <v/>
      </c>
      <c r="X13" s="120" t="str">
        <f>IF($Q13&gt;0,INDEX('CostModel Coef'!H$9:H$12,$Q13),"")</f>
        <v/>
      </c>
      <c r="Y13" s="120" t="str">
        <f>IF($Q13&gt;0,INDEX('CostModel Coef'!I$9:I$12,$Q13),"")</f>
        <v/>
      </c>
      <c r="Z13" s="120" t="str">
        <f>IF($Q13&gt;0,INDEX('CostModel Coef'!J$9:J$12,$Q13),"")</f>
        <v/>
      </c>
      <c r="AA13" s="120" t="str">
        <f>IF($Q13&gt;0,INDEX('CostModel Coef'!K$9:K$12,$Q13),"")</f>
        <v/>
      </c>
      <c r="AB13" s="120" t="str">
        <f>IF($Q13&gt;0,INDEX('CostModel Coef'!L$9:L$12,$Q13),"")</f>
        <v/>
      </c>
      <c r="AC13" s="120" t="str">
        <f>IF($Q13&gt;0,INDEX('CostModel Coef'!M$9:M$12,$Q13),"")</f>
        <v/>
      </c>
      <c r="AD13" s="120" t="str">
        <f>IF($Q13&gt;0,INDEX('CostModel Coef'!N$9:N$12,$Q13),"")</f>
        <v/>
      </c>
      <c r="AE13" s="120" t="str">
        <f>IF($Q13&gt;0,INDEX('CostModel Coef'!O$9:O$12,$Q13),"")</f>
        <v/>
      </c>
      <c r="AF13" s="120" t="str">
        <f>IF($Q13&gt;0,INDEX('CostModel Coef'!P$9:P$12,$Q13),"")</f>
        <v/>
      </c>
      <c r="AG13" s="145" t="str">
        <f>IF($Q13&gt;0,INDEX('CostModel Coef'!Q$9:Q$12,$Q13),"")</f>
        <v/>
      </c>
      <c r="AH13" s="210"/>
      <c r="AI13" s="116" t="str">
        <f t="shared" si="1"/>
        <v/>
      </c>
    </row>
    <row r="14" spans="1:35">
      <c r="A14" s="210" t="s">
        <v>1189</v>
      </c>
      <c r="B14" s="210" t="s">
        <v>587</v>
      </c>
      <c r="C14" s="229" t="s">
        <v>172</v>
      </c>
      <c r="D14" s="229">
        <v>12</v>
      </c>
      <c r="E14" s="229">
        <v>18</v>
      </c>
      <c r="F14" s="229">
        <v>60</v>
      </c>
      <c r="G14" s="229">
        <v>9000</v>
      </c>
      <c r="H14" s="229">
        <v>15</v>
      </c>
      <c r="I14" s="229" t="s">
        <v>113</v>
      </c>
      <c r="J14" s="229">
        <v>950</v>
      </c>
      <c r="K14" s="229">
        <v>830</v>
      </c>
      <c r="L14" s="210" t="s">
        <v>123</v>
      </c>
      <c r="M14" s="210" t="s">
        <v>111</v>
      </c>
      <c r="N14" s="210" t="s">
        <v>1190</v>
      </c>
      <c r="O14" s="115" t="s">
        <v>105</v>
      </c>
      <c r="P14" s="172" t="s">
        <v>1178</v>
      </c>
      <c r="Q14" s="229">
        <f>IFERROR(MATCH(P14,'CostModel Coef'!$C$9:$C$12,0),0)</f>
        <v>0</v>
      </c>
      <c r="R14" s="229" t="b">
        <f t="shared" si="0"/>
        <v>0</v>
      </c>
      <c r="S14" s="210"/>
      <c r="T14" s="144" t="str">
        <f>IF($Q14&gt;0,INDEX('CostModel Coef'!D$9:D$12,$Q14),"")</f>
        <v/>
      </c>
      <c r="U14" s="120" t="str">
        <f>IF($Q14&gt;0,INDEX('CostModel Coef'!E$9:E$12,$Q14),"")</f>
        <v/>
      </c>
      <c r="V14" s="120" t="str">
        <f>IF($Q14&gt;0,INDEX('CostModel Coef'!F$9:F$12,$Q14),"")</f>
        <v/>
      </c>
      <c r="W14" s="120" t="str">
        <f>IF($Q14&gt;0,INDEX('CostModel Coef'!G$9:G$12,$Q14),"")</f>
        <v/>
      </c>
      <c r="X14" s="120" t="str">
        <f>IF($Q14&gt;0,INDEX('CostModel Coef'!H$9:H$12,$Q14),"")</f>
        <v/>
      </c>
      <c r="Y14" s="120" t="str">
        <f>IF($Q14&gt;0,INDEX('CostModel Coef'!I$9:I$12,$Q14),"")</f>
        <v/>
      </c>
      <c r="Z14" s="120" t="str">
        <f>IF($Q14&gt;0,INDEX('CostModel Coef'!J$9:J$12,$Q14),"")</f>
        <v/>
      </c>
      <c r="AA14" s="120" t="str">
        <f>IF($Q14&gt;0,INDEX('CostModel Coef'!K$9:K$12,$Q14),"")</f>
        <v/>
      </c>
      <c r="AB14" s="120" t="str">
        <f>IF($Q14&gt;0,INDEX('CostModel Coef'!L$9:L$12,$Q14),"")</f>
        <v/>
      </c>
      <c r="AC14" s="120" t="str">
        <f>IF($Q14&gt;0,INDEX('CostModel Coef'!M$9:M$12,$Q14),"")</f>
        <v/>
      </c>
      <c r="AD14" s="120" t="str">
        <f>IF($Q14&gt;0,INDEX('CostModel Coef'!N$9:N$12,$Q14),"")</f>
        <v/>
      </c>
      <c r="AE14" s="120" t="str">
        <f>IF($Q14&gt;0,INDEX('CostModel Coef'!O$9:O$12,$Q14),"")</f>
        <v/>
      </c>
      <c r="AF14" s="120" t="str">
        <f>IF($Q14&gt;0,INDEX('CostModel Coef'!P$9:P$12,$Q14),"")</f>
        <v/>
      </c>
      <c r="AG14" s="145" t="str">
        <f>IF($Q14&gt;0,INDEX('CostModel Coef'!Q$9:Q$12,$Q14),"")</f>
        <v/>
      </c>
      <c r="AH14" s="210"/>
      <c r="AI14" s="116" t="str">
        <f t="shared" si="1"/>
        <v/>
      </c>
    </row>
    <row r="15" spans="1:35">
      <c r="A15" s="210" t="s">
        <v>1191</v>
      </c>
      <c r="B15" s="210" t="s">
        <v>587</v>
      </c>
      <c r="C15" s="229" t="s">
        <v>172</v>
      </c>
      <c r="D15" s="229">
        <v>12</v>
      </c>
      <c r="E15" s="229">
        <v>24</v>
      </c>
      <c r="F15" s="229">
        <v>60</v>
      </c>
      <c r="G15" s="229">
        <v>9000</v>
      </c>
      <c r="H15" s="229">
        <v>20</v>
      </c>
      <c r="I15" s="229" t="s">
        <v>113</v>
      </c>
      <c r="J15" s="229">
        <v>1200</v>
      </c>
      <c r="K15" s="229">
        <v>1050</v>
      </c>
      <c r="L15" s="210" t="s">
        <v>123</v>
      </c>
      <c r="M15" s="210" t="s">
        <v>111</v>
      </c>
      <c r="N15" s="210" t="s">
        <v>1192</v>
      </c>
      <c r="O15" s="115" t="s">
        <v>105</v>
      </c>
      <c r="P15" s="172" t="s">
        <v>1178</v>
      </c>
      <c r="Q15" s="229">
        <f>IFERROR(MATCH(P15,'CostModel Coef'!$C$9:$C$12,0),0)</f>
        <v>0</v>
      </c>
      <c r="R15" s="229" t="b">
        <f t="shared" si="0"/>
        <v>0</v>
      </c>
      <c r="S15" s="210"/>
      <c r="T15" s="144" t="str">
        <f>IF($Q15&gt;0,INDEX('CostModel Coef'!D$9:D$12,$Q15),"")</f>
        <v/>
      </c>
      <c r="U15" s="120" t="str">
        <f>IF($Q15&gt;0,INDEX('CostModel Coef'!E$9:E$12,$Q15),"")</f>
        <v/>
      </c>
      <c r="V15" s="120" t="str">
        <f>IF($Q15&gt;0,INDEX('CostModel Coef'!F$9:F$12,$Q15),"")</f>
        <v/>
      </c>
      <c r="W15" s="120" t="str">
        <f>IF($Q15&gt;0,INDEX('CostModel Coef'!G$9:G$12,$Q15),"")</f>
        <v/>
      </c>
      <c r="X15" s="120" t="str">
        <f>IF($Q15&gt;0,INDEX('CostModel Coef'!H$9:H$12,$Q15),"")</f>
        <v/>
      </c>
      <c r="Y15" s="120" t="str">
        <f>IF($Q15&gt;0,INDEX('CostModel Coef'!I$9:I$12,$Q15),"")</f>
        <v/>
      </c>
      <c r="Z15" s="120" t="str">
        <f>IF($Q15&gt;0,INDEX('CostModel Coef'!J$9:J$12,$Q15),"")</f>
        <v/>
      </c>
      <c r="AA15" s="120" t="str">
        <f>IF($Q15&gt;0,INDEX('CostModel Coef'!K$9:K$12,$Q15),"")</f>
        <v/>
      </c>
      <c r="AB15" s="120" t="str">
        <f>IF($Q15&gt;0,INDEX('CostModel Coef'!L$9:L$12,$Q15),"")</f>
        <v/>
      </c>
      <c r="AC15" s="120" t="str">
        <f>IF($Q15&gt;0,INDEX('CostModel Coef'!M$9:M$12,$Q15),"")</f>
        <v/>
      </c>
      <c r="AD15" s="120" t="str">
        <f>IF($Q15&gt;0,INDEX('CostModel Coef'!N$9:N$12,$Q15),"")</f>
        <v/>
      </c>
      <c r="AE15" s="120" t="str">
        <f>IF($Q15&gt;0,INDEX('CostModel Coef'!O$9:O$12,$Q15),"")</f>
        <v/>
      </c>
      <c r="AF15" s="120" t="str">
        <f>IF($Q15&gt;0,INDEX('CostModel Coef'!P$9:P$12,$Q15),"")</f>
        <v/>
      </c>
      <c r="AG15" s="145" t="str">
        <f>IF($Q15&gt;0,INDEX('CostModel Coef'!Q$9:Q$12,$Q15),"")</f>
        <v/>
      </c>
      <c r="AH15" s="210"/>
      <c r="AI15" s="116" t="str">
        <f t="shared" si="1"/>
        <v/>
      </c>
    </row>
    <row r="16" spans="1:35">
      <c r="A16" s="210" t="s">
        <v>1193</v>
      </c>
      <c r="B16" s="210" t="s">
        <v>587</v>
      </c>
      <c r="C16" s="229" t="s">
        <v>172</v>
      </c>
      <c r="D16" s="229">
        <v>12</v>
      </c>
      <c r="E16" s="229">
        <v>24</v>
      </c>
      <c r="F16" s="229">
        <v>60</v>
      </c>
      <c r="G16" s="229">
        <v>9000</v>
      </c>
      <c r="H16" s="229">
        <v>35</v>
      </c>
      <c r="I16" s="229" t="s">
        <v>1194</v>
      </c>
      <c r="J16" s="229">
        <v>1895</v>
      </c>
      <c r="K16" s="229">
        <v>1650</v>
      </c>
      <c r="L16" s="210" t="s">
        <v>123</v>
      </c>
      <c r="M16" s="210" t="s">
        <v>111</v>
      </c>
      <c r="N16" s="210" t="s">
        <v>1195</v>
      </c>
      <c r="O16" s="115" t="s">
        <v>105</v>
      </c>
      <c r="P16" s="172" t="s">
        <v>1178</v>
      </c>
      <c r="Q16" s="229">
        <f>IFERROR(MATCH(P16,'CostModel Coef'!$C$9:$C$12,0),0)</f>
        <v>0</v>
      </c>
      <c r="R16" s="229" t="b">
        <f t="shared" si="0"/>
        <v>0</v>
      </c>
      <c r="S16" s="210"/>
      <c r="T16" s="144" t="str">
        <f>IF($Q16&gt;0,INDEX('CostModel Coef'!D$9:D$12,$Q16),"")</f>
        <v/>
      </c>
      <c r="U16" s="120" t="str">
        <f>IF($Q16&gt;0,INDEX('CostModel Coef'!E$9:E$12,$Q16),"")</f>
        <v/>
      </c>
      <c r="V16" s="120" t="str">
        <f>IF($Q16&gt;0,INDEX('CostModel Coef'!F$9:F$12,$Q16),"")</f>
        <v/>
      </c>
      <c r="W16" s="120" t="str">
        <f>IF($Q16&gt;0,INDEX('CostModel Coef'!G$9:G$12,$Q16),"")</f>
        <v/>
      </c>
      <c r="X16" s="120" t="str">
        <f>IF($Q16&gt;0,INDEX('CostModel Coef'!H$9:H$12,$Q16),"")</f>
        <v/>
      </c>
      <c r="Y16" s="120" t="str">
        <f>IF($Q16&gt;0,INDEX('CostModel Coef'!I$9:I$12,$Q16),"")</f>
        <v/>
      </c>
      <c r="Z16" s="120" t="str">
        <f>IF($Q16&gt;0,INDEX('CostModel Coef'!J$9:J$12,$Q16),"")</f>
        <v/>
      </c>
      <c r="AA16" s="120" t="str">
        <f>IF($Q16&gt;0,INDEX('CostModel Coef'!K$9:K$12,$Q16),"")</f>
        <v/>
      </c>
      <c r="AB16" s="120" t="str">
        <f>IF($Q16&gt;0,INDEX('CostModel Coef'!L$9:L$12,$Q16),"")</f>
        <v/>
      </c>
      <c r="AC16" s="120" t="str">
        <f>IF($Q16&gt;0,INDEX('CostModel Coef'!M$9:M$12,$Q16),"")</f>
        <v/>
      </c>
      <c r="AD16" s="120" t="str">
        <f>IF($Q16&gt;0,INDEX('CostModel Coef'!N$9:N$12,$Q16),"")</f>
        <v/>
      </c>
      <c r="AE16" s="120" t="str">
        <f>IF($Q16&gt;0,INDEX('CostModel Coef'!O$9:O$12,$Q16),"")</f>
        <v/>
      </c>
      <c r="AF16" s="120" t="str">
        <f>IF($Q16&gt;0,INDEX('CostModel Coef'!P$9:P$12,$Q16),"")</f>
        <v/>
      </c>
      <c r="AG16" s="145" t="str">
        <f>IF($Q16&gt;0,INDEX('CostModel Coef'!Q$9:Q$12,$Q16),"")</f>
        <v/>
      </c>
      <c r="AH16" s="210"/>
      <c r="AI16" s="116" t="str">
        <f t="shared" si="1"/>
        <v/>
      </c>
    </row>
    <row r="17" spans="1:35">
      <c r="A17" s="210" t="s">
        <v>1196</v>
      </c>
      <c r="B17" s="210" t="s">
        <v>587</v>
      </c>
      <c r="C17" s="229" t="s">
        <v>172</v>
      </c>
      <c r="D17" s="229">
        <v>12</v>
      </c>
      <c r="E17" s="229">
        <v>36</v>
      </c>
      <c r="F17" s="229">
        <v>60</v>
      </c>
      <c r="G17" s="229">
        <v>18000</v>
      </c>
      <c r="H17" s="229">
        <v>25</v>
      </c>
      <c r="I17" s="229" t="s">
        <v>113</v>
      </c>
      <c r="J17" s="229">
        <v>1885</v>
      </c>
      <c r="K17" s="229">
        <v>1650</v>
      </c>
      <c r="L17" s="210" t="s">
        <v>123</v>
      </c>
      <c r="M17" s="210" t="s">
        <v>111</v>
      </c>
      <c r="N17" s="210" t="s">
        <v>1197</v>
      </c>
      <c r="O17" s="115" t="s">
        <v>105</v>
      </c>
      <c r="P17" s="172" t="s">
        <v>1178</v>
      </c>
      <c r="Q17" s="229">
        <f>IFERROR(MATCH(P17,'CostModel Coef'!$C$9:$C$12,0),0)</f>
        <v>0</v>
      </c>
      <c r="R17" s="229" t="b">
        <f t="shared" si="0"/>
        <v>0</v>
      </c>
      <c r="S17" s="210"/>
      <c r="T17" s="144" t="str">
        <f>IF($Q17&gt;0,INDEX('CostModel Coef'!D$9:D$12,$Q17),"")</f>
        <v/>
      </c>
      <c r="U17" s="120" t="str">
        <f>IF($Q17&gt;0,INDEX('CostModel Coef'!E$9:E$12,$Q17),"")</f>
        <v/>
      </c>
      <c r="V17" s="120" t="str">
        <f>IF($Q17&gt;0,INDEX('CostModel Coef'!F$9:F$12,$Q17),"")</f>
        <v/>
      </c>
      <c r="W17" s="120" t="str">
        <f>IF($Q17&gt;0,INDEX('CostModel Coef'!G$9:G$12,$Q17),"")</f>
        <v/>
      </c>
      <c r="X17" s="120" t="str">
        <f>IF($Q17&gt;0,INDEX('CostModel Coef'!H$9:H$12,$Q17),"")</f>
        <v/>
      </c>
      <c r="Y17" s="120" t="str">
        <f>IF($Q17&gt;0,INDEX('CostModel Coef'!I$9:I$12,$Q17),"")</f>
        <v/>
      </c>
      <c r="Z17" s="120" t="str">
        <f>IF($Q17&gt;0,INDEX('CostModel Coef'!J$9:J$12,$Q17),"")</f>
        <v/>
      </c>
      <c r="AA17" s="120" t="str">
        <f>IF($Q17&gt;0,INDEX('CostModel Coef'!K$9:K$12,$Q17),"")</f>
        <v/>
      </c>
      <c r="AB17" s="120" t="str">
        <f>IF($Q17&gt;0,INDEX('CostModel Coef'!L$9:L$12,$Q17),"")</f>
        <v/>
      </c>
      <c r="AC17" s="120" t="str">
        <f>IF($Q17&gt;0,INDEX('CostModel Coef'!M$9:M$12,$Q17),"")</f>
        <v/>
      </c>
      <c r="AD17" s="120" t="str">
        <f>IF($Q17&gt;0,INDEX('CostModel Coef'!N$9:N$12,$Q17),"")</f>
        <v/>
      </c>
      <c r="AE17" s="120" t="str">
        <f>IF($Q17&gt;0,INDEX('CostModel Coef'!O$9:O$12,$Q17),"")</f>
        <v/>
      </c>
      <c r="AF17" s="120" t="str">
        <f>IF($Q17&gt;0,INDEX('CostModel Coef'!P$9:P$12,$Q17),"")</f>
        <v/>
      </c>
      <c r="AG17" s="145" t="str">
        <f>IF($Q17&gt;0,INDEX('CostModel Coef'!Q$9:Q$12,$Q17),"")</f>
        <v/>
      </c>
      <c r="AH17" s="210"/>
      <c r="AI17" s="116" t="str">
        <f t="shared" si="1"/>
        <v/>
      </c>
    </row>
    <row r="18" spans="1:35">
      <c r="A18" s="210" t="s">
        <v>1198</v>
      </c>
      <c r="B18" s="210" t="s">
        <v>587</v>
      </c>
      <c r="C18" s="229" t="s">
        <v>172</v>
      </c>
      <c r="D18" s="229">
        <v>12</v>
      </c>
      <c r="E18" s="229">
        <v>36</v>
      </c>
      <c r="F18" s="229">
        <v>60</v>
      </c>
      <c r="G18" s="229">
        <v>18000</v>
      </c>
      <c r="H18" s="229">
        <v>30</v>
      </c>
      <c r="I18" s="229" t="s">
        <v>113</v>
      </c>
      <c r="J18" s="229">
        <v>2170</v>
      </c>
      <c r="K18" s="229">
        <v>1900</v>
      </c>
      <c r="L18" s="210" t="s">
        <v>123</v>
      </c>
      <c r="M18" s="210" t="s">
        <v>111</v>
      </c>
      <c r="N18" s="210" t="s">
        <v>1199</v>
      </c>
      <c r="O18" s="115" t="s">
        <v>105</v>
      </c>
      <c r="P18" s="172" t="s">
        <v>1178</v>
      </c>
      <c r="Q18" s="229">
        <f>IFERROR(MATCH(P18,'CostModel Coef'!$C$9:$C$12,0),0)</f>
        <v>0</v>
      </c>
      <c r="R18" s="229" t="b">
        <f t="shared" si="0"/>
        <v>0</v>
      </c>
      <c r="S18" s="210"/>
      <c r="T18" s="144" t="str">
        <f>IF($Q18&gt;0,INDEX('CostModel Coef'!D$9:D$12,$Q18),"")</f>
        <v/>
      </c>
      <c r="U18" s="120" t="str">
        <f>IF($Q18&gt;0,INDEX('CostModel Coef'!E$9:E$12,$Q18),"")</f>
        <v/>
      </c>
      <c r="V18" s="120" t="str">
        <f>IF($Q18&gt;0,INDEX('CostModel Coef'!F$9:F$12,$Q18),"")</f>
        <v/>
      </c>
      <c r="W18" s="120" t="str">
        <f>IF($Q18&gt;0,INDEX('CostModel Coef'!G$9:G$12,$Q18),"")</f>
        <v/>
      </c>
      <c r="X18" s="120" t="str">
        <f>IF($Q18&gt;0,INDEX('CostModel Coef'!H$9:H$12,$Q18),"")</f>
        <v/>
      </c>
      <c r="Y18" s="120" t="str">
        <f>IF($Q18&gt;0,INDEX('CostModel Coef'!I$9:I$12,$Q18),"")</f>
        <v/>
      </c>
      <c r="Z18" s="120" t="str">
        <f>IF($Q18&gt;0,INDEX('CostModel Coef'!J$9:J$12,$Q18),"")</f>
        <v/>
      </c>
      <c r="AA18" s="120" t="str">
        <f>IF($Q18&gt;0,INDEX('CostModel Coef'!K$9:K$12,$Q18),"")</f>
        <v/>
      </c>
      <c r="AB18" s="120" t="str">
        <f>IF($Q18&gt;0,INDEX('CostModel Coef'!L$9:L$12,$Q18),"")</f>
        <v/>
      </c>
      <c r="AC18" s="120" t="str">
        <f>IF($Q18&gt;0,INDEX('CostModel Coef'!M$9:M$12,$Q18),"")</f>
        <v/>
      </c>
      <c r="AD18" s="120" t="str">
        <f>IF($Q18&gt;0,INDEX('CostModel Coef'!N$9:N$12,$Q18),"")</f>
        <v/>
      </c>
      <c r="AE18" s="120" t="str">
        <f>IF($Q18&gt;0,INDEX('CostModel Coef'!O$9:O$12,$Q18),"")</f>
        <v/>
      </c>
      <c r="AF18" s="120" t="str">
        <f>IF($Q18&gt;0,INDEX('CostModel Coef'!P$9:P$12,$Q18),"")</f>
        <v/>
      </c>
      <c r="AG18" s="145" t="str">
        <f>IF($Q18&gt;0,INDEX('CostModel Coef'!Q$9:Q$12,$Q18),"")</f>
        <v/>
      </c>
      <c r="AH18" s="210"/>
      <c r="AI18" s="116" t="str">
        <f t="shared" si="1"/>
        <v/>
      </c>
    </row>
    <row r="19" spans="1:35">
      <c r="A19" s="210" t="s">
        <v>1200</v>
      </c>
      <c r="B19" s="210" t="s">
        <v>587</v>
      </c>
      <c r="C19" s="229" t="s">
        <v>172</v>
      </c>
      <c r="D19" s="229">
        <v>12</v>
      </c>
      <c r="E19" s="229">
        <v>36</v>
      </c>
      <c r="F19" s="229">
        <v>60</v>
      </c>
      <c r="G19" s="229">
        <v>18000</v>
      </c>
      <c r="H19" s="229">
        <v>50</v>
      </c>
      <c r="I19" s="229" t="s">
        <v>1194</v>
      </c>
      <c r="J19" s="229">
        <v>2815</v>
      </c>
      <c r="K19" s="229">
        <v>2450</v>
      </c>
      <c r="L19" s="210" t="s">
        <v>123</v>
      </c>
      <c r="M19" s="210" t="s">
        <v>111</v>
      </c>
      <c r="N19" s="210" t="s">
        <v>1201</v>
      </c>
      <c r="O19" s="115" t="s">
        <v>105</v>
      </c>
      <c r="P19" s="172" t="s">
        <v>1178</v>
      </c>
      <c r="Q19" s="229">
        <f>IFERROR(MATCH(P19,'CostModel Coef'!$C$9:$C$12,0),0)</f>
        <v>0</v>
      </c>
      <c r="R19" s="229" t="b">
        <f t="shared" si="0"/>
        <v>0</v>
      </c>
      <c r="S19" s="210"/>
      <c r="T19" s="144" t="str">
        <f>IF($Q19&gt;0,INDEX('CostModel Coef'!D$9:D$12,$Q19),"")</f>
        <v/>
      </c>
      <c r="U19" s="120" t="str">
        <f>IF($Q19&gt;0,INDEX('CostModel Coef'!E$9:E$12,$Q19),"")</f>
        <v/>
      </c>
      <c r="V19" s="120" t="str">
        <f>IF($Q19&gt;0,INDEX('CostModel Coef'!F$9:F$12,$Q19),"")</f>
        <v/>
      </c>
      <c r="W19" s="120" t="str">
        <f>IF($Q19&gt;0,INDEX('CostModel Coef'!G$9:G$12,$Q19),"")</f>
        <v/>
      </c>
      <c r="X19" s="120" t="str">
        <f>IF($Q19&gt;0,INDEX('CostModel Coef'!H$9:H$12,$Q19),"")</f>
        <v/>
      </c>
      <c r="Y19" s="120" t="str">
        <f>IF($Q19&gt;0,INDEX('CostModel Coef'!I$9:I$12,$Q19),"")</f>
        <v/>
      </c>
      <c r="Z19" s="120" t="str">
        <f>IF($Q19&gt;0,INDEX('CostModel Coef'!J$9:J$12,$Q19),"")</f>
        <v/>
      </c>
      <c r="AA19" s="120" t="str">
        <f>IF($Q19&gt;0,INDEX('CostModel Coef'!K$9:K$12,$Q19),"")</f>
        <v/>
      </c>
      <c r="AB19" s="120" t="str">
        <f>IF($Q19&gt;0,INDEX('CostModel Coef'!L$9:L$12,$Q19),"")</f>
        <v/>
      </c>
      <c r="AC19" s="120" t="str">
        <f>IF($Q19&gt;0,INDEX('CostModel Coef'!M$9:M$12,$Q19),"")</f>
        <v/>
      </c>
      <c r="AD19" s="120" t="str">
        <f>IF($Q19&gt;0,INDEX('CostModel Coef'!N$9:N$12,$Q19),"")</f>
        <v/>
      </c>
      <c r="AE19" s="120" t="str">
        <f>IF($Q19&gt;0,INDEX('CostModel Coef'!O$9:O$12,$Q19),"")</f>
        <v/>
      </c>
      <c r="AF19" s="120" t="str">
        <f>IF($Q19&gt;0,INDEX('CostModel Coef'!P$9:P$12,$Q19),"")</f>
        <v/>
      </c>
      <c r="AG19" s="145" t="str">
        <f>IF($Q19&gt;0,INDEX('CostModel Coef'!Q$9:Q$12,$Q19),"")</f>
        <v/>
      </c>
      <c r="AH19" s="210"/>
      <c r="AI19" s="116" t="str">
        <f t="shared" si="1"/>
        <v/>
      </c>
    </row>
    <row r="20" spans="1:35">
      <c r="A20" s="210" t="s">
        <v>1202</v>
      </c>
      <c r="B20" s="210" t="s">
        <v>587</v>
      </c>
      <c r="C20" s="229" t="s">
        <v>172</v>
      </c>
      <c r="D20" s="229">
        <v>12</v>
      </c>
      <c r="E20" s="229">
        <v>42</v>
      </c>
      <c r="F20" s="229">
        <v>60</v>
      </c>
      <c r="G20" s="229">
        <v>20000</v>
      </c>
      <c r="H20" s="229">
        <v>55</v>
      </c>
      <c r="I20" s="229" t="s">
        <v>1194</v>
      </c>
      <c r="J20" s="229">
        <v>3400</v>
      </c>
      <c r="K20" s="229">
        <v>2610</v>
      </c>
      <c r="L20" s="210" t="s">
        <v>123</v>
      </c>
      <c r="M20" s="210" t="s">
        <v>111</v>
      </c>
      <c r="N20" s="210" t="s">
        <v>1203</v>
      </c>
      <c r="O20" s="115" t="s">
        <v>105</v>
      </c>
      <c r="P20" s="172" t="s">
        <v>1178</v>
      </c>
      <c r="Q20" s="229">
        <f>IFERROR(MATCH(P20,'CostModel Coef'!$C$9:$C$12,0),0)</f>
        <v>0</v>
      </c>
      <c r="R20" s="229" t="b">
        <f t="shared" si="0"/>
        <v>0</v>
      </c>
      <c r="S20" s="210"/>
      <c r="T20" s="144" t="str">
        <f>IF($Q20&gt;0,INDEX('CostModel Coef'!D$9:D$12,$Q20),"")</f>
        <v/>
      </c>
      <c r="U20" s="120" t="str">
        <f>IF($Q20&gt;0,INDEX('CostModel Coef'!E$9:E$12,$Q20),"")</f>
        <v/>
      </c>
      <c r="V20" s="120" t="str">
        <f>IF($Q20&gt;0,INDEX('CostModel Coef'!F$9:F$12,$Q20),"")</f>
        <v/>
      </c>
      <c r="W20" s="120" t="str">
        <f>IF($Q20&gt;0,INDEX('CostModel Coef'!G$9:G$12,$Q20),"")</f>
        <v/>
      </c>
      <c r="X20" s="120" t="str">
        <f>IF($Q20&gt;0,INDEX('CostModel Coef'!H$9:H$12,$Q20),"")</f>
        <v/>
      </c>
      <c r="Y20" s="120" t="str">
        <f>IF($Q20&gt;0,INDEX('CostModel Coef'!I$9:I$12,$Q20),"")</f>
        <v/>
      </c>
      <c r="Z20" s="120" t="str">
        <f>IF($Q20&gt;0,INDEX('CostModel Coef'!J$9:J$12,$Q20),"")</f>
        <v/>
      </c>
      <c r="AA20" s="120" t="str">
        <f>IF($Q20&gt;0,INDEX('CostModel Coef'!K$9:K$12,$Q20),"")</f>
        <v/>
      </c>
      <c r="AB20" s="120" t="str">
        <f>IF($Q20&gt;0,INDEX('CostModel Coef'!L$9:L$12,$Q20),"")</f>
        <v/>
      </c>
      <c r="AC20" s="120" t="str">
        <f>IF($Q20&gt;0,INDEX('CostModel Coef'!M$9:M$12,$Q20),"")</f>
        <v/>
      </c>
      <c r="AD20" s="120" t="str">
        <f>IF($Q20&gt;0,INDEX('CostModel Coef'!N$9:N$12,$Q20),"")</f>
        <v/>
      </c>
      <c r="AE20" s="120" t="str">
        <f>IF($Q20&gt;0,INDEX('CostModel Coef'!O$9:O$12,$Q20),"")</f>
        <v/>
      </c>
      <c r="AF20" s="120" t="str">
        <f>IF($Q20&gt;0,INDEX('CostModel Coef'!P$9:P$12,$Q20),"")</f>
        <v/>
      </c>
      <c r="AG20" s="145" t="str">
        <f>IF($Q20&gt;0,INDEX('CostModel Coef'!Q$9:Q$12,$Q20),"")</f>
        <v/>
      </c>
      <c r="AH20" s="210"/>
      <c r="AI20" s="116" t="str">
        <f t="shared" si="1"/>
        <v/>
      </c>
    </row>
    <row r="21" spans="1:35">
      <c r="A21" s="210" t="s">
        <v>1204</v>
      </c>
      <c r="B21" s="210" t="s">
        <v>587</v>
      </c>
      <c r="C21" s="229" t="s">
        <v>172</v>
      </c>
      <c r="D21" s="229">
        <v>12</v>
      </c>
      <c r="E21" s="229">
        <v>48</v>
      </c>
      <c r="F21" s="229">
        <v>60</v>
      </c>
      <c r="G21" s="229">
        <v>20000</v>
      </c>
      <c r="H21" s="229">
        <v>110</v>
      </c>
      <c r="I21" s="229" t="s">
        <v>1205</v>
      </c>
      <c r="J21" s="229">
        <v>7070</v>
      </c>
      <c r="K21" s="229">
        <v>4950</v>
      </c>
      <c r="L21" s="210" t="s">
        <v>123</v>
      </c>
      <c r="M21" s="210" t="s">
        <v>111</v>
      </c>
      <c r="N21" s="210" t="s">
        <v>1206</v>
      </c>
      <c r="O21" s="115" t="s">
        <v>105</v>
      </c>
      <c r="P21" s="172" t="s">
        <v>1178</v>
      </c>
      <c r="Q21" s="229">
        <f>IFERROR(MATCH(P21,'CostModel Coef'!$C$9:$C$12,0),0)</f>
        <v>0</v>
      </c>
      <c r="R21" s="229" t="b">
        <f t="shared" si="0"/>
        <v>0</v>
      </c>
      <c r="S21" s="210"/>
      <c r="T21" s="144" t="str">
        <f>IF($Q21&gt;0,INDEX('CostModel Coef'!D$9:D$12,$Q21),"")</f>
        <v/>
      </c>
      <c r="U21" s="120" t="str">
        <f>IF($Q21&gt;0,INDEX('CostModel Coef'!E$9:E$12,$Q21),"")</f>
        <v/>
      </c>
      <c r="V21" s="120" t="str">
        <f>IF($Q21&gt;0,INDEX('CostModel Coef'!F$9:F$12,$Q21),"")</f>
        <v/>
      </c>
      <c r="W21" s="120" t="str">
        <f>IF($Q21&gt;0,INDEX('CostModel Coef'!G$9:G$12,$Q21),"")</f>
        <v/>
      </c>
      <c r="X21" s="120" t="str">
        <f>IF($Q21&gt;0,INDEX('CostModel Coef'!H$9:H$12,$Q21),"")</f>
        <v/>
      </c>
      <c r="Y21" s="120" t="str">
        <f>IF($Q21&gt;0,INDEX('CostModel Coef'!I$9:I$12,$Q21),"")</f>
        <v/>
      </c>
      <c r="Z21" s="120" t="str">
        <f>IF($Q21&gt;0,INDEX('CostModel Coef'!J$9:J$12,$Q21),"")</f>
        <v/>
      </c>
      <c r="AA21" s="120" t="str">
        <f>IF($Q21&gt;0,INDEX('CostModel Coef'!K$9:K$12,$Q21),"")</f>
        <v/>
      </c>
      <c r="AB21" s="120" t="str">
        <f>IF($Q21&gt;0,INDEX('CostModel Coef'!L$9:L$12,$Q21),"")</f>
        <v/>
      </c>
      <c r="AC21" s="120" t="str">
        <f>IF($Q21&gt;0,INDEX('CostModel Coef'!M$9:M$12,$Q21),"")</f>
        <v/>
      </c>
      <c r="AD21" s="120" t="str">
        <f>IF($Q21&gt;0,INDEX('CostModel Coef'!N$9:N$12,$Q21),"")</f>
        <v/>
      </c>
      <c r="AE21" s="120" t="str">
        <f>IF($Q21&gt;0,INDEX('CostModel Coef'!O$9:O$12,$Q21),"")</f>
        <v/>
      </c>
      <c r="AF21" s="120" t="str">
        <f>IF($Q21&gt;0,INDEX('CostModel Coef'!P$9:P$12,$Q21),"")</f>
        <v/>
      </c>
      <c r="AG21" s="145" t="str">
        <f>IF($Q21&gt;0,INDEX('CostModel Coef'!Q$9:Q$12,$Q21),"")</f>
        <v/>
      </c>
      <c r="AH21" s="210"/>
      <c r="AI21" s="116" t="str">
        <f t="shared" si="1"/>
        <v/>
      </c>
    </row>
    <row r="22" spans="1:35">
      <c r="A22" s="210" t="s">
        <v>1207</v>
      </c>
      <c r="B22" s="210" t="s">
        <v>587</v>
      </c>
      <c r="C22" s="229" t="s">
        <v>172</v>
      </c>
      <c r="D22" s="229">
        <v>12</v>
      </c>
      <c r="E22" s="229">
        <v>48</v>
      </c>
      <c r="F22" s="229">
        <v>60</v>
      </c>
      <c r="G22" s="229">
        <v>20000</v>
      </c>
      <c r="H22" s="229">
        <v>25</v>
      </c>
      <c r="I22" s="229" t="s">
        <v>113</v>
      </c>
      <c r="J22" s="229">
        <v>1895</v>
      </c>
      <c r="K22" s="229">
        <v>1660</v>
      </c>
      <c r="L22" s="210" t="s">
        <v>123</v>
      </c>
      <c r="M22" s="210" t="s">
        <v>111</v>
      </c>
      <c r="N22" s="210" t="s">
        <v>1208</v>
      </c>
      <c r="O22" s="115" t="s">
        <v>105</v>
      </c>
      <c r="P22" s="172" t="s">
        <v>1178</v>
      </c>
      <c r="Q22" s="229">
        <f>IFERROR(MATCH(P22,'CostModel Coef'!$C$9:$C$12,0),0)</f>
        <v>0</v>
      </c>
      <c r="R22" s="229" t="b">
        <f t="shared" si="0"/>
        <v>0</v>
      </c>
      <c r="S22" s="210"/>
      <c r="T22" s="144" t="str">
        <f>IF($Q22&gt;0,INDEX('CostModel Coef'!D$9:D$12,$Q22),"")</f>
        <v/>
      </c>
      <c r="U22" s="120" t="str">
        <f>IF($Q22&gt;0,INDEX('CostModel Coef'!E$9:E$12,$Q22),"")</f>
        <v/>
      </c>
      <c r="V22" s="120" t="str">
        <f>IF($Q22&gt;0,INDEX('CostModel Coef'!F$9:F$12,$Q22),"")</f>
        <v/>
      </c>
      <c r="W22" s="120" t="str">
        <f>IF($Q22&gt;0,INDEX('CostModel Coef'!G$9:G$12,$Q22),"")</f>
        <v/>
      </c>
      <c r="X22" s="120" t="str">
        <f>IF($Q22&gt;0,INDEX('CostModel Coef'!H$9:H$12,$Q22),"")</f>
        <v/>
      </c>
      <c r="Y22" s="120" t="str">
        <f>IF($Q22&gt;0,INDEX('CostModel Coef'!I$9:I$12,$Q22),"")</f>
        <v/>
      </c>
      <c r="Z22" s="120" t="str">
        <f>IF($Q22&gt;0,INDEX('CostModel Coef'!J$9:J$12,$Q22),"")</f>
        <v/>
      </c>
      <c r="AA22" s="120" t="str">
        <f>IF($Q22&gt;0,INDEX('CostModel Coef'!K$9:K$12,$Q22),"")</f>
        <v/>
      </c>
      <c r="AB22" s="120" t="str">
        <f>IF($Q22&gt;0,INDEX('CostModel Coef'!L$9:L$12,$Q22),"")</f>
        <v/>
      </c>
      <c r="AC22" s="120" t="str">
        <f>IF($Q22&gt;0,INDEX('CostModel Coef'!M$9:M$12,$Q22),"")</f>
        <v/>
      </c>
      <c r="AD22" s="120" t="str">
        <f>IF($Q22&gt;0,INDEX('CostModel Coef'!N$9:N$12,$Q22),"")</f>
        <v/>
      </c>
      <c r="AE22" s="120" t="str">
        <f>IF($Q22&gt;0,INDEX('CostModel Coef'!O$9:O$12,$Q22),"")</f>
        <v/>
      </c>
      <c r="AF22" s="120" t="str">
        <f>IF($Q22&gt;0,INDEX('CostModel Coef'!P$9:P$12,$Q22),"")</f>
        <v/>
      </c>
      <c r="AG22" s="145" t="str">
        <f>IF($Q22&gt;0,INDEX('CostModel Coef'!Q$9:Q$12,$Q22),"")</f>
        <v/>
      </c>
      <c r="AH22" s="210"/>
      <c r="AI22" s="116" t="str">
        <f t="shared" si="1"/>
        <v/>
      </c>
    </row>
    <row r="23" spans="1:35">
      <c r="A23" s="210" t="s">
        <v>1209</v>
      </c>
      <c r="B23" s="210" t="s">
        <v>203</v>
      </c>
      <c r="C23" s="229" t="s">
        <v>172</v>
      </c>
      <c r="D23" s="229">
        <v>12</v>
      </c>
      <c r="E23" s="229">
        <v>48</v>
      </c>
      <c r="F23" s="229">
        <v>60</v>
      </c>
      <c r="G23" s="229">
        <v>20000</v>
      </c>
      <c r="H23" s="229">
        <v>30</v>
      </c>
      <c r="I23" s="229" t="s">
        <v>113</v>
      </c>
      <c r="J23" s="229">
        <v>2970</v>
      </c>
      <c r="K23" s="229">
        <v>2600</v>
      </c>
      <c r="L23" s="210" t="s">
        <v>123</v>
      </c>
      <c r="M23" s="210" t="s">
        <v>111</v>
      </c>
      <c r="N23" s="210" t="s">
        <v>1210</v>
      </c>
      <c r="O23" s="115" t="s">
        <v>105</v>
      </c>
      <c r="P23" s="172" t="s">
        <v>1178</v>
      </c>
      <c r="Q23" s="229">
        <f>IFERROR(MATCH(P23,'CostModel Coef'!$C$9:$C$12,0),0)</f>
        <v>0</v>
      </c>
      <c r="R23" s="229" t="b">
        <f t="shared" si="0"/>
        <v>0</v>
      </c>
      <c r="S23" s="210"/>
      <c r="T23" s="144" t="str">
        <f>IF($Q23&gt;0,INDEX('CostModel Coef'!D$9:D$12,$Q23),"")</f>
        <v/>
      </c>
      <c r="U23" s="120" t="str">
        <f>IF($Q23&gt;0,INDEX('CostModel Coef'!E$9:E$12,$Q23),"")</f>
        <v/>
      </c>
      <c r="V23" s="120" t="str">
        <f>IF($Q23&gt;0,INDEX('CostModel Coef'!F$9:F$12,$Q23),"")</f>
        <v/>
      </c>
      <c r="W23" s="120" t="str">
        <f>IF($Q23&gt;0,INDEX('CostModel Coef'!G$9:G$12,$Q23),"")</f>
        <v/>
      </c>
      <c r="X23" s="120" t="str">
        <f>IF($Q23&gt;0,INDEX('CostModel Coef'!H$9:H$12,$Q23),"")</f>
        <v/>
      </c>
      <c r="Y23" s="120" t="str">
        <f>IF($Q23&gt;0,INDEX('CostModel Coef'!I$9:I$12,$Q23),"")</f>
        <v/>
      </c>
      <c r="Z23" s="120" t="str">
        <f>IF($Q23&gt;0,INDEX('CostModel Coef'!J$9:J$12,$Q23),"")</f>
        <v/>
      </c>
      <c r="AA23" s="120" t="str">
        <f>IF($Q23&gt;0,INDEX('CostModel Coef'!K$9:K$12,$Q23),"")</f>
        <v/>
      </c>
      <c r="AB23" s="120" t="str">
        <f>IF($Q23&gt;0,INDEX('CostModel Coef'!L$9:L$12,$Q23),"")</f>
        <v/>
      </c>
      <c r="AC23" s="120" t="str">
        <f>IF($Q23&gt;0,INDEX('CostModel Coef'!M$9:M$12,$Q23),"")</f>
        <v/>
      </c>
      <c r="AD23" s="120" t="str">
        <f>IF($Q23&gt;0,INDEX('CostModel Coef'!N$9:N$12,$Q23),"")</f>
        <v/>
      </c>
      <c r="AE23" s="120" t="str">
        <f>IF($Q23&gt;0,INDEX('CostModel Coef'!O$9:O$12,$Q23),"")</f>
        <v/>
      </c>
      <c r="AF23" s="120" t="str">
        <f>IF($Q23&gt;0,INDEX('CostModel Coef'!P$9:P$12,$Q23),"")</f>
        <v/>
      </c>
      <c r="AG23" s="145" t="str">
        <f>IF($Q23&gt;0,INDEX('CostModel Coef'!Q$9:Q$12,$Q23),"")</f>
        <v/>
      </c>
      <c r="AH23" s="210"/>
      <c r="AI23" s="116" t="str">
        <f t="shared" si="1"/>
        <v/>
      </c>
    </row>
    <row r="24" spans="1:35">
      <c r="A24" s="210" t="s">
        <v>1211</v>
      </c>
      <c r="B24" s="210" t="s">
        <v>203</v>
      </c>
      <c r="C24" s="229" t="s">
        <v>172</v>
      </c>
      <c r="D24" s="229">
        <v>12</v>
      </c>
      <c r="E24" s="229">
        <v>48</v>
      </c>
      <c r="F24" s="229">
        <v>60</v>
      </c>
      <c r="G24" s="229">
        <v>20000</v>
      </c>
      <c r="H24" s="229">
        <v>34</v>
      </c>
      <c r="I24" s="229" t="s">
        <v>113</v>
      </c>
      <c r="J24" s="229">
        <v>2830</v>
      </c>
      <c r="K24" s="229">
        <v>2475</v>
      </c>
      <c r="L24" s="210" t="s">
        <v>123</v>
      </c>
      <c r="M24" s="210" t="s">
        <v>111</v>
      </c>
      <c r="N24" s="210" t="s">
        <v>1212</v>
      </c>
      <c r="O24" s="115" t="s">
        <v>105</v>
      </c>
      <c r="P24" s="172" t="s">
        <v>1178</v>
      </c>
      <c r="Q24" s="229">
        <f>IFERROR(MATCH(P24,'CostModel Coef'!$C$9:$C$12,0),0)</f>
        <v>0</v>
      </c>
      <c r="R24" s="229" t="b">
        <f t="shared" si="0"/>
        <v>0</v>
      </c>
      <c r="S24" s="210"/>
      <c r="T24" s="144" t="str">
        <f>IF($Q24&gt;0,INDEX('CostModel Coef'!D$9:D$12,$Q24),"")</f>
        <v/>
      </c>
      <c r="U24" s="120" t="str">
        <f>IF($Q24&gt;0,INDEX('CostModel Coef'!E$9:E$12,$Q24),"")</f>
        <v/>
      </c>
      <c r="V24" s="120" t="str">
        <f>IF($Q24&gt;0,INDEX('CostModel Coef'!F$9:F$12,$Q24),"")</f>
        <v/>
      </c>
      <c r="W24" s="120" t="str">
        <f>IF($Q24&gt;0,INDEX('CostModel Coef'!G$9:G$12,$Q24),"")</f>
        <v/>
      </c>
      <c r="X24" s="120" t="str">
        <f>IF($Q24&gt;0,INDEX('CostModel Coef'!H$9:H$12,$Q24),"")</f>
        <v/>
      </c>
      <c r="Y24" s="120" t="str">
        <f>IF($Q24&gt;0,INDEX('CostModel Coef'!I$9:I$12,$Q24),"")</f>
        <v/>
      </c>
      <c r="Z24" s="120" t="str">
        <f>IF($Q24&gt;0,INDEX('CostModel Coef'!J$9:J$12,$Q24),"")</f>
        <v/>
      </c>
      <c r="AA24" s="120" t="str">
        <f>IF($Q24&gt;0,INDEX('CostModel Coef'!K$9:K$12,$Q24),"")</f>
        <v/>
      </c>
      <c r="AB24" s="120" t="str">
        <f>IF($Q24&gt;0,INDEX('CostModel Coef'!L$9:L$12,$Q24),"")</f>
        <v/>
      </c>
      <c r="AC24" s="120" t="str">
        <f>IF($Q24&gt;0,INDEX('CostModel Coef'!M$9:M$12,$Q24),"")</f>
        <v/>
      </c>
      <c r="AD24" s="120" t="str">
        <f>IF($Q24&gt;0,INDEX('CostModel Coef'!N$9:N$12,$Q24),"")</f>
        <v/>
      </c>
      <c r="AE24" s="120" t="str">
        <f>IF($Q24&gt;0,INDEX('CostModel Coef'!O$9:O$12,$Q24),"")</f>
        <v/>
      </c>
      <c r="AF24" s="120" t="str">
        <f>IF($Q24&gt;0,INDEX('CostModel Coef'!P$9:P$12,$Q24),"")</f>
        <v/>
      </c>
      <c r="AG24" s="145" t="str">
        <f>IF($Q24&gt;0,INDEX('CostModel Coef'!Q$9:Q$12,$Q24),"")</f>
        <v/>
      </c>
      <c r="AH24" s="210"/>
      <c r="AI24" s="116" t="str">
        <f t="shared" si="1"/>
        <v/>
      </c>
    </row>
    <row r="25" spans="1:35">
      <c r="A25" s="210" t="s">
        <v>1213</v>
      </c>
      <c r="B25" s="210" t="s">
        <v>203</v>
      </c>
      <c r="C25" s="229" t="s">
        <v>172</v>
      </c>
      <c r="D25" s="229">
        <v>12</v>
      </c>
      <c r="E25" s="229">
        <v>48</v>
      </c>
      <c r="F25" s="229">
        <v>60</v>
      </c>
      <c r="G25" s="229">
        <v>20000</v>
      </c>
      <c r="H25" s="229">
        <v>39</v>
      </c>
      <c r="I25" s="229" t="s">
        <v>113</v>
      </c>
      <c r="J25" s="229">
        <v>3145</v>
      </c>
      <c r="K25" s="229">
        <v>2750</v>
      </c>
      <c r="L25" s="210" t="s">
        <v>123</v>
      </c>
      <c r="M25" s="210" t="s">
        <v>111</v>
      </c>
      <c r="N25" s="210" t="s">
        <v>1214</v>
      </c>
      <c r="O25" s="115" t="s">
        <v>105</v>
      </c>
      <c r="P25" s="172" t="s">
        <v>1178</v>
      </c>
      <c r="Q25" s="229">
        <f>IFERROR(MATCH(P25,'CostModel Coef'!$C$9:$C$12,0),0)</f>
        <v>0</v>
      </c>
      <c r="R25" s="229" t="b">
        <f t="shared" si="0"/>
        <v>0</v>
      </c>
      <c r="S25" s="210"/>
      <c r="T25" s="144" t="str">
        <f>IF($Q25&gt;0,INDEX('CostModel Coef'!D$9:D$12,$Q25),"")</f>
        <v/>
      </c>
      <c r="U25" s="120" t="str">
        <f>IF($Q25&gt;0,INDEX('CostModel Coef'!E$9:E$12,$Q25),"")</f>
        <v/>
      </c>
      <c r="V25" s="120" t="str">
        <f>IF($Q25&gt;0,INDEX('CostModel Coef'!F$9:F$12,$Q25),"")</f>
        <v/>
      </c>
      <c r="W25" s="120" t="str">
        <f>IF($Q25&gt;0,INDEX('CostModel Coef'!G$9:G$12,$Q25),"")</f>
        <v/>
      </c>
      <c r="X25" s="120" t="str">
        <f>IF($Q25&gt;0,INDEX('CostModel Coef'!H$9:H$12,$Q25),"")</f>
        <v/>
      </c>
      <c r="Y25" s="120" t="str">
        <f>IF($Q25&gt;0,INDEX('CostModel Coef'!I$9:I$12,$Q25),"")</f>
        <v/>
      </c>
      <c r="Z25" s="120" t="str">
        <f>IF($Q25&gt;0,INDEX('CostModel Coef'!J$9:J$12,$Q25),"")</f>
        <v/>
      </c>
      <c r="AA25" s="120" t="str">
        <f>IF($Q25&gt;0,INDEX('CostModel Coef'!K$9:K$12,$Q25),"")</f>
        <v/>
      </c>
      <c r="AB25" s="120" t="str">
        <f>IF($Q25&gt;0,INDEX('CostModel Coef'!L$9:L$12,$Q25),"")</f>
        <v/>
      </c>
      <c r="AC25" s="120" t="str">
        <f>IF($Q25&gt;0,INDEX('CostModel Coef'!M$9:M$12,$Q25),"")</f>
        <v/>
      </c>
      <c r="AD25" s="120" t="str">
        <f>IF($Q25&gt;0,INDEX('CostModel Coef'!N$9:N$12,$Q25),"")</f>
        <v/>
      </c>
      <c r="AE25" s="120" t="str">
        <f>IF($Q25&gt;0,INDEX('CostModel Coef'!O$9:O$12,$Q25),"")</f>
        <v/>
      </c>
      <c r="AF25" s="120" t="str">
        <f>IF($Q25&gt;0,INDEX('CostModel Coef'!P$9:P$12,$Q25),"")</f>
        <v/>
      </c>
      <c r="AG25" s="145" t="str">
        <f>IF($Q25&gt;0,INDEX('CostModel Coef'!Q$9:Q$12,$Q25),"")</f>
        <v/>
      </c>
      <c r="AH25" s="210"/>
      <c r="AI25" s="116" t="str">
        <f t="shared" si="1"/>
        <v/>
      </c>
    </row>
    <row r="26" spans="1:35">
      <c r="A26" s="210" t="s">
        <v>1215</v>
      </c>
      <c r="B26" s="210" t="s">
        <v>587</v>
      </c>
      <c r="C26" s="229" t="s">
        <v>172</v>
      </c>
      <c r="D26" s="229">
        <v>12</v>
      </c>
      <c r="E26" s="229">
        <v>48</v>
      </c>
      <c r="F26" s="229">
        <v>60</v>
      </c>
      <c r="G26" s="229">
        <v>20000</v>
      </c>
      <c r="H26" s="229">
        <v>55</v>
      </c>
      <c r="I26" s="229" t="s">
        <v>1194</v>
      </c>
      <c r="J26" s="229">
        <v>4025</v>
      </c>
      <c r="K26" s="229">
        <v>3500</v>
      </c>
      <c r="L26" s="210" t="s">
        <v>123</v>
      </c>
      <c r="M26" s="210" t="s">
        <v>111</v>
      </c>
      <c r="N26" s="210" t="s">
        <v>1216</v>
      </c>
      <c r="O26" s="115" t="s">
        <v>105</v>
      </c>
      <c r="P26" s="172" t="s">
        <v>1178</v>
      </c>
      <c r="Q26" s="229">
        <f>IFERROR(MATCH(P26,'CostModel Coef'!$C$9:$C$12,0),0)</f>
        <v>0</v>
      </c>
      <c r="R26" s="229" t="b">
        <f t="shared" si="0"/>
        <v>0</v>
      </c>
      <c r="S26" s="210"/>
      <c r="T26" s="144" t="str">
        <f>IF($Q26&gt;0,INDEX('CostModel Coef'!D$9:D$12,$Q26),"")</f>
        <v/>
      </c>
      <c r="U26" s="120" t="str">
        <f>IF($Q26&gt;0,INDEX('CostModel Coef'!E$9:E$12,$Q26),"")</f>
        <v/>
      </c>
      <c r="V26" s="120" t="str">
        <f>IF($Q26&gt;0,INDEX('CostModel Coef'!F$9:F$12,$Q26),"")</f>
        <v/>
      </c>
      <c r="W26" s="120" t="str">
        <f>IF($Q26&gt;0,INDEX('CostModel Coef'!G$9:G$12,$Q26),"")</f>
        <v/>
      </c>
      <c r="X26" s="120" t="str">
        <f>IF($Q26&gt;0,INDEX('CostModel Coef'!H$9:H$12,$Q26),"")</f>
        <v/>
      </c>
      <c r="Y26" s="120" t="str">
        <f>IF($Q26&gt;0,INDEX('CostModel Coef'!I$9:I$12,$Q26),"")</f>
        <v/>
      </c>
      <c r="Z26" s="120" t="str">
        <f>IF($Q26&gt;0,INDEX('CostModel Coef'!J$9:J$12,$Q26),"")</f>
        <v/>
      </c>
      <c r="AA26" s="120" t="str">
        <f>IF($Q26&gt;0,INDEX('CostModel Coef'!K$9:K$12,$Q26),"")</f>
        <v/>
      </c>
      <c r="AB26" s="120" t="str">
        <f>IF($Q26&gt;0,INDEX('CostModel Coef'!L$9:L$12,$Q26),"")</f>
        <v/>
      </c>
      <c r="AC26" s="120" t="str">
        <f>IF($Q26&gt;0,INDEX('CostModel Coef'!M$9:M$12,$Q26),"")</f>
        <v/>
      </c>
      <c r="AD26" s="120" t="str">
        <f>IF($Q26&gt;0,INDEX('CostModel Coef'!N$9:N$12,$Q26),"")</f>
        <v/>
      </c>
      <c r="AE26" s="120" t="str">
        <f>IF($Q26&gt;0,INDEX('CostModel Coef'!O$9:O$12,$Q26),"")</f>
        <v/>
      </c>
      <c r="AF26" s="120" t="str">
        <f>IF($Q26&gt;0,INDEX('CostModel Coef'!P$9:P$12,$Q26),"")</f>
        <v/>
      </c>
      <c r="AG26" s="145" t="str">
        <f>IF($Q26&gt;0,INDEX('CostModel Coef'!Q$9:Q$12,$Q26),"")</f>
        <v/>
      </c>
      <c r="AH26" s="210"/>
      <c r="AI26" s="116" t="str">
        <f t="shared" si="1"/>
        <v/>
      </c>
    </row>
    <row r="27" spans="1:35">
      <c r="A27" s="210" t="s">
        <v>1217</v>
      </c>
      <c r="B27" s="210" t="s">
        <v>587</v>
      </c>
      <c r="C27" s="229" t="s">
        <v>172</v>
      </c>
      <c r="D27" s="229">
        <v>12</v>
      </c>
      <c r="E27" s="229">
        <v>48</v>
      </c>
      <c r="F27" s="229">
        <v>60</v>
      </c>
      <c r="G27" s="229">
        <v>20000</v>
      </c>
      <c r="H27" s="229">
        <v>60</v>
      </c>
      <c r="I27" s="229" t="s">
        <v>1194</v>
      </c>
      <c r="J27" s="229">
        <v>5170</v>
      </c>
      <c r="K27" s="229">
        <v>4500</v>
      </c>
      <c r="L27" s="210" t="s">
        <v>123</v>
      </c>
      <c r="M27" s="210" t="s">
        <v>111</v>
      </c>
      <c r="N27" s="210" t="s">
        <v>1218</v>
      </c>
      <c r="O27" s="115" t="s">
        <v>105</v>
      </c>
      <c r="P27" s="172" t="s">
        <v>1178</v>
      </c>
      <c r="Q27" s="229">
        <f>IFERROR(MATCH(P27,'CostModel Coef'!$C$9:$C$12,0),0)</f>
        <v>0</v>
      </c>
      <c r="R27" s="229" t="b">
        <f t="shared" si="0"/>
        <v>0</v>
      </c>
      <c r="S27" s="210"/>
      <c r="T27" s="144" t="str">
        <f>IF($Q27&gt;0,INDEX('CostModel Coef'!D$9:D$12,$Q27),"")</f>
        <v/>
      </c>
      <c r="U27" s="120" t="str">
        <f>IF($Q27&gt;0,INDEX('CostModel Coef'!E$9:E$12,$Q27),"")</f>
        <v/>
      </c>
      <c r="V27" s="120" t="str">
        <f>IF($Q27&gt;0,INDEX('CostModel Coef'!F$9:F$12,$Q27),"")</f>
        <v/>
      </c>
      <c r="W27" s="120" t="str">
        <f>IF($Q27&gt;0,INDEX('CostModel Coef'!G$9:G$12,$Q27),"")</f>
        <v/>
      </c>
      <c r="X27" s="120" t="str">
        <f>IF($Q27&gt;0,INDEX('CostModel Coef'!H$9:H$12,$Q27),"")</f>
        <v/>
      </c>
      <c r="Y27" s="120" t="str">
        <f>IF($Q27&gt;0,INDEX('CostModel Coef'!I$9:I$12,$Q27),"")</f>
        <v/>
      </c>
      <c r="Z27" s="120" t="str">
        <f>IF($Q27&gt;0,INDEX('CostModel Coef'!J$9:J$12,$Q27),"")</f>
        <v/>
      </c>
      <c r="AA27" s="120" t="str">
        <f>IF($Q27&gt;0,INDEX('CostModel Coef'!K$9:K$12,$Q27),"")</f>
        <v/>
      </c>
      <c r="AB27" s="120" t="str">
        <f>IF($Q27&gt;0,INDEX('CostModel Coef'!L$9:L$12,$Q27),"")</f>
        <v/>
      </c>
      <c r="AC27" s="120" t="str">
        <f>IF($Q27&gt;0,INDEX('CostModel Coef'!M$9:M$12,$Q27),"")</f>
        <v/>
      </c>
      <c r="AD27" s="120" t="str">
        <f>IF($Q27&gt;0,INDEX('CostModel Coef'!N$9:N$12,$Q27),"")</f>
        <v/>
      </c>
      <c r="AE27" s="120" t="str">
        <f>IF($Q27&gt;0,INDEX('CostModel Coef'!O$9:O$12,$Q27),"")</f>
        <v/>
      </c>
      <c r="AF27" s="120" t="str">
        <f>IF($Q27&gt;0,INDEX('CostModel Coef'!P$9:P$12,$Q27),"")</f>
        <v/>
      </c>
      <c r="AG27" s="145" t="str">
        <f>IF($Q27&gt;0,INDEX('CostModel Coef'!Q$9:Q$12,$Q27),"")</f>
        <v/>
      </c>
      <c r="AH27" s="210"/>
      <c r="AI27" s="116" t="str">
        <f t="shared" si="1"/>
        <v/>
      </c>
    </row>
    <row r="28" spans="1:35">
      <c r="A28" s="210" t="s">
        <v>1219</v>
      </c>
      <c r="B28" s="210" t="s">
        <v>587</v>
      </c>
      <c r="C28" s="229" t="s">
        <v>172</v>
      </c>
      <c r="D28" s="229">
        <v>12</v>
      </c>
      <c r="E28" s="229">
        <v>48</v>
      </c>
      <c r="F28" s="229">
        <v>60</v>
      </c>
      <c r="G28" s="229">
        <v>20000</v>
      </c>
      <c r="H28" s="229">
        <v>95</v>
      </c>
      <c r="I28" s="229" t="s">
        <v>1205</v>
      </c>
      <c r="J28" s="229">
        <v>6145</v>
      </c>
      <c r="K28" s="229">
        <v>4300</v>
      </c>
      <c r="L28" s="210" t="s">
        <v>123</v>
      </c>
      <c r="M28" s="210" t="s">
        <v>111</v>
      </c>
      <c r="N28" s="210" t="s">
        <v>1220</v>
      </c>
      <c r="O28" s="115" t="s">
        <v>105</v>
      </c>
      <c r="P28" s="172" t="s">
        <v>1178</v>
      </c>
      <c r="Q28" s="229">
        <f>IFERROR(MATCH(P28,'CostModel Coef'!$C$9:$C$12,0),0)</f>
        <v>0</v>
      </c>
      <c r="R28" s="229" t="b">
        <f t="shared" si="0"/>
        <v>0</v>
      </c>
      <c r="S28" s="210"/>
      <c r="T28" s="144" t="str">
        <f>IF($Q28&gt;0,INDEX('CostModel Coef'!D$9:D$12,$Q28),"")</f>
        <v/>
      </c>
      <c r="U28" s="120" t="str">
        <f>IF($Q28&gt;0,INDEX('CostModel Coef'!E$9:E$12,$Q28),"")</f>
        <v/>
      </c>
      <c r="V28" s="120" t="str">
        <f>IF($Q28&gt;0,INDEX('CostModel Coef'!F$9:F$12,$Q28),"")</f>
        <v/>
      </c>
      <c r="W28" s="120" t="str">
        <f>IF($Q28&gt;0,INDEX('CostModel Coef'!G$9:G$12,$Q28),"")</f>
        <v/>
      </c>
      <c r="X28" s="120" t="str">
        <f>IF($Q28&gt;0,INDEX('CostModel Coef'!H$9:H$12,$Q28),"")</f>
        <v/>
      </c>
      <c r="Y28" s="120" t="str">
        <f>IF($Q28&gt;0,INDEX('CostModel Coef'!I$9:I$12,$Q28),"")</f>
        <v/>
      </c>
      <c r="Z28" s="120" t="str">
        <f>IF($Q28&gt;0,INDEX('CostModel Coef'!J$9:J$12,$Q28),"")</f>
        <v/>
      </c>
      <c r="AA28" s="120" t="str">
        <f>IF($Q28&gt;0,INDEX('CostModel Coef'!K$9:K$12,$Q28),"")</f>
        <v/>
      </c>
      <c r="AB28" s="120" t="str">
        <f>IF($Q28&gt;0,INDEX('CostModel Coef'!L$9:L$12,$Q28),"")</f>
        <v/>
      </c>
      <c r="AC28" s="120" t="str">
        <f>IF($Q28&gt;0,INDEX('CostModel Coef'!M$9:M$12,$Q28),"")</f>
        <v/>
      </c>
      <c r="AD28" s="120" t="str">
        <f>IF($Q28&gt;0,INDEX('CostModel Coef'!N$9:N$12,$Q28),"")</f>
        <v/>
      </c>
      <c r="AE28" s="120" t="str">
        <f>IF($Q28&gt;0,INDEX('CostModel Coef'!O$9:O$12,$Q28),"")</f>
        <v/>
      </c>
      <c r="AF28" s="120" t="str">
        <f>IF($Q28&gt;0,INDEX('CostModel Coef'!P$9:P$12,$Q28),"")</f>
        <v/>
      </c>
      <c r="AG28" s="145" t="str">
        <f>IF($Q28&gt;0,INDEX('CostModel Coef'!Q$9:Q$12,$Q28),"")</f>
        <v/>
      </c>
      <c r="AH28" s="210"/>
      <c r="AI28" s="116" t="str">
        <f t="shared" si="1"/>
        <v/>
      </c>
    </row>
    <row r="29" spans="1:35">
      <c r="A29" s="210" t="s">
        <v>1221</v>
      </c>
      <c r="B29" s="210" t="s">
        <v>587</v>
      </c>
      <c r="C29" s="229" t="s">
        <v>172</v>
      </c>
      <c r="D29" s="229">
        <v>12</v>
      </c>
      <c r="E29" s="229">
        <v>60</v>
      </c>
      <c r="F29" s="229">
        <v>70</v>
      </c>
      <c r="G29" s="229">
        <v>12000</v>
      </c>
      <c r="H29" s="229">
        <v>135</v>
      </c>
      <c r="I29" s="229" t="s">
        <v>1205</v>
      </c>
      <c r="J29" s="229">
        <v>9000</v>
      </c>
      <c r="K29" s="229">
        <v>6300</v>
      </c>
      <c r="L29" s="210" t="s">
        <v>123</v>
      </c>
      <c r="M29" s="210" t="s">
        <v>111</v>
      </c>
      <c r="N29" s="210" t="s">
        <v>1222</v>
      </c>
      <c r="O29" s="115" t="s">
        <v>105</v>
      </c>
      <c r="P29" s="172" t="s">
        <v>1178</v>
      </c>
      <c r="Q29" s="229">
        <f>IFERROR(MATCH(P29,'CostModel Coef'!$C$9:$C$12,0),0)</f>
        <v>0</v>
      </c>
      <c r="R29" s="229" t="b">
        <f t="shared" si="0"/>
        <v>0</v>
      </c>
      <c r="S29" s="210"/>
      <c r="T29" s="144" t="str">
        <f>IF($Q29&gt;0,INDEX('CostModel Coef'!D$9:D$12,$Q29),"")</f>
        <v/>
      </c>
      <c r="U29" s="120" t="str">
        <f>IF($Q29&gt;0,INDEX('CostModel Coef'!E$9:E$12,$Q29),"")</f>
        <v/>
      </c>
      <c r="V29" s="120" t="str">
        <f>IF($Q29&gt;0,INDEX('CostModel Coef'!F$9:F$12,$Q29),"")</f>
        <v/>
      </c>
      <c r="W29" s="120" t="str">
        <f>IF($Q29&gt;0,INDEX('CostModel Coef'!G$9:G$12,$Q29),"")</f>
        <v/>
      </c>
      <c r="X29" s="120" t="str">
        <f>IF($Q29&gt;0,INDEX('CostModel Coef'!H$9:H$12,$Q29),"")</f>
        <v/>
      </c>
      <c r="Y29" s="120" t="str">
        <f>IF($Q29&gt;0,INDEX('CostModel Coef'!I$9:I$12,$Q29),"")</f>
        <v/>
      </c>
      <c r="Z29" s="120" t="str">
        <f>IF($Q29&gt;0,INDEX('CostModel Coef'!J$9:J$12,$Q29),"")</f>
        <v/>
      </c>
      <c r="AA29" s="120" t="str">
        <f>IF($Q29&gt;0,INDEX('CostModel Coef'!K$9:K$12,$Q29),"")</f>
        <v/>
      </c>
      <c r="AB29" s="120" t="str">
        <f>IF($Q29&gt;0,INDEX('CostModel Coef'!L$9:L$12,$Q29),"")</f>
        <v/>
      </c>
      <c r="AC29" s="120" t="str">
        <f>IF($Q29&gt;0,INDEX('CostModel Coef'!M$9:M$12,$Q29),"")</f>
        <v/>
      </c>
      <c r="AD29" s="120" t="str">
        <f>IF($Q29&gt;0,INDEX('CostModel Coef'!N$9:N$12,$Q29),"")</f>
        <v/>
      </c>
      <c r="AE29" s="120" t="str">
        <f>IF($Q29&gt;0,INDEX('CostModel Coef'!O$9:O$12,$Q29),"")</f>
        <v/>
      </c>
      <c r="AF29" s="120" t="str">
        <f>IF($Q29&gt;0,INDEX('CostModel Coef'!P$9:P$12,$Q29),"")</f>
        <v/>
      </c>
      <c r="AG29" s="145" t="str">
        <f>IF($Q29&gt;0,INDEX('CostModel Coef'!Q$9:Q$12,$Q29),"")</f>
        <v/>
      </c>
      <c r="AH29" s="210"/>
      <c r="AI29" s="116" t="str">
        <f t="shared" si="1"/>
        <v/>
      </c>
    </row>
    <row r="30" spans="1:35">
      <c r="A30" s="210" t="s">
        <v>1223</v>
      </c>
      <c r="B30" s="210" t="s">
        <v>587</v>
      </c>
      <c r="C30" s="229" t="s">
        <v>172</v>
      </c>
      <c r="D30" s="229">
        <v>12</v>
      </c>
      <c r="E30" s="229">
        <v>60</v>
      </c>
      <c r="F30" s="229">
        <v>70</v>
      </c>
      <c r="G30" s="229">
        <v>12000</v>
      </c>
      <c r="H30" s="229">
        <v>50</v>
      </c>
      <c r="I30" s="229" t="s">
        <v>113</v>
      </c>
      <c r="J30" s="229">
        <v>3785</v>
      </c>
      <c r="K30" s="229">
        <v>3310</v>
      </c>
      <c r="L30" s="210" t="s">
        <v>123</v>
      </c>
      <c r="M30" s="210" t="s">
        <v>111</v>
      </c>
      <c r="N30" s="210" t="s">
        <v>1224</v>
      </c>
      <c r="O30" s="115" t="s">
        <v>105</v>
      </c>
      <c r="P30" s="172" t="s">
        <v>1178</v>
      </c>
      <c r="Q30" s="229">
        <f>IFERROR(MATCH(P30,'CostModel Coef'!$C$9:$C$12,0),0)</f>
        <v>0</v>
      </c>
      <c r="R30" s="229" t="b">
        <f t="shared" si="0"/>
        <v>0</v>
      </c>
      <c r="S30" s="210"/>
      <c r="T30" s="144" t="str">
        <f>IF($Q30&gt;0,INDEX('CostModel Coef'!D$9:D$12,$Q30),"")</f>
        <v/>
      </c>
      <c r="U30" s="120" t="str">
        <f>IF($Q30&gt;0,INDEX('CostModel Coef'!E$9:E$12,$Q30),"")</f>
        <v/>
      </c>
      <c r="V30" s="120" t="str">
        <f>IF($Q30&gt;0,INDEX('CostModel Coef'!F$9:F$12,$Q30),"")</f>
        <v/>
      </c>
      <c r="W30" s="120" t="str">
        <f>IF($Q30&gt;0,INDEX('CostModel Coef'!G$9:G$12,$Q30),"")</f>
        <v/>
      </c>
      <c r="X30" s="120" t="str">
        <f>IF($Q30&gt;0,INDEX('CostModel Coef'!H$9:H$12,$Q30),"")</f>
        <v/>
      </c>
      <c r="Y30" s="120" t="str">
        <f>IF($Q30&gt;0,INDEX('CostModel Coef'!I$9:I$12,$Q30),"")</f>
        <v/>
      </c>
      <c r="Z30" s="120" t="str">
        <f>IF($Q30&gt;0,INDEX('CostModel Coef'!J$9:J$12,$Q30),"")</f>
        <v/>
      </c>
      <c r="AA30" s="120" t="str">
        <f>IF($Q30&gt;0,INDEX('CostModel Coef'!K$9:K$12,$Q30),"")</f>
        <v/>
      </c>
      <c r="AB30" s="120" t="str">
        <f>IF($Q30&gt;0,INDEX('CostModel Coef'!L$9:L$12,$Q30),"")</f>
        <v/>
      </c>
      <c r="AC30" s="120" t="str">
        <f>IF($Q30&gt;0,INDEX('CostModel Coef'!M$9:M$12,$Q30),"")</f>
        <v/>
      </c>
      <c r="AD30" s="120" t="str">
        <f>IF($Q30&gt;0,INDEX('CostModel Coef'!N$9:N$12,$Q30),"")</f>
        <v/>
      </c>
      <c r="AE30" s="120" t="str">
        <f>IF($Q30&gt;0,INDEX('CostModel Coef'!O$9:O$12,$Q30),"")</f>
        <v/>
      </c>
      <c r="AF30" s="120" t="str">
        <f>IF($Q30&gt;0,INDEX('CostModel Coef'!P$9:P$12,$Q30),"")</f>
        <v/>
      </c>
      <c r="AG30" s="145" t="str">
        <f>IF($Q30&gt;0,INDEX('CostModel Coef'!Q$9:Q$12,$Q30),"")</f>
        <v/>
      </c>
      <c r="AH30" s="210"/>
      <c r="AI30" s="116" t="str">
        <f t="shared" si="1"/>
        <v/>
      </c>
    </row>
    <row r="31" spans="1:35">
      <c r="A31" s="210" t="s">
        <v>1225</v>
      </c>
      <c r="B31" s="210" t="s">
        <v>587</v>
      </c>
      <c r="C31" s="229" t="s">
        <v>172</v>
      </c>
      <c r="D31" s="229">
        <v>12</v>
      </c>
      <c r="E31" s="229">
        <v>60</v>
      </c>
      <c r="F31" s="229">
        <v>70</v>
      </c>
      <c r="G31" s="229">
        <v>12000</v>
      </c>
      <c r="H31" s="229">
        <v>75</v>
      </c>
      <c r="I31" s="229" t="s">
        <v>1194</v>
      </c>
      <c r="J31" s="229">
        <v>5170</v>
      </c>
      <c r="K31" s="229">
        <v>4500</v>
      </c>
      <c r="L31" s="210" t="s">
        <v>123</v>
      </c>
      <c r="M31" s="210" t="s">
        <v>111</v>
      </c>
      <c r="N31" s="210" t="s">
        <v>1226</v>
      </c>
      <c r="O31" s="115" t="s">
        <v>105</v>
      </c>
      <c r="P31" s="172" t="s">
        <v>1178</v>
      </c>
      <c r="Q31" s="229">
        <f>IFERROR(MATCH(P31,'CostModel Coef'!$C$9:$C$12,0),0)</f>
        <v>0</v>
      </c>
      <c r="R31" s="229" t="b">
        <f t="shared" si="0"/>
        <v>0</v>
      </c>
      <c r="S31" s="210"/>
      <c r="T31" s="144" t="str">
        <f>IF($Q31&gt;0,INDEX('CostModel Coef'!D$9:D$12,$Q31),"")</f>
        <v/>
      </c>
      <c r="U31" s="120" t="str">
        <f>IF($Q31&gt;0,INDEX('CostModel Coef'!E$9:E$12,$Q31),"")</f>
        <v/>
      </c>
      <c r="V31" s="120" t="str">
        <f>IF($Q31&gt;0,INDEX('CostModel Coef'!F$9:F$12,$Q31),"")</f>
        <v/>
      </c>
      <c r="W31" s="120" t="str">
        <f>IF($Q31&gt;0,INDEX('CostModel Coef'!G$9:G$12,$Q31),"")</f>
        <v/>
      </c>
      <c r="X31" s="120" t="str">
        <f>IF($Q31&gt;0,INDEX('CostModel Coef'!H$9:H$12,$Q31),"")</f>
        <v/>
      </c>
      <c r="Y31" s="120" t="str">
        <f>IF($Q31&gt;0,INDEX('CostModel Coef'!I$9:I$12,$Q31),"")</f>
        <v/>
      </c>
      <c r="Z31" s="120" t="str">
        <f>IF($Q31&gt;0,INDEX('CostModel Coef'!J$9:J$12,$Q31),"")</f>
        <v/>
      </c>
      <c r="AA31" s="120" t="str">
        <f>IF($Q31&gt;0,INDEX('CostModel Coef'!K$9:K$12,$Q31),"")</f>
        <v/>
      </c>
      <c r="AB31" s="120" t="str">
        <f>IF($Q31&gt;0,INDEX('CostModel Coef'!L$9:L$12,$Q31),"")</f>
        <v/>
      </c>
      <c r="AC31" s="120" t="str">
        <f>IF($Q31&gt;0,INDEX('CostModel Coef'!M$9:M$12,$Q31),"")</f>
        <v/>
      </c>
      <c r="AD31" s="120" t="str">
        <f>IF($Q31&gt;0,INDEX('CostModel Coef'!N$9:N$12,$Q31),"")</f>
        <v/>
      </c>
      <c r="AE31" s="120" t="str">
        <f>IF($Q31&gt;0,INDEX('CostModel Coef'!O$9:O$12,$Q31),"")</f>
        <v/>
      </c>
      <c r="AF31" s="120" t="str">
        <f>IF($Q31&gt;0,INDEX('CostModel Coef'!P$9:P$12,$Q31),"")</f>
        <v/>
      </c>
      <c r="AG31" s="145" t="str">
        <f>IF($Q31&gt;0,INDEX('CostModel Coef'!Q$9:Q$12,$Q31),"")</f>
        <v/>
      </c>
      <c r="AH31" s="210"/>
      <c r="AI31" s="116" t="str">
        <f t="shared" si="1"/>
        <v/>
      </c>
    </row>
    <row r="32" spans="1:35">
      <c r="A32" s="210" t="s">
        <v>1227</v>
      </c>
      <c r="B32" s="210" t="s">
        <v>587</v>
      </c>
      <c r="C32" s="229" t="s">
        <v>172</v>
      </c>
      <c r="D32" s="229">
        <v>12</v>
      </c>
      <c r="E32" s="229">
        <v>72</v>
      </c>
      <c r="F32" s="229">
        <v>60</v>
      </c>
      <c r="G32" s="229">
        <v>12000</v>
      </c>
      <c r="H32" s="229">
        <v>160</v>
      </c>
      <c r="I32" s="229" t="s">
        <v>1205</v>
      </c>
      <c r="J32" s="229">
        <v>10855</v>
      </c>
      <c r="K32" s="229">
        <v>7600</v>
      </c>
      <c r="L32" s="210" t="s">
        <v>123</v>
      </c>
      <c r="M32" s="210" t="s">
        <v>111</v>
      </c>
      <c r="N32" s="210" t="s">
        <v>1228</v>
      </c>
      <c r="O32" s="115" t="s">
        <v>105</v>
      </c>
      <c r="P32" s="172" t="s">
        <v>1178</v>
      </c>
      <c r="Q32" s="229">
        <f>IFERROR(MATCH(P32,'CostModel Coef'!$C$9:$C$12,0),0)</f>
        <v>0</v>
      </c>
      <c r="R32" s="229" t="b">
        <f t="shared" si="0"/>
        <v>0</v>
      </c>
      <c r="S32" s="210"/>
      <c r="T32" s="144" t="str">
        <f>IF($Q32&gt;0,INDEX('CostModel Coef'!D$9:D$12,$Q32),"")</f>
        <v/>
      </c>
      <c r="U32" s="120" t="str">
        <f>IF($Q32&gt;0,INDEX('CostModel Coef'!E$9:E$12,$Q32),"")</f>
        <v/>
      </c>
      <c r="V32" s="120" t="str">
        <f>IF($Q32&gt;0,INDEX('CostModel Coef'!F$9:F$12,$Q32),"")</f>
        <v/>
      </c>
      <c r="W32" s="120" t="str">
        <f>IF($Q32&gt;0,INDEX('CostModel Coef'!G$9:G$12,$Q32),"")</f>
        <v/>
      </c>
      <c r="X32" s="120" t="str">
        <f>IF($Q32&gt;0,INDEX('CostModel Coef'!H$9:H$12,$Q32),"")</f>
        <v/>
      </c>
      <c r="Y32" s="120" t="str">
        <f>IF($Q32&gt;0,INDEX('CostModel Coef'!I$9:I$12,$Q32),"")</f>
        <v/>
      </c>
      <c r="Z32" s="120" t="str">
        <f>IF($Q32&gt;0,INDEX('CostModel Coef'!J$9:J$12,$Q32),"")</f>
        <v/>
      </c>
      <c r="AA32" s="120" t="str">
        <f>IF($Q32&gt;0,INDEX('CostModel Coef'!K$9:K$12,$Q32),"")</f>
        <v/>
      </c>
      <c r="AB32" s="120" t="str">
        <f>IF($Q32&gt;0,INDEX('CostModel Coef'!L$9:L$12,$Q32),"")</f>
        <v/>
      </c>
      <c r="AC32" s="120" t="str">
        <f>IF($Q32&gt;0,INDEX('CostModel Coef'!M$9:M$12,$Q32),"")</f>
        <v/>
      </c>
      <c r="AD32" s="120" t="str">
        <f>IF($Q32&gt;0,INDEX('CostModel Coef'!N$9:N$12,$Q32),"")</f>
        <v/>
      </c>
      <c r="AE32" s="120" t="str">
        <f>IF($Q32&gt;0,INDEX('CostModel Coef'!O$9:O$12,$Q32),"")</f>
        <v/>
      </c>
      <c r="AF32" s="120" t="str">
        <f>IF($Q32&gt;0,INDEX('CostModel Coef'!P$9:P$12,$Q32),"")</f>
        <v/>
      </c>
      <c r="AG32" s="145" t="str">
        <f>IF($Q32&gt;0,INDEX('CostModel Coef'!Q$9:Q$12,$Q32),"")</f>
        <v/>
      </c>
      <c r="AH32" s="210"/>
      <c r="AI32" s="116" t="str">
        <f t="shared" si="1"/>
        <v/>
      </c>
    </row>
    <row r="33" spans="1:35">
      <c r="A33" s="210" t="s">
        <v>1229</v>
      </c>
      <c r="B33" s="210" t="s">
        <v>587</v>
      </c>
      <c r="C33" s="229" t="s">
        <v>172</v>
      </c>
      <c r="D33" s="229">
        <v>12</v>
      </c>
      <c r="E33" s="229">
        <v>72</v>
      </c>
      <c r="F33" s="229">
        <v>60</v>
      </c>
      <c r="G33" s="229">
        <v>12000</v>
      </c>
      <c r="H33" s="229">
        <v>55</v>
      </c>
      <c r="I33" s="229" t="s">
        <v>113</v>
      </c>
      <c r="J33" s="229">
        <v>4455</v>
      </c>
      <c r="K33" s="229">
        <v>3900</v>
      </c>
      <c r="L33" s="210" t="s">
        <v>123</v>
      </c>
      <c r="M33" s="210" t="s">
        <v>111</v>
      </c>
      <c r="N33" s="210" t="s">
        <v>1230</v>
      </c>
      <c r="O33" s="115" t="s">
        <v>105</v>
      </c>
      <c r="P33" s="172" t="s">
        <v>1178</v>
      </c>
      <c r="Q33" s="229">
        <f>IFERROR(MATCH(P33,'CostModel Coef'!$C$9:$C$12,0),0)</f>
        <v>0</v>
      </c>
      <c r="R33" s="229" t="b">
        <f t="shared" si="0"/>
        <v>0</v>
      </c>
      <c r="S33" s="210"/>
      <c r="T33" s="144" t="str">
        <f>IF($Q33&gt;0,INDEX('CostModel Coef'!D$9:D$12,$Q33),"")</f>
        <v/>
      </c>
      <c r="U33" s="120" t="str">
        <f>IF($Q33&gt;0,INDEX('CostModel Coef'!E$9:E$12,$Q33),"")</f>
        <v/>
      </c>
      <c r="V33" s="120" t="str">
        <f>IF($Q33&gt;0,INDEX('CostModel Coef'!F$9:F$12,$Q33),"")</f>
        <v/>
      </c>
      <c r="W33" s="120" t="str">
        <f>IF($Q33&gt;0,INDEX('CostModel Coef'!G$9:G$12,$Q33),"")</f>
        <v/>
      </c>
      <c r="X33" s="120" t="str">
        <f>IF($Q33&gt;0,INDEX('CostModel Coef'!H$9:H$12,$Q33),"")</f>
        <v/>
      </c>
      <c r="Y33" s="120" t="str">
        <f>IF($Q33&gt;0,INDEX('CostModel Coef'!I$9:I$12,$Q33),"")</f>
        <v/>
      </c>
      <c r="Z33" s="120" t="str">
        <f>IF($Q33&gt;0,INDEX('CostModel Coef'!J$9:J$12,$Q33),"")</f>
        <v/>
      </c>
      <c r="AA33" s="120" t="str">
        <f>IF($Q33&gt;0,INDEX('CostModel Coef'!K$9:K$12,$Q33),"")</f>
        <v/>
      </c>
      <c r="AB33" s="120" t="str">
        <f>IF($Q33&gt;0,INDEX('CostModel Coef'!L$9:L$12,$Q33),"")</f>
        <v/>
      </c>
      <c r="AC33" s="120" t="str">
        <f>IF($Q33&gt;0,INDEX('CostModel Coef'!M$9:M$12,$Q33),"")</f>
        <v/>
      </c>
      <c r="AD33" s="120" t="str">
        <f>IF($Q33&gt;0,INDEX('CostModel Coef'!N$9:N$12,$Q33),"")</f>
        <v/>
      </c>
      <c r="AE33" s="120" t="str">
        <f>IF($Q33&gt;0,INDEX('CostModel Coef'!O$9:O$12,$Q33),"")</f>
        <v/>
      </c>
      <c r="AF33" s="120" t="str">
        <f>IF($Q33&gt;0,INDEX('CostModel Coef'!P$9:P$12,$Q33),"")</f>
        <v/>
      </c>
      <c r="AG33" s="145" t="str">
        <f>IF($Q33&gt;0,INDEX('CostModel Coef'!Q$9:Q$12,$Q33),"")</f>
        <v/>
      </c>
      <c r="AH33" s="210"/>
      <c r="AI33" s="116" t="str">
        <f t="shared" si="1"/>
        <v/>
      </c>
    </row>
    <row r="34" spans="1:35">
      <c r="A34" s="210" t="s">
        <v>1231</v>
      </c>
      <c r="B34" s="210" t="s">
        <v>587</v>
      </c>
      <c r="C34" s="229" t="s">
        <v>172</v>
      </c>
      <c r="D34" s="229">
        <v>12</v>
      </c>
      <c r="E34" s="229">
        <v>72</v>
      </c>
      <c r="F34" s="229">
        <v>60</v>
      </c>
      <c r="G34" s="229">
        <v>12000</v>
      </c>
      <c r="H34" s="229">
        <v>56</v>
      </c>
      <c r="I34" s="229" t="s">
        <v>113</v>
      </c>
      <c r="J34" s="229">
        <v>4455</v>
      </c>
      <c r="K34" s="229">
        <v>3900</v>
      </c>
      <c r="L34" s="210" t="s">
        <v>123</v>
      </c>
      <c r="M34" s="210" t="s">
        <v>111</v>
      </c>
      <c r="N34" s="210" t="s">
        <v>1232</v>
      </c>
      <c r="O34" s="115" t="s">
        <v>105</v>
      </c>
      <c r="P34" s="172" t="s">
        <v>1178</v>
      </c>
      <c r="Q34" s="229">
        <f>IFERROR(MATCH(P34,'CostModel Coef'!$C$9:$C$12,0),0)</f>
        <v>0</v>
      </c>
      <c r="R34" s="229" t="b">
        <f t="shared" si="0"/>
        <v>0</v>
      </c>
      <c r="S34" s="210"/>
      <c r="T34" s="144" t="str">
        <f>IF($Q34&gt;0,INDEX('CostModel Coef'!D$9:D$12,$Q34),"")</f>
        <v/>
      </c>
      <c r="U34" s="120" t="str">
        <f>IF($Q34&gt;0,INDEX('CostModel Coef'!E$9:E$12,$Q34),"")</f>
        <v/>
      </c>
      <c r="V34" s="120" t="str">
        <f>IF($Q34&gt;0,INDEX('CostModel Coef'!F$9:F$12,$Q34),"")</f>
        <v/>
      </c>
      <c r="W34" s="120" t="str">
        <f>IF($Q34&gt;0,INDEX('CostModel Coef'!G$9:G$12,$Q34),"")</f>
        <v/>
      </c>
      <c r="X34" s="120" t="str">
        <f>IF($Q34&gt;0,INDEX('CostModel Coef'!H$9:H$12,$Q34),"")</f>
        <v/>
      </c>
      <c r="Y34" s="120" t="str">
        <f>IF($Q34&gt;0,INDEX('CostModel Coef'!I$9:I$12,$Q34),"")</f>
        <v/>
      </c>
      <c r="Z34" s="120" t="str">
        <f>IF($Q34&gt;0,INDEX('CostModel Coef'!J$9:J$12,$Q34),"")</f>
        <v/>
      </c>
      <c r="AA34" s="120" t="str">
        <f>IF($Q34&gt;0,INDEX('CostModel Coef'!K$9:K$12,$Q34),"")</f>
        <v/>
      </c>
      <c r="AB34" s="120" t="str">
        <f>IF($Q34&gt;0,INDEX('CostModel Coef'!L$9:L$12,$Q34),"")</f>
        <v/>
      </c>
      <c r="AC34" s="120" t="str">
        <f>IF($Q34&gt;0,INDEX('CostModel Coef'!M$9:M$12,$Q34),"")</f>
        <v/>
      </c>
      <c r="AD34" s="120" t="str">
        <f>IF($Q34&gt;0,INDEX('CostModel Coef'!N$9:N$12,$Q34),"")</f>
        <v/>
      </c>
      <c r="AE34" s="120" t="str">
        <f>IF($Q34&gt;0,INDEX('CostModel Coef'!O$9:O$12,$Q34),"")</f>
        <v/>
      </c>
      <c r="AF34" s="120" t="str">
        <f>IF($Q34&gt;0,INDEX('CostModel Coef'!P$9:P$12,$Q34),"")</f>
        <v/>
      </c>
      <c r="AG34" s="145" t="str">
        <f>IF($Q34&gt;0,INDEX('CostModel Coef'!Q$9:Q$12,$Q34),"")</f>
        <v/>
      </c>
      <c r="AH34" s="210"/>
      <c r="AI34" s="116" t="str">
        <f t="shared" si="1"/>
        <v/>
      </c>
    </row>
    <row r="35" spans="1:35">
      <c r="A35" s="210" t="s">
        <v>1233</v>
      </c>
      <c r="B35" s="210" t="s">
        <v>587</v>
      </c>
      <c r="C35" s="229" t="s">
        <v>172</v>
      </c>
      <c r="D35" s="229">
        <v>12</v>
      </c>
      <c r="E35" s="229">
        <v>72</v>
      </c>
      <c r="F35" s="229">
        <v>60</v>
      </c>
      <c r="G35" s="229">
        <v>12000</v>
      </c>
      <c r="H35" s="229">
        <v>85</v>
      </c>
      <c r="I35" s="229" t="s">
        <v>1194</v>
      </c>
      <c r="J35" s="229">
        <v>12645</v>
      </c>
      <c r="K35" s="229">
        <v>11000</v>
      </c>
      <c r="L35" s="210" t="s">
        <v>123</v>
      </c>
      <c r="M35" s="210" t="s">
        <v>111</v>
      </c>
      <c r="N35" s="210" t="s">
        <v>1234</v>
      </c>
      <c r="O35" s="115" t="s">
        <v>105</v>
      </c>
      <c r="P35" s="172" t="s">
        <v>1178</v>
      </c>
      <c r="Q35" s="229">
        <f>IFERROR(MATCH(P35,'CostModel Coef'!$C$9:$C$12,0),0)</f>
        <v>0</v>
      </c>
      <c r="R35" s="229" t="b">
        <f t="shared" si="0"/>
        <v>0</v>
      </c>
      <c r="S35" s="210"/>
      <c r="T35" s="144" t="str">
        <f>IF($Q35&gt;0,INDEX('CostModel Coef'!D$9:D$12,$Q35),"")</f>
        <v/>
      </c>
      <c r="U35" s="120" t="str">
        <f>IF($Q35&gt;0,INDEX('CostModel Coef'!E$9:E$12,$Q35),"")</f>
        <v/>
      </c>
      <c r="V35" s="120" t="str">
        <f>IF($Q35&gt;0,INDEX('CostModel Coef'!F$9:F$12,$Q35),"")</f>
        <v/>
      </c>
      <c r="W35" s="120" t="str">
        <f>IF($Q35&gt;0,INDEX('CostModel Coef'!G$9:G$12,$Q35),"")</f>
        <v/>
      </c>
      <c r="X35" s="120" t="str">
        <f>IF($Q35&gt;0,INDEX('CostModel Coef'!H$9:H$12,$Q35),"")</f>
        <v/>
      </c>
      <c r="Y35" s="120" t="str">
        <f>IF($Q35&gt;0,INDEX('CostModel Coef'!I$9:I$12,$Q35),"")</f>
        <v/>
      </c>
      <c r="Z35" s="120" t="str">
        <f>IF($Q35&gt;0,INDEX('CostModel Coef'!J$9:J$12,$Q35),"")</f>
        <v/>
      </c>
      <c r="AA35" s="120" t="str">
        <f>IF($Q35&gt;0,INDEX('CostModel Coef'!K$9:K$12,$Q35),"")</f>
        <v/>
      </c>
      <c r="AB35" s="120" t="str">
        <f>IF($Q35&gt;0,INDEX('CostModel Coef'!L$9:L$12,$Q35),"")</f>
        <v/>
      </c>
      <c r="AC35" s="120" t="str">
        <f>IF($Q35&gt;0,INDEX('CostModel Coef'!M$9:M$12,$Q35),"")</f>
        <v/>
      </c>
      <c r="AD35" s="120" t="str">
        <f>IF($Q35&gt;0,INDEX('CostModel Coef'!N$9:N$12,$Q35),"")</f>
        <v/>
      </c>
      <c r="AE35" s="120" t="str">
        <f>IF($Q35&gt;0,INDEX('CostModel Coef'!O$9:O$12,$Q35),"")</f>
        <v/>
      </c>
      <c r="AF35" s="120" t="str">
        <f>IF($Q35&gt;0,INDEX('CostModel Coef'!P$9:P$12,$Q35),"")</f>
        <v/>
      </c>
      <c r="AG35" s="145" t="str">
        <f>IF($Q35&gt;0,INDEX('CostModel Coef'!Q$9:Q$12,$Q35),"")</f>
        <v/>
      </c>
      <c r="AH35" s="210"/>
      <c r="AI35" s="116" t="str">
        <f t="shared" si="1"/>
        <v/>
      </c>
    </row>
    <row r="36" spans="1:35">
      <c r="A36" s="210" t="s">
        <v>1235</v>
      </c>
      <c r="B36" s="210" t="s">
        <v>587</v>
      </c>
      <c r="C36" s="229" t="s">
        <v>172</v>
      </c>
      <c r="D36" s="229">
        <v>12</v>
      </c>
      <c r="E36" s="229">
        <v>96</v>
      </c>
      <c r="F36" s="229">
        <v>70</v>
      </c>
      <c r="G36" s="229">
        <v>12000</v>
      </c>
      <c r="H36" s="229">
        <v>110</v>
      </c>
      <c r="I36" s="229" t="s">
        <v>1194</v>
      </c>
      <c r="J36" s="229">
        <v>9500</v>
      </c>
      <c r="K36" s="229">
        <v>8550</v>
      </c>
      <c r="L36" s="210" t="s">
        <v>123</v>
      </c>
      <c r="M36" s="210" t="s">
        <v>111</v>
      </c>
      <c r="N36" s="210" t="s">
        <v>1236</v>
      </c>
      <c r="O36" s="115" t="s">
        <v>105</v>
      </c>
      <c r="P36" s="172" t="s">
        <v>1178</v>
      </c>
      <c r="Q36" s="229">
        <f>IFERROR(MATCH(P36,'CostModel Coef'!$C$9:$C$12,0),0)</f>
        <v>0</v>
      </c>
      <c r="R36" s="229" t="b">
        <f t="shared" si="0"/>
        <v>0</v>
      </c>
      <c r="S36" s="210"/>
      <c r="T36" s="144" t="str">
        <f>IF($Q36&gt;0,INDEX('CostModel Coef'!D$9:D$12,$Q36),"")</f>
        <v/>
      </c>
      <c r="U36" s="120" t="str">
        <f>IF($Q36&gt;0,INDEX('CostModel Coef'!E$9:E$12,$Q36),"")</f>
        <v/>
      </c>
      <c r="V36" s="120" t="str">
        <f>IF($Q36&gt;0,INDEX('CostModel Coef'!F$9:F$12,$Q36),"")</f>
        <v/>
      </c>
      <c r="W36" s="120" t="str">
        <f>IF($Q36&gt;0,INDEX('CostModel Coef'!G$9:G$12,$Q36),"")</f>
        <v/>
      </c>
      <c r="X36" s="120" t="str">
        <f>IF($Q36&gt;0,INDEX('CostModel Coef'!H$9:H$12,$Q36),"")</f>
        <v/>
      </c>
      <c r="Y36" s="120" t="str">
        <f>IF($Q36&gt;0,INDEX('CostModel Coef'!I$9:I$12,$Q36),"")</f>
        <v/>
      </c>
      <c r="Z36" s="120" t="str">
        <f>IF($Q36&gt;0,INDEX('CostModel Coef'!J$9:J$12,$Q36),"")</f>
        <v/>
      </c>
      <c r="AA36" s="120" t="str">
        <f>IF($Q36&gt;0,INDEX('CostModel Coef'!K$9:K$12,$Q36),"")</f>
        <v/>
      </c>
      <c r="AB36" s="120" t="str">
        <f>IF($Q36&gt;0,INDEX('CostModel Coef'!L$9:L$12,$Q36),"")</f>
        <v/>
      </c>
      <c r="AC36" s="120" t="str">
        <f>IF($Q36&gt;0,INDEX('CostModel Coef'!M$9:M$12,$Q36),"")</f>
        <v/>
      </c>
      <c r="AD36" s="120" t="str">
        <f>IF($Q36&gt;0,INDEX('CostModel Coef'!N$9:N$12,$Q36),"")</f>
        <v/>
      </c>
      <c r="AE36" s="120" t="str">
        <f>IF($Q36&gt;0,INDEX('CostModel Coef'!O$9:O$12,$Q36),"")</f>
        <v/>
      </c>
      <c r="AF36" s="120" t="str">
        <f>IF($Q36&gt;0,INDEX('CostModel Coef'!P$9:P$12,$Q36),"")</f>
        <v/>
      </c>
      <c r="AG36" s="145" t="str">
        <f>IF($Q36&gt;0,INDEX('CostModel Coef'!Q$9:Q$12,$Q36),"")</f>
        <v/>
      </c>
      <c r="AH36" s="210"/>
      <c r="AI36" s="116" t="str">
        <f t="shared" si="1"/>
        <v/>
      </c>
    </row>
    <row r="37" spans="1:35">
      <c r="A37" s="210" t="s">
        <v>1237</v>
      </c>
      <c r="B37" s="210" t="s">
        <v>587</v>
      </c>
      <c r="C37" s="229" t="s">
        <v>172</v>
      </c>
      <c r="D37" s="229">
        <v>12</v>
      </c>
      <c r="E37" s="229">
        <v>96</v>
      </c>
      <c r="F37" s="229">
        <v>60</v>
      </c>
      <c r="G37" s="229">
        <v>12000</v>
      </c>
      <c r="H37" s="229">
        <v>185</v>
      </c>
      <c r="I37" s="229" t="s">
        <v>1205</v>
      </c>
      <c r="J37" s="229">
        <v>12855</v>
      </c>
      <c r="K37" s="229">
        <v>9000</v>
      </c>
      <c r="L37" s="210" t="s">
        <v>123</v>
      </c>
      <c r="M37" s="210" t="s">
        <v>111</v>
      </c>
      <c r="N37" s="210" t="s">
        <v>1238</v>
      </c>
      <c r="O37" s="115" t="s">
        <v>105</v>
      </c>
      <c r="P37" s="172" t="s">
        <v>1178</v>
      </c>
      <c r="Q37" s="229">
        <f>IFERROR(MATCH(P37,'CostModel Coef'!$C$9:$C$12,0),0)</f>
        <v>0</v>
      </c>
      <c r="R37" s="229" t="b">
        <f t="shared" si="0"/>
        <v>0</v>
      </c>
      <c r="S37" s="210"/>
      <c r="T37" s="144" t="str">
        <f>IF($Q37&gt;0,INDEX('CostModel Coef'!D$9:D$12,$Q37),"")</f>
        <v/>
      </c>
      <c r="U37" s="120" t="str">
        <f>IF($Q37&gt;0,INDEX('CostModel Coef'!E$9:E$12,$Q37),"")</f>
        <v/>
      </c>
      <c r="V37" s="120" t="str">
        <f>IF($Q37&gt;0,INDEX('CostModel Coef'!F$9:F$12,$Q37),"")</f>
        <v/>
      </c>
      <c r="W37" s="120" t="str">
        <f>IF($Q37&gt;0,INDEX('CostModel Coef'!G$9:G$12,$Q37),"")</f>
        <v/>
      </c>
      <c r="X37" s="120" t="str">
        <f>IF($Q37&gt;0,INDEX('CostModel Coef'!H$9:H$12,$Q37),"")</f>
        <v/>
      </c>
      <c r="Y37" s="120" t="str">
        <f>IF($Q37&gt;0,INDEX('CostModel Coef'!I$9:I$12,$Q37),"")</f>
        <v/>
      </c>
      <c r="Z37" s="120" t="str">
        <f>IF($Q37&gt;0,INDEX('CostModel Coef'!J$9:J$12,$Q37),"")</f>
        <v/>
      </c>
      <c r="AA37" s="120" t="str">
        <f>IF($Q37&gt;0,INDEX('CostModel Coef'!K$9:K$12,$Q37),"")</f>
        <v/>
      </c>
      <c r="AB37" s="120" t="str">
        <f>IF($Q37&gt;0,INDEX('CostModel Coef'!L$9:L$12,$Q37),"")</f>
        <v/>
      </c>
      <c r="AC37" s="120" t="str">
        <f>IF($Q37&gt;0,INDEX('CostModel Coef'!M$9:M$12,$Q37),"")</f>
        <v/>
      </c>
      <c r="AD37" s="120" t="str">
        <f>IF($Q37&gt;0,INDEX('CostModel Coef'!N$9:N$12,$Q37),"")</f>
        <v/>
      </c>
      <c r="AE37" s="120" t="str">
        <f>IF($Q37&gt;0,INDEX('CostModel Coef'!O$9:O$12,$Q37),"")</f>
        <v/>
      </c>
      <c r="AF37" s="120" t="str">
        <f>IF($Q37&gt;0,INDEX('CostModel Coef'!P$9:P$12,$Q37),"")</f>
        <v/>
      </c>
      <c r="AG37" s="145" t="str">
        <f>IF($Q37&gt;0,INDEX('CostModel Coef'!Q$9:Q$12,$Q37),"")</f>
        <v/>
      </c>
      <c r="AH37" s="210"/>
      <c r="AI37" s="116" t="str">
        <f t="shared" si="1"/>
        <v/>
      </c>
    </row>
    <row r="38" spans="1:35">
      <c r="A38" s="210" t="s">
        <v>1239</v>
      </c>
      <c r="B38" s="210" t="s">
        <v>203</v>
      </c>
      <c r="C38" s="229" t="s">
        <v>172</v>
      </c>
      <c r="D38" s="229">
        <v>12</v>
      </c>
      <c r="E38" s="229">
        <v>96</v>
      </c>
      <c r="F38" s="229">
        <v>60</v>
      </c>
      <c r="G38" s="229">
        <v>12000</v>
      </c>
      <c r="H38" s="229">
        <v>60</v>
      </c>
      <c r="I38" s="229" t="s">
        <v>113</v>
      </c>
      <c r="J38" s="229">
        <v>5430</v>
      </c>
      <c r="K38" s="229">
        <v>4750</v>
      </c>
      <c r="L38" s="210" t="s">
        <v>123</v>
      </c>
      <c r="M38" s="210" t="s">
        <v>111</v>
      </c>
      <c r="N38" s="210" t="s">
        <v>1240</v>
      </c>
      <c r="O38" s="115" t="s">
        <v>105</v>
      </c>
      <c r="P38" s="172" t="s">
        <v>1178</v>
      </c>
      <c r="Q38" s="229">
        <f>IFERROR(MATCH(P38,'CostModel Coef'!$C$9:$C$12,0),0)</f>
        <v>0</v>
      </c>
      <c r="R38" s="229" t="b">
        <f t="shared" si="0"/>
        <v>0</v>
      </c>
      <c r="S38" s="210"/>
      <c r="T38" s="144" t="str">
        <f>IF($Q38&gt;0,INDEX('CostModel Coef'!D$9:D$12,$Q38),"")</f>
        <v/>
      </c>
      <c r="U38" s="120" t="str">
        <f>IF($Q38&gt;0,INDEX('CostModel Coef'!E$9:E$12,$Q38),"")</f>
        <v/>
      </c>
      <c r="V38" s="120" t="str">
        <f>IF($Q38&gt;0,INDEX('CostModel Coef'!F$9:F$12,$Q38),"")</f>
        <v/>
      </c>
      <c r="W38" s="120" t="str">
        <f>IF($Q38&gt;0,INDEX('CostModel Coef'!G$9:G$12,$Q38),"")</f>
        <v/>
      </c>
      <c r="X38" s="120" t="str">
        <f>IF($Q38&gt;0,INDEX('CostModel Coef'!H$9:H$12,$Q38),"")</f>
        <v/>
      </c>
      <c r="Y38" s="120" t="str">
        <f>IF($Q38&gt;0,INDEX('CostModel Coef'!I$9:I$12,$Q38),"")</f>
        <v/>
      </c>
      <c r="Z38" s="120" t="str">
        <f>IF($Q38&gt;0,INDEX('CostModel Coef'!J$9:J$12,$Q38),"")</f>
        <v/>
      </c>
      <c r="AA38" s="120" t="str">
        <f>IF($Q38&gt;0,INDEX('CostModel Coef'!K$9:K$12,$Q38),"")</f>
        <v/>
      </c>
      <c r="AB38" s="120" t="str">
        <f>IF($Q38&gt;0,INDEX('CostModel Coef'!L$9:L$12,$Q38),"")</f>
        <v/>
      </c>
      <c r="AC38" s="120" t="str">
        <f>IF($Q38&gt;0,INDEX('CostModel Coef'!M$9:M$12,$Q38),"")</f>
        <v/>
      </c>
      <c r="AD38" s="120" t="str">
        <f>IF($Q38&gt;0,INDEX('CostModel Coef'!N$9:N$12,$Q38),"")</f>
        <v/>
      </c>
      <c r="AE38" s="120" t="str">
        <f>IF($Q38&gt;0,INDEX('CostModel Coef'!O$9:O$12,$Q38),"")</f>
        <v/>
      </c>
      <c r="AF38" s="120" t="str">
        <f>IF($Q38&gt;0,INDEX('CostModel Coef'!P$9:P$12,$Q38),"")</f>
        <v/>
      </c>
      <c r="AG38" s="145" t="str">
        <f>IF($Q38&gt;0,INDEX('CostModel Coef'!Q$9:Q$12,$Q38),"")</f>
        <v/>
      </c>
      <c r="AH38" s="210"/>
      <c r="AI38" s="116" t="str">
        <f t="shared" si="1"/>
        <v/>
      </c>
    </row>
    <row r="39" spans="1:35">
      <c r="A39" s="210" t="s">
        <v>1241</v>
      </c>
      <c r="B39" s="210" t="s">
        <v>587</v>
      </c>
      <c r="C39" s="229" t="s">
        <v>172</v>
      </c>
      <c r="D39" s="229">
        <v>12</v>
      </c>
      <c r="E39" s="229">
        <v>96</v>
      </c>
      <c r="F39" s="229">
        <v>70</v>
      </c>
      <c r="G39" s="229">
        <v>12000</v>
      </c>
      <c r="H39" s="229">
        <v>75</v>
      </c>
      <c r="I39" s="229" t="s">
        <v>113</v>
      </c>
      <c r="J39" s="229">
        <v>6600</v>
      </c>
      <c r="K39" s="229">
        <v>6225</v>
      </c>
      <c r="L39" s="210" t="s">
        <v>123</v>
      </c>
      <c r="M39" s="210" t="s">
        <v>111</v>
      </c>
      <c r="N39" s="210" t="s">
        <v>1242</v>
      </c>
      <c r="O39" s="115" t="s">
        <v>105</v>
      </c>
      <c r="P39" s="172" t="s">
        <v>1178</v>
      </c>
      <c r="Q39" s="229">
        <f>IFERROR(MATCH(P39,'CostModel Coef'!$C$9:$C$12,0),0)</f>
        <v>0</v>
      </c>
      <c r="R39" s="229" t="b">
        <f t="shared" si="0"/>
        <v>0</v>
      </c>
      <c r="S39" s="210"/>
      <c r="T39" s="144" t="str">
        <f>IF($Q39&gt;0,INDEX('CostModel Coef'!D$9:D$12,$Q39),"")</f>
        <v/>
      </c>
      <c r="U39" s="120" t="str">
        <f>IF($Q39&gt;0,INDEX('CostModel Coef'!E$9:E$12,$Q39),"")</f>
        <v/>
      </c>
      <c r="V39" s="120" t="str">
        <f>IF($Q39&gt;0,INDEX('CostModel Coef'!F$9:F$12,$Q39),"")</f>
        <v/>
      </c>
      <c r="W39" s="120" t="str">
        <f>IF($Q39&gt;0,INDEX('CostModel Coef'!G$9:G$12,$Q39),"")</f>
        <v/>
      </c>
      <c r="X39" s="120" t="str">
        <f>IF($Q39&gt;0,INDEX('CostModel Coef'!H$9:H$12,$Q39),"")</f>
        <v/>
      </c>
      <c r="Y39" s="120" t="str">
        <f>IF($Q39&gt;0,INDEX('CostModel Coef'!I$9:I$12,$Q39),"")</f>
        <v/>
      </c>
      <c r="Z39" s="120" t="str">
        <f>IF($Q39&gt;0,INDEX('CostModel Coef'!J$9:J$12,$Q39),"")</f>
        <v/>
      </c>
      <c r="AA39" s="120" t="str">
        <f>IF($Q39&gt;0,INDEX('CostModel Coef'!K$9:K$12,$Q39),"")</f>
        <v/>
      </c>
      <c r="AB39" s="120" t="str">
        <f>IF($Q39&gt;0,INDEX('CostModel Coef'!L$9:L$12,$Q39),"")</f>
        <v/>
      </c>
      <c r="AC39" s="120" t="str">
        <f>IF($Q39&gt;0,INDEX('CostModel Coef'!M$9:M$12,$Q39),"")</f>
        <v/>
      </c>
      <c r="AD39" s="120" t="str">
        <f>IF($Q39&gt;0,INDEX('CostModel Coef'!N$9:N$12,$Q39),"")</f>
        <v/>
      </c>
      <c r="AE39" s="120" t="str">
        <f>IF($Q39&gt;0,INDEX('CostModel Coef'!O$9:O$12,$Q39),"")</f>
        <v/>
      </c>
      <c r="AF39" s="120" t="str">
        <f>IF($Q39&gt;0,INDEX('CostModel Coef'!P$9:P$12,$Q39),"")</f>
        <v/>
      </c>
      <c r="AG39" s="145" t="str">
        <f>IF($Q39&gt;0,INDEX('CostModel Coef'!Q$9:Q$12,$Q39),"")</f>
        <v/>
      </c>
      <c r="AH39" s="210"/>
      <c r="AI39" s="116" t="str">
        <f t="shared" si="1"/>
        <v/>
      </c>
    </row>
    <row r="40" spans="1:35">
      <c r="A40" s="210" t="s">
        <v>1243</v>
      </c>
      <c r="B40" s="210" t="s">
        <v>587</v>
      </c>
      <c r="C40" s="229" t="s">
        <v>172</v>
      </c>
      <c r="D40" s="229">
        <v>12</v>
      </c>
      <c r="E40" s="229">
        <v>96</v>
      </c>
      <c r="F40" s="229">
        <v>60</v>
      </c>
      <c r="G40" s="229">
        <v>12000</v>
      </c>
      <c r="H40" s="229">
        <v>95</v>
      </c>
      <c r="I40" s="229" t="s">
        <v>1194</v>
      </c>
      <c r="J40" s="229">
        <v>7990</v>
      </c>
      <c r="K40" s="229">
        <v>6950</v>
      </c>
      <c r="L40" s="210" t="s">
        <v>123</v>
      </c>
      <c r="M40" s="210" t="s">
        <v>111</v>
      </c>
      <c r="N40" s="210" t="s">
        <v>1244</v>
      </c>
      <c r="O40" s="115" t="s">
        <v>105</v>
      </c>
      <c r="P40" s="172" t="s">
        <v>1178</v>
      </c>
      <c r="Q40" s="229">
        <f>IFERROR(MATCH(P40,'CostModel Coef'!$C$9:$C$12,0),0)</f>
        <v>0</v>
      </c>
      <c r="R40" s="229" t="b">
        <f t="shared" si="0"/>
        <v>0</v>
      </c>
      <c r="S40" s="210"/>
      <c r="T40" s="144" t="str">
        <f>IF($Q40&gt;0,INDEX('CostModel Coef'!D$9:D$12,$Q40),"")</f>
        <v/>
      </c>
      <c r="U40" s="120" t="str">
        <f>IF($Q40&gt;0,INDEX('CostModel Coef'!E$9:E$12,$Q40),"")</f>
        <v/>
      </c>
      <c r="V40" s="120" t="str">
        <f>IF($Q40&gt;0,INDEX('CostModel Coef'!F$9:F$12,$Q40),"")</f>
        <v/>
      </c>
      <c r="W40" s="120" t="str">
        <f>IF($Q40&gt;0,INDEX('CostModel Coef'!G$9:G$12,$Q40),"")</f>
        <v/>
      </c>
      <c r="X40" s="120" t="str">
        <f>IF($Q40&gt;0,INDEX('CostModel Coef'!H$9:H$12,$Q40),"")</f>
        <v/>
      </c>
      <c r="Y40" s="120" t="str">
        <f>IF($Q40&gt;0,INDEX('CostModel Coef'!I$9:I$12,$Q40),"")</f>
        <v/>
      </c>
      <c r="Z40" s="120" t="str">
        <f>IF($Q40&gt;0,INDEX('CostModel Coef'!J$9:J$12,$Q40),"")</f>
        <v/>
      </c>
      <c r="AA40" s="120" t="str">
        <f>IF($Q40&gt;0,INDEX('CostModel Coef'!K$9:K$12,$Q40),"")</f>
        <v/>
      </c>
      <c r="AB40" s="120" t="str">
        <f>IF($Q40&gt;0,INDEX('CostModel Coef'!L$9:L$12,$Q40),"")</f>
        <v/>
      </c>
      <c r="AC40" s="120" t="str">
        <f>IF($Q40&gt;0,INDEX('CostModel Coef'!M$9:M$12,$Q40),"")</f>
        <v/>
      </c>
      <c r="AD40" s="120" t="str">
        <f>IF($Q40&gt;0,INDEX('CostModel Coef'!N$9:N$12,$Q40),"")</f>
        <v/>
      </c>
      <c r="AE40" s="120" t="str">
        <f>IF($Q40&gt;0,INDEX('CostModel Coef'!O$9:O$12,$Q40),"")</f>
        <v/>
      </c>
      <c r="AF40" s="120" t="str">
        <f>IF($Q40&gt;0,INDEX('CostModel Coef'!P$9:P$12,$Q40),"")</f>
        <v/>
      </c>
      <c r="AG40" s="145" t="str">
        <f>IF($Q40&gt;0,INDEX('CostModel Coef'!Q$9:Q$12,$Q40),"")</f>
        <v/>
      </c>
      <c r="AH40" s="210"/>
      <c r="AI40" s="116" t="str">
        <f t="shared" si="1"/>
        <v/>
      </c>
    </row>
    <row r="41" spans="1:35">
      <c r="A41" s="210" t="s">
        <v>1245</v>
      </c>
      <c r="B41" s="210" t="s">
        <v>587</v>
      </c>
      <c r="C41" s="229" t="s">
        <v>172</v>
      </c>
      <c r="D41" s="229">
        <v>5</v>
      </c>
      <c r="E41" s="229">
        <v>22</v>
      </c>
      <c r="F41" s="229">
        <v>84</v>
      </c>
      <c r="G41" s="229">
        <v>25000</v>
      </c>
      <c r="H41" s="229">
        <v>14</v>
      </c>
      <c r="I41" s="229" t="s">
        <v>113</v>
      </c>
      <c r="J41" s="229">
        <v>1340</v>
      </c>
      <c r="K41" s="229">
        <v>1275</v>
      </c>
      <c r="L41" s="210" t="s">
        <v>117</v>
      </c>
      <c r="M41" s="210" t="s">
        <v>111</v>
      </c>
      <c r="N41" s="210" t="s">
        <v>1246</v>
      </c>
      <c r="O41" s="115" t="s">
        <v>105</v>
      </c>
      <c r="P41" s="137" t="s">
        <v>1079</v>
      </c>
      <c r="Q41" s="229">
        <f>IFERROR(MATCH(P41,'CostModel Coef'!$C$9:$C$12,0),0)</f>
        <v>4</v>
      </c>
      <c r="R41" s="229" t="b">
        <f t="shared" si="0"/>
        <v>1</v>
      </c>
      <c r="S41" s="210"/>
      <c r="T41" s="144">
        <f>IF($Q41&gt;0,INDEX('CostModel Coef'!D$9:D$12,$Q41),"")</f>
        <v>-54.09</v>
      </c>
      <c r="U41" s="120">
        <f>IF($Q41&gt;0,INDEX('CostModel Coef'!E$9:E$12,$Q41),"")</f>
        <v>1.2999999999999999E-2</v>
      </c>
      <c r="V41" s="120">
        <f>IF($Q41&gt;0,INDEX('CostModel Coef'!F$9:F$12,$Q41),"")</f>
        <v>14</v>
      </c>
      <c r="W41" s="120">
        <f>IF($Q41&gt;0,INDEX('CostModel Coef'!G$9:G$12,$Q41),"")</f>
        <v>54</v>
      </c>
      <c r="X41" s="120">
        <f>IF($Q41&gt;0,INDEX('CostModel Coef'!H$9:H$12,$Q41),"")</f>
        <v>0.65100000000000002</v>
      </c>
      <c r="Y41" s="120">
        <f>IF($Q41&gt;0,INDEX('CostModel Coef'!I$9:I$12,$Q41),"")</f>
        <v>82</v>
      </c>
      <c r="Z41" s="120">
        <f>IF($Q41&gt;0,INDEX('CostModel Coef'!J$9:J$12,$Q41),"")</f>
        <v>85</v>
      </c>
      <c r="AA41" s="120">
        <f>IF($Q41&gt;0,INDEX('CostModel Coef'!K$9:K$12,$Q41),"")</f>
        <v>6.7000000000000004E-2</v>
      </c>
      <c r="AB41" s="120">
        <f>IF($Q41&gt;0,INDEX('CostModel Coef'!L$9:L$12,$Q41),"")</f>
        <v>73</v>
      </c>
      <c r="AC41" s="120">
        <f>IF($Q41&gt;0,INDEX('CostModel Coef'!M$9:M$12,$Q41),"")</f>
        <v>138</v>
      </c>
      <c r="AD41" s="120">
        <f>IF($Q41&gt;0,INDEX('CostModel Coef'!N$9:N$12,$Q41),"")</f>
        <v>0</v>
      </c>
      <c r="AE41" s="120">
        <f>IF($Q41&gt;0,INDEX('CostModel Coef'!O$9:O$12,$Q41),"")</f>
        <v>0</v>
      </c>
      <c r="AF41" s="120">
        <f>IF($Q41&gt;0,INDEX('CostModel Coef'!P$9:P$12,$Q41),"")</f>
        <v>0</v>
      </c>
      <c r="AG41" s="145">
        <f>IF($Q41&gt;0,INDEX('CostModel Coef'!Q$9:Q$12,$Q41),"")</f>
        <v>0.25</v>
      </c>
      <c r="AH41" s="210"/>
      <c r="AI41" s="116">
        <f t="shared" si="1"/>
        <v>8.99</v>
      </c>
    </row>
    <row r="42" spans="1:35">
      <c r="A42" s="210" t="s">
        <v>1247</v>
      </c>
      <c r="B42" s="210" t="s">
        <v>587</v>
      </c>
      <c r="C42" s="229" t="s">
        <v>172</v>
      </c>
      <c r="D42" s="229">
        <v>5</v>
      </c>
      <c r="E42" s="229">
        <v>22</v>
      </c>
      <c r="F42" s="229">
        <v>84</v>
      </c>
      <c r="G42" s="229">
        <v>25000</v>
      </c>
      <c r="H42" s="229">
        <v>24</v>
      </c>
      <c r="I42" s="229" t="s">
        <v>1194</v>
      </c>
      <c r="J42" s="229">
        <v>2000</v>
      </c>
      <c r="K42" s="229">
        <v>1900</v>
      </c>
      <c r="L42" s="210" t="s">
        <v>117</v>
      </c>
      <c r="M42" s="210" t="s">
        <v>111</v>
      </c>
      <c r="N42" s="210" t="s">
        <v>1248</v>
      </c>
      <c r="O42" s="115" t="s">
        <v>105</v>
      </c>
      <c r="P42" s="137" t="s">
        <v>1079</v>
      </c>
      <c r="Q42" s="229">
        <f>IFERROR(MATCH(P42,'CostModel Coef'!$C$9:$C$12,0),0)</f>
        <v>4</v>
      </c>
      <c r="R42" s="229" t="b">
        <f t="shared" si="0"/>
        <v>1</v>
      </c>
      <c r="S42" s="210"/>
      <c r="T42" s="144">
        <f>IF($Q42&gt;0,INDEX('CostModel Coef'!D$9:D$12,$Q42),"")</f>
        <v>-54.09</v>
      </c>
      <c r="U42" s="120">
        <f>IF($Q42&gt;0,INDEX('CostModel Coef'!E$9:E$12,$Q42),"")</f>
        <v>1.2999999999999999E-2</v>
      </c>
      <c r="V42" s="120">
        <f>IF($Q42&gt;0,INDEX('CostModel Coef'!F$9:F$12,$Q42),"")</f>
        <v>14</v>
      </c>
      <c r="W42" s="120">
        <f>IF($Q42&gt;0,INDEX('CostModel Coef'!G$9:G$12,$Q42),"")</f>
        <v>54</v>
      </c>
      <c r="X42" s="120">
        <f>IF($Q42&gt;0,INDEX('CostModel Coef'!H$9:H$12,$Q42),"")</f>
        <v>0.65100000000000002</v>
      </c>
      <c r="Y42" s="120">
        <f>IF($Q42&gt;0,INDEX('CostModel Coef'!I$9:I$12,$Q42),"")</f>
        <v>82</v>
      </c>
      <c r="Z42" s="120">
        <f>IF($Q42&gt;0,INDEX('CostModel Coef'!J$9:J$12,$Q42),"")</f>
        <v>85</v>
      </c>
      <c r="AA42" s="120">
        <f>IF($Q42&gt;0,INDEX('CostModel Coef'!K$9:K$12,$Q42),"")</f>
        <v>6.7000000000000004E-2</v>
      </c>
      <c r="AB42" s="120">
        <f>IF($Q42&gt;0,INDEX('CostModel Coef'!L$9:L$12,$Q42),"")</f>
        <v>73</v>
      </c>
      <c r="AC42" s="120">
        <f>IF($Q42&gt;0,INDEX('CostModel Coef'!M$9:M$12,$Q42),"")</f>
        <v>138</v>
      </c>
      <c r="AD42" s="120">
        <f>IF($Q42&gt;0,INDEX('CostModel Coef'!N$9:N$12,$Q42),"")</f>
        <v>0</v>
      </c>
      <c r="AE42" s="120">
        <f>IF($Q42&gt;0,INDEX('CostModel Coef'!O$9:O$12,$Q42),"")</f>
        <v>0</v>
      </c>
      <c r="AF42" s="120">
        <f>IF($Q42&gt;0,INDEX('CostModel Coef'!P$9:P$12,$Q42),"")</f>
        <v>0</v>
      </c>
      <c r="AG42" s="145">
        <f>IF($Q42&gt;0,INDEX('CostModel Coef'!Q$9:Q$12,$Q42),"")</f>
        <v>0.25</v>
      </c>
      <c r="AH42" s="210"/>
      <c r="AI42" s="116">
        <f t="shared" si="1"/>
        <v>8.11</v>
      </c>
    </row>
    <row r="43" spans="1:35">
      <c r="A43" s="210" t="s">
        <v>1249</v>
      </c>
      <c r="B43" s="210" t="s">
        <v>587</v>
      </c>
      <c r="C43" s="229" t="s">
        <v>172</v>
      </c>
      <c r="D43" s="229">
        <v>5</v>
      </c>
      <c r="E43" s="229">
        <v>34</v>
      </c>
      <c r="F43" s="229">
        <v>85</v>
      </c>
      <c r="G43" s="229">
        <v>25000</v>
      </c>
      <c r="H43" s="229">
        <v>21</v>
      </c>
      <c r="I43" s="229" t="s">
        <v>113</v>
      </c>
      <c r="J43" s="229">
        <v>2105</v>
      </c>
      <c r="K43" s="229">
        <v>2000</v>
      </c>
      <c r="L43" s="210" t="s">
        <v>117</v>
      </c>
      <c r="M43" s="210" t="s">
        <v>111</v>
      </c>
      <c r="N43" s="210" t="s">
        <v>1250</v>
      </c>
      <c r="O43" s="115" t="s">
        <v>105</v>
      </c>
      <c r="P43" s="137" t="s">
        <v>1079</v>
      </c>
      <c r="Q43" s="229">
        <f>IFERROR(MATCH(P43,'CostModel Coef'!$C$9:$C$12,0),0)</f>
        <v>4</v>
      </c>
      <c r="R43" s="229" t="b">
        <f t="shared" si="0"/>
        <v>1</v>
      </c>
      <c r="S43" s="210"/>
      <c r="T43" s="144">
        <f>IF($Q43&gt;0,INDEX('CostModel Coef'!D$9:D$12,$Q43),"")</f>
        <v>-54.09</v>
      </c>
      <c r="U43" s="120">
        <f>IF($Q43&gt;0,INDEX('CostModel Coef'!E$9:E$12,$Q43),"")</f>
        <v>1.2999999999999999E-2</v>
      </c>
      <c r="V43" s="120">
        <f>IF($Q43&gt;0,INDEX('CostModel Coef'!F$9:F$12,$Q43),"")</f>
        <v>14</v>
      </c>
      <c r="W43" s="120">
        <f>IF($Q43&gt;0,INDEX('CostModel Coef'!G$9:G$12,$Q43),"")</f>
        <v>54</v>
      </c>
      <c r="X43" s="120">
        <f>IF($Q43&gt;0,INDEX('CostModel Coef'!H$9:H$12,$Q43),"")</f>
        <v>0.65100000000000002</v>
      </c>
      <c r="Y43" s="120">
        <f>IF($Q43&gt;0,INDEX('CostModel Coef'!I$9:I$12,$Q43),"")</f>
        <v>82</v>
      </c>
      <c r="Z43" s="120">
        <f>IF($Q43&gt;0,INDEX('CostModel Coef'!J$9:J$12,$Q43),"")</f>
        <v>85</v>
      </c>
      <c r="AA43" s="120">
        <f>IF($Q43&gt;0,INDEX('CostModel Coef'!K$9:K$12,$Q43),"")</f>
        <v>6.7000000000000004E-2</v>
      </c>
      <c r="AB43" s="120">
        <f>IF($Q43&gt;0,INDEX('CostModel Coef'!L$9:L$12,$Q43),"")</f>
        <v>73</v>
      </c>
      <c r="AC43" s="120">
        <f>IF($Q43&gt;0,INDEX('CostModel Coef'!M$9:M$12,$Q43),"")</f>
        <v>138</v>
      </c>
      <c r="AD43" s="120">
        <f>IF($Q43&gt;0,INDEX('CostModel Coef'!N$9:N$12,$Q43),"")</f>
        <v>0</v>
      </c>
      <c r="AE43" s="120">
        <f>IF($Q43&gt;0,INDEX('CostModel Coef'!O$9:O$12,$Q43),"")</f>
        <v>0</v>
      </c>
      <c r="AF43" s="120">
        <f>IF($Q43&gt;0,INDEX('CostModel Coef'!P$9:P$12,$Q43),"")</f>
        <v>0</v>
      </c>
      <c r="AG43" s="145">
        <f>IF($Q43&gt;0,INDEX('CostModel Coef'!Q$9:Q$12,$Q43),"")</f>
        <v>0.25</v>
      </c>
      <c r="AH43" s="210"/>
      <c r="AI43" s="116">
        <f t="shared" si="1"/>
        <v>10.29</v>
      </c>
    </row>
    <row r="44" spans="1:35">
      <c r="A44" s="210" t="s">
        <v>1251</v>
      </c>
      <c r="B44" s="210" t="s">
        <v>587</v>
      </c>
      <c r="C44" s="229" t="s">
        <v>172</v>
      </c>
      <c r="D44" s="229">
        <v>5</v>
      </c>
      <c r="E44" s="229">
        <v>34</v>
      </c>
      <c r="F44" s="229">
        <v>85</v>
      </c>
      <c r="G44" s="229">
        <v>25000</v>
      </c>
      <c r="H44" s="229">
        <v>39</v>
      </c>
      <c r="I44" s="229" t="s">
        <v>1194</v>
      </c>
      <c r="J44" s="229">
        <v>3500</v>
      </c>
      <c r="K44" s="229">
        <v>3325</v>
      </c>
      <c r="L44" s="210" t="s">
        <v>117</v>
      </c>
      <c r="M44" s="210" t="s">
        <v>111</v>
      </c>
      <c r="N44" s="210" t="s">
        <v>1252</v>
      </c>
      <c r="O44" s="115" t="s">
        <v>105</v>
      </c>
      <c r="P44" s="137" t="s">
        <v>1079</v>
      </c>
      <c r="Q44" s="229">
        <f>IFERROR(MATCH(P44,'CostModel Coef'!$C$9:$C$12,0),0)</f>
        <v>4</v>
      </c>
      <c r="R44" s="229" t="b">
        <f t="shared" si="0"/>
        <v>1</v>
      </c>
      <c r="S44" s="210"/>
      <c r="T44" s="144">
        <f>IF($Q44&gt;0,INDEX('CostModel Coef'!D$9:D$12,$Q44),"")</f>
        <v>-54.09</v>
      </c>
      <c r="U44" s="120">
        <f>IF($Q44&gt;0,INDEX('CostModel Coef'!E$9:E$12,$Q44),"")</f>
        <v>1.2999999999999999E-2</v>
      </c>
      <c r="V44" s="120">
        <f>IF($Q44&gt;0,INDEX('CostModel Coef'!F$9:F$12,$Q44),"")</f>
        <v>14</v>
      </c>
      <c r="W44" s="120">
        <f>IF($Q44&gt;0,INDEX('CostModel Coef'!G$9:G$12,$Q44),"")</f>
        <v>54</v>
      </c>
      <c r="X44" s="120">
        <f>IF($Q44&gt;0,INDEX('CostModel Coef'!H$9:H$12,$Q44),"")</f>
        <v>0.65100000000000002</v>
      </c>
      <c r="Y44" s="120">
        <f>IF($Q44&gt;0,INDEX('CostModel Coef'!I$9:I$12,$Q44),"")</f>
        <v>82</v>
      </c>
      <c r="Z44" s="120">
        <f>IF($Q44&gt;0,INDEX('CostModel Coef'!J$9:J$12,$Q44),"")</f>
        <v>85</v>
      </c>
      <c r="AA44" s="120">
        <f>IF($Q44&gt;0,INDEX('CostModel Coef'!K$9:K$12,$Q44),"")</f>
        <v>6.7000000000000004E-2</v>
      </c>
      <c r="AB44" s="120">
        <f>IF($Q44&gt;0,INDEX('CostModel Coef'!L$9:L$12,$Q44),"")</f>
        <v>73</v>
      </c>
      <c r="AC44" s="120">
        <f>IF($Q44&gt;0,INDEX('CostModel Coef'!M$9:M$12,$Q44),"")</f>
        <v>138</v>
      </c>
      <c r="AD44" s="120">
        <f>IF($Q44&gt;0,INDEX('CostModel Coef'!N$9:N$12,$Q44),"")</f>
        <v>0</v>
      </c>
      <c r="AE44" s="120">
        <f>IF($Q44&gt;0,INDEX('CostModel Coef'!O$9:O$12,$Q44),"")</f>
        <v>0</v>
      </c>
      <c r="AF44" s="120">
        <f>IF($Q44&gt;0,INDEX('CostModel Coef'!P$9:P$12,$Q44),"")</f>
        <v>0</v>
      </c>
      <c r="AG44" s="145">
        <f>IF($Q44&gt;0,INDEX('CostModel Coef'!Q$9:Q$12,$Q44),"")</f>
        <v>0.25</v>
      </c>
      <c r="AH44" s="210"/>
      <c r="AI44" s="116">
        <f t="shared" si="1"/>
        <v>9.7100000000000009</v>
      </c>
    </row>
    <row r="45" spans="1:35">
      <c r="A45" s="210" t="s">
        <v>1253</v>
      </c>
      <c r="B45" s="210" t="s">
        <v>203</v>
      </c>
      <c r="C45" s="229" t="s">
        <v>172</v>
      </c>
      <c r="D45" s="229">
        <v>5</v>
      </c>
      <c r="E45" s="229">
        <v>46</v>
      </c>
      <c r="F45" s="229">
        <v>85</v>
      </c>
      <c r="G45" s="229">
        <v>25000</v>
      </c>
      <c r="H45" s="229">
        <v>28</v>
      </c>
      <c r="I45" s="229" t="s">
        <v>113</v>
      </c>
      <c r="J45" s="229">
        <v>2895</v>
      </c>
      <c r="K45" s="229">
        <v>2750</v>
      </c>
      <c r="L45" s="210" t="s">
        <v>117</v>
      </c>
      <c r="M45" s="210" t="s">
        <v>111</v>
      </c>
      <c r="N45" s="210" t="s">
        <v>1254</v>
      </c>
      <c r="O45" s="115" t="s">
        <v>105</v>
      </c>
      <c r="P45" s="137" t="s">
        <v>1079</v>
      </c>
      <c r="Q45" s="229">
        <f>IFERROR(MATCH(P45,'CostModel Coef'!$C$9:$C$12,0),0)</f>
        <v>4</v>
      </c>
      <c r="R45" s="229" t="b">
        <f t="shared" si="0"/>
        <v>1</v>
      </c>
      <c r="S45" s="210"/>
      <c r="T45" s="144">
        <f>IF($Q45&gt;0,INDEX('CostModel Coef'!D$9:D$12,$Q45),"")</f>
        <v>-54.09</v>
      </c>
      <c r="U45" s="120">
        <f>IF($Q45&gt;0,INDEX('CostModel Coef'!E$9:E$12,$Q45),"")</f>
        <v>1.2999999999999999E-2</v>
      </c>
      <c r="V45" s="120">
        <f>IF($Q45&gt;0,INDEX('CostModel Coef'!F$9:F$12,$Q45),"")</f>
        <v>14</v>
      </c>
      <c r="W45" s="120">
        <f>IF($Q45&gt;0,INDEX('CostModel Coef'!G$9:G$12,$Q45),"")</f>
        <v>54</v>
      </c>
      <c r="X45" s="120">
        <f>IF($Q45&gt;0,INDEX('CostModel Coef'!H$9:H$12,$Q45),"")</f>
        <v>0.65100000000000002</v>
      </c>
      <c r="Y45" s="120">
        <f>IF($Q45&gt;0,INDEX('CostModel Coef'!I$9:I$12,$Q45),"")</f>
        <v>82</v>
      </c>
      <c r="Z45" s="120">
        <f>IF($Q45&gt;0,INDEX('CostModel Coef'!J$9:J$12,$Q45),"")</f>
        <v>85</v>
      </c>
      <c r="AA45" s="120">
        <f>IF($Q45&gt;0,INDEX('CostModel Coef'!K$9:K$12,$Q45),"")</f>
        <v>6.7000000000000004E-2</v>
      </c>
      <c r="AB45" s="120">
        <f>IF($Q45&gt;0,INDEX('CostModel Coef'!L$9:L$12,$Q45),"")</f>
        <v>73</v>
      </c>
      <c r="AC45" s="120">
        <f>IF($Q45&gt;0,INDEX('CostModel Coef'!M$9:M$12,$Q45),"")</f>
        <v>138</v>
      </c>
      <c r="AD45" s="120">
        <f>IF($Q45&gt;0,INDEX('CostModel Coef'!N$9:N$12,$Q45),"")</f>
        <v>0</v>
      </c>
      <c r="AE45" s="120">
        <f>IF($Q45&gt;0,INDEX('CostModel Coef'!O$9:O$12,$Q45),"")</f>
        <v>0</v>
      </c>
      <c r="AF45" s="120">
        <f>IF($Q45&gt;0,INDEX('CostModel Coef'!P$9:P$12,$Q45),"")</f>
        <v>0</v>
      </c>
      <c r="AG45" s="145">
        <f>IF($Q45&gt;0,INDEX('CostModel Coef'!Q$9:Q$12,$Q45),"")</f>
        <v>0.25</v>
      </c>
      <c r="AH45" s="210"/>
      <c r="AI45" s="116">
        <f t="shared" si="1"/>
        <v>10.67</v>
      </c>
    </row>
    <row r="46" spans="1:35">
      <c r="A46" s="210" t="s">
        <v>1255</v>
      </c>
      <c r="B46" s="210" t="s">
        <v>587</v>
      </c>
      <c r="C46" s="229" t="s">
        <v>172</v>
      </c>
      <c r="D46" s="229">
        <v>5</v>
      </c>
      <c r="E46" s="229">
        <v>46</v>
      </c>
      <c r="F46" s="229">
        <v>85</v>
      </c>
      <c r="G46" s="229">
        <v>25000</v>
      </c>
      <c r="H46" s="229">
        <v>49</v>
      </c>
      <c r="I46" s="229" t="s">
        <v>113</v>
      </c>
      <c r="J46" s="229">
        <v>4450</v>
      </c>
      <c r="K46" s="229">
        <v>4150</v>
      </c>
      <c r="L46" s="210" t="s">
        <v>117</v>
      </c>
      <c r="M46" s="210" t="s">
        <v>111</v>
      </c>
      <c r="N46" s="210" t="s">
        <v>1256</v>
      </c>
      <c r="O46" s="115" t="s">
        <v>105</v>
      </c>
      <c r="P46" s="137" t="s">
        <v>1079</v>
      </c>
      <c r="Q46" s="229">
        <f>IFERROR(MATCH(P46,'CostModel Coef'!$C$9:$C$12,0),0)</f>
        <v>4</v>
      </c>
      <c r="R46" s="229" t="b">
        <f t="shared" si="0"/>
        <v>1</v>
      </c>
      <c r="S46" s="210"/>
      <c r="T46" s="144">
        <f>IF($Q46&gt;0,INDEX('CostModel Coef'!D$9:D$12,$Q46),"")</f>
        <v>-54.09</v>
      </c>
      <c r="U46" s="120">
        <f>IF($Q46&gt;0,INDEX('CostModel Coef'!E$9:E$12,$Q46),"")</f>
        <v>1.2999999999999999E-2</v>
      </c>
      <c r="V46" s="120">
        <f>IF($Q46&gt;0,INDEX('CostModel Coef'!F$9:F$12,$Q46),"")</f>
        <v>14</v>
      </c>
      <c r="W46" s="120">
        <f>IF($Q46&gt;0,INDEX('CostModel Coef'!G$9:G$12,$Q46),"")</f>
        <v>54</v>
      </c>
      <c r="X46" s="120">
        <f>IF($Q46&gt;0,INDEX('CostModel Coef'!H$9:H$12,$Q46),"")</f>
        <v>0.65100000000000002</v>
      </c>
      <c r="Y46" s="120">
        <f>IF($Q46&gt;0,INDEX('CostModel Coef'!I$9:I$12,$Q46),"")</f>
        <v>82</v>
      </c>
      <c r="Z46" s="120">
        <f>IF($Q46&gt;0,INDEX('CostModel Coef'!J$9:J$12,$Q46),"")</f>
        <v>85</v>
      </c>
      <c r="AA46" s="120">
        <f>IF($Q46&gt;0,INDEX('CostModel Coef'!K$9:K$12,$Q46),"")</f>
        <v>6.7000000000000004E-2</v>
      </c>
      <c r="AB46" s="120">
        <f>IF($Q46&gt;0,INDEX('CostModel Coef'!L$9:L$12,$Q46),"")</f>
        <v>73</v>
      </c>
      <c r="AC46" s="120">
        <f>IF($Q46&gt;0,INDEX('CostModel Coef'!M$9:M$12,$Q46),"")</f>
        <v>138</v>
      </c>
      <c r="AD46" s="120">
        <f>IF($Q46&gt;0,INDEX('CostModel Coef'!N$9:N$12,$Q46),"")</f>
        <v>0</v>
      </c>
      <c r="AE46" s="120">
        <f>IF($Q46&gt;0,INDEX('CostModel Coef'!O$9:O$12,$Q46),"")</f>
        <v>0</v>
      </c>
      <c r="AF46" s="120">
        <f>IF($Q46&gt;0,INDEX('CostModel Coef'!P$9:P$12,$Q46),"")</f>
        <v>0</v>
      </c>
      <c r="AG46" s="145">
        <f>IF($Q46&gt;0,INDEX('CostModel Coef'!Q$9:Q$12,$Q46),"")</f>
        <v>0.25</v>
      </c>
      <c r="AH46" s="210"/>
      <c r="AI46" s="116">
        <f t="shared" si="1"/>
        <v>9.9600000000000009</v>
      </c>
    </row>
    <row r="47" spans="1:35">
      <c r="A47" s="47" t="s">
        <v>1257</v>
      </c>
      <c r="B47" s="210" t="s">
        <v>587</v>
      </c>
      <c r="C47" s="229" t="s">
        <v>172</v>
      </c>
      <c r="D47" s="229">
        <v>5</v>
      </c>
      <c r="E47" s="229">
        <v>46</v>
      </c>
      <c r="F47" s="229">
        <v>85</v>
      </c>
      <c r="G47" s="229">
        <v>25000</v>
      </c>
      <c r="H47" s="229">
        <v>51</v>
      </c>
      <c r="I47" s="229" t="s">
        <v>113</v>
      </c>
      <c r="J47" s="229">
        <v>4450</v>
      </c>
      <c r="K47" s="229">
        <v>4150</v>
      </c>
      <c r="L47" s="210" t="s">
        <v>117</v>
      </c>
      <c r="M47" s="210" t="s">
        <v>111</v>
      </c>
      <c r="N47" s="210" t="s">
        <v>1258</v>
      </c>
      <c r="O47" s="115" t="s">
        <v>105</v>
      </c>
      <c r="P47" s="137" t="s">
        <v>1079</v>
      </c>
      <c r="Q47" s="229">
        <f>IFERROR(MATCH(P47,'CostModel Coef'!$C$9:$C$12,0),0)</f>
        <v>4</v>
      </c>
      <c r="R47" s="229" t="b">
        <f t="shared" si="0"/>
        <v>1</v>
      </c>
      <c r="S47" s="210"/>
      <c r="T47" s="144">
        <f>IF($Q47&gt;0,INDEX('CostModel Coef'!D$9:D$12,$Q47),"")</f>
        <v>-54.09</v>
      </c>
      <c r="U47" s="120">
        <f>IF($Q47&gt;0,INDEX('CostModel Coef'!E$9:E$12,$Q47),"")</f>
        <v>1.2999999999999999E-2</v>
      </c>
      <c r="V47" s="120">
        <f>IF($Q47&gt;0,INDEX('CostModel Coef'!F$9:F$12,$Q47),"")</f>
        <v>14</v>
      </c>
      <c r="W47" s="120">
        <f>IF($Q47&gt;0,INDEX('CostModel Coef'!G$9:G$12,$Q47),"")</f>
        <v>54</v>
      </c>
      <c r="X47" s="120">
        <f>IF($Q47&gt;0,INDEX('CostModel Coef'!H$9:H$12,$Q47),"")</f>
        <v>0.65100000000000002</v>
      </c>
      <c r="Y47" s="120">
        <f>IF($Q47&gt;0,INDEX('CostModel Coef'!I$9:I$12,$Q47),"")</f>
        <v>82</v>
      </c>
      <c r="Z47" s="120">
        <f>IF($Q47&gt;0,INDEX('CostModel Coef'!J$9:J$12,$Q47),"")</f>
        <v>85</v>
      </c>
      <c r="AA47" s="120">
        <f>IF($Q47&gt;0,INDEX('CostModel Coef'!K$9:K$12,$Q47),"")</f>
        <v>6.7000000000000004E-2</v>
      </c>
      <c r="AB47" s="120">
        <f>IF($Q47&gt;0,INDEX('CostModel Coef'!L$9:L$12,$Q47),"")</f>
        <v>73</v>
      </c>
      <c r="AC47" s="120">
        <f>IF($Q47&gt;0,INDEX('CostModel Coef'!M$9:M$12,$Q47),"")</f>
        <v>138</v>
      </c>
      <c r="AD47" s="120">
        <f>IF($Q47&gt;0,INDEX('CostModel Coef'!N$9:N$12,$Q47),"")</f>
        <v>0</v>
      </c>
      <c r="AE47" s="120">
        <f>IF($Q47&gt;0,INDEX('CostModel Coef'!O$9:O$12,$Q47),"")</f>
        <v>0</v>
      </c>
      <c r="AF47" s="120">
        <f>IF($Q47&gt;0,INDEX('CostModel Coef'!P$9:P$12,$Q47),"")</f>
        <v>0</v>
      </c>
      <c r="AG47" s="145">
        <f>IF($Q47&gt;0,INDEX('CostModel Coef'!Q$9:Q$12,$Q47),"")</f>
        <v>0.25</v>
      </c>
      <c r="AH47" s="210"/>
      <c r="AI47" s="116">
        <f t="shared" si="1"/>
        <v>9.69</v>
      </c>
    </row>
    <row r="48" spans="1:35">
      <c r="A48" s="47" t="s">
        <v>1259</v>
      </c>
      <c r="B48" s="210" t="s">
        <v>203</v>
      </c>
      <c r="C48" s="229" t="s">
        <v>172</v>
      </c>
      <c r="D48" s="229">
        <v>5</v>
      </c>
      <c r="E48" s="229">
        <v>46</v>
      </c>
      <c r="F48" s="229">
        <v>85</v>
      </c>
      <c r="G48" s="229">
        <v>25000</v>
      </c>
      <c r="H48" s="229">
        <v>54</v>
      </c>
      <c r="I48" s="229" t="s">
        <v>1194</v>
      </c>
      <c r="J48" s="229">
        <v>5000</v>
      </c>
      <c r="K48" s="229">
        <v>4750</v>
      </c>
      <c r="L48" s="210" t="s">
        <v>117</v>
      </c>
      <c r="M48" s="210" t="s">
        <v>111</v>
      </c>
      <c r="N48" s="210" t="s">
        <v>1260</v>
      </c>
      <c r="O48" s="115" t="s">
        <v>105</v>
      </c>
      <c r="P48" s="137" t="s">
        <v>1079</v>
      </c>
      <c r="Q48" s="229">
        <f>IFERROR(MATCH(P48,'CostModel Coef'!$C$9:$C$12,0),0)</f>
        <v>4</v>
      </c>
      <c r="R48" s="229" t="b">
        <f t="shared" si="0"/>
        <v>1</v>
      </c>
      <c r="S48" s="210"/>
      <c r="T48" s="144">
        <f>IF($Q48&gt;0,INDEX('CostModel Coef'!D$9:D$12,$Q48),"")</f>
        <v>-54.09</v>
      </c>
      <c r="U48" s="120">
        <f>IF($Q48&gt;0,INDEX('CostModel Coef'!E$9:E$12,$Q48),"")</f>
        <v>1.2999999999999999E-2</v>
      </c>
      <c r="V48" s="120">
        <f>IF($Q48&gt;0,INDEX('CostModel Coef'!F$9:F$12,$Q48),"")</f>
        <v>14</v>
      </c>
      <c r="W48" s="120">
        <f>IF($Q48&gt;0,INDEX('CostModel Coef'!G$9:G$12,$Q48),"")</f>
        <v>54</v>
      </c>
      <c r="X48" s="120">
        <f>IF($Q48&gt;0,INDEX('CostModel Coef'!H$9:H$12,$Q48),"")</f>
        <v>0.65100000000000002</v>
      </c>
      <c r="Y48" s="120">
        <f>IF($Q48&gt;0,INDEX('CostModel Coef'!I$9:I$12,$Q48),"")</f>
        <v>82</v>
      </c>
      <c r="Z48" s="120">
        <f>IF($Q48&gt;0,INDEX('CostModel Coef'!J$9:J$12,$Q48),"")</f>
        <v>85</v>
      </c>
      <c r="AA48" s="120">
        <f>IF($Q48&gt;0,INDEX('CostModel Coef'!K$9:K$12,$Q48),"")</f>
        <v>6.7000000000000004E-2</v>
      </c>
      <c r="AB48" s="120">
        <f>IF($Q48&gt;0,INDEX('CostModel Coef'!L$9:L$12,$Q48),"")</f>
        <v>73</v>
      </c>
      <c r="AC48" s="120">
        <f>IF($Q48&gt;0,INDEX('CostModel Coef'!M$9:M$12,$Q48),"")</f>
        <v>138</v>
      </c>
      <c r="AD48" s="120">
        <f>IF($Q48&gt;0,INDEX('CostModel Coef'!N$9:N$12,$Q48),"")</f>
        <v>0</v>
      </c>
      <c r="AE48" s="120">
        <f>IF($Q48&gt;0,INDEX('CostModel Coef'!O$9:O$12,$Q48),"")</f>
        <v>0</v>
      </c>
      <c r="AF48" s="120">
        <f>IF($Q48&gt;0,INDEX('CostModel Coef'!P$9:P$12,$Q48),"")</f>
        <v>0</v>
      </c>
      <c r="AG48" s="145">
        <f>IF($Q48&gt;0,INDEX('CostModel Coef'!Q$9:Q$12,$Q48),"")</f>
        <v>0.25</v>
      </c>
      <c r="AH48" s="210"/>
      <c r="AI48" s="116">
        <f t="shared" si="1"/>
        <v>10.19</v>
      </c>
    </row>
    <row r="49" spans="1:35">
      <c r="A49" s="210" t="s">
        <v>1261</v>
      </c>
      <c r="B49" s="210" t="s">
        <v>587</v>
      </c>
      <c r="C49" s="229" t="s">
        <v>172</v>
      </c>
      <c r="D49" s="229">
        <v>5</v>
      </c>
      <c r="E49" s="229">
        <v>58</v>
      </c>
      <c r="F49" s="229">
        <v>85</v>
      </c>
      <c r="G49" s="229">
        <v>25000</v>
      </c>
      <c r="H49" s="229">
        <v>35</v>
      </c>
      <c r="I49" s="229" t="s">
        <v>113</v>
      </c>
      <c r="J49" s="229">
        <v>3630</v>
      </c>
      <c r="K49" s="229">
        <v>3450</v>
      </c>
      <c r="L49" s="210" t="s">
        <v>117</v>
      </c>
      <c r="M49" s="210" t="s">
        <v>111</v>
      </c>
      <c r="N49" s="210" t="s">
        <v>1262</v>
      </c>
      <c r="O49" s="115" t="s">
        <v>105</v>
      </c>
      <c r="P49" s="137" t="s">
        <v>1079</v>
      </c>
      <c r="Q49" s="229">
        <f>IFERROR(MATCH(P49,'CostModel Coef'!$C$9:$C$12,0),0)</f>
        <v>4</v>
      </c>
      <c r="R49" s="229" t="b">
        <f t="shared" si="0"/>
        <v>1</v>
      </c>
      <c r="S49" s="210"/>
      <c r="T49" s="144">
        <f>IF($Q49&gt;0,INDEX('CostModel Coef'!D$9:D$12,$Q49),"")</f>
        <v>-54.09</v>
      </c>
      <c r="U49" s="120">
        <f>IF($Q49&gt;0,INDEX('CostModel Coef'!E$9:E$12,$Q49),"")</f>
        <v>1.2999999999999999E-2</v>
      </c>
      <c r="V49" s="120">
        <f>IF($Q49&gt;0,INDEX('CostModel Coef'!F$9:F$12,$Q49),"")</f>
        <v>14</v>
      </c>
      <c r="W49" s="120">
        <f>IF($Q49&gt;0,INDEX('CostModel Coef'!G$9:G$12,$Q49),"")</f>
        <v>54</v>
      </c>
      <c r="X49" s="120">
        <f>IF($Q49&gt;0,INDEX('CostModel Coef'!H$9:H$12,$Q49),"")</f>
        <v>0.65100000000000002</v>
      </c>
      <c r="Y49" s="120">
        <f>IF($Q49&gt;0,INDEX('CostModel Coef'!I$9:I$12,$Q49),"")</f>
        <v>82</v>
      </c>
      <c r="Z49" s="120">
        <f>IF($Q49&gt;0,INDEX('CostModel Coef'!J$9:J$12,$Q49),"")</f>
        <v>85</v>
      </c>
      <c r="AA49" s="120">
        <f>IF($Q49&gt;0,INDEX('CostModel Coef'!K$9:K$12,$Q49),"")</f>
        <v>6.7000000000000004E-2</v>
      </c>
      <c r="AB49" s="120">
        <f>IF($Q49&gt;0,INDEX('CostModel Coef'!L$9:L$12,$Q49),"")</f>
        <v>73</v>
      </c>
      <c r="AC49" s="120">
        <f>IF($Q49&gt;0,INDEX('CostModel Coef'!M$9:M$12,$Q49),"")</f>
        <v>138</v>
      </c>
      <c r="AD49" s="120">
        <f>IF($Q49&gt;0,INDEX('CostModel Coef'!N$9:N$12,$Q49),"")</f>
        <v>0</v>
      </c>
      <c r="AE49" s="120">
        <f>IF($Q49&gt;0,INDEX('CostModel Coef'!O$9:O$12,$Q49),"")</f>
        <v>0</v>
      </c>
      <c r="AF49" s="120">
        <f>IF($Q49&gt;0,INDEX('CostModel Coef'!P$9:P$12,$Q49),"")</f>
        <v>0</v>
      </c>
      <c r="AG49" s="145">
        <f>IF($Q49&gt;0,INDEX('CostModel Coef'!Q$9:Q$12,$Q49),"")</f>
        <v>0.25</v>
      </c>
      <c r="AH49" s="210"/>
      <c r="AI49" s="116">
        <f t="shared" si="1"/>
        <v>10.81</v>
      </c>
    </row>
    <row r="50" spans="1:35">
      <c r="A50" s="210" t="s">
        <v>1263</v>
      </c>
      <c r="B50" s="210" t="s">
        <v>587</v>
      </c>
      <c r="C50" s="229" t="s">
        <v>172</v>
      </c>
      <c r="D50" s="229">
        <v>5</v>
      </c>
      <c r="E50" s="229">
        <v>58</v>
      </c>
      <c r="F50" s="229">
        <v>85</v>
      </c>
      <c r="G50" s="229">
        <v>25000</v>
      </c>
      <c r="H50" s="229">
        <v>80</v>
      </c>
      <c r="I50" s="229" t="s">
        <v>1194</v>
      </c>
      <c r="J50" s="229">
        <v>7000</v>
      </c>
      <c r="K50" s="229">
        <v>6650</v>
      </c>
      <c r="L50" s="210" t="s">
        <v>117</v>
      </c>
      <c r="M50" s="210" t="s">
        <v>111</v>
      </c>
      <c r="N50" s="210" t="s">
        <v>1264</v>
      </c>
      <c r="O50" s="115" t="s">
        <v>105</v>
      </c>
      <c r="P50" s="137" t="s">
        <v>1079</v>
      </c>
      <c r="Q50" s="229">
        <f>IFERROR(MATCH(P50,'CostModel Coef'!$C$9:$C$12,0),0)</f>
        <v>4</v>
      </c>
      <c r="R50" s="131" t="b">
        <f t="shared" si="0"/>
        <v>0</v>
      </c>
      <c r="S50" s="210"/>
      <c r="T50" s="144">
        <f>IF($Q50&gt;0,INDEX('CostModel Coef'!D$9:D$12,$Q50),"")</f>
        <v>-54.09</v>
      </c>
      <c r="U50" s="120">
        <f>IF($Q50&gt;0,INDEX('CostModel Coef'!E$9:E$12,$Q50),"")</f>
        <v>1.2999999999999999E-2</v>
      </c>
      <c r="V50" s="120">
        <f>IF($Q50&gt;0,INDEX('CostModel Coef'!F$9:F$12,$Q50),"")</f>
        <v>14</v>
      </c>
      <c r="W50" s="120">
        <f>IF($Q50&gt;0,INDEX('CostModel Coef'!G$9:G$12,$Q50),"")</f>
        <v>54</v>
      </c>
      <c r="X50" s="120">
        <f>IF($Q50&gt;0,INDEX('CostModel Coef'!H$9:H$12,$Q50),"")</f>
        <v>0.65100000000000002</v>
      </c>
      <c r="Y50" s="120">
        <f>IF($Q50&gt;0,INDEX('CostModel Coef'!I$9:I$12,$Q50),"")</f>
        <v>82</v>
      </c>
      <c r="Z50" s="120">
        <f>IF($Q50&gt;0,INDEX('CostModel Coef'!J$9:J$12,$Q50),"")</f>
        <v>85</v>
      </c>
      <c r="AA50" s="120">
        <f>IF($Q50&gt;0,INDEX('CostModel Coef'!K$9:K$12,$Q50),"")</f>
        <v>6.7000000000000004E-2</v>
      </c>
      <c r="AB50" s="120">
        <f>IF($Q50&gt;0,INDEX('CostModel Coef'!L$9:L$12,$Q50),"")</f>
        <v>73</v>
      </c>
      <c r="AC50" s="120">
        <f>IF($Q50&gt;0,INDEX('CostModel Coef'!M$9:M$12,$Q50),"")</f>
        <v>138</v>
      </c>
      <c r="AD50" s="120">
        <f>IF($Q50&gt;0,INDEX('CostModel Coef'!N$9:N$12,$Q50),"")</f>
        <v>0</v>
      </c>
      <c r="AE50" s="120">
        <f>IF($Q50&gt;0,INDEX('CostModel Coef'!O$9:O$12,$Q50),"")</f>
        <v>0</v>
      </c>
      <c r="AF50" s="120">
        <f>IF($Q50&gt;0,INDEX('CostModel Coef'!P$9:P$12,$Q50),"")</f>
        <v>0</v>
      </c>
      <c r="AG50" s="145">
        <f>IF($Q50&gt;0,INDEX('CostModel Coef'!Q$9:Q$12,$Q50),"")</f>
        <v>0.25</v>
      </c>
      <c r="AH50" s="210"/>
      <c r="AI50" s="116" t="str">
        <f t="shared" si="1"/>
        <v/>
      </c>
    </row>
    <row r="51" spans="1:35">
      <c r="A51" s="210" t="s">
        <v>1265</v>
      </c>
      <c r="B51" s="210" t="s">
        <v>587</v>
      </c>
      <c r="C51" s="229" t="s">
        <v>172</v>
      </c>
      <c r="D51" s="229">
        <v>8</v>
      </c>
      <c r="E51" s="229">
        <v>18</v>
      </c>
      <c r="F51" s="229">
        <v>90</v>
      </c>
      <c r="G51" s="229">
        <v>15000</v>
      </c>
      <c r="H51" s="229">
        <v>15</v>
      </c>
      <c r="I51" s="229" t="s">
        <v>113</v>
      </c>
      <c r="J51" s="229">
        <v>775</v>
      </c>
      <c r="K51" s="229">
        <v>725</v>
      </c>
      <c r="L51" s="210" t="s">
        <v>117</v>
      </c>
      <c r="M51" s="210" t="s">
        <v>111</v>
      </c>
      <c r="N51" s="210" t="s">
        <v>1266</v>
      </c>
      <c r="O51" s="115" t="s">
        <v>105</v>
      </c>
      <c r="P51" s="229" t="s">
        <v>1073</v>
      </c>
      <c r="Q51" s="229">
        <f>IFERROR(MATCH(P51,'CostModel Coef'!$C$9:$C$12,0),0)</f>
        <v>1</v>
      </c>
      <c r="R51" s="131" t="b">
        <f>IF(Q51&gt;0,AND(H51&gt;=V51,H51&lt;=W51,F51&gt;=Y51,F51&lt;=Z51),FALSE)</f>
        <v>0</v>
      </c>
      <c r="S51" s="210"/>
      <c r="T51" s="144">
        <f>IF($Q51&gt;0,INDEX('CostModel Coef'!D$9:D$12,$Q51),"")</f>
        <v>-5.46</v>
      </c>
      <c r="U51" s="120">
        <f>IF($Q51&gt;0,INDEX('CostModel Coef'!E$9:E$12,$Q51),"")</f>
        <v>-0.122</v>
      </c>
      <c r="V51" s="120">
        <f>IF($Q51&gt;0,INDEX('CostModel Coef'!F$9:F$12,$Q51),"")</f>
        <v>15</v>
      </c>
      <c r="W51" s="120">
        <f>IF($Q51&gt;0,INDEX('CostModel Coef'!G$9:G$12,$Q51),"")</f>
        <v>28</v>
      </c>
      <c r="X51" s="120">
        <f>IF($Q51&gt;0,INDEX('CostModel Coef'!H$9:H$12,$Q51),"")</f>
        <v>0.02</v>
      </c>
      <c r="Y51" s="120">
        <f>IF($Q51&gt;0,INDEX('CostModel Coef'!I$9:I$12,$Q51),"")</f>
        <v>75</v>
      </c>
      <c r="Z51" s="120">
        <f>IF($Q51&gt;0,INDEX('CostModel Coef'!J$9:J$12,$Q51),"")</f>
        <v>86</v>
      </c>
      <c r="AA51" s="120">
        <f>IF($Q51&gt;0,INDEX('CostModel Coef'!K$9:K$12,$Q51),"")</f>
        <v>0.13</v>
      </c>
      <c r="AB51" s="120">
        <f>IF($Q51&gt;0,INDEX('CostModel Coef'!L$9:L$12,$Q51),"")</f>
        <v>76</v>
      </c>
      <c r="AC51" s="120">
        <f>IF($Q51&gt;0,INDEX('CostModel Coef'!M$9:M$12,$Q51),"")</f>
        <v>95</v>
      </c>
      <c r="AD51" s="120">
        <f>IF($Q51&gt;0,INDEX('CostModel Coef'!N$9:N$12,$Q51),"")</f>
        <v>0</v>
      </c>
      <c r="AE51" s="120">
        <f>IF($Q51&gt;0,INDEX('CostModel Coef'!O$9:O$12,$Q51),"")</f>
        <v>0</v>
      </c>
      <c r="AF51" s="120">
        <f>IF($Q51&gt;0,INDEX('CostModel Coef'!P$9:P$12,$Q51),"")</f>
        <v>0</v>
      </c>
      <c r="AG51" s="145">
        <f>IF($Q51&gt;0,INDEX('CostModel Coef'!Q$9:Q$12,$Q51),"")</f>
        <v>0.25</v>
      </c>
      <c r="AH51" s="210"/>
      <c r="AI51" s="116" t="str">
        <f t="shared" si="1"/>
        <v/>
      </c>
    </row>
    <row r="52" spans="1:35">
      <c r="A52" s="210" t="s">
        <v>1267</v>
      </c>
      <c r="B52" s="210" t="s">
        <v>587</v>
      </c>
      <c r="C52" s="229" t="s">
        <v>172</v>
      </c>
      <c r="D52" s="229">
        <v>8</v>
      </c>
      <c r="E52" s="229">
        <v>24</v>
      </c>
      <c r="F52" s="229">
        <v>90</v>
      </c>
      <c r="G52" s="229">
        <v>15000</v>
      </c>
      <c r="H52" s="229">
        <v>17</v>
      </c>
      <c r="I52" s="229" t="s">
        <v>113</v>
      </c>
      <c r="J52" s="229">
        <v>1285</v>
      </c>
      <c r="K52" s="229">
        <v>1200</v>
      </c>
      <c r="L52" s="210" t="s">
        <v>117</v>
      </c>
      <c r="M52" s="210" t="s">
        <v>111</v>
      </c>
      <c r="N52" s="210" t="s">
        <v>1268</v>
      </c>
      <c r="O52" s="115" t="s">
        <v>105</v>
      </c>
      <c r="P52" s="229" t="s">
        <v>1073</v>
      </c>
      <c r="Q52" s="229">
        <f>IFERROR(MATCH(P52,'CostModel Coef'!$C$9:$C$12,0),0)</f>
        <v>1</v>
      </c>
      <c r="R52" s="131" t="b">
        <f t="shared" si="0"/>
        <v>0</v>
      </c>
      <c r="S52" s="210"/>
      <c r="T52" s="144">
        <f>IF($Q52&gt;0,INDEX('CostModel Coef'!D$9:D$12,$Q52),"")</f>
        <v>-5.46</v>
      </c>
      <c r="U52" s="120">
        <f>IF($Q52&gt;0,INDEX('CostModel Coef'!E$9:E$12,$Q52),"")</f>
        <v>-0.122</v>
      </c>
      <c r="V52" s="120">
        <f>IF($Q52&gt;0,INDEX('CostModel Coef'!F$9:F$12,$Q52),"")</f>
        <v>15</v>
      </c>
      <c r="W52" s="120">
        <f>IF($Q52&gt;0,INDEX('CostModel Coef'!G$9:G$12,$Q52),"")</f>
        <v>28</v>
      </c>
      <c r="X52" s="120">
        <f>IF($Q52&gt;0,INDEX('CostModel Coef'!H$9:H$12,$Q52),"")</f>
        <v>0.02</v>
      </c>
      <c r="Y52" s="120">
        <f>IF($Q52&gt;0,INDEX('CostModel Coef'!I$9:I$12,$Q52),"")</f>
        <v>75</v>
      </c>
      <c r="Z52" s="120">
        <f>IF($Q52&gt;0,INDEX('CostModel Coef'!J$9:J$12,$Q52),"")</f>
        <v>86</v>
      </c>
      <c r="AA52" s="120">
        <f>IF($Q52&gt;0,INDEX('CostModel Coef'!K$9:K$12,$Q52),"")</f>
        <v>0.13</v>
      </c>
      <c r="AB52" s="120">
        <f>IF($Q52&gt;0,INDEX('CostModel Coef'!L$9:L$12,$Q52),"")</f>
        <v>76</v>
      </c>
      <c r="AC52" s="120">
        <f>IF($Q52&gt;0,INDEX('CostModel Coef'!M$9:M$12,$Q52),"")</f>
        <v>95</v>
      </c>
      <c r="AD52" s="120">
        <f>IF($Q52&gt;0,INDEX('CostModel Coef'!N$9:N$12,$Q52),"")</f>
        <v>0</v>
      </c>
      <c r="AE52" s="120">
        <f>IF($Q52&gt;0,INDEX('CostModel Coef'!O$9:O$12,$Q52),"")</f>
        <v>0</v>
      </c>
      <c r="AF52" s="120">
        <f>IF($Q52&gt;0,INDEX('CostModel Coef'!P$9:P$12,$Q52),"")</f>
        <v>0</v>
      </c>
      <c r="AG52" s="145">
        <f>IF($Q52&gt;0,INDEX('CostModel Coef'!Q$9:Q$12,$Q52),"")</f>
        <v>0.25</v>
      </c>
      <c r="AH52" s="210"/>
      <c r="AI52" s="116" t="str">
        <f t="shared" si="1"/>
        <v/>
      </c>
    </row>
    <row r="53" spans="1:35">
      <c r="A53" s="210" t="s">
        <v>1269</v>
      </c>
      <c r="B53" s="210" t="s">
        <v>587</v>
      </c>
      <c r="C53" s="229" t="s">
        <v>172</v>
      </c>
      <c r="D53" s="229">
        <v>8</v>
      </c>
      <c r="E53" s="229">
        <v>36</v>
      </c>
      <c r="F53" s="229">
        <v>70</v>
      </c>
      <c r="G53" s="229">
        <v>20000</v>
      </c>
      <c r="H53" s="229">
        <v>25</v>
      </c>
      <c r="I53" s="229" t="s">
        <v>113</v>
      </c>
      <c r="J53" s="229">
        <v>2060</v>
      </c>
      <c r="K53" s="229">
        <v>1925</v>
      </c>
      <c r="L53" s="210" t="s">
        <v>117</v>
      </c>
      <c r="M53" s="210" t="s">
        <v>111</v>
      </c>
      <c r="N53" s="210" t="s">
        <v>1270</v>
      </c>
      <c r="O53" s="115" t="s">
        <v>105</v>
      </c>
      <c r="P53" s="229" t="s">
        <v>1073</v>
      </c>
      <c r="Q53" s="229">
        <f>IFERROR(MATCH(P53,'CostModel Coef'!$C$9:$C$12,0),0)</f>
        <v>1</v>
      </c>
      <c r="R53" s="131" t="b">
        <f t="shared" si="0"/>
        <v>0</v>
      </c>
      <c r="S53" s="210"/>
      <c r="T53" s="144">
        <f>IF($Q53&gt;0,INDEX('CostModel Coef'!D$9:D$12,$Q53),"")</f>
        <v>-5.46</v>
      </c>
      <c r="U53" s="120">
        <f>IF($Q53&gt;0,INDEX('CostModel Coef'!E$9:E$12,$Q53),"")</f>
        <v>-0.122</v>
      </c>
      <c r="V53" s="120">
        <f>IF($Q53&gt;0,INDEX('CostModel Coef'!F$9:F$12,$Q53),"")</f>
        <v>15</v>
      </c>
      <c r="W53" s="120">
        <f>IF($Q53&gt;0,INDEX('CostModel Coef'!G$9:G$12,$Q53),"")</f>
        <v>28</v>
      </c>
      <c r="X53" s="120">
        <f>IF($Q53&gt;0,INDEX('CostModel Coef'!H$9:H$12,$Q53),"")</f>
        <v>0.02</v>
      </c>
      <c r="Y53" s="120">
        <f>IF($Q53&gt;0,INDEX('CostModel Coef'!I$9:I$12,$Q53),"")</f>
        <v>75</v>
      </c>
      <c r="Z53" s="120">
        <f>IF($Q53&gt;0,INDEX('CostModel Coef'!J$9:J$12,$Q53),"")</f>
        <v>86</v>
      </c>
      <c r="AA53" s="120">
        <f>IF($Q53&gt;0,INDEX('CostModel Coef'!K$9:K$12,$Q53),"")</f>
        <v>0.13</v>
      </c>
      <c r="AB53" s="120">
        <f>IF($Q53&gt;0,INDEX('CostModel Coef'!L$9:L$12,$Q53),"")</f>
        <v>76</v>
      </c>
      <c r="AC53" s="120">
        <f>IF($Q53&gt;0,INDEX('CostModel Coef'!M$9:M$12,$Q53),"")</f>
        <v>95</v>
      </c>
      <c r="AD53" s="120">
        <f>IF($Q53&gt;0,INDEX('CostModel Coef'!N$9:N$12,$Q53),"")</f>
        <v>0</v>
      </c>
      <c r="AE53" s="120">
        <f>IF($Q53&gt;0,INDEX('CostModel Coef'!O$9:O$12,$Q53),"")</f>
        <v>0</v>
      </c>
      <c r="AF53" s="120">
        <f>IF($Q53&gt;0,INDEX('CostModel Coef'!P$9:P$12,$Q53),"")</f>
        <v>0</v>
      </c>
      <c r="AG53" s="145">
        <f>IF($Q53&gt;0,INDEX('CostModel Coef'!Q$9:Q$12,$Q53),"")</f>
        <v>0.25</v>
      </c>
      <c r="AH53" s="210"/>
      <c r="AI53" s="116" t="str">
        <f t="shared" si="1"/>
        <v/>
      </c>
    </row>
    <row r="54" spans="1:35">
      <c r="A54" s="210" t="s">
        <v>1271</v>
      </c>
      <c r="B54" s="210" t="s">
        <v>587</v>
      </c>
      <c r="C54" s="229" t="s">
        <v>172</v>
      </c>
      <c r="D54" s="229">
        <v>8</v>
      </c>
      <c r="E54" s="229">
        <v>48</v>
      </c>
      <c r="F54" s="229">
        <v>85</v>
      </c>
      <c r="G54" s="229">
        <v>24000</v>
      </c>
      <c r="H54" s="229">
        <v>25</v>
      </c>
      <c r="I54" s="229" t="s">
        <v>113</v>
      </c>
      <c r="J54" s="229">
        <v>2365</v>
      </c>
      <c r="K54" s="229">
        <v>2210</v>
      </c>
      <c r="L54" s="210" t="s">
        <v>117</v>
      </c>
      <c r="M54" s="210" t="s">
        <v>111</v>
      </c>
      <c r="N54" s="210" t="s">
        <v>1272</v>
      </c>
      <c r="O54" s="115" t="s">
        <v>105</v>
      </c>
      <c r="P54" s="229" t="s">
        <v>1075</v>
      </c>
      <c r="Q54" s="229">
        <f>IFERROR(MATCH(P54,'CostModel Coef'!$C$9:$C$12,0),0)</f>
        <v>2</v>
      </c>
      <c r="R54" s="229" t="b">
        <f t="shared" si="0"/>
        <v>1</v>
      </c>
      <c r="S54" s="210"/>
      <c r="T54" s="144">
        <f>IF($Q54&gt;0,INDEX('CostModel Coef'!D$9:D$12,$Q54),"")</f>
        <v>6.99</v>
      </c>
      <c r="U54" s="120">
        <f>IF($Q54&gt;0,INDEX('CostModel Coef'!E$9:E$12,$Q54),"")</f>
        <v>-0.38100000000000001</v>
      </c>
      <c r="V54" s="120">
        <f>IF($Q54&gt;0,INDEX('CostModel Coef'!F$9:F$12,$Q54),"")</f>
        <v>25</v>
      </c>
      <c r="W54" s="120">
        <f>IF($Q54&gt;0,INDEX('CostModel Coef'!G$9:G$12,$Q54),"")</f>
        <v>32</v>
      </c>
      <c r="X54" s="120">
        <f>IF($Q54&gt;0,INDEX('CostModel Coef'!H$9:H$12,$Q54),"")</f>
        <v>0.15</v>
      </c>
      <c r="Y54" s="120">
        <f>IF($Q54&gt;0,INDEX('CostModel Coef'!I$9:I$12,$Q54),"")</f>
        <v>73</v>
      </c>
      <c r="Z54" s="120">
        <f>IF($Q54&gt;0,INDEX('CostModel Coef'!J$9:J$12,$Q54),"")</f>
        <v>90</v>
      </c>
      <c r="AA54" s="120">
        <f>IF($Q54&gt;0,INDEX('CostModel Coef'!K$9:K$12,$Q54),"")</f>
        <v>-0.05</v>
      </c>
      <c r="AB54" s="120">
        <f>IF($Q54&gt;0,INDEX('CostModel Coef'!L$9:L$12,$Q54),"")</f>
        <v>56</v>
      </c>
      <c r="AC54" s="120">
        <f>IF($Q54&gt;0,INDEX('CostModel Coef'!M$9:M$12,$Q54),"")</f>
        <v>105</v>
      </c>
      <c r="AD54" s="120">
        <f>IF($Q54&gt;0,INDEX('CostModel Coef'!N$9:N$12,$Q54),"")</f>
        <v>0.04</v>
      </c>
      <c r="AE54" s="120">
        <f>IF($Q54&gt;0,INDEX('CostModel Coef'!O$9:O$12,$Q54),"")</f>
        <v>15</v>
      </c>
      <c r="AF54" s="120">
        <f>IF($Q54&gt;0,INDEX('CostModel Coef'!P$9:P$12,$Q54),"")</f>
        <v>40</v>
      </c>
      <c r="AG54" s="145">
        <f>IF($Q54&gt;0,INDEX('CostModel Coef'!Q$9:Q$12,$Q54),"")</f>
        <v>0.25</v>
      </c>
      <c r="AH54" s="210"/>
      <c r="AI54" s="116">
        <f t="shared" si="1"/>
        <v>8.06</v>
      </c>
    </row>
    <row r="55" spans="1:35">
      <c r="A55" s="210" t="s">
        <v>1273</v>
      </c>
      <c r="B55" s="210" t="s">
        <v>587</v>
      </c>
      <c r="C55" s="229" t="s">
        <v>172</v>
      </c>
      <c r="D55" s="229">
        <v>8</v>
      </c>
      <c r="E55" s="229">
        <v>48</v>
      </c>
      <c r="F55" s="229">
        <v>85</v>
      </c>
      <c r="G55" s="229">
        <v>24000</v>
      </c>
      <c r="H55" s="229">
        <v>28</v>
      </c>
      <c r="I55" s="229" t="s">
        <v>113</v>
      </c>
      <c r="J55" s="229">
        <v>2765</v>
      </c>
      <c r="K55" s="229">
        <v>2585</v>
      </c>
      <c r="L55" s="210" t="s">
        <v>117</v>
      </c>
      <c r="M55" s="210" t="s">
        <v>111</v>
      </c>
      <c r="N55" s="210" t="s">
        <v>1274</v>
      </c>
      <c r="O55" s="115" t="s">
        <v>105</v>
      </c>
      <c r="P55" s="229" t="s">
        <v>1075</v>
      </c>
      <c r="Q55" s="229">
        <f>IFERROR(MATCH(P55,'CostModel Coef'!$C$9:$C$12,0),0)</f>
        <v>2</v>
      </c>
      <c r="R55" s="229" t="b">
        <f t="shared" si="0"/>
        <v>1</v>
      </c>
      <c r="S55" s="210"/>
      <c r="T55" s="144">
        <f>IF($Q55&gt;0,INDEX('CostModel Coef'!D$9:D$12,$Q55),"")</f>
        <v>6.99</v>
      </c>
      <c r="U55" s="120">
        <f>IF($Q55&gt;0,INDEX('CostModel Coef'!E$9:E$12,$Q55),"")</f>
        <v>-0.38100000000000001</v>
      </c>
      <c r="V55" s="120">
        <f>IF($Q55&gt;0,INDEX('CostModel Coef'!F$9:F$12,$Q55),"")</f>
        <v>25</v>
      </c>
      <c r="W55" s="120">
        <f>IF($Q55&gt;0,INDEX('CostModel Coef'!G$9:G$12,$Q55),"")</f>
        <v>32</v>
      </c>
      <c r="X55" s="120">
        <f>IF($Q55&gt;0,INDEX('CostModel Coef'!H$9:H$12,$Q55),"")</f>
        <v>0.15</v>
      </c>
      <c r="Y55" s="120">
        <f>IF($Q55&gt;0,INDEX('CostModel Coef'!I$9:I$12,$Q55),"")</f>
        <v>73</v>
      </c>
      <c r="Z55" s="120">
        <f>IF($Q55&gt;0,INDEX('CostModel Coef'!J$9:J$12,$Q55),"")</f>
        <v>90</v>
      </c>
      <c r="AA55" s="120">
        <f>IF($Q55&gt;0,INDEX('CostModel Coef'!K$9:K$12,$Q55),"")</f>
        <v>-0.05</v>
      </c>
      <c r="AB55" s="120">
        <f>IF($Q55&gt;0,INDEX('CostModel Coef'!L$9:L$12,$Q55),"")</f>
        <v>56</v>
      </c>
      <c r="AC55" s="120">
        <f>IF($Q55&gt;0,INDEX('CostModel Coef'!M$9:M$12,$Q55),"")</f>
        <v>105</v>
      </c>
      <c r="AD55" s="120">
        <f>IF($Q55&gt;0,INDEX('CostModel Coef'!N$9:N$12,$Q55),"")</f>
        <v>0.04</v>
      </c>
      <c r="AE55" s="120">
        <f>IF($Q55&gt;0,INDEX('CostModel Coef'!O$9:O$12,$Q55),"")</f>
        <v>15</v>
      </c>
      <c r="AF55" s="120">
        <f>IF($Q55&gt;0,INDEX('CostModel Coef'!P$9:P$12,$Q55),"")</f>
        <v>40</v>
      </c>
      <c r="AG55" s="145">
        <f>IF($Q55&gt;0,INDEX('CostModel Coef'!Q$9:Q$12,$Q55),"")</f>
        <v>0.25</v>
      </c>
      <c r="AH55" s="210"/>
      <c r="AI55" s="116">
        <f t="shared" si="1"/>
        <v>6.37</v>
      </c>
    </row>
    <row r="56" spans="1:35">
      <c r="A56" s="210" t="s">
        <v>1275</v>
      </c>
      <c r="B56" s="210" t="s">
        <v>203</v>
      </c>
      <c r="C56" s="229" t="s">
        <v>172</v>
      </c>
      <c r="D56" s="229">
        <v>8</v>
      </c>
      <c r="E56" s="229">
        <v>48</v>
      </c>
      <c r="F56" s="229">
        <v>85</v>
      </c>
      <c r="G56" s="229">
        <v>24000</v>
      </c>
      <c r="H56" s="229">
        <v>30</v>
      </c>
      <c r="I56" s="229" t="s">
        <v>113</v>
      </c>
      <c r="J56" s="229">
        <v>2940</v>
      </c>
      <c r="K56" s="229">
        <v>2750</v>
      </c>
      <c r="L56" s="210" t="s">
        <v>117</v>
      </c>
      <c r="M56" s="210" t="s">
        <v>111</v>
      </c>
      <c r="N56" s="210" t="s">
        <v>1276</v>
      </c>
      <c r="O56" s="115" t="s">
        <v>105</v>
      </c>
      <c r="P56" s="229" t="s">
        <v>1075</v>
      </c>
      <c r="Q56" s="229">
        <f>IFERROR(MATCH(P56,'CostModel Coef'!$C$9:$C$12,0),0)</f>
        <v>2</v>
      </c>
      <c r="R56" s="229" t="b">
        <f t="shared" si="0"/>
        <v>1</v>
      </c>
      <c r="S56" s="210"/>
      <c r="T56" s="144">
        <f>IF($Q56&gt;0,INDEX('CostModel Coef'!D$9:D$12,$Q56),"")</f>
        <v>6.99</v>
      </c>
      <c r="U56" s="120">
        <f>IF($Q56&gt;0,INDEX('CostModel Coef'!E$9:E$12,$Q56),"")</f>
        <v>-0.38100000000000001</v>
      </c>
      <c r="V56" s="120">
        <f>IF($Q56&gt;0,INDEX('CostModel Coef'!F$9:F$12,$Q56),"")</f>
        <v>25</v>
      </c>
      <c r="W56" s="120">
        <f>IF($Q56&gt;0,INDEX('CostModel Coef'!G$9:G$12,$Q56),"")</f>
        <v>32</v>
      </c>
      <c r="X56" s="120">
        <f>IF($Q56&gt;0,INDEX('CostModel Coef'!H$9:H$12,$Q56),"")</f>
        <v>0.15</v>
      </c>
      <c r="Y56" s="120">
        <f>IF($Q56&gt;0,INDEX('CostModel Coef'!I$9:I$12,$Q56),"")</f>
        <v>73</v>
      </c>
      <c r="Z56" s="120">
        <f>IF($Q56&gt;0,INDEX('CostModel Coef'!J$9:J$12,$Q56),"")</f>
        <v>90</v>
      </c>
      <c r="AA56" s="120">
        <f>IF($Q56&gt;0,INDEX('CostModel Coef'!K$9:K$12,$Q56),"")</f>
        <v>-0.05</v>
      </c>
      <c r="AB56" s="120">
        <f>IF($Q56&gt;0,INDEX('CostModel Coef'!L$9:L$12,$Q56),"")</f>
        <v>56</v>
      </c>
      <c r="AC56" s="120">
        <f>IF($Q56&gt;0,INDEX('CostModel Coef'!M$9:M$12,$Q56),"")</f>
        <v>105</v>
      </c>
      <c r="AD56" s="120">
        <f>IF($Q56&gt;0,INDEX('CostModel Coef'!N$9:N$12,$Q56),"")</f>
        <v>0.04</v>
      </c>
      <c r="AE56" s="120">
        <f>IF($Q56&gt;0,INDEX('CostModel Coef'!O$9:O$12,$Q56),"")</f>
        <v>15</v>
      </c>
      <c r="AF56" s="120">
        <f>IF($Q56&gt;0,INDEX('CostModel Coef'!P$9:P$12,$Q56),"")</f>
        <v>40</v>
      </c>
      <c r="AG56" s="145">
        <f>IF($Q56&gt;0,INDEX('CostModel Coef'!Q$9:Q$12,$Q56),"")</f>
        <v>0.25</v>
      </c>
      <c r="AH56" s="210"/>
      <c r="AI56" s="116">
        <f t="shared" si="1"/>
        <v>5.46</v>
      </c>
    </row>
    <row r="57" spans="1:35">
      <c r="A57" s="210" t="s">
        <v>1277</v>
      </c>
      <c r="B57" s="210" t="s">
        <v>203</v>
      </c>
      <c r="C57" s="229" t="s">
        <v>172</v>
      </c>
      <c r="D57" s="229">
        <v>8</v>
      </c>
      <c r="E57" s="229">
        <v>48</v>
      </c>
      <c r="F57" s="229">
        <v>75</v>
      </c>
      <c r="G57" s="229">
        <v>15000</v>
      </c>
      <c r="H57" s="229">
        <v>32</v>
      </c>
      <c r="I57" s="229" t="s">
        <v>113</v>
      </c>
      <c r="J57" s="229">
        <v>2900</v>
      </c>
      <c r="K57" s="229">
        <v>2710</v>
      </c>
      <c r="L57" s="210" t="s">
        <v>123</v>
      </c>
      <c r="M57" s="210" t="s">
        <v>111</v>
      </c>
      <c r="N57" s="210" t="s">
        <v>1278</v>
      </c>
      <c r="O57" s="115" t="s">
        <v>105</v>
      </c>
      <c r="P57" s="229" t="s">
        <v>1075</v>
      </c>
      <c r="Q57" s="229">
        <f>IFERROR(MATCH(P57,'CostModel Coef'!$C$9:$C$12,0),0)</f>
        <v>2</v>
      </c>
      <c r="R57" s="229" t="b">
        <f t="shared" si="0"/>
        <v>1</v>
      </c>
      <c r="S57" s="210"/>
      <c r="T57" s="144">
        <f>IF($Q57&gt;0,INDEX('CostModel Coef'!D$9:D$12,$Q57),"")</f>
        <v>6.99</v>
      </c>
      <c r="U57" s="120">
        <f>IF($Q57&gt;0,INDEX('CostModel Coef'!E$9:E$12,$Q57),"")</f>
        <v>-0.38100000000000001</v>
      </c>
      <c r="V57" s="120">
        <f>IF($Q57&gt;0,INDEX('CostModel Coef'!F$9:F$12,$Q57),"")</f>
        <v>25</v>
      </c>
      <c r="W57" s="120">
        <f>IF($Q57&gt;0,INDEX('CostModel Coef'!G$9:G$12,$Q57),"")</f>
        <v>32</v>
      </c>
      <c r="X57" s="120">
        <f>IF($Q57&gt;0,INDEX('CostModel Coef'!H$9:H$12,$Q57),"")</f>
        <v>0.15</v>
      </c>
      <c r="Y57" s="120">
        <f>IF($Q57&gt;0,INDEX('CostModel Coef'!I$9:I$12,$Q57),"")</f>
        <v>73</v>
      </c>
      <c r="Z57" s="120">
        <f>IF($Q57&gt;0,INDEX('CostModel Coef'!J$9:J$12,$Q57),"")</f>
        <v>90</v>
      </c>
      <c r="AA57" s="120">
        <f>IF($Q57&gt;0,INDEX('CostModel Coef'!K$9:K$12,$Q57),"")</f>
        <v>-0.05</v>
      </c>
      <c r="AB57" s="120">
        <f>IF($Q57&gt;0,INDEX('CostModel Coef'!L$9:L$12,$Q57),"")</f>
        <v>56</v>
      </c>
      <c r="AC57" s="120">
        <f>IF($Q57&gt;0,INDEX('CostModel Coef'!M$9:M$12,$Q57),"")</f>
        <v>105</v>
      </c>
      <c r="AD57" s="120">
        <f>IF($Q57&gt;0,INDEX('CostModel Coef'!N$9:N$12,$Q57),"")</f>
        <v>0.04</v>
      </c>
      <c r="AE57" s="120">
        <f>IF($Q57&gt;0,INDEX('CostModel Coef'!O$9:O$12,$Q57),"")</f>
        <v>15</v>
      </c>
      <c r="AF57" s="120">
        <f>IF($Q57&gt;0,INDEX('CostModel Coef'!P$9:P$12,$Q57),"")</f>
        <v>40</v>
      </c>
      <c r="AG57" s="145">
        <f>IF($Q57&gt;0,INDEX('CostModel Coef'!Q$9:Q$12,$Q57),"")</f>
        <v>0.25</v>
      </c>
      <c r="AH57" s="210"/>
      <c r="AI57" s="116">
        <f>IF(R57,ROUND((T57+U57*H57+X57*F57+AA57*J57/H57+AD57*G57/1000)*(1+AG57),2),"")</f>
        <v>2.65</v>
      </c>
    </row>
    <row r="58" spans="1:35">
      <c r="A58" s="210" t="s">
        <v>1279</v>
      </c>
      <c r="B58" s="210" t="s">
        <v>203</v>
      </c>
      <c r="C58" s="229" t="s">
        <v>172</v>
      </c>
      <c r="D58" s="229">
        <v>8</v>
      </c>
      <c r="E58" s="229">
        <v>48</v>
      </c>
      <c r="F58" s="229">
        <v>82</v>
      </c>
      <c r="G58" s="229">
        <v>20000</v>
      </c>
      <c r="H58" s="229">
        <v>32</v>
      </c>
      <c r="I58" s="229" t="s">
        <v>113</v>
      </c>
      <c r="J58" s="229">
        <v>3175</v>
      </c>
      <c r="K58" s="229">
        <v>2970</v>
      </c>
      <c r="L58" s="210" t="s">
        <v>117</v>
      </c>
      <c r="M58" s="210" t="s">
        <v>111</v>
      </c>
      <c r="N58" s="210" t="s">
        <v>1280</v>
      </c>
      <c r="O58" s="115" t="s">
        <v>105</v>
      </c>
      <c r="P58" s="229" t="s">
        <v>1075</v>
      </c>
      <c r="Q58" s="229">
        <f>IFERROR(MATCH(P58,'CostModel Coef'!$C$9:$C$12,0),0)</f>
        <v>2</v>
      </c>
      <c r="R58" s="229" t="b">
        <f t="shared" si="0"/>
        <v>1</v>
      </c>
      <c r="S58" s="210"/>
      <c r="T58" s="144">
        <f>IF($Q58&gt;0,INDEX('CostModel Coef'!D$9:D$12,$Q58),"")</f>
        <v>6.99</v>
      </c>
      <c r="U58" s="120">
        <f>IF($Q58&gt;0,INDEX('CostModel Coef'!E$9:E$12,$Q58),"")</f>
        <v>-0.38100000000000001</v>
      </c>
      <c r="V58" s="120">
        <f>IF($Q58&gt;0,INDEX('CostModel Coef'!F$9:F$12,$Q58),"")</f>
        <v>25</v>
      </c>
      <c r="W58" s="120">
        <f>IF($Q58&gt;0,INDEX('CostModel Coef'!G$9:G$12,$Q58),"")</f>
        <v>32</v>
      </c>
      <c r="X58" s="120">
        <f>IF($Q58&gt;0,INDEX('CostModel Coef'!H$9:H$12,$Q58),"")</f>
        <v>0.15</v>
      </c>
      <c r="Y58" s="120">
        <f>IF($Q58&gt;0,INDEX('CostModel Coef'!I$9:I$12,$Q58),"")</f>
        <v>73</v>
      </c>
      <c r="Z58" s="120">
        <f>IF($Q58&gt;0,INDEX('CostModel Coef'!J$9:J$12,$Q58),"")</f>
        <v>90</v>
      </c>
      <c r="AA58" s="120">
        <f>IF($Q58&gt;0,INDEX('CostModel Coef'!K$9:K$12,$Q58),"")</f>
        <v>-0.05</v>
      </c>
      <c r="AB58" s="120">
        <f>IF($Q58&gt;0,INDEX('CostModel Coef'!L$9:L$12,$Q58),"")</f>
        <v>56</v>
      </c>
      <c r="AC58" s="120">
        <f>IF($Q58&gt;0,INDEX('CostModel Coef'!M$9:M$12,$Q58),"")</f>
        <v>105</v>
      </c>
      <c r="AD58" s="120">
        <f>IF($Q58&gt;0,INDEX('CostModel Coef'!N$9:N$12,$Q58),"")</f>
        <v>0.04</v>
      </c>
      <c r="AE58" s="120">
        <f>IF($Q58&gt;0,INDEX('CostModel Coef'!O$9:O$12,$Q58),"")</f>
        <v>15</v>
      </c>
      <c r="AF58" s="120">
        <f>IF($Q58&gt;0,INDEX('CostModel Coef'!P$9:P$12,$Q58),"")</f>
        <v>40</v>
      </c>
      <c r="AG58" s="145">
        <f>IF($Q58&gt;0,INDEX('CostModel Coef'!Q$9:Q$12,$Q58),"")</f>
        <v>0.25</v>
      </c>
      <c r="AH58" s="210"/>
      <c r="AI58" s="116">
        <f t="shared" si="1"/>
        <v>3.67</v>
      </c>
    </row>
    <row r="59" spans="1:35">
      <c r="A59" s="210" t="s">
        <v>1281</v>
      </c>
      <c r="B59" s="210" t="s">
        <v>203</v>
      </c>
      <c r="C59" s="229" t="s">
        <v>172</v>
      </c>
      <c r="D59" s="229">
        <v>8</v>
      </c>
      <c r="E59" s="229">
        <v>48</v>
      </c>
      <c r="F59" s="229">
        <v>85</v>
      </c>
      <c r="G59" s="229">
        <v>24000</v>
      </c>
      <c r="H59" s="229">
        <v>32</v>
      </c>
      <c r="I59" s="229" t="s">
        <v>113</v>
      </c>
      <c r="J59" s="229">
        <v>3175</v>
      </c>
      <c r="K59" s="229">
        <v>2970</v>
      </c>
      <c r="L59" s="210" t="s">
        <v>117</v>
      </c>
      <c r="M59" s="210" t="s">
        <v>111</v>
      </c>
      <c r="N59" s="210" t="s">
        <v>1282</v>
      </c>
      <c r="O59" s="115" t="s">
        <v>105</v>
      </c>
      <c r="P59" s="229" t="s">
        <v>1075</v>
      </c>
      <c r="Q59" s="229">
        <f>IFERROR(MATCH(P59,'CostModel Coef'!$C$9:$C$12,0),0)</f>
        <v>2</v>
      </c>
      <c r="R59" s="229" t="b">
        <f t="shared" si="0"/>
        <v>1</v>
      </c>
      <c r="S59" s="210"/>
      <c r="T59" s="144">
        <f>IF($Q59&gt;0,INDEX('CostModel Coef'!D$9:D$12,$Q59),"")</f>
        <v>6.99</v>
      </c>
      <c r="U59" s="120">
        <f>IF($Q59&gt;0,INDEX('CostModel Coef'!E$9:E$12,$Q59),"")</f>
        <v>-0.38100000000000001</v>
      </c>
      <c r="V59" s="120">
        <f>IF($Q59&gt;0,INDEX('CostModel Coef'!F$9:F$12,$Q59),"")</f>
        <v>25</v>
      </c>
      <c r="W59" s="120">
        <f>IF($Q59&gt;0,INDEX('CostModel Coef'!G$9:G$12,$Q59),"")</f>
        <v>32</v>
      </c>
      <c r="X59" s="120">
        <f>IF($Q59&gt;0,INDEX('CostModel Coef'!H$9:H$12,$Q59),"")</f>
        <v>0.15</v>
      </c>
      <c r="Y59" s="120">
        <f>IF($Q59&gt;0,INDEX('CostModel Coef'!I$9:I$12,$Q59),"")</f>
        <v>73</v>
      </c>
      <c r="Z59" s="120">
        <f>IF($Q59&gt;0,INDEX('CostModel Coef'!J$9:J$12,$Q59),"")</f>
        <v>90</v>
      </c>
      <c r="AA59" s="120">
        <f>IF($Q59&gt;0,INDEX('CostModel Coef'!K$9:K$12,$Q59),"")</f>
        <v>-0.05</v>
      </c>
      <c r="AB59" s="120">
        <f>IF($Q59&gt;0,INDEX('CostModel Coef'!L$9:L$12,$Q59),"")</f>
        <v>56</v>
      </c>
      <c r="AC59" s="120">
        <f>IF($Q59&gt;0,INDEX('CostModel Coef'!M$9:M$12,$Q59),"")</f>
        <v>105</v>
      </c>
      <c r="AD59" s="120">
        <f>IF($Q59&gt;0,INDEX('CostModel Coef'!N$9:N$12,$Q59),"")</f>
        <v>0.04</v>
      </c>
      <c r="AE59" s="120">
        <f>IF($Q59&gt;0,INDEX('CostModel Coef'!O$9:O$12,$Q59),"")</f>
        <v>15</v>
      </c>
      <c r="AF59" s="120">
        <f>IF($Q59&gt;0,INDEX('CostModel Coef'!P$9:P$12,$Q59),"")</f>
        <v>40</v>
      </c>
      <c r="AG59" s="145">
        <f>IF($Q59&gt;0,INDEX('CostModel Coef'!Q$9:Q$12,$Q59),"")</f>
        <v>0.25</v>
      </c>
      <c r="AH59" s="210"/>
      <c r="AI59" s="116">
        <f t="shared" si="1"/>
        <v>4.43</v>
      </c>
    </row>
    <row r="60" spans="1:35">
      <c r="A60" s="210" t="s">
        <v>1283</v>
      </c>
      <c r="B60" s="210" t="s">
        <v>587</v>
      </c>
      <c r="C60" s="229" t="s">
        <v>172</v>
      </c>
      <c r="D60" s="229">
        <v>8</v>
      </c>
      <c r="E60" s="229">
        <v>60</v>
      </c>
      <c r="F60" s="229">
        <v>84</v>
      </c>
      <c r="G60" s="229">
        <v>20000</v>
      </c>
      <c r="H60" s="229">
        <v>40</v>
      </c>
      <c r="I60" s="229" t="s">
        <v>113</v>
      </c>
      <c r="J60" s="229">
        <v>3475</v>
      </c>
      <c r="K60" s="229">
        <v>3250</v>
      </c>
      <c r="L60" s="210" t="s">
        <v>117</v>
      </c>
      <c r="M60" s="210" t="s">
        <v>111</v>
      </c>
      <c r="N60" s="210" t="s">
        <v>1284</v>
      </c>
      <c r="O60" s="115" t="s">
        <v>105</v>
      </c>
      <c r="P60" s="172" t="s">
        <v>1178</v>
      </c>
      <c r="Q60" s="229">
        <f>IFERROR(MATCH(P60,'CostModel Coef'!$C$9:$C$12,0),0)</f>
        <v>0</v>
      </c>
      <c r="R60" s="229" t="b">
        <f t="shared" si="0"/>
        <v>0</v>
      </c>
      <c r="S60" s="210"/>
      <c r="T60" s="144" t="str">
        <f>IF($Q60&gt;0,INDEX('CostModel Coef'!D$9:D$12,$Q60),"")</f>
        <v/>
      </c>
      <c r="U60" s="120" t="str">
        <f>IF($Q60&gt;0,INDEX('CostModel Coef'!E$9:E$12,$Q60),"")</f>
        <v/>
      </c>
      <c r="V60" s="120" t="str">
        <f>IF($Q60&gt;0,INDEX('CostModel Coef'!F$9:F$12,$Q60),"")</f>
        <v/>
      </c>
      <c r="W60" s="120" t="str">
        <f>IF($Q60&gt;0,INDEX('CostModel Coef'!G$9:G$12,$Q60),"")</f>
        <v/>
      </c>
      <c r="X60" s="120" t="str">
        <f>IF($Q60&gt;0,INDEX('CostModel Coef'!H$9:H$12,$Q60),"")</f>
        <v/>
      </c>
      <c r="Y60" s="120" t="str">
        <f>IF($Q60&gt;0,INDEX('CostModel Coef'!I$9:I$12,$Q60),"")</f>
        <v/>
      </c>
      <c r="Z60" s="120" t="str">
        <f>IF($Q60&gt;0,INDEX('CostModel Coef'!J$9:J$12,$Q60),"")</f>
        <v/>
      </c>
      <c r="AA60" s="120" t="str">
        <f>IF($Q60&gt;0,INDEX('CostModel Coef'!K$9:K$12,$Q60),"")</f>
        <v/>
      </c>
      <c r="AB60" s="120" t="str">
        <f>IF($Q60&gt;0,INDEX('CostModel Coef'!L$9:L$12,$Q60),"")</f>
        <v/>
      </c>
      <c r="AC60" s="120" t="str">
        <f>IF($Q60&gt;0,INDEX('CostModel Coef'!M$9:M$12,$Q60),"")</f>
        <v/>
      </c>
      <c r="AD60" s="120" t="str">
        <f>IF($Q60&gt;0,INDEX('CostModel Coef'!N$9:N$12,$Q60),"")</f>
        <v/>
      </c>
      <c r="AE60" s="120" t="str">
        <f>IF($Q60&gt;0,INDEX('CostModel Coef'!O$9:O$12,$Q60),"")</f>
        <v/>
      </c>
      <c r="AF60" s="120" t="str">
        <f>IF($Q60&gt;0,INDEX('CostModel Coef'!P$9:P$12,$Q60),"")</f>
        <v/>
      </c>
      <c r="AG60" s="145" t="str">
        <f>IF($Q60&gt;0,INDEX('CostModel Coef'!Q$9:Q$12,$Q60),"")</f>
        <v/>
      </c>
      <c r="AH60" s="210"/>
      <c r="AI60" s="116" t="str">
        <f t="shared" si="1"/>
        <v/>
      </c>
    </row>
    <row r="61" spans="1:35">
      <c r="A61" s="210" t="s">
        <v>1285</v>
      </c>
      <c r="B61" s="210" t="s">
        <v>587</v>
      </c>
      <c r="C61" s="229" t="s">
        <v>172</v>
      </c>
      <c r="D61" s="229">
        <v>8</v>
      </c>
      <c r="E61" s="229">
        <v>72</v>
      </c>
      <c r="F61" s="229">
        <v>85</v>
      </c>
      <c r="G61" s="229">
        <v>20000</v>
      </c>
      <c r="H61" s="229">
        <v>45</v>
      </c>
      <c r="I61" s="229" t="s">
        <v>113</v>
      </c>
      <c r="J61" s="229">
        <v>4700</v>
      </c>
      <c r="K61" s="229">
        <v>4100</v>
      </c>
      <c r="L61" s="210" t="s">
        <v>117</v>
      </c>
      <c r="M61" s="210" t="s">
        <v>111</v>
      </c>
      <c r="N61" s="210" t="s">
        <v>1286</v>
      </c>
      <c r="O61" s="115" t="s">
        <v>105</v>
      </c>
      <c r="P61" s="172" t="s">
        <v>1178</v>
      </c>
      <c r="Q61" s="229">
        <f>IFERROR(MATCH(P61,'CostModel Coef'!$C$9:$C$12,0),0)</f>
        <v>0</v>
      </c>
      <c r="R61" s="229" t="b">
        <f t="shared" si="0"/>
        <v>0</v>
      </c>
      <c r="S61" s="210"/>
      <c r="T61" s="144" t="str">
        <f>IF($Q61&gt;0,INDEX('CostModel Coef'!D$9:D$12,$Q61),"")</f>
        <v/>
      </c>
      <c r="U61" s="120" t="str">
        <f>IF($Q61&gt;0,INDEX('CostModel Coef'!E$9:E$12,$Q61),"")</f>
        <v/>
      </c>
      <c r="V61" s="120" t="str">
        <f>IF($Q61&gt;0,INDEX('CostModel Coef'!F$9:F$12,$Q61),"")</f>
        <v/>
      </c>
      <c r="W61" s="120" t="str">
        <f>IF($Q61&gt;0,INDEX('CostModel Coef'!G$9:G$12,$Q61),"")</f>
        <v/>
      </c>
      <c r="X61" s="120" t="str">
        <f>IF($Q61&gt;0,INDEX('CostModel Coef'!H$9:H$12,$Q61),"")</f>
        <v/>
      </c>
      <c r="Y61" s="120" t="str">
        <f>IF($Q61&gt;0,INDEX('CostModel Coef'!I$9:I$12,$Q61),"")</f>
        <v/>
      </c>
      <c r="Z61" s="120" t="str">
        <f>IF($Q61&gt;0,INDEX('CostModel Coef'!J$9:J$12,$Q61),"")</f>
        <v/>
      </c>
      <c r="AA61" s="120" t="str">
        <f>IF($Q61&gt;0,INDEX('CostModel Coef'!K$9:K$12,$Q61),"")</f>
        <v/>
      </c>
      <c r="AB61" s="120" t="str">
        <f>IF($Q61&gt;0,INDEX('CostModel Coef'!L$9:L$12,$Q61),"")</f>
        <v/>
      </c>
      <c r="AC61" s="120" t="str">
        <f>IF($Q61&gt;0,INDEX('CostModel Coef'!M$9:M$12,$Q61),"")</f>
        <v/>
      </c>
      <c r="AD61" s="120" t="str">
        <f>IF($Q61&gt;0,INDEX('CostModel Coef'!N$9:N$12,$Q61),"")</f>
        <v/>
      </c>
      <c r="AE61" s="120" t="str">
        <f>IF($Q61&gt;0,INDEX('CostModel Coef'!O$9:O$12,$Q61),"")</f>
        <v/>
      </c>
      <c r="AF61" s="120" t="str">
        <f>IF($Q61&gt;0,INDEX('CostModel Coef'!P$9:P$12,$Q61),"")</f>
        <v/>
      </c>
      <c r="AG61" s="145" t="str">
        <f>IF($Q61&gt;0,INDEX('CostModel Coef'!Q$9:Q$12,$Q61),"")</f>
        <v/>
      </c>
      <c r="AH61" s="210"/>
      <c r="AI61" s="116" t="str">
        <f t="shared" si="1"/>
        <v/>
      </c>
    </row>
    <row r="62" spans="1:35">
      <c r="A62" s="210" t="s">
        <v>1287</v>
      </c>
      <c r="B62" s="210" t="s">
        <v>587</v>
      </c>
      <c r="C62" s="229" t="s">
        <v>172</v>
      </c>
      <c r="D62" s="229">
        <v>8</v>
      </c>
      <c r="E62" s="229">
        <v>72</v>
      </c>
      <c r="F62" s="229">
        <v>75</v>
      </c>
      <c r="G62" s="229">
        <v>20000</v>
      </c>
      <c r="H62" s="229">
        <v>58</v>
      </c>
      <c r="I62" s="229" t="s">
        <v>1194</v>
      </c>
      <c r="J62" s="229">
        <v>6350</v>
      </c>
      <c r="K62" s="229">
        <v>5550</v>
      </c>
      <c r="L62" s="210" t="s">
        <v>117</v>
      </c>
      <c r="M62" s="210" t="s">
        <v>111</v>
      </c>
      <c r="N62" s="210" t="s">
        <v>1288</v>
      </c>
      <c r="O62" s="115" t="s">
        <v>105</v>
      </c>
      <c r="P62" s="172" t="s">
        <v>1178</v>
      </c>
      <c r="Q62" s="229">
        <f>IFERROR(MATCH(P62,'CostModel Coef'!$C$9:$C$12,0),0)</f>
        <v>0</v>
      </c>
      <c r="R62" s="229" t="b">
        <f t="shared" si="0"/>
        <v>0</v>
      </c>
      <c r="S62" s="210"/>
      <c r="T62" s="144" t="str">
        <f>IF($Q62&gt;0,INDEX('CostModel Coef'!D$9:D$12,$Q62),"")</f>
        <v/>
      </c>
      <c r="U62" s="120" t="str">
        <f>IF($Q62&gt;0,INDEX('CostModel Coef'!E$9:E$12,$Q62),"")</f>
        <v/>
      </c>
      <c r="V62" s="120" t="str">
        <f>IF($Q62&gt;0,INDEX('CostModel Coef'!F$9:F$12,$Q62),"")</f>
        <v/>
      </c>
      <c r="W62" s="120" t="str">
        <f>IF($Q62&gt;0,INDEX('CostModel Coef'!G$9:G$12,$Q62),"")</f>
        <v/>
      </c>
      <c r="X62" s="120" t="str">
        <f>IF($Q62&gt;0,INDEX('CostModel Coef'!H$9:H$12,$Q62),"")</f>
        <v/>
      </c>
      <c r="Y62" s="120" t="str">
        <f>IF($Q62&gt;0,INDEX('CostModel Coef'!I$9:I$12,$Q62),"")</f>
        <v/>
      </c>
      <c r="Z62" s="120" t="str">
        <f>IF($Q62&gt;0,INDEX('CostModel Coef'!J$9:J$12,$Q62),"")</f>
        <v/>
      </c>
      <c r="AA62" s="120" t="str">
        <f>IF($Q62&gt;0,INDEX('CostModel Coef'!K$9:K$12,$Q62),"")</f>
        <v/>
      </c>
      <c r="AB62" s="120" t="str">
        <f>IF($Q62&gt;0,INDEX('CostModel Coef'!L$9:L$12,$Q62),"")</f>
        <v/>
      </c>
      <c r="AC62" s="120" t="str">
        <f>IF($Q62&gt;0,INDEX('CostModel Coef'!M$9:M$12,$Q62),"")</f>
        <v/>
      </c>
      <c r="AD62" s="120" t="str">
        <f>IF($Q62&gt;0,INDEX('CostModel Coef'!N$9:N$12,$Q62),"")</f>
        <v/>
      </c>
      <c r="AE62" s="120" t="str">
        <f>IF($Q62&gt;0,INDEX('CostModel Coef'!O$9:O$12,$Q62),"")</f>
        <v/>
      </c>
      <c r="AF62" s="120" t="str">
        <f>IF($Q62&gt;0,INDEX('CostModel Coef'!P$9:P$12,$Q62),"")</f>
        <v/>
      </c>
      <c r="AG62" s="145" t="str">
        <f>IF($Q62&gt;0,INDEX('CostModel Coef'!Q$9:Q$12,$Q62),"")</f>
        <v/>
      </c>
      <c r="AH62" s="210"/>
      <c r="AI62" s="116" t="str">
        <f t="shared" si="1"/>
        <v/>
      </c>
    </row>
    <row r="63" spans="1:35">
      <c r="A63" s="210" t="s">
        <v>1289</v>
      </c>
      <c r="B63" s="210" t="s">
        <v>203</v>
      </c>
      <c r="C63" s="229" t="s">
        <v>172</v>
      </c>
      <c r="D63" s="229">
        <v>8</v>
      </c>
      <c r="E63" s="229">
        <v>96</v>
      </c>
      <c r="F63" s="229">
        <v>75</v>
      </c>
      <c r="G63" s="229">
        <v>20000</v>
      </c>
      <c r="H63" s="229">
        <v>59</v>
      </c>
      <c r="I63" s="229" t="s">
        <v>113</v>
      </c>
      <c r="J63" s="229">
        <v>5550</v>
      </c>
      <c r="K63" s="229">
        <v>5190</v>
      </c>
      <c r="L63" s="210" t="s">
        <v>1290</v>
      </c>
      <c r="M63" s="210" t="s">
        <v>111</v>
      </c>
      <c r="N63" s="210" t="s">
        <v>1291</v>
      </c>
      <c r="O63" s="115" t="s">
        <v>105</v>
      </c>
      <c r="P63" s="229" t="s">
        <v>1077</v>
      </c>
      <c r="Q63" s="229">
        <f>IFERROR(MATCH(P63,'CostModel Coef'!$C$9:$C$12,0),0)</f>
        <v>3</v>
      </c>
      <c r="R63" s="229" t="b">
        <f t="shared" si="0"/>
        <v>1</v>
      </c>
      <c r="S63" s="210"/>
      <c r="T63" s="144">
        <f>IF($Q63&gt;0,INDEX('CostModel Coef'!D$9:D$12,$Q63),"")</f>
        <v>-222.56</v>
      </c>
      <c r="U63" s="120">
        <f>IF($Q63&gt;0,INDEX('CostModel Coef'!E$9:E$12,$Q63),"")</f>
        <v>0.59</v>
      </c>
      <c r="V63" s="120">
        <f>IF($Q63&gt;0,INDEX('CostModel Coef'!F$9:F$12,$Q63),"")</f>
        <v>51</v>
      </c>
      <c r="W63" s="120">
        <f>IF($Q63&gt;0,INDEX('CostModel Coef'!G$9:G$12,$Q63),"")</f>
        <v>86</v>
      </c>
      <c r="X63" s="120">
        <f>IF($Q63&gt;0,INDEX('CostModel Coef'!H$9:H$12,$Q63),"")</f>
        <v>-0.3</v>
      </c>
      <c r="Y63" s="120">
        <f>IF($Q63&gt;0,INDEX('CostModel Coef'!I$9:I$12,$Q63),"")</f>
        <v>75</v>
      </c>
      <c r="Z63" s="120">
        <f>IF($Q63&gt;0,INDEX('CostModel Coef'!J$9:J$12,$Q63),"")</f>
        <v>86</v>
      </c>
      <c r="AA63" s="120">
        <f>IF($Q63&gt;0,INDEX('CostModel Coef'!K$9:K$12,$Q63),"")</f>
        <v>2.36</v>
      </c>
      <c r="AB63" s="120">
        <f>IF($Q63&gt;0,INDEX('CostModel Coef'!L$9:L$12,$Q63),"")</f>
        <v>92</v>
      </c>
      <c r="AC63" s="120">
        <f>IF($Q63&gt;0,INDEX('CostModel Coef'!M$9:M$12,$Q63),"")</f>
        <v>107</v>
      </c>
      <c r="AD63" s="120">
        <f>IF($Q63&gt;0,INDEX('CostModel Coef'!N$9:N$12,$Q63),"")</f>
        <v>-0.2</v>
      </c>
      <c r="AE63" s="120">
        <f>IF($Q63&gt;0,INDEX('CostModel Coef'!O$9:O$12,$Q63),"")</f>
        <v>20</v>
      </c>
      <c r="AF63" s="120">
        <f>IF($Q63&gt;0,INDEX('CostModel Coef'!P$9:P$12,$Q63),"")</f>
        <v>36</v>
      </c>
      <c r="AG63" s="145">
        <f>IF($Q63&gt;0,INDEX('CostModel Coef'!Q$9:Q$12,$Q63),"")</f>
        <v>0.25</v>
      </c>
      <c r="AH63" s="210"/>
      <c r="AI63" s="116">
        <f t="shared" si="1"/>
        <v>9.69</v>
      </c>
    </row>
    <row r="64" spans="1:35">
      <c r="A64" s="210" t="s">
        <v>1292</v>
      </c>
      <c r="B64" s="210" t="s">
        <v>203</v>
      </c>
      <c r="C64" s="229" t="s">
        <v>172</v>
      </c>
      <c r="D64" s="229">
        <v>8</v>
      </c>
      <c r="E64" s="229">
        <v>96</v>
      </c>
      <c r="F64" s="229">
        <v>75</v>
      </c>
      <c r="G64" s="229">
        <v>20000</v>
      </c>
      <c r="H64" s="229">
        <v>86</v>
      </c>
      <c r="I64" s="229" t="s">
        <v>1194</v>
      </c>
      <c r="J64" s="229">
        <v>7890</v>
      </c>
      <c r="K64" s="229">
        <v>7100</v>
      </c>
      <c r="L64" s="210" t="s">
        <v>117</v>
      </c>
      <c r="M64" s="210" t="s">
        <v>111</v>
      </c>
      <c r="N64" s="210" t="s">
        <v>1293</v>
      </c>
      <c r="O64" s="115" t="s">
        <v>105</v>
      </c>
      <c r="P64" s="229" t="s">
        <v>1077</v>
      </c>
      <c r="Q64" s="229">
        <f>IFERROR(MATCH(P64,'CostModel Coef'!$C$9:$C$12,0),0)</f>
        <v>3</v>
      </c>
      <c r="R64" s="229" t="b">
        <f t="shared" si="0"/>
        <v>1</v>
      </c>
      <c r="S64" s="210"/>
      <c r="T64" s="144">
        <f>IF($Q64&gt;0,INDEX('CostModel Coef'!D$9:D$12,$Q64),"")</f>
        <v>-222.56</v>
      </c>
      <c r="U64" s="120">
        <f>IF($Q64&gt;0,INDEX('CostModel Coef'!E$9:E$12,$Q64),"")</f>
        <v>0.59</v>
      </c>
      <c r="V64" s="120">
        <f>IF($Q64&gt;0,INDEX('CostModel Coef'!F$9:F$12,$Q64),"")</f>
        <v>51</v>
      </c>
      <c r="W64" s="120">
        <f>IF($Q64&gt;0,INDEX('CostModel Coef'!G$9:G$12,$Q64),"")</f>
        <v>86</v>
      </c>
      <c r="X64" s="120">
        <f>IF($Q64&gt;0,INDEX('CostModel Coef'!H$9:H$12,$Q64),"")</f>
        <v>-0.3</v>
      </c>
      <c r="Y64" s="120">
        <f>IF($Q64&gt;0,INDEX('CostModel Coef'!I$9:I$12,$Q64),"")</f>
        <v>75</v>
      </c>
      <c r="Z64" s="120">
        <f>IF($Q64&gt;0,INDEX('CostModel Coef'!J$9:J$12,$Q64),"")</f>
        <v>86</v>
      </c>
      <c r="AA64" s="120">
        <f>IF($Q64&gt;0,INDEX('CostModel Coef'!K$9:K$12,$Q64),"")</f>
        <v>2.36</v>
      </c>
      <c r="AB64" s="120">
        <f>IF($Q64&gt;0,INDEX('CostModel Coef'!L$9:L$12,$Q64),"")</f>
        <v>92</v>
      </c>
      <c r="AC64" s="120">
        <f>IF($Q64&gt;0,INDEX('CostModel Coef'!M$9:M$12,$Q64),"")</f>
        <v>107</v>
      </c>
      <c r="AD64" s="120">
        <f>IF($Q64&gt;0,INDEX('CostModel Coef'!N$9:N$12,$Q64),"")</f>
        <v>-0.2</v>
      </c>
      <c r="AE64" s="120">
        <f>IF($Q64&gt;0,INDEX('CostModel Coef'!O$9:O$12,$Q64),"")</f>
        <v>20</v>
      </c>
      <c r="AF64" s="120">
        <f>IF($Q64&gt;0,INDEX('CostModel Coef'!P$9:P$12,$Q64),"")</f>
        <v>36</v>
      </c>
      <c r="AG64" s="145">
        <f>IF($Q64&gt;0,INDEX('CostModel Coef'!Q$9:Q$12,$Q64),"")</f>
        <v>0.25</v>
      </c>
      <c r="AH64" s="210"/>
      <c r="AI64" s="116">
        <f t="shared" si="1"/>
        <v>22.75</v>
      </c>
    </row>
    <row r="65" spans="1:35">
      <c r="A65" s="210" t="s">
        <v>1294</v>
      </c>
      <c r="B65" s="210" t="s">
        <v>587</v>
      </c>
      <c r="C65" s="229" t="s">
        <v>1295</v>
      </c>
      <c r="D65" s="229">
        <v>12</v>
      </c>
      <c r="E65" s="229">
        <v>22</v>
      </c>
      <c r="F65" s="229">
        <v>75</v>
      </c>
      <c r="G65" s="229">
        <v>18000</v>
      </c>
      <c r="H65" s="229">
        <v>34</v>
      </c>
      <c r="I65" s="229" t="s">
        <v>113</v>
      </c>
      <c r="J65" s="229">
        <v>2630</v>
      </c>
      <c r="K65" s="229">
        <v>2300</v>
      </c>
      <c r="L65" s="210" t="s">
        <v>123</v>
      </c>
      <c r="M65" s="210" t="s">
        <v>111</v>
      </c>
      <c r="N65" s="210" t="s">
        <v>1296</v>
      </c>
      <c r="O65" s="115" t="s">
        <v>105</v>
      </c>
      <c r="P65" s="172" t="s">
        <v>1178</v>
      </c>
      <c r="Q65" s="229">
        <f>IFERROR(MATCH(P65,'CostModel Coef'!$C$9:$C$12,0),0)</f>
        <v>0</v>
      </c>
      <c r="R65" s="229" t="b">
        <f t="shared" si="0"/>
        <v>0</v>
      </c>
      <c r="S65" s="210"/>
      <c r="T65" s="144" t="str">
        <f>IF($Q65&gt;0,INDEX('CostModel Coef'!D$9:D$12,$Q65),"")</f>
        <v/>
      </c>
      <c r="U65" s="120" t="str">
        <f>IF($Q65&gt;0,INDEX('CostModel Coef'!E$9:E$12,$Q65),"")</f>
        <v/>
      </c>
      <c r="V65" s="120" t="str">
        <f>IF($Q65&gt;0,INDEX('CostModel Coef'!F$9:F$12,$Q65),"")</f>
        <v/>
      </c>
      <c r="W65" s="120" t="str">
        <f>IF($Q65&gt;0,INDEX('CostModel Coef'!G$9:G$12,$Q65),"")</f>
        <v/>
      </c>
      <c r="X65" s="120" t="str">
        <f>IF($Q65&gt;0,INDEX('CostModel Coef'!H$9:H$12,$Q65),"")</f>
        <v/>
      </c>
      <c r="Y65" s="120" t="str">
        <f>IF($Q65&gt;0,INDEX('CostModel Coef'!I$9:I$12,$Q65),"")</f>
        <v/>
      </c>
      <c r="Z65" s="120" t="str">
        <f>IF($Q65&gt;0,INDEX('CostModel Coef'!J$9:J$12,$Q65),"")</f>
        <v/>
      </c>
      <c r="AA65" s="120" t="str">
        <f>IF($Q65&gt;0,INDEX('CostModel Coef'!K$9:K$12,$Q65),"")</f>
        <v/>
      </c>
      <c r="AB65" s="120" t="str">
        <f>IF($Q65&gt;0,INDEX('CostModel Coef'!L$9:L$12,$Q65),"")</f>
        <v/>
      </c>
      <c r="AC65" s="120" t="str">
        <f>IF($Q65&gt;0,INDEX('CostModel Coef'!M$9:M$12,$Q65),"")</f>
        <v/>
      </c>
      <c r="AD65" s="120" t="str">
        <f>IF($Q65&gt;0,INDEX('CostModel Coef'!N$9:N$12,$Q65),"")</f>
        <v/>
      </c>
      <c r="AE65" s="120" t="str">
        <f>IF($Q65&gt;0,INDEX('CostModel Coef'!O$9:O$12,$Q65),"")</f>
        <v/>
      </c>
      <c r="AF65" s="120" t="str">
        <f>IF($Q65&gt;0,INDEX('CostModel Coef'!P$9:P$12,$Q65),"")</f>
        <v/>
      </c>
      <c r="AG65" s="145" t="str">
        <f>IF($Q65&gt;0,INDEX('CostModel Coef'!Q$9:Q$12,$Q65),"")</f>
        <v/>
      </c>
      <c r="AH65" s="210"/>
      <c r="AI65" s="116" t="str">
        <f t="shared" si="1"/>
        <v/>
      </c>
    </row>
    <row r="66" spans="1:35">
      <c r="A66" s="210" t="s">
        <v>1297</v>
      </c>
      <c r="B66" s="210" t="s">
        <v>587</v>
      </c>
      <c r="C66" s="229" t="s">
        <v>1295</v>
      </c>
      <c r="D66" s="229">
        <v>6</v>
      </c>
      <c r="E66" s="229">
        <v>22</v>
      </c>
      <c r="F66" s="229">
        <v>75</v>
      </c>
      <c r="G66" s="229">
        <v>18000</v>
      </c>
      <c r="H66" s="229">
        <v>32</v>
      </c>
      <c r="I66" s="229" t="s">
        <v>113</v>
      </c>
      <c r="J66" s="229">
        <v>2750</v>
      </c>
      <c r="K66" s="229">
        <v>2575</v>
      </c>
      <c r="L66" s="210" t="s">
        <v>117</v>
      </c>
      <c r="M66" s="210" t="s">
        <v>111</v>
      </c>
      <c r="N66" s="210" t="s">
        <v>1298</v>
      </c>
      <c r="O66" s="115" t="s">
        <v>105</v>
      </c>
      <c r="P66" s="172" t="s">
        <v>1178</v>
      </c>
      <c r="Q66" s="229">
        <f>IFERROR(MATCH(P66,'CostModel Coef'!$C$9:$C$12,0),0)</f>
        <v>0</v>
      </c>
      <c r="R66" s="229" t="b">
        <f t="shared" si="0"/>
        <v>0</v>
      </c>
      <c r="S66" s="210"/>
      <c r="T66" s="144" t="str">
        <f>IF($Q66&gt;0,INDEX('CostModel Coef'!D$9:D$12,$Q66),"")</f>
        <v/>
      </c>
      <c r="U66" s="120" t="str">
        <f>IF($Q66&gt;0,INDEX('CostModel Coef'!E$9:E$12,$Q66),"")</f>
        <v/>
      </c>
      <c r="V66" s="120" t="str">
        <f>IF($Q66&gt;0,INDEX('CostModel Coef'!F$9:F$12,$Q66),"")</f>
        <v/>
      </c>
      <c r="W66" s="120" t="str">
        <f>IF($Q66&gt;0,INDEX('CostModel Coef'!G$9:G$12,$Q66),"")</f>
        <v/>
      </c>
      <c r="X66" s="120" t="str">
        <f>IF($Q66&gt;0,INDEX('CostModel Coef'!H$9:H$12,$Q66),"")</f>
        <v/>
      </c>
      <c r="Y66" s="120" t="str">
        <f>IF($Q66&gt;0,INDEX('CostModel Coef'!I$9:I$12,$Q66),"")</f>
        <v/>
      </c>
      <c r="Z66" s="120" t="str">
        <f>IF($Q66&gt;0,INDEX('CostModel Coef'!J$9:J$12,$Q66),"")</f>
        <v/>
      </c>
      <c r="AA66" s="120" t="str">
        <f>IF($Q66&gt;0,INDEX('CostModel Coef'!K$9:K$12,$Q66),"")</f>
        <v/>
      </c>
      <c r="AB66" s="120" t="str">
        <f>IF($Q66&gt;0,INDEX('CostModel Coef'!L$9:L$12,$Q66),"")</f>
        <v/>
      </c>
      <c r="AC66" s="120" t="str">
        <f>IF($Q66&gt;0,INDEX('CostModel Coef'!M$9:M$12,$Q66),"")</f>
        <v/>
      </c>
      <c r="AD66" s="120" t="str">
        <f>IF($Q66&gt;0,INDEX('CostModel Coef'!N$9:N$12,$Q66),"")</f>
        <v/>
      </c>
      <c r="AE66" s="120" t="str">
        <f>IF($Q66&gt;0,INDEX('CostModel Coef'!O$9:O$12,$Q66),"")</f>
        <v/>
      </c>
      <c r="AF66" s="120" t="str">
        <f>IF($Q66&gt;0,INDEX('CostModel Coef'!P$9:P$12,$Q66),"")</f>
        <v/>
      </c>
      <c r="AG66" s="145" t="str">
        <f>IF($Q66&gt;0,INDEX('CostModel Coef'!Q$9:Q$12,$Q66),"")</f>
        <v/>
      </c>
      <c r="AH66" s="210"/>
      <c r="AI66" s="116" t="str">
        <f t="shared" si="1"/>
        <v/>
      </c>
    </row>
    <row r="67" spans="1:35">
      <c r="A67" s="210" t="s">
        <v>1299</v>
      </c>
      <c r="B67" s="210" t="s">
        <v>587</v>
      </c>
      <c r="C67" s="229" t="s">
        <v>1295</v>
      </c>
      <c r="D67" s="229">
        <v>6</v>
      </c>
      <c r="E67" s="229">
        <v>22</v>
      </c>
      <c r="F67" s="229">
        <v>75</v>
      </c>
      <c r="G67" s="229">
        <v>18000</v>
      </c>
      <c r="H67" s="229">
        <v>34</v>
      </c>
      <c r="I67" s="229" t="s">
        <v>113</v>
      </c>
      <c r="J67" s="229">
        <v>2750</v>
      </c>
      <c r="K67" s="229">
        <v>2575</v>
      </c>
      <c r="L67" s="210" t="s">
        <v>117</v>
      </c>
      <c r="M67" s="210" t="s">
        <v>111</v>
      </c>
      <c r="N67" s="210" t="s">
        <v>1300</v>
      </c>
      <c r="O67" s="115" t="s">
        <v>105</v>
      </c>
      <c r="P67" s="172" t="s">
        <v>1178</v>
      </c>
      <c r="Q67" s="229">
        <f>IFERROR(MATCH(P67,'CostModel Coef'!$C$9:$C$12,0),0)</f>
        <v>0</v>
      </c>
      <c r="R67" s="229" t="b">
        <f t="shared" si="0"/>
        <v>0</v>
      </c>
      <c r="S67" s="210"/>
      <c r="T67" s="144" t="str">
        <f>IF($Q67&gt;0,INDEX('CostModel Coef'!D$9:D$12,$Q67),"")</f>
        <v/>
      </c>
      <c r="U67" s="120" t="str">
        <f>IF($Q67&gt;0,INDEX('CostModel Coef'!E$9:E$12,$Q67),"")</f>
        <v/>
      </c>
      <c r="V67" s="120" t="str">
        <f>IF($Q67&gt;0,INDEX('CostModel Coef'!F$9:F$12,$Q67),"")</f>
        <v/>
      </c>
      <c r="W67" s="120" t="str">
        <f>IF($Q67&gt;0,INDEX('CostModel Coef'!G$9:G$12,$Q67),"")</f>
        <v/>
      </c>
      <c r="X67" s="120" t="str">
        <f>IF($Q67&gt;0,INDEX('CostModel Coef'!H$9:H$12,$Q67),"")</f>
        <v/>
      </c>
      <c r="Y67" s="120" t="str">
        <f>IF($Q67&gt;0,INDEX('CostModel Coef'!I$9:I$12,$Q67),"")</f>
        <v/>
      </c>
      <c r="Z67" s="120" t="str">
        <f>IF($Q67&gt;0,INDEX('CostModel Coef'!J$9:J$12,$Q67),"")</f>
        <v/>
      </c>
      <c r="AA67" s="120" t="str">
        <f>IF($Q67&gt;0,INDEX('CostModel Coef'!K$9:K$12,$Q67),"")</f>
        <v/>
      </c>
      <c r="AB67" s="120" t="str">
        <f>IF($Q67&gt;0,INDEX('CostModel Coef'!L$9:L$12,$Q67),"")</f>
        <v/>
      </c>
      <c r="AC67" s="120" t="str">
        <f>IF($Q67&gt;0,INDEX('CostModel Coef'!M$9:M$12,$Q67),"")</f>
        <v/>
      </c>
      <c r="AD67" s="120" t="str">
        <f>IF($Q67&gt;0,INDEX('CostModel Coef'!N$9:N$12,$Q67),"")</f>
        <v/>
      </c>
      <c r="AE67" s="120" t="str">
        <f>IF($Q67&gt;0,INDEX('CostModel Coef'!O$9:O$12,$Q67),"")</f>
        <v/>
      </c>
      <c r="AF67" s="120" t="str">
        <f>IF($Q67&gt;0,INDEX('CostModel Coef'!P$9:P$12,$Q67),"")</f>
        <v/>
      </c>
      <c r="AG67" s="145" t="str">
        <f>IF($Q67&gt;0,INDEX('CostModel Coef'!Q$9:Q$12,$Q67),"")</f>
        <v/>
      </c>
      <c r="AH67" s="210"/>
      <c r="AI67" s="116" t="str">
        <f t="shared" si="1"/>
        <v/>
      </c>
    </row>
    <row r="68" spans="1:35">
      <c r="A68" s="210" t="s">
        <v>1301</v>
      </c>
      <c r="B68" s="210" t="s">
        <v>587</v>
      </c>
      <c r="C68" s="229" t="s">
        <v>1295</v>
      </c>
      <c r="D68" s="229">
        <v>8</v>
      </c>
      <c r="E68" s="229">
        <v>22</v>
      </c>
      <c r="F68" s="229">
        <v>75</v>
      </c>
      <c r="G68" s="229">
        <v>18000</v>
      </c>
      <c r="H68" s="229">
        <v>32</v>
      </c>
      <c r="I68" s="229" t="s">
        <v>113</v>
      </c>
      <c r="J68" s="229">
        <v>2725</v>
      </c>
      <c r="K68" s="229">
        <v>2550</v>
      </c>
      <c r="L68" s="210" t="s">
        <v>1290</v>
      </c>
      <c r="M68" s="210" t="s">
        <v>111</v>
      </c>
      <c r="N68" s="210" t="s">
        <v>1302</v>
      </c>
      <c r="O68" s="115" t="s">
        <v>105</v>
      </c>
      <c r="P68" s="172" t="s">
        <v>1178</v>
      </c>
      <c r="Q68" s="229">
        <f>IFERROR(MATCH(P68,'CostModel Coef'!$C$9:$C$12,0),0)</f>
        <v>0</v>
      </c>
      <c r="R68" s="229" t="b">
        <f t="shared" si="0"/>
        <v>0</v>
      </c>
      <c r="S68" s="210"/>
      <c r="T68" s="146" t="str">
        <f>IF($Q68&gt;0,INDEX('CostModel Coef'!D$9:D$12,$Q68),"")</f>
        <v/>
      </c>
      <c r="U68" s="183" t="str">
        <f>IF($Q68&gt;0,INDEX('CostModel Coef'!E$9:E$12,$Q68),"")</f>
        <v/>
      </c>
      <c r="V68" s="183" t="str">
        <f>IF($Q68&gt;0,INDEX('CostModel Coef'!F$9:F$12,$Q68),"")</f>
        <v/>
      </c>
      <c r="W68" s="183" t="str">
        <f>IF($Q68&gt;0,INDEX('CostModel Coef'!G$9:G$12,$Q68),"")</f>
        <v/>
      </c>
      <c r="X68" s="183" t="str">
        <f>IF($Q68&gt;0,INDEX('CostModel Coef'!H$9:H$12,$Q68),"")</f>
        <v/>
      </c>
      <c r="Y68" s="183" t="str">
        <f>IF($Q68&gt;0,INDEX('CostModel Coef'!I$9:I$12,$Q68),"")</f>
        <v/>
      </c>
      <c r="Z68" s="183" t="str">
        <f>IF($Q68&gt;0,INDEX('CostModel Coef'!J$9:J$12,$Q68),"")</f>
        <v/>
      </c>
      <c r="AA68" s="183" t="str">
        <f>IF($Q68&gt;0,INDEX('CostModel Coef'!K$9:K$12,$Q68),"")</f>
        <v/>
      </c>
      <c r="AB68" s="183" t="str">
        <f>IF($Q68&gt;0,INDEX('CostModel Coef'!L$9:L$12,$Q68),"")</f>
        <v/>
      </c>
      <c r="AC68" s="183" t="str">
        <f>IF($Q68&gt;0,INDEX('CostModel Coef'!M$9:M$12,$Q68),"")</f>
        <v/>
      </c>
      <c r="AD68" s="183" t="str">
        <f>IF($Q68&gt;0,INDEX('CostModel Coef'!N$9:N$12,$Q68),"")</f>
        <v/>
      </c>
      <c r="AE68" s="183" t="str">
        <f>IF($Q68&gt;0,INDEX('CostModel Coef'!O$9:O$12,$Q68),"")</f>
        <v/>
      </c>
      <c r="AF68" s="183" t="str">
        <f>IF($Q68&gt;0,INDEX('CostModel Coef'!P$9:P$12,$Q68),"")</f>
        <v/>
      </c>
      <c r="AG68" s="147" t="str">
        <f>IF($Q68&gt;0,INDEX('CostModel Coef'!Q$9:Q$12,$Q68),"")</f>
        <v/>
      </c>
      <c r="AH68" s="210"/>
      <c r="AI68" s="116" t="str">
        <f t="shared" si="1"/>
        <v/>
      </c>
    </row>
  </sheetData>
  <autoFilter ref="P7:R68" xr:uid="{00000000-0009-0000-0000-000004000000}"/>
  <mergeCells count="4">
    <mergeCell ref="V6:W6"/>
    <mergeCell ref="Y6:Z6"/>
    <mergeCell ref="AB6:AC6"/>
    <mergeCell ref="AE6:AF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0"/>
  <sheetViews>
    <sheetView workbookViewId="0"/>
  </sheetViews>
  <sheetFormatPr defaultRowHeight="15"/>
  <cols>
    <col min="1" max="1" width="24.85546875" customWidth="1"/>
    <col min="2" max="2" width="16" customWidth="1"/>
    <col min="13" max="13" width="77.7109375" bestFit="1" customWidth="1"/>
    <col min="18" max="18" width="36" bestFit="1" customWidth="1"/>
  </cols>
  <sheetData>
    <row r="1" spans="1:19">
      <c r="A1" s="211" t="s">
        <v>1160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>
      <c r="A2" s="210" t="s">
        <v>1303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>
      <c r="A3" s="210" t="s">
        <v>1304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>
      <c r="A4" s="210" t="s">
        <v>1305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1:19">
      <c r="A5" s="210" t="s">
        <v>1164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7" spans="1:19" ht="15.75" thickBot="1">
      <c r="A7" s="205" t="s">
        <v>1118</v>
      </c>
      <c r="B7" s="205" t="s">
        <v>1168</v>
      </c>
      <c r="C7" s="205" t="s">
        <v>1306</v>
      </c>
      <c r="D7" s="205" t="s">
        <v>1307</v>
      </c>
      <c r="E7" s="205" t="s">
        <v>1308</v>
      </c>
      <c r="F7" s="205" t="s">
        <v>1309</v>
      </c>
      <c r="G7" s="205" t="s">
        <v>1310</v>
      </c>
      <c r="H7" s="205" t="s">
        <v>1311</v>
      </c>
      <c r="I7" s="205" t="s">
        <v>1312</v>
      </c>
      <c r="J7" s="205" t="s">
        <v>1313</v>
      </c>
      <c r="K7" s="205" t="s">
        <v>53</v>
      </c>
      <c r="L7" s="205" t="s">
        <v>54</v>
      </c>
      <c r="M7" s="205" t="s">
        <v>1173</v>
      </c>
      <c r="N7" s="198" t="s">
        <v>1314</v>
      </c>
      <c r="O7" s="210"/>
      <c r="P7" s="210"/>
      <c r="Q7" s="183" t="s">
        <v>1308</v>
      </c>
      <c r="R7" s="183"/>
      <c r="S7" s="208" t="s">
        <v>1315</v>
      </c>
    </row>
    <row r="8" spans="1:19">
      <c r="A8" s="210" t="s">
        <v>1316</v>
      </c>
      <c r="B8" s="210" t="s">
        <v>1317</v>
      </c>
      <c r="C8" s="210" t="s">
        <v>1318</v>
      </c>
      <c r="D8" s="210" t="s">
        <v>135</v>
      </c>
      <c r="E8" s="210" t="s">
        <v>1319</v>
      </c>
      <c r="F8" s="210" t="s">
        <v>109</v>
      </c>
      <c r="G8" s="210" t="s">
        <v>109</v>
      </c>
      <c r="H8" s="210" t="s">
        <v>109</v>
      </c>
      <c r="I8" s="210" t="s">
        <v>129</v>
      </c>
      <c r="J8" s="210"/>
      <c r="K8" s="210"/>
      <c r="L8" s="210" t="s">
        <v>111</v>
      </c>
      <c r="M8" s="210" t="s">
        <v>1320</v>
      </c>
      <c r="N8" s="210">
        <f t="shared" ref="N8:N71" si="0">VLOOKUP(E8,$Q$8:$S$14,3,FALSE)</f>
        <v>1.0249999999999999</v>
      </c>
      <c r="O8" s="210"/>
      <c r="P8" s="210"/>
      <c r="Q8" s="210" t="s">
        <v>1319</v>
      </c>
      <c r="R8" s="210" t="s">
        <v>1321</v>
      </c>
      <c r="S8" s="210">
        <v>1.0249999999999999</v>
      </c>
    </row>
    <row r="9" spans="1:19">
      <c r="A9" s="210" t="s">
        <v>1322</v>
      </c>
      <c r="B9" s="210" t="s">
        <v>1317</v>
      </c>
      <c r="C9" s="210" t="s">
        <v>1318</v>
      </c>
      <c r="D9" s="210" t="s">
        <v>135</v>
      </c>
      <c r="E9" s="210" t="s">
        <v>1323</v>
      </c>
      <c r="F9" s="210" t="s">
        <v>109</v>
      </c>
      <c r="G9" s="210" t="s">
        <v>109</v>
      </c>
      <c r="H9" s="210" t="s">
        <v>109</v>
      </c>
      <c r="I9" s="210" t="s">
        <v>129</v>
      </c>
      <c r="J9" s="210"/>
      <c r="K9" s="210"/>
      <c r="L9" s="210" t="s">
        <v>111</v>
      </c>
      <c r="M9" s="210" t="s">
        <v>1324</v>
      </c>
      <c r="N9" s="210">
        <f t="shared" si="0"/>
        <v>0.9</v>
      </c>
      <c r="O9" s="210"/>
      <c r="P9" s="210"/>
      <c r="Q9" s="210" t="s">
        <v>1323</v>
      </c>
      <c r="R9" s="210" t="s">
        <v>1325</v>
      </c>
      <c r="S9" s="210">
        <v>0.9</v>
      </c>
    </row>
    <row r="10" spans="1:19">
      <c r="A10" s="210" t="s">
        <v>1326</v>
      </c>
      <c r="B10" s="210" t="s">
        <v>1317</v>
      </c>
      <c r="C10" s="210" t="s">
        <v>1327</v>
      </c>
      <c r="D10" s="210" t="s">
        <v>135</v>
      </c>
      <c r="E10" s="210" t="s">
        <v>1319</v>
      </c>
      <c r="F10" s="210" t="s">
        <v>109</v>
      </c>
      <c r="G10" s="210" t="s">
        <v>109</v>
      </c>
      <c r="H10" s="210" t="s">
        <v>109</v>
      </c>
      <c r="I10" s="210" t="s">
        <v>129</v>
      </c>
      <c r="J10" s="210"/>
      <c r="K10" s="210"/>
      <c r="L10" s="210" t="s">
        <v>111</v>
      </c>
      <c r="M10" s="210" t="s">
        <v>1328</v>
      </c>
      <c r="N10" s="210">
        <f t="shared" si="0"/>
        <v>1.0249999999999999</v>
      </c>
      <c r="O10" s="210"/>
      <c r="P10" s="210"/>
      <c r="Q10" s="210" t="s">
        <v>135</v>
      </c>
      <c r="R10" s="210" t="s">
        <v>1329</v>
      </c>
      <c r="S10" s="210">
        <v>0.9</v>
      </c>
    </row>
    <row r="11" spans="1:19">
      <c r="A11" s="210" t="s">
        <v>1330</v>
      </c>
      <c r="B11" s="210" t="s">
        <v>1317</v>
      </c>
      <c r="C11" s="210" t="s">
        <v>1327</v>
      </c>
      <c r="D11" s="210" t="s">
        <v>135</v>
      </c>
      <c r="E11" s="210" t="s">
        <v>1323</v>
      </c>
      <c r="F11" s="210" t="s">
        <v>109</v>
      </c>
      <c r="G11" s="210" t="s">
        <v>109</v>
      </c>
      <c r="H11" s="210" t="s">
        <v>109</v>
      </c>
      <c r="I11" s="210" t="s">
        <v>129</v>
      </c>
      <c r="J11" s="210"/>
      <c r="K11" s="210"/>
      <c r="L11" s="210" t="s">
        <v>111</v>
      </c>
      <c r="M11" s="210" t="s">
        <v>1331</v>
      </c>
      <c r="N11" s="210">
        <f t="shared" si="0"/>
        <v>0.9</v>
      </c>
      <c r="O11" s="210"/>
      <c r="P11" s="210"/>
      <c r="Q11" s="210" t="s">
        <v>1332</v>
      </c>
      <c r="R11" s="210" t="s">
        <v>1333</v>
      </c>
      <c r="S11" s="210">
        <v>0.82499999999999996</v>
      </c>
    </row>
    <row r="12" spans="1:19">
      <c r="A12" s="210" t="s">
        <v>1334</v>
      </c>
      <c r="B12" s="210" t="s">
        <v>1317</v>
      </c>
      <c r="C12" s="210" t="s">
        <v>1327</v>
      </c>
      <c r="D12" s="210" t="s">
        <v>135</v>
      </c>
      <c r="E12" s="210" t="s">
        <v>1332</v>
      </c>
      <c r="F12" s="210" t="s">
        <v>109</v>
      </c>
      <c r="G12" s="210" t="s">
        <v>109</v>
      </c>
      <c r="H12" s="210" t="s">
        <v>109</v>
      </c>
      <c r="I12" s="210" t="s">
        <v>129</v>
      </c>
      <c r="J12" s="210"/>
      <c r="K12" s="210"/>
      <c r="L12" s="210" t="s">
        <v>111</v>
      </c>
      <c r="M12" s="210" t="s">
        <v>1335</v>
      </c>
      <c r="N12" s="210">
        <f t="shared" si="0"/>
        <v>0.82499999999999996</v>
      </c>
      <c r="O12" s="210"/>
      <c r="P12" s="210"/>
      <c r="Q12" s="210" t="s">
        <v>1336</v>
      </c>
      <c r="R12" s="210" t="s">
        <v>1337</v>
      </c>
      <c r="S12" s="210">
        <v>1.125</v>
      </c>
    </row>
    <row r="13" spans="1:19">
      <c r="A13" s="210" t="s">
        <v>1338</v>
      </c>
      <c r="B13" s="210" t="s">
        <v>1317</v>
      </c>
      <c r="C13" s="210" t="s">
        <v>135</v>
      </c>
      <c r="D13" s="210" t="s">
        <v>135</v>
      </c>
      <c r="E13" s="210" t="s">
        <v>135</v>
      </c>
      <c r="F13" s="210" t="s">
        <v>109</v>
      </c>
      <c r="G13" s="210" t="s">
        <v>109</v>
      </c>
      <c r="H13" s="210" t="s">
        <v>109</v>
      </c>
      <c r="I13" s="210" t="s">
        <v>129</v>
      </c>
      <c r="J13" s="210"/>
      <c r="K13" s="210"/>
      <c r="L13" s="210" t="s">
        <v>111</v>
      </c>
      <c r="M13" s="210" t="s">
        <v>1339</v>
      </c>
      <c r="N13" s="210">
        <f t="shared" si="0"/>
        <v>0.9</v>
      </c>
      <c r="O13" s="210"/>
      <c r="P13" s="210"/>
      <c r="Q13" s="210" t="s">
        <v>1340</v>
      </c>
      <c r="R13" s="210" t="s">
        <v>1341</v>
      </c>
      <c r="S13" s="210">
        <v>0.85</v>
      </c>
    </row>
    <row r="14" spans="1:19">
      <c r="A14" s="210" t="s">
        <v>1342</v>
      </c>
      <c r="B14" s="210" t="s">
        <v>1317</v>
      </c>
      <c r="C14" s="210" t="s">
        <v>1318</v>
      </c>
      <c r="D14" s="210" t="s">
        <v>1343</v>
      </c>
      <c r="E14" s="210" t="s">
        <v>1319</v>
      </c>
      <c r="F14" s="210" t="s">
        <v>109</v>
      </c>
      <c r="G14" s="210" t="s">
        <v>109</v>
      </c>
      <c r="H14" s="210" t="s">
        <v>109</v>
      </c>
      <c r="I14" s="210" t="s">
        <v>129</v>
      </c>
      <c r="J14" s="210"/>
      <c r="K14" s="210"/>
      <c r="L14" s="210" t="s">
        <v>111</v>
      </c>
      <c r="M14" s="210" t="s">
        <v>1344</v>
      </c>
      <c r="N14" s="210">
        <f t="shared" si="0"/>
        <v>1.0249999999999999</v>
      </c>
      <c r="O14" s="210"/>
      <c r="P14" s="210"/>
      <c r="Q14" s="183" t="s">
        <v>1345</v>
      </c>
      <c r="R14" s="183" t="s">
        <v>1346</v>
      </c>
      <c r="S14" s="183">
        <v>0.95</v>
      </c>
    </row>
    <row r="15" spans="1:19">
      <c r="A15" s="210" t="s">
        <v>1347</v>
      </c>
      <c r="B15" s="210" t="s">
        <v>587</v>
      </c>
      <c r="C15" s="210" t="s">
        <v>1318</v>
      </c>
      <c r="D15" s="210" t="s">
        <v>1343</v>
      </c>
      <c r="E15" s="210" t="s">
        <v>1319</v>
      </c>
      <c r="F15" s="181">
        <v>42006</v>
      </c>
      <c r="G15" s="210" t="s">
        <v>1348</v>
      </c>
      <c r="H15" s="210" t="s">
        <v>1349</v>
      </c>
      <c r="I15" s="210" t="s">
        <v>129</v>
      </c>
      <c r="J15" s="210"/>
      <c r="K15" s="210"/>
      <c r="L15" s="210" t="s">
        <v>111</v>
      </c>
      <c r="M15" s="210" t="s">
        <v>1350</v>
      </c>
      <c r="N15" s="210">
        <f t="shared" si="0"/>
        <v>1.0249999999999999</v>
      </c>
      <c r="O15" s="210"/>
      <c r="P15" s="210"/>
      <c r="Q15" s="210"/>
      <c r="R15" s="210"/>
      <c r="S15" s="210"/>
    </row>
    <row r="16" spans="1:19">
      <c r="A16" s="210" t="s">
        <v>1351</v>
      </c>
      <c r="B16" s="210" t="s">
        <v>587</v>
      </c>
      <c r="C16" s="210" t="s">
        <v>1318</v>
      </c>
      <c r="D16" s="210" t="s">
        <v>1343</v>
      </c>
      <c r="E16" s="210" t="s">
        <v>1319</v>
      </c>
      <c r="F16" s="181">
        <v>42006</v>
      </c>
      <c r="G16" s="210" t="s">
        <v>1348</v>
      </c>
      <c r="H16" s="210">
        <v>120</v>
      </c>
      <c r="I16" s="210" t="s">
        <v>129</v>
      </c>
      <c r="J16" s="210"/>
      <c r="K16" s="210"/>
      <c r="L16" s="210" t="s">
        <v>111</v>
      </c>
      <c r="M16" s="210" t="s">
        <v>1352</v>
      </c>
      <c r="N16" s="210">
        <f t="shared" si="0"/>
        <v>1.0249999999999999</v>
      </c>
      <c r="O16" s="210"/>
      <c r="P16" s="210"/>
      <c r="Q16" s="210"/>
      <c r="R16" s="210"/>
      <c r="S16" s="210"/>
    </row>
    <row r="17" spans="1:14">
      <c r="A17" s="210" t="s">
        <v>1353</v>
      </c>
      <c r="B17" s="210" t="s">
        <v>587</v>
      </c>
      <c r="C17" s="210" t="s">
        <v>1318</v>
      </c>
      <c r="D17" s="210" t="s">
        <v>1343</v>
      </c>
      <c r="E17" s="210" t="s">
        <v>1319</v>
      </c>
      <c r="F17" s="210">
        <v>1</v>
      </c>
      <c r="G17" s="210" t="s">
        <v>1348</v>
      </c>
      <c r="H17" s="210" t="s">
        <v>1349</v>
      </c>
      <c r="I17" s="210" t="s">
        <v>129</v>
      </c>
      <c r="J17" s="210"/>
      <c r="K17" s="210"/>
      <c r="L17" s="210" t="s">
        <v>111</v>
      </c>
      <c r="M17" s="210" t="s">
        <v>1354</v>
      </c>
      <c r="N17" s="210">
        <f t="shared" si="0"/>
        <v>1.0249999999999999</v>
      </c>
    </row>
    <row r="18" spans="1:14">
      <c r="A18" s="210" t="s">
        <v>1355</v>
      </c>
      <c r="B18" s="210" t="s">
        <v>587</v>
      </c>
      <c r="C18" s="210" t="s">
        <v>1318</v>
      </c>
      <c r="D18" s="210" t="s">
        <v>1343</v>
      </c>
      <c r="E18" s="210" t="s">
        <v>1319</v>
      </c>
      <c r="F18" s="210">
        <v>1</v>
      </c>
      <c r="G18" s="210" t="s">
        <v>1348</v>
      </c>
      <c r="H18" s="210">
        <v>120</v>
      </c>
      <c r="I18" s="210" t="s">
        <v>129</v>
      </c>
      <c r="J18" s="210"/>
      <c r="K18" s="210"/>
      <c r="L18" s="210" t="s">
        <v>111</v>
      </c>
      <c r="M18" s="210" t="s">
        <v>1356</v>
      </c>
      <c r="N18" s="210">
        <f t="shared" si="0"/>
        <v>1.0249999999999999</v>
      </c>
    </row>
    <row r="19" spans="1:14">
      <c r="A19" s="210" t="s">
        <v>1357</v>
      </c>
      <c r="B19" s="210" t="s">
        <v>587</v>
      </c>
      <c r="C19" s="210" t="s">
        <v>1318</v>
      </c>
      <c r="D19" s="210" t="s">
        <v>1343</v>
      </c>
      <c r="E19" s="210" t="s">
        <v>1319</v>
      </c>
      <c r="F19" s="210">
        <v>1</v>
      </c>
      <c r="G19" s="210" t="s">
        <v>1348</v>
      </c>
      <c r="H19" s="210">
        <v>277</v>
      </c>
      <c r="I19" s="210" t="s">
        <v>129</v>
      </c>
      <c r="J19" s="210"/>
      <c r="K19" s="210"/>
      <c r="L19" s="210" t="s">
        <v>111</v>
      </c>
      <c r="M19" s="210" t="s">
        <v>1358</v>
      </c>
      <c r="N19" s="210">
        <f t="shared" si="0"/>
        <v>1.0249999999999999</v>
      </c>
    </row>
    <row r="20" spans="1:14">
      <c r="A20" s="210" t="s">
        <v>1359</v>
      </c>
      <c r="B20" s="210" t="s">
        <v>587</v>
      </c>
      <c r="C20" s="210" t="s">
        <v>1318</v>
      </c>
      <c r="D20" s="210" t="s">
        <v>1343</v>
      </c>
      <c r="E20" s="210" t="s">
        <v>1319</v>
      </c>
      <c r="F20" s="210">
        <v>1</v>
      </c>
      <c r="G20" s="210" t="s">
        <v>1348</v>
      </c>
      <c r="H20" s="210">
        <v>347</v>
      </c>
      <c r="I20" s="210" t="s">
        <v>129</v>
      </c>
      <c r="J20" s="210"/>
      <c r="K20" s="210"/>
      <c r="L20" s="210" t="s">
        <v>111</v>
      </c>
      <c r="M20" s="210" t="s">
        <v>1360</v>
      </c>
      <c r="N20" s="210">
        <f t="shared" si="0"/>
        <v>1.0249999999999999</v>
      </c>
    </row>
    <row r="21" spans="1:14">
      <c r="A21" s="210" t="s">
        <v>1361</v>
      </c>
      <c r="B21" s="210" t="s">
        <v>587</v>
      </c>
      <c r="C21" s="210" t="s">
        <v>1318</v>
      </c>
      <c r="D21" s="210" t="s">
        <v>1343</v>
      </c>
      <c r="E21" s="210" t="s">
        <v>1319</v>
      </c>
      <c r="F21" s="181">
        <v>42038</v>
      </c>
      <c r="G21" s="210" t="s">
        <v>1348</v>
      </c>
      <c r="H21" s="210" t="s">
        <v>1349</v>
      </c>
      <c r="I21" s="210" t="s">
        <v>129</v>
      </c>
      <c r="J21" s="210"/>
      <c r="K21" s="210"/>
      <c r="L21" s="210" t="s">
        <v>111</v>
      </c>
      <c r="M21" s="210" t="s">
        <v>1362</v>
      </c>
      <c r="N21" s="210">
        <f t="shared" si="0"/>
        <v>1.0249999999999999</v>
      </c>
    </row>
    <row r="22" spans="1:14">
      <c r="A22" s="210" t="s">
        <v>1363</v>
      </c>
      <c r="B22" s="210" t="s">
        <v>587</v>
      </c>
      <c r="C22" s="210" t="s">
        <v>1318</v>
      </c>
      <c r="D22" s="210" t="s">
        <v>1343</v>
      </c>
      <c r="E22" s="210" t="s">
        <v>1319</v>
      </c>
      <c r="F22" s="181">
        <v>42038</v>
      </c>
      <c r="G22" s="210" t="s">
        <v>1348</v>
      </c>
      <c r="H22" s="210">
        <v>120</v>
      </c>
      <c r="I22" s="210" t="s">
        <v>129</v>
      </c>
      <c r="J22" s="210"/>
      <c r="K22" s="210"/>
      <c r="L22" s="210" t="s">
        <v>111</v>
      </c>
      <c r="M22" s="210" t="s">
        <v>1364</v>
      </c>
      <c r="N22" s="210">
        <f t="shared" si="0"/>
        <v>1.0249999999999999</v>
      </c>
    </row>
    <row r="23" spans="1:14">
      <c r="A23" s="210" t="s">
        <v>1365</v>
      </c>
      <c r="B23" s="210" t="s">
        <v>587</v>
      </c>
      <c r="C23" s="210" t="s">
        <v>1318</v>
      </c>
      <c r="D23" s="210" t="s">
        <v>1343</v>
      </c>
      <c r="E23" s="210" t="s">
        <v>1319</v>
      </c>
      <c r="F23" s="181">
        <v>42038</v>
      </c>
      <c r="G23" s="210" t="s">
        <v>1348</v>
      </c>
      <c r="H23" s="210">
        <v>277</v>
      </c>
      <c r="I23" s="210" t="s">
        <v>129</v>
      </c>
      <c r="J23" s="210"/>
      <c r="K23" s="210"/>
      <c r="L23" s="210" t="s">
        <v>111</v>
      </c>
      <c r="M23" s="210" t="s">
        <v>1366</v>
      </c>
      <c r="N23" s="210">
        <f t="shared" si="0"/>
        <v>1.0249999999999999</v>
      </c>
    </row>
    <row r="24" spans="1:14">
      <c r="A24" s="210" t="s">
        <v>1367</v>
      </c>
      <c r="B24" s="210" t="s">
        <v>587</v>
      </c>
      <c r="C24" s="210" t="s">
        <v>1318</v>
      </c>
      <c r="D24" s="210" t="s">
        <v>1343</v>
      </c>
      <c r="E24" s="210" t="s">
        <v>1319</v>
      </c>
      <c r="F24" s="181">
        <v>42038</v>
      </c>
      <c r="G24" s="210" t="s">
        <v>1348</v>
      </c>
      <c r="H24" s="210">
        <v>347</v>
      </c>
      <c r="I24" s="210" t="s">
        <v>129</v>
      </c>
      <c r="J24" s="210"/>
      <c r="K24" s="210"/>
      <c r="L24" s="210" t="s">
        <v>111</v>
      </c>
      <c r="M24" s="210" t="s">
        <v>1368</v>
      </c>
      <c r="N24" s="210">
        <f t="shared" si="0"/>
        <v>1.0249999999999999</v>
      </c>
    </row>
    <row r="25" spans="1:14">
      <c r="A25" s="210" t="s">
        <v>1369</v>
      </c>
      <c r="B25" s="210" t="s">
        <v>587</v>
      </c>
      <c r="C25" s="210" t="s">
        <v>1318</v>
      </c>
      <c r="D25" s="210" t="s">
        <v>1343</v>
      </c>
      <c r="E25" s="210" t="s">
        <v>1319</v>
      </c>
      <c r="F25" s="210">
        <v>2</v>
      </c>
      <c r="G25" s="210" t="s">
        <v>1348</v>
      </c>
      <c r="H25" s="210" t="s">
        <v>1349</v>
      </c>
      <c r="I25" s="210" t="s">
        <v>129</v>
      </c>
      <c r="J25" s="210"/>
      <c r="K25" s="210"/>
      <c r="L25" s="210" t="s">
        <v>111</v>
      </c>
      <c r="M25" s="210" t="s">
        <v>1370</v>
      </c>
      <c r="N25" s="210">
        <f t="shared" si="0"/>
        <v>1.0249999999999999</v>
      </c>
    </row>
    <row r="26" spans="1:14">
      <c r="A26" s="210" t="s">
        <v>1371</v>
      </c>
      <c r="B26" s="210" t="s">
        <v>587</v>
      </c>
      <c r="C26" s="210" t="s">
        <v>1318</v>
      </c>
      <c r="D26" s="210" t="s">
        <v>1343</v>
      </c>
      <c r="E26" s="210" t="s">
        <v>1319</v>
      </c>
      <c r="F26" s="210">
        <v>2</v>
      </c>
      <c r="G26" s="210" t="s">
        <v>1348</v>
      </c>
      <c r="H26" s="210">
        <v>120</v>
      </c>
      <c r="I26" s="210" t="s">
        <v>129</v>
      </c>
      <c r="J26" s="210"/>
      <c r="K26" s="210"/>
      <c r="L26" s="210" t="s">
        <v>111</v>
      </c>
      <c r="M26" s="210" t="s">
        <v>1372</v>
      </c>
      <c r="N26" s="210">
        <f t="shared" si="0"/>
        <v>1.0249999999999999</v>
      </c>
    </row>
    <row r="27" spans="1:14">
      <c r="A27" s="210" t="s">
        <v>1373</v>
      </c>
      <c r="B27" s="210" t="s">
        <v>587</v>
      </c>
      <c r="C27" s="210" t="s">
        <v>1318</v>
      </c>
      <c r="D27" s="210" t="s">
        <v>1343</v>
      </c>
      <c r="E27" s="210" t="s">
        <v>1319</v>
      </c>
      <c r="F27" s="210">
        <v>2</v>
      </c>
      <c r="G27" s="210" t="s">
        <v>1348</v>
      </c>
      <c r="H27" s="210">
        <v>277</v>
      </c>
      <c r="I27" s="210" t="s">
        <v>129</v>
      </c>
      <c r="J27" s="210"/>
      <c r="K27" s="210"/>
      <c r="L27" s="210" t="s">
        <v>111</v>
      </c>
      <c r="M27" s="210" t="s">
        <v>1374</v>
      </c>
      <c r="N27" s="210">
        <f t="shared" si="0"/>
        <v>1.0249999999999999</v>
      </c>
    </row>
    <row r="28" spans="1:14">
      <c r="A28" s="210" t="s">
        <v>1375</v>
      </c>
      <c r="B28" s="210" t="s">
        <v>587</v>
      </c>
      <c r="C28" s="210" t="s">
        <v>1318</v>
      </c>
      <c r="D28" s="210" t="s">
        <v>1343</v>
      </c>
      <c r="E28" s="210" t="s">
        <v>1319</v>
      </c>
      <c r="F28" s="210">
        <v>2</v>
      </c>
      <c r="G28" s="210" t="s">
        <v>1348</v>
      </c>
      <c r="H28" s="210">
        <v>347</v>
      </c>
      <c r="I28" s="210" t="s">
        <v>129</v>
      </c>
      <c r="J28" s="210"/>
      <c r="K28" s="210"/>
      <c r="L28" s="210" t="s">
        <v>111</v>
      </c>
      <c r="M28" s="210" t="s">
        <v>1376</v>
      </c>
      <c r="N28" s="210">
        <f t="shared" si="0"/>
        <v>1.0249999999999999</v>
      </c>
    </row>
    <row r="29" spans="1:14">
      <c r="A29" s="210" t="s">
        <v>1377</v>
      </c>
      <c r="B29" s="210" t="s">
        <v>587</v>
      </c>
      <c r="C29" s="210" t="s">
        <v>1318</v>
      </c>
      <c r="D29" s="210" t="s">
        <v>1343</v>
      </c>
      <c r="E29" s="210" t="s">
        <v>1319</v>
      </c>
      <c r="F29" s="181">
        <v>42067</v>
      </c>
      <c r="G29" s="210" t="s">
        <v>1348</v>
      </c>
      <c r="H29" s="210" t="s">
        <v>1349</v>
      </c>
      <c r="I29" s="210" t="s">
        <v>129</v>
      </c>
      <c r="J29" s="210"/>
      <c r="K29" s="210"/>
      <c r="L29" s="210" t="s">
        <v>111</v>
      </c>
      <c r="M29" s="210" t="s">
        <v>1378</v>
      </c>
      <c r="N29" s="210">
        <f t="shared" si="0"/>
        <v>1.0249999999999999</v>
      </c>
    </row>
    <row r="30" spans="1:14">
      <c r="A30" s="210" t="s">
        <v>1379</v>
      </c>
      <c r="B30" s="210" t="s">
        <v>587</v>
      </c>
      <c r="C30" s="210" t="s">
        <v>1318</v>
      </c>
      <c r="D30" s="210" t="s">
        <v>1343</v>
      </c>
      <c r="E30" s="210" t="s">
        <v>1319</v>
      </c>
      <c r="F30" s="181">
        <v>42067</v>
      </c>
      <c r="G30" s="210" t="s">
        <v>1348</v>
      </c>
      <c r="H30" s="210">
        <v>120</v>
      </c>
      <c r="I30" s="210" t="s">
        <v>129</v>
      </c>
      <c r="J30" s="210"/>
      <c r="K30" s="210"/>
      <c r="L30" s="210" t="s">
        <v>111</v>
      </c>
      <c r="M30" s="210" t="s">
        <v>1380</v>
      </c>
      <c r="N30" s="210">
        <f t="shared" si="0"/>
        <v>1.0249999999999999</v>
      </c>
    </row>
    <row r="31" spans="1:14">
      <c r="A31" s="210" t="s">
        <v>1381</v>
      </c>
      <c r="B31" s="210" t="s">
        <v>587</v>
      </c>
      <c r="C31" s="210" t="s">
        <v>1318</v>
      </c>
      <c r="D31" s="210" t="s">
        <v>1343</v>
      </c>
      <c r="E31" s="210" t="s">
        <v>1319</v>
      </c>
      <c r="F31" s="181">
        <v>42067</v>
      </c>
      <c r="G31" s="210" t="s">
        <v>1348</v>
      </c>
      <c r="H31" s="210">
        <v>277</v>
      </c>
      <c r="I31" s="210" t="s">
        <v>129</v>
      </c>
      <c r="J31" s="210"/>
      <c r="K31" s="210"/>
      <c r="L31" s="210" t="s">
        <v>111</v>
      </c>
      <c r="M31" s="210" t="s">
        <v>1382</v>
      </c>
      <c r="N31" s="210">
        <f t="shared" si="0"/>
        <v>1.0249999999999999</v>
      </c>
    </row>
    <row r="32" spans="1:14">
      <c r="A32" s="210" t="s">
        <v>1383</v>
      </c>
      <c r="B32" s="210" t="s">
        <v>587</v>
      </c>
      <c r="C32" s="210" t="s">
        <v>1318</v>
      </c>
      <c r="D32" s="210" t="s">
        <v>1343</v>
      </c>
      <c r="E32" s="210" t="s">
        <v>1319</v>
      </c>
      <c r="F32" s="181">
        <v>42067</v>
      </c>
      <c r="G32" s="210" t="s">
        <v>1348</v>
      </c>
      <c r="H32" s="210">
        <v>347</v>
      </c>
      <c r="I32" s="210" t="s">
        <v>129</v>
      </c>
      <c r="J32" s="210"/>
      <c r="K32" s="210"/>
      <c r="L32" s="210" t="s">
        <v>111</v>
      </c>
      <c r="M32" s="210" t="s">
        <v>1384</v>
      </c>
      <c r="N32" s="210">
        <f t="shared" si="0"/>
        <v>1.0249999999999999</v>
      </c>
    </row>
    <row r="33" spans="1:14">
      <c r="A33" s="210" t="s">
        <v>1385</v>
      </c>
      <c r="B33" s="210" t="s">
        <v>587</v>
      </c>
      <c r="C33" s="210" t="s">
        <v>1318</v>
      </c>
      <c r="D33" s="210" t="s">
        <v>1343</v>
      </c>
      <c r="E33" s="210" t="s">
        <v>1319</v>
      </c>
      <c r="F33" s="210">
        <v>3</v>
      </c>
      <c r="G33" s="210" t="s">
        <v>1348</v>
      </c>
      <c r="H33" s="210" t="s">
        <v>1349</v>
      </c>
      <c r="I33" s="210" t="s">
        <v>129</v>
      </c>
      <c r="J33" s="210"/>
      <c r="K33" s="210"/>
      <c r="L33" s="210" t="s">
        <v>111</v>
      </c>
      <c r="M33" s="210" t="s">
        <v>1386</v>
      </c>
      <c r="N33" s="210">
        <f t="shared" si="0"/>
        <v>1.0249999999999999</v>
      </c>
    </row>
    <row r="34" spans="1:14">
      <c r="A34" s="210" t="s">
        <v>1387</v>
      </c>
      <c r="B34" s="210" t="s">
        <v>587</v>
      </c>
      <c r="C34" s="210" t="s">
        <v>1318</v>
      </c>
      <c r="D34" s="210" t="s">
        <v>1343</v>
      </c>
      <c r="E34" s="210" t="s">
        <v>1319</v>
      </c>
      <c r="F34" s="210">
        <v>3</v>
      </c>
      <c r="G34" s="210" t="s">
        <v>1348</v>
      </c>
      <c r="H34" s="210">
        <v>120</v>
      </c>
      <c r="I34" s="210" t="s">
        <v>129</v>
      </c>
      <c r="J34" s="210"/>
      <c r="K34" s="210"/>
      <c r="L34" s="210" t="s">
        <v>111</v>
      </c>
      <c r="M34" s="210" t="s">
        <v>1388</v>
      </c>
      <c r="N34" s="210">
        <f t="shared" si="0"/>
        <v>1.0249999999999999</v>
      </c>
    </row>
    <row r="35" spans="1:14">
      <c r="A35" s="210" t="s">
        <v>1389</v>
      </c>
      <c r="B35" s="210" t="s">
        <v>587</v>
      </c>
      <c r="C35" s="210" t="s">
        <v>1318</v>
      </c>
      <c r="D35" s="210" t="s">
        <v>1343</v>
      </c>
      <c r="E35" s="210" t="s">
        <v>1319</v>
      </c>
      <c r="F35" s="210">
        <v>3</v>
      </c>
      <c r="G35" s="210" t="s">
        <v>1348</v>
      </c>
      <c r="H35" s="210">
        <v>277</v>
      </c>
      <c r="I35" s="210" t="s">
        <v>129</v>
      </c>
      <c r="J35" s="210"/>
      <c r="K35" s="210"/>
      <c r="L35" s="210" t="s">
        <v>111</v>
      </c>
      <c r="M35" s="210" t="s">
        <v>1390</v>
      </c>
      <c r="N35" s="210">
        <f t="shared" si="0"/>
        <v>1.0249999999999999</v>
      </c>
    </row>
    <row r="36" spans="1:14">
      <c r="A36" s="210" t="s">
        <v>1391</v>
      </c>
      <c r="B36" s="210" t="s">
        <v>587</v>
      </c>
      <c r="C36" s="210" t="s">
        <v>1318</v>
      </c>
      <c r="D36" s="210" t="s">
        <v>1343</v>
      </c>
      <c r="E36" s="210" t="s">
        <v>1319</v>
      </c>
      <c r="F36" s="210">
        <v>3</v>
      </c>
      <c r="G36" s="210" t="s">
        <v>1348</v>
      </c>
      <c r="H36" s="210">
        <v>347</v>
      </c>
      <c r="I36" s="210" t="s">
        <v>129</v>
      </c>
      <c r="J36" s="210"/>
      <c r="K36" s="210"/>
      <c r="L36" s="210" t="s">
        <v>111</v>
      </c>
      <c r="M36" s="210" t="s">
        <v>1392</v>
      </c>
      <c r="N36" s="210">
        <f t="shared" si="0"/>
        <v>1.0249999999999999</v>
      </c>
    </row>
    <row r="37" spans="1:14">
      <c r="A37" s="210" t="s">
        <v>1393</v>
      </c>
      <c r="B37" s="210" t="s">
        <v>587</v>
      </c>
      <c r="C37" s="210" t="s">
        <v>1318</v>
      </c>
      <c r="D37" s="210" t="s">
        <v>1343</v>
      </c>
      <c r="E37" s="210" t="s">
        <v>1319</v>
      </c>
      <c r="F37" s="210">
        <v>4</v>
      </c>
      <c r="G37" s="210" t="s">
        <v>1348</v>
      </c>
      <c r="H37" s="210" t="s">
        <v>1349</v>
      </c>
      <c r="I37" s="210" t="s">
        <v>129</v>
      </c>
      <c r="J37" s="210"/>
      <c r="K37" s="210"/>
      <c r="L37" s="210" t="s">
        <v>111</v>
      </c>
      <c r="M37" s="210" t="s">
        <v>1394</v>
      </c>
      <c r="N37" s="210">
        <f t="shared" si="0"/>
        <v>1.0249999999999999</v>
      </c>
    </row>
    <row r="38" spans="1:14">
      <c r="A38" s="210" t="s">
        <v>1395</v>
      </c>
      <c r="B38" s="210" t="s">
        <v>587</v>
      </c>
      <c r="C38" s="210" t="s">
        <v>1318</v>
      </c>
      <c r="D38" s="210" t="s">
        <v>1343</v>
      </c>
      <c r="E38" s="210" t="s">
        <v>1319</v>
      </c>
      <c r="F38" s="210">
        <v>4</v>
      </c>
      <c r="G38" s="210" t="s">
        <v>1348</v>
      </c>
      <c r="H38" s="210">
        <v>120</v>
      </c>
      <c r="I38" s="210" t="s">
        <v>129</v>
      </c>
      <c r="J38" s="210"/>
      <c r="K38" s="210"/>
      <c r="L38" s="210" t="s">
        <v>111</v>
      </c>
      <c r="M38" s="210" t="s">
        <v>1396</v>
      </c>
      <c r="N38" s="210">
        <f t="shared" si="0"/>
        <v>1.0249999999999999</v>
      </c>
    </row>
    <row r="39" spans="1:14">
      <c r="A39" s="210" t="s">
        <v>1397</v>
      </c>
      <c r="B39" s="210" t="s">
        <v>587</v>
      </c>
      <c r="C39" s="210" t="s">
        <v>1318</v>
      </c>
      <c r="D39" s="210" t="s">
        <v>1343</v>
      </c>
      <c r="E39" s="210" t="s">
        <v>1319</v>
      </c>
      <c r="F39" s="210">
        <v>4</v>
      </c>
      <c r="G39" s="210" t="s">
        <v>1348</v>
      </c>
      <c r="H39" s="210">
        <v>277</v>
      </c>
      <c r="I39" s="210" t="s">
        <v>129</v>
      </c>
      <c r="J39" s="210"/>
      <c r="K39" s="210"/>
      <c r="L39" s="210" t="s">
        <v>111</v>
      </c>
      <c r="M39" s="210" t="s">
        <v>1398</v>
      </c>
      <c r="N39" s="210">
        <f t="shared" si="0"/>
        <v>1.0249999999999999</v>
      </c>
    </row>
    <row r="40" spans="1:14">
      <c r="A40" s="210" t="s">
        <v>1399</v>
      </c>
      <c r="B40" s="210" t="s">
        <v>587</v>
      </c>
      <c r="C40" s="210" t="s">
        <v>1318</v>
      </c>
      <c r="D40" s="210" t="s">
        <v>1343</v>
      </c>
      <c r="E40" s="210" t="s">
        <v>1319</v>
      </c>
      <c r="F40" s="210">
        <v>4</v>
      </c>
      <c r="G40" s="210" t="s">
        <v>1348</v>
      </c>
      <c r="H40" s="210">
        <v>347</v>
      </c>
      <c r="I40" s="210" t="s">
        <v>129</v>
      </c>
      <c r="J40" s="210"/>
      <c r="K40" s="210"/>
      <c r="L40" s="210" t="s">
        <v>111</v>
      </c>
      <c r="M40" s="210" t="s">
        <v>1400</v>
      </c>
      <c r="N40" s="210">
        <f t="shared" si="0"/>
        <v>1.0249999999999999</v>
      </c>
    </row>
    <row r="41" spans="1:14">
      <c r="A41" s="210" t="s">
        <v>1401</v>
      </c>
      <c r="B41" s="210" t="s">
        <v>587</v>
      </c>
      <c r="C41" s="210" t="s">
        <v>1318</v>
      </c>
      <c r="D41" s="210" t="s">
        <v>1343</v>
      </c>
      <c r="E41" s="210" t="s">
        <v>1319</v>
      </c>
      <c r="F41" s="210">
        <v>4</v>
      </c>
      <c r="G41" s="210" t="s">
        <v>1348</v>
      </c>
      <c r="H41" s="210">
        <v>480</v>
      </c>
      <c r="I41" s="210" t="s">
        <v>129</v>
      </c>
      <c r="J41" s="210"/>
      <c r="K41" s="210"/>
      <c r="L41" s="210" t="s">
        <v>111</v>
      </c>
      <c r="M41" s="210" t="s">
        <v>1402</v>
      </c>
      <c r="N41" s="210">
        <f t="shared" si="0"/>
        <v>1.0249999999999999</v>
      </c>
    </row>
    <row r="42" spans="1:14">
      <c r="A42" s="210" t="s">
        <v>1403</v>
      </c>
      <c r="B42" s="210" t="s">
        <v>587</v>
      </c>
      <c r="C42" s="210" t="s">
        <v>1318</v>
      </c>
      <c r="D42" s="210" t="s">
        <v>1343</v>
      </c>
      <c r="E42" s="210" t="s">
        <v>1319</v>
      </c>
      <c r="F42" s="210">
        <v>6</v>
      </c>
      <c r="G42" s="210" t="s">
        <v>1348</v>
      </c>
      <c r="H42" s="210" t="s">
        <v>1349</v>
      </c>
      <c r="I42" s="210" t="s">
        <v>129</v>
      </c>
      <c r="J42" s="210"/>
      <c r="K42" s="210"/>
      <c r="L42" s="210" t="s">
        <v>111</v>
      </c>
      <c r="M42" s="210" t="s">
        <v>1404</v>
      </c>
      <c r="N42" s="210">
        <f t="shared" si="0"/>
        <v>1.0249999999999999</v>
      </c>
    </row>
    <row r="43" spans="1:14">
      <c r="A43" s="210" t="s">
        <v>1405</v>
      </c>
      <c r="B43" s="210" t="s">
        <v>587</v>
      </c>
      <c r="C43" s="210" t="s">
        <v>1318</v>
      </c>
      <c r="D43" s="210" t="s">
        <v>1343</v>
      </c>
      <c r="E43" s="210" t="s">
        <v>1319</v>
      </c>
      <c r="F43" s="210">
        <v>6</v>
      </c>
      <c r="G43" s="210" t="s">
        <v>1348</v>
      </c>
      <c r="H43" s="210" t="s">
        <v>1349</v>
      </c>
      <c r="I43" s="210" t="s">
        <v>41</v>
      </c>
      <c r="J43" s="210"/>
      <c r="K43" s="210"/>
      <c r="L43" s="210" t="s">
        <v>111</v>
      </c>
      <c r="M43" s="210" t="s">
        <v>1406</v>
      </c>
      <c r="N43" s="210">
        <f t="shared" si="0"/>
        <v>1.0249999999999999</v>
      </c>
    </row>
    <row r="44" spans="1:14">
      <c r="A44" s="210" t="s">
        <v>1407</v>
      </c>
      <c r="B44" s="210" t="s">
        <v>1317</v>
      </c>
      <c r="C44" s="210" t="s">
        <v>1318</v>
      </c>
      <c r="D44" s="210" t="s">
        <v>1343</v>
      </c>
      <c r="E44" s="210" t="s">
        <v>1319</v>
      </c>
      <c r="F44" s="210" t="s">
        <v>109</v>
      </c>
      <c r="G44" s="210" t="s">
        <v>109</v>
      </c>
      <c r="H44" s="210" t="s">
        <v>109</v>
      </c>
      <c r="I44" s="210" t="s">
        <v>41</v>
      </c>
      <c r="J44" s="210"/>
      <c r="K44" s="210"/>
      <c r="L44" s="210" t="s">
        <v>111</v>
      </c>
      <c r="M44" s="210" t="s">
        <v>1408</v>
      </c>
      <c r="N44" s="210">
        <f t="shared" si="0"/>
        <v>1.0249999999999999</v>
      </c>
    </row>
    <row r="45" spans="1:14">
      <c r="A45" s="210" t="s">
        <v>1409</v>
      </c>
      <c r="B45" s="210" t="s">
        <v>1317</v>
      </c>
      <c r="C45" s="210" t="s">
        <v>1318</v>
      </c>
      <c r="D45" s="210" t="s">
        <v>1343</v>
      </c>
      <c r="E45" s="210" t="s">
        <v>1323</v>
      </c>
      <c r="F45" s="210" t="s">
        <v>109</v>
      </c>
      <c r="G45" s="210" t="s">
        <v>109</v>
      </c>
      <c r="H45" s="210" t="s">
        <v>109</v>
      </c>
      <c r="I45" s="210" t="s">
        <v>129</v>
      </c>
      <c r="J45" s="210"/>
      <c r="K45" s="210"/>
      <c r="L45" s="210" t="s">
        <v>111</v>
      </c>
      <c r="M45" s="210" t="s">
        <v>1410</v>
      </c>
      <c r="N45" s="210">
        <f t="shared" si="0"/>
        <v>0.9</v>
      </c>
    </row>
    <row r="46" spans="1:14">
      <c r="A46" s="210" t="s">
        <v>1411</v>
      </c>
      <c r="B46" s="210" t="s">
        <v>587</v>
      </c>
      <c r="C46" s="210" t="s">
        <v>1318</v>
      </c>
      <c r="D46" s="210" t="s">
        <v>1343</v>
      </c>
      <c r="E46" s="210" t="s">
        <v>1323</v>
      </c>
      <c r="F46" s="181">
        <v>42006</v>
      </c>
      <c r="G46" s="210" t="s">
        <v>1348</v>
      </c>
      <c r="H46" s="210" t="s">
        <v>1349</v>
      </c>
      <c r="I46" s="210" t="s">
        <v>129</v>
      </c>
      <c r="J46" s="210"/>
      <c r="K46" s="210"/>
      <c r="L46" s="210" t="s">
        <v>111</v>
      </c>
      <c r="M46" s="210" t="s">
        <v>1412</v>
      </c>
      <c r="N46" s="210">
        <f t="shared" si="0"/>
        <v>0.9</v>
      </c>
    </row>
    <row r="47" spans="1:14">
      <c r="A47" s="210" t="s">
        <v>1413</v>
      </c>
      <c r="B47" s="210" t="s">
        <v>587</v>
      </c>
      <c r="C47" s="210" t="s">
        <v>1318</v>
      </c>
      <c r="D47" s="210" t="s">
        <v>1343</v>
      </c>
      <c r="E47" s="210" t="s">
        <v>1323</v>
      </c>
      <c r="F47" s="210">
        <v>1</v>
      </c>
      <c r="G47" s="210" t="s">
        <v>1348</v>
      </c>
      <c r="H47" s="210" t="s">
        <v>1349</v>
      </c>
      <c r="I47" s="210" t="s">
        <v>129</v>
      </c>
      <c r="J47" s="210"/>
      <c r="K47" s="210"/>
      <c r="L47" s="210" t="s">
        <v>111</v>
      </c>
      <c r="M47" s="210" t="s">
        <v>1414</v>
      </c>
      <c r="N47" s="210">
        <f t="shared" si="0"/>
        <v>0.9</v>
      </c>
    </row>
    <row r="48" spans="1:14">
      <c r="A48" s="210" t="s">
        <v>1415</v>
      </c>
      <c r="B48" s="210" t="s">
        <v>587</v>
      </c>
      <c r="C48" s="210" t="s">
        <v>1318</v>
      </c>
      <c r="D48" s="210" t="s">
        <v>1343</v>
      </c>
      <c r="E48" s="210" t="s">
        <v>1323</v>
      </c>
      <c r="F48" s="210">
        <v>1</v>
      </c>
      <c r="G48" s="210" t="s">
        <v>1348</v>
      </c>
      <c r="H48" s="210">
        <v>120</v>
      </c>
      <c r="I48" s="210" t="s">
        <v>129</v>
      </c>
      <c r="J48" s="210"/>
      <c r="K48" s="210"/>
      <c r="L48" s="210" t="s">
        <v>111</v>
      </c>
      <c r="M48" s="210" t="s">
        <v>1416</v>
      </c>
      <c r="N48" s="210">
        <f t="shared" si="0"/>
        <v>0.9</v>
      </c>
    </row>
    <row r="49" spans="1:14">
      <c r="A49" s="210" t="s">
        <v>1417</v>
      </c>
      <c r="B49" s="210" t="s">
        <v>587</v>
      </c>
      <c r="C49" s="210" t="s">
        <v>1318</v>
      </c>
      <c r="D49" s="210" t="s">
        <v>1343</v>
      </c>
      <c r="E49" s="210" t="s">
        <v>1323</v>
      </c>
      <c r="F49" s="210">
        <v>1</v>
      </c>
      <c r="G49" s="210" t="s">
        <v>1348</v>
      </c>
      <c r="H49" s="210">
        <v>277</v>
      </c>
      <c r="I49" s="210" t="s">
        <v>129</v>
      </c>
      <c r="J49" s="210"/>
      <c r="K49" s="210"/>
      <c r="L49" s="210" t="s">
        <v>111</v>
      </c>
      <c r="M49" s="210" t="s">
        <v>1418</v>
      </c>
      <c r="N49" s="210">
        <f t="shared" si="0"/>
        <v>0.9</v>
      </c>
    </row>
    <row r="50" spans="1:14">
      <c r="A50" s="210" t="s">
        <v>1419</v>
      </c>
      <c r="B50" s="210" t="s">
        <v>587</v>
      </c>
      <c r="C50" s="210" t="s">
        <v>1318</v>
      </c>
      <c r="D50" s="210" t="s">
        <v>1343</v>
      </c>
      <c r="E50" s="210" t="s">
        <v>1323</v>
      </c>
      <c r="F50" s="210">
        <v>1</v>
      </c>
      <c r="G50" s="210" t="s">
        <v>1348</v>
      </c>
      <c r="H50" s="210">
        <v>347</v>
      </c>
      <c r="I50" s="210" t="s">
        <v>129</v>
      </c>
      <c r="J50" s="210"/>
      <c r="K50" s="210"/>
      <c r="L50" s="210" t="s">
        <v>111</v>
      </c>
      <c r="M50" s="210" t="s">
        <v>1420</v>
      </c>
      <c r="N50" s="210">
        <f t="shared" si="0"/>
        <v>0.9</v>
      </c>
    </row>
    <row r="51" spans="1:14">
      <c r="A51" s="210" t="s">
        <v>1421</v>
      </c>
      <c r="B51" s="210" t="s">
        <v>587</v>
      </c>
      <c r="C51" s="210" t="s">
        <v>1318</v>
      </c>
      <c r="D51" s="210" t="s">
        <v>1343</v>
      </c>
      <c r="E51" s="210" t="s">
        <v>1323</v>
      </c>
      <c r="F51" s="204">
        <v>38020</v>
      </c>
      <c r="G51" s="210" t="s">
        <v>1348</v>
      </c>
      <c r="H51" s="210">
        <v>120</v>
      </c>
      <c r="I51" s="210" t="s">
        <v>129</v>
      </c>
      <c r="J51" s="210"/>
      <c r="K51" s="210"/>
      <c r="L51" s="210" t="s">
        <v>111</v>
      </c>
      <c r="M51" s="210" t="s">
        <v>1422</v>
      </c>
      <c r="N51" s="210">
        <f t="shared" si="0"/>
        <v>0.9</v>
      </c>
    </row>
    <row r="52" spans="1:14">
      <c r="A52" s="210" t="s">
        <v>1423</v>
      </c>
      <c r="B52" s="210" t="s">
        <v>587</v>
      </c>
      <c r="C52" s="210" t="s">
        <v>1318</v>
      </c>
      <c r="D52" s="210" t="s">
        <v>1343</v>
      </c>
      <c r="E52" s="210" t="s">
        <v>1323</v>
      </c>
      <c r="F52" s="204">
        <v>38020</v>
      </c>
      <c r="G52" s="210" t="s">
        <v>1348</v>
      </c>
      <c r="H52" s="210">
        <v>277</v>
      </c>
      <c r="I52" s="210" t="s">
        <v>129</v>
      </c>
      <c r="J52" s="210"/>
      <c r="K52" s="210"/>
      <c r="L52" s="210" t="s">
        <v>111</v>
      </c>
      <c r="M52" s="210" t="s">
        <v>1424</v>
      </c>
      <c r="N52" s="210">
        <f t="shared" si="0"/>
        <v>0.9</v>
      </c>
    </row>
    <row r="53" spans="1:14">
      <c r="A53" s="210" t="s">
        <v>1425</v>
      </c>
      <c r="B53" s="210" t="s">
        <v>587</v>
      </c>
      <c r="C53" s="210" t="s">
        <v>1318</v>
      </c>
      <c r="D53" s="210" t="s">
        <v>1343</v>
      </c>
      <c r="E53" s="210" t="s">
        <v>1323</v>
      </c>
      <c r="F53" s="181">
        <v>42038</v>
      </c>
      <c r="G53" s="210" t="s">
        <v>1348</v>
      </c>
      <c r="H53" s="210" t="s">
        <v>1349</v>
      </c>
      <c r="I53" s="210" t="s">
        <v>129</v>
      </c>
      <c r="J53" s="210"/>
      <c r="K53" s="210"/>
      <c r="L53" s="210" t="s">
        <v>111</v>
      </c>
      <c r="M53" s="210" t="s">
        <v>1426</v>
      </c>
      <c r="N53" s="210">
        <f t="shared" si="0"/>
        <v>0.9</v>
      </c>
    </row>
    <row r="54" spans="1:14">
      <c r="A54" s="210" t="s">
        <v>1427</v>
      </c>
      <c r="B54" s="210" t="s">
        <v>587</v>
      </c>
      <c r="C54" s="210" t="s">
        <v>1318</v>
      </c>
      <c r="D54" s="210" t="s">
        <v>1343</v>
      </c>
      <c r="E54" s="210" t="s">
        <v>1323</v>
      </c>
      <c r="F54" s="181">
        <v>42038</v>
      </c>
      <c r="G54" s="210" t="s">
        <v>1348</v>
      </c>
      <c r="H54" s="210">
        <v>120</v>
      </c>
      <c r="I54" s="210" t="s">
        <v>129</v>
      </c>
      <c r="J54" s="210"/>
      <c r="K54" s="210"/>
      <c r="L54" s="210" t="s">
        <v>111</v>
      </c>
      <c r="M54" s="210" t="s">
        <v>1428</v>
      </c>
      <c r="N54" s="210">
        <f t="shared" si="0"/>
        <v>0.9</v>
      </c>
    </row>
    <row r="55" spans="1:14">
      <c r="A55" s="210" t="s">
        <v>1429</v>
      </c>
      <c r="B55" s="210" t="s">
        <v>587</v>
      </c>
      <c r="C55" s="210" t="s">
        <v>1318</v>
      </c>
      <c r="D55" s="210" t="s">
        <v>1343</v>
      </c>
      <c r="E55" s="210" t="s">
        <v>1323</v>
      </c>
      <c r="F55" s="181">
        <v>42038</v>
      </c>
      <c r="G55" s="210" t="s">
        <v>1348</v>
      </c>
      <c r="H55" s="210">
        <v>277</v>
      </c>
      <c r="I55" s="210" t="s">
        <v>129</v>
      </c>
      <c r="J55" s="210"/>
      <c r="K55" s="210"/>
      <c r="L55" s="210" t="s">
        <v>111</v>
      </c>
      <c r="M55" s="210" t="s">
        <v>1430</v>
      </c>
      <c r="N55" s="210">
        <f t="shared" si="0"/>
        <v>0.9</v>
      </c>
    </row>
    <row r="56" spans="1:14">
      <c r="A56" s="210" t="s">
        <v>1431</v>
      </c>
      <c r="B56" s="210" t="s">
        <v>587</v>
      </c>
      <c r="C56" s="210" t="s">
        <v>1318</v>
      </c>
      <c r="D56" s="210" t="s">
        <v>1343</v>
      </c>
      <c r="E56" s="210" t="s">
        <v>1323</v>
      </c>
      <c r="F56" s="181">
        <v>42038</v>
      </c>
      <c r="G56" s="210" t="s">
        <v>1348</v>
      </c>
      <c r="H56" s="210">
        <v>347</v>
      </c>
      <c r="I56" s="210" t="s">
        <v>129</v>
      </c>
      <c r="J56" s="210"/>
      <c r="K56" s="210"/>
      <c r="L56" s="210" t="s">
        <v>111</v>
      </c>
      <c r="M56" s="210" t="s">
        <v>1432</v>
      </c>
      <c r="N56" s="210">
        <f t="shared" si="0"/>
        <v>0.9</v>
      </c>
    </row>
    <row r="57" spans="1:14">
      <c r="A57" s="210" t="s">
        <v>1433</v>
      </c>
      <c r="B57" s="210" t="s">
        <v>587</v>
      </c>
      <c r="C57" s="210" t="s">
        <v>1318</v>
      </c>
      <c r="D57" s="210" t="s">
        <v>1343</v>
      </c>
      <c r="E57" s="210" t="s">
        <v>1323</v>
      </c>
      <c r="F57" s="210">
        <v>2</v>
      </c>
      <c r="G57" s="210" t="s">
        <v>1348</v>
      </c>
      <c r="H57" s="210" t="s">
        <v>1349</v>
      </c>
      <c r="I57" s="210" t="s">
        <v>129</v>
      </c>
      <c r="J57" s="210"/>
      <c r="K57" s="210"/>
      <c r="L57" s="210" t="s">
        <v>111</v>
      </c>
      <c r="M57" s="210" t="s">
        <v>1434</v>
      </c>
      <c r="N57" s="210">
        <f t="shared" si="0"/>
        <v>0.9</v>
      </c>
    </row>
    <row r="58" spans="1:14">
      <c r="A58" s="210" t="s">
        <v>1435</v>
      </c>
      <c r="B58" s="210" t="s">
        <v>587</v>
      </c>
      <c r="C58" s="210" t="s">
        <v>1318</v>
      </c>
      <c r="D58" s="210" t="s">
        <v>1343</v>
      </c>
      <c r="E58" s="210" t="s">
        <v>1323</v>
      </c>
      <c r="F58" s="210">
        <v>2</v>
      </c>
      <c r="G58" s="210" t="s">
        <v>1348</v>
      </c>
      <c r="H58" s="210">
        <v>120</v>
      </c>
      <c r="I58" s="210" t="s">
        <v>129</v>
      </c>
      <c r="J58" s="210"/>
      <c r="K58" s="210"/>
      <c r="L58" s="210" t="s">
        <v>111</v>
      </c>
      <c r="M58" s="210" t="s">
        <v>1436</v>
      </c>
      <c r="N58" s="210">
        <f t="shared" si="0"/>
        <v>0.9</v>
      </c>
    </row>
    <row r="59" spans="1:14">
      <c r="A59" s="210" t="s">
        <v>1437</v>
      </c>
      <c r="B59" s="210" t="s">
        <v>587</v>
      </c>
      <c r="C59" s="210" t="s">
        <v>1318</v>
      </c>
      <c r="D59" s="210" t="s">
        <v>1343</v>
      </c>
      <c r="E59" s="210" t="s">
        <v>1323</v>
      </c>
      <c r="F59" s="210">
        <v>2</v>
      </c>
      <c r="G59" s="210" t="s">
        <v>1348</v>
      </c>
      <c r="H59" s="210">
        <v>277</v>
      </c>
      <c r="I59" s="210" t="s">
        <v>129</v>
      </c>
      <c r="J59" s="210"/>
      <c r="K59" s="210"/>
      <c r="L59" s="210" t="s">
        <v>111</v>
      </c>
      <c r="M59" s="210" t="s">
        <v>1438</v>
      </c>
      <c r="N59" s="210">
        <f t="shared" si="0"/>
        <v>0.9</v>
      </c>
    </row>
    <row r="60" spans="1:14">
      <c r="A60" s="210" t="s">
        <v>1439</v>
      </c>
      <c r="B60" s="210" t="s">
        <v>587</v>
      </c>
      <c r="C60" s="210" t="s">
        <v>1318</v>
      </c>
      <c r="D60" s="210" t="s">
        <v>1343</v>
      </c>
      <c r="E60" s="210" t="s">
        <v>1323</v>
      </c>
      <c r="F60" s="210">
        <v>2</v>
      </c>
      <c r="G60" s="210" t="s">
        <v>1348</v>
      </c>
      <c r="H60" s="210">
        <v>277</v>
      </c>
      <c r="I60" s="210" t="s">
        <v>41</v>
      </c>
      <c r="J60" s="210"/>
      <c r="K60" s="210"/>
      <c r="L60" s="210" t="s">
        <v>111</v>
      </c>
      <c r="M60" s="210" t="s">
        <v>1440</v>
      </c>
      <c r="N60" s="210">
        <f t="shared" si="0"/>
        <v>0.9</v>
      </c>
    </row>
    <row r="61" spans="1:14">
      <c r="A61" s="210" t="s">
        <v>1441</v>
      </c>
      <c r="B61" s="210" t="s">
        <v>587</v>
      </c>
      <c r="C61" s="210" t="s">
        <v>1318</v>
      </c>
      <c r="D61" s="210" t="s">
        <v>1343</v>
      </c>
      <c r="E61" s="210" t="s">
        <v>1323</v>
      </c>
      <c r="F61" s="210">
        <v>2</v>
      </c>
      <c r="G61" s="210" t="s">
        <v>1348</v>
      </c>
      <c r="H61" s="210">
        <v>347</v>
      </c>
      <c r="I61" s="210" t="s">
        <v>129</v>
      </c>
      <c r="J61" s="210"/>
      <c r="K61" s="210"/>
      <c r="L61" s="210" t="s">
        <v>111</v>
      </c>
      <c r="M61" s="210" t="s">
        <v>1442</v>
      </c>
      <c r="N61" s="210">
        <f t="shared" si="0"/>
        <v>0.9</v>
      </c>
    </row>
    <row r="62" spans="1:14">
      <c r="A62" s="210" t="s">
        <v>1443</v>
      </c>
      <c r="B62" s="210" t="s">
        <v>587</v>
      </c>
      <c r="C62" s="210" t="s">
        <v>1318</v>
      </c>
      <c r="D62" s="210" t="s">
        <v>1343</v>
      </c>
      <c r="E62" s="210" t="s">
        <v>1323</v>
      </c>
      <c r="F62" s="181">
        <v>42067</v>
      </c>
      <c r="G62" s="210" t="s">
        <v>1348</v>
      </c>
      <c r="H62" s="210" t="s">
        <v>1349</v>
      </c>
      <c r="I62" s="210" t="s">
        <v>129</v>
      </c>
      <c r="J62" s="210"/>
      <c r="K62" s="210"/>
      <c r="L62" s="210" t="s">
        <v>111</v>
      </c>
      <c r="M62" s="210" t="s">
        <v>1444</v>
      </c>
      <c r="N62" s="210">
        <f t="shared" si="0"/>
        <v>0.9</v>
      </c>
    </row>
    <row r="63" spans="1:14">
      <c r="A63" s="210" t="s">
        <v>1445</v>
      </c>
      <c r="B63" s="210" t="s">
        <v>587</v>
      </c>
      <c r="C63" s="210" t="s">
        <v>1318</v>
      </c>
      <c r="D63" s="210" t="s">
        <v>1343</v>
      </c>
      <c r="E63" s="210" t="s">
        <v>1323</v>
      </c>
      <c r="F63" s="181">
        <v>42067</v>
      </c>
      <c r="G63" s="210" t="s">
        <v>1348</v>
      </c>
      <c r="H63" s="210">
        <v>120</v>
      </c>
      <c r="I63" s="210" t="s">
        <v>129</v>
      </c>
      <c r="J63" s="210"/>
      <c r="K63" s="210"/>
      <c r="L63" s="210" t="s">
        <v>111</v>
      </c>
      <c r="M63" s="210" t="s">
        <v>1446</v>
      </c>
      <c r="N63" s="210">
        <f t="shared" si="0"/>
        <v>0.9</v>
      </c>
    </row>
    <row r="64" spans="1:14">
      <c r="A64" s="210" t="s">
        <v>1447</v>
      </c>
      <c r="B64" s="210" t="s">
        <v>587</v>
      </c>
      <c r="C64" s="210" t="s">
        <v>1318</v>
      </c>
      <c r="D64" s="210" t="s">
        <v>1343</v>
      </c>
      <c r="E64" s="210" t="s">
        <v>1323</v>
      </c>
      <c r="F64" s="181">
        <v>42067</v>
      </c>
      <c r="G64" s="210" t="s">
        <v>1348</v>
      </c>
      <c r="H64" s="210">
        <v>277</v>
      </c>
      <c r="I64" s="210" t="s">
        <v>129</v>
      </c>
      <c r="J64" s="210"/>
      <c r="K64" s="210"/>
      <c r="L64" s="210" t="s">
        <v>111</v>
      </c>
      <c r="M64" s="210" t="s">
        <v>1448</v>
      </c>
      <c r="N64" s="210">
        <f t="shared" si="0"/>
        <v>0.9</v>
      </c>
    </row>
    <row r="65" spans="1:14">
      <c r="A65" s="210" t="s">
        <v>1449</v>
      </c>
      <c r="B65" s="210" t="s">
        <v>587</v>
      </c>
      <c r="C65" s="210" t="s">
        <v>1318</v>
      </c>
      <c r="D65" s="210" t="s">
        <v>1343</v>
      </c>
      <c r="E65" s="210" t="s">
        <v>1323</v>
      </c>
      <c r="F65" s="181">
        <v>42067</v>
      </c>
      <c r="G65" s="210" t="s">
        <v>1348</v>
      </c>
      <c r="H65" s="210">
        <v>347</v>
      </c>
      <c r="I65" s="210" t="s">
        <v>129</v>
      </c>
      <c r="J65" s="210"/>
      <c r="K65" s="210"/>
      <c r="L65" s="210" t="s">
        <v>111</v>
      </c>
      <c r="M65" s="210" t="s">
        <v>1450</v>
      </c>
      <c r="N65" s="210">
        <f t="shared" si="0"/>
        <v>0.9</v>
      </c>
    </row>
    <row r="66" spans="1:14">
      <c r="A66" s="210" t="s">
        <v>1451</v>
      </c>
      <c r="B66" s="210" t="s">
        <v>587</v>
      </c>
      <c r="C66" s="210" t="s">
        <v>1318</v>
      </c>
      <c r="D66" s="210" t="s">
        <v>1343</v>
      </c>
      <c r="E66" s="210" t="s">
        <v>1323</v>
      </c>
      <c r="F66" s="210">
        <v>3</v>
      </c>
      <c r="G66" s="210" t="s">
        <v>1348</v>
      </c>
      <c r="H66" s="210" t="s">
        <v>1349</v>
      </c>
      <c r="I66" s="210" t="s">
        <v>129</v>
      </c>
      <c r="J66" s="210"/>
      <c r="K66" s="210"/>
      <c r="L66" s="210" t="s">
        <v>111</v>
      </c>
      <c r="M66" s="210" t="s">
        <v>1452</v>
      </c>
      <c r="N66" s="210">
        <f t="shared" si="0"/>
        <v>0.9</v>
      </c>
    </row>
    <row r="67" spans="1:14">
      <c r="A67" s="210" t="s">
        <v>1453</v>
      </c>
      <c r="B67" s="210" t="s">
        <v>587</v>
      </c>
      <c r="C67" s="210" t="s">
        <v>1318</v>
      </c>
      <c r="D67" s="210" t="s">
        <v>1343</v>
      </c>
      <c r="E67" s="210" t="s">
        <v>1323</v>
      </c>
      <c r="F67" s="210">
        <v>3</v>
      </c>
      <c r="G67" s="210" t="s">
        <v>1348</v>
      </c>
      <c r="H67" s="210" t="s">
        <v>1349</v>
      </c>
      <c r="I67" s="210" t="s">
        <v>41</v>
      </c>
      <c r="J67" s="210"/>
      <c r="K67" s="210"/>
      <c r="L67" s="210" t="s">
        <v>111</v>
      </c>
      <c r="M67" s="210" t="s">
        <v>1454</v>
      </c>
      <c r="N67" s="210">
        <f t="shared" si="0"/>
        <v>0.9</v>
      </c>
    </row>
    <row r="68" spans="1:14">
      <c r="A68" s="210" t="s">
        <v>1455</v>
      </c>
      <c r="B68" s="210" t="s">
        <v>587</v>
      </c>
      <c r="C68" s="210" t="s">
        <v>1318</v>
      </c>
      <c r="D68" s="210" t="s">
        <v>1343</v>
      </c>
      <c r="E68" s="210" t="s">
        <v>1323</v>
      </c>
      <c r="F68" s="210">
        <v>3</v>
      </c>
      <c r="G68" s="210" t="s">
        <v>1348</v>
      </c>
      <c r="H68" s="210">
        <v>120</v>
      </c>
      <c r="I68" s="210" t="s">
        <v>129</v>
      </c>
      <c r="J68" s="210"/>
      <c r="K68" s="210"/>
      <c r="L68" s="210" t="s">
        <v>111</v>
      </c>
      <c r="M68" s="210" t="s">
        <v>1456</v>
      </c>
      <c r="N68" s="210">
        <f t="shared" si="0"/>
        <v>0.9</v>
      </c>
    </row>
    <row r="69" spans="1:14">
      <c r="A69" s="210" t="s">
        <v>1457</v>
      </c>
      <c r="B69" s="210" t="s">
        <v>587</v>
      </c>
      <c r="C69" s="210" t="s">
        <v>1318</v>
      </c>
      <c r="D69" s="210" t="s">
        <v>1343</v>
      </c>
      <c r="E69" s="210" t="s">
        <v>1323</v>
      </c>
      <c r="F69" s="210">
        <v>3</v>
      </c>
      <c r="G69" s="210" t="s">
        <v>1348</v>
      </c>
      <c r="H69" s="210">
        <v>277</v>
      </c>
      <c r="I69" s="210" t="s">
        <v>129</v>
      </c>
      <c r="J69" s="210"/>
      <c r="K69" s="210"/>
      <c r="L69" s="210" t="s">
        <v>111</v>
      </c>
      <c r="M69" s="210" t="s">
        <v>1458</v>
      </c>
      <c r="N69" s="210">
        <f t="shared" si="0"/>
        <v>0.9</v>
      </c>
    </row>
    <row r="70" spans="1:14">
      <c r="A70" s="210" t="s">
        <v>1459</v>
      </c>
      <c r="B70" s="210" t="s">
        <v>587</v>
      </c>
      <c r="C70" s="210" t="s">
        <v>1318</v>
      </c>
      <c r="D70" s="210" t="s">
        <v>1343</v>
      </c>
      <c r="E70" s="210" t="s">
        <v>1323</v>
      </c>
      <c r="F70" s="210">
        <v>3</v>
      </c>
      <c r="G70" s="210" t="s">
        <v>1348</v>
      </c>
      <c r="H70" s="210">
        <v>347</v>
      </c>
      <c r="I70" s="210" t="s">
        <v>129</v>
      </c>
      <c r="J70" s="210"/>
      <c r="K70" s="210"/>
      <c r="L70" s="210" t="s">
        <v>111</v>
      </c>
      <c r="M70" s="210" t="s">
        <v>1460</v>
      </c>
      <c r="N70" s="210">
        <f t="shared" si="0"/>
        <v>0.9</v>
      </c>
    </row>
    <row r="71" spans="1:14">
      <c r="A71" s="210" t="s">
        <v>1461</v>
      </c>
      <c r="B71" s="210" t="s">
        <v>587</v>
      </c>
      <c r="C71" s="210" t="s">
        <v>1318</v>
      </c>
      <c r="D71" s="210" t="s">
        <v>1343</v>
      </c>
      <c r="E71" s="210" t="s">
        <v>1323</v>
      </c>
      <c r="F71" s="210">
        <v>4</v>
      </c>
      <c r="G71" s="210" t="s">
        <v>1348</v>
      </c>
      <c r="H71" s="210" t="s">
        <v>1349</v>
      </c>
      <c r="I71" s="210" t="s">
        <v>129</v>
      </c>
      <c r="J71" s="210"/>
      <c r="K71" s="210"/>
      <c r="L71" s="210" t="s">
        <v>111</v>
      </c>
      <c r="M71" s="210" t="s">
        <v>1462</v>
      </c>
      <c r="N71" s="210">
        <f t="shared" si="0"/>
        <v>0.9</v>
      </c>
    </row>
    <row r="72" spans="1:14">
      <c r="A72" s="210" t="s">
        <v>1463</v>
      </c>
      <c r="B72" s="210" t="s">
        <v>587</v>
      </c>
      <c r="C72" s="210" t="s">
        <v>1318</v>
      </c>
      <c r="D72" s="210" t="s">
        <v>1343</v>
      </c>
      <c r="E72" s="210" t="s">
        <v>1323</v>
      </c>
      <c r="F72" s="210">
        <v>4</v>
      </c>
      <c r="G72" s="210" t="s">
        <v>1348</v>
      </c>
      <c r="H72" s="210">
        <v>120</v>
      </c>
      <c r="I72" s="210" t="s">
        <v>129</v>
      </c>
      <c r="J72" s="210"/>
      <c r="K72" s="210"/>
      <c r="L72" s="210" t="s">
        <v>111</v>
      </c>
      <c r="M72" s="210" t="s">
        <v>1464</v>
      </c>
      <c r="N72" s="210">
        <f t="shared" ref="N72:N135" si="1">VLOOKUP(E72,$Q$8:$S$14,3,FALSE)</f>
        <v>0.9</v>
      </c>
    </row>
    <row r="73" spans="1:14">
      <c r="A73" s="210" t="s">
        <v>1465</v>
      </c>
      <c r="B73" s="210" t="s">
        <v>587</v>
      </c>
      <c r="C73" s="210" t="s">
        <v>1318</v>
      </c>
      <c r="D73" s="210" t="s">
        <v>1343</v>
      </c>
      <c r="E73" s="210" t="s">
        <v>1323</v>
      </c>
      <c r="F73" s="210">
        <v>4</v>
      </c>
      <c r="G73" s="210" t="s">
        <v>1348</v>
      </c>
      <c r="H73" s="210">
        <v>277</v>
      </c>
      <c r="I73" s="210" t="s">
        <v>129</v>
      </c>
      <c r="J73" s="210"/>
      <c r="K73" s="210"/>
      <c r="L73" s="210" t="s">
        <v>111</v>
      </c>
      <c r="M73" s="210" t="s">
        <v>1466</v>
      </c>
      <c r="N73" s="210">
        <f t="shared" si="1"/>
        <v>0.9</v>
      </c>
    </row>
    <row r="74" spans="1:14">
      <c r="A74" s="210" t="s">
        <v>1467</v>
      </c>
      <c r="B74" s="210" t="s">
        <v>587</v>
      </c>
      <c r="C74" s="210" t="s">
        <v>1318</v>
      </c>
      <c r="D74" s="210" t="s">
        <v>1343</v>
      </c>
      <c r="E74" s="210" t="s">
        <v>1323</v>
      </c>
      <c r="F74" s="210">
        <v>4</v>
      </c>
      <c r="G74" s="210" t="s">
        <v>1348</v>
      </c>
      <c r="H74" s="210">
        <v>347</v>
      </c>
      <c r="I74" s="210" t="s">
        <v>129</v>
      </c>
      <c r="J74" s="210"/>
      <c r="K74" s="210"/>
      <c r="L74" s="210" t="s">
        <v>111</v>
      </c>
      <c r="M74" s="210" t="s">
        <v>1468</v>
      </c>
      <c r="N74" s="210">
        <f t="shared" si="1"/>
        <v>0.9</v>
      </c>
    </row>
    <row r="75" spans="1:14">
      <c r="A75" s="210" t="s">
        <v>1469</v>
      </c>
      <c r="B75" s="210" t="s">
        <v>1317</v>
      </c>
      <c r="C75" s="210" t="s">
        <v>1318</v>
      </c>
      <c r="D75" s="210" t="s">
        <v>1343</v>
      </c>
      <c r="E75" s="210" t="s">
        <v>1323</v>
      </c>
      <c r="F75" s="210" t="s">
        <v>109</v>
      </c>
      <c r="G75" s="210" t="s">
        <v>109</v>
      </c>
      <c r="H75" s="210" t="s">
        <v>109</v>
      </c>
      <c r="I75" s="210" t="s">
        <v>41</v>
      </c>
      <c r="J75" s="210"/>
      <c r="K75" s="210"/>
      <c r="L75" s="210" t="s">
        <v>111</v>
      </c>
      <c r="M75" s="210" t="s">
        <v>1470</v>
      </c>
      <c r="N75" s="210">
        <f t="shared" si="1"/>
        <v>0.9</v>
      </c>
    </row>
    <row r="76" spans="1:14">
      <c r="A76" s="210" t="s">
        <v>1471</v>
      </c>
      <c r="B76" s="210" t="s">
        <v>587</v>
      </c>
      <c r="C76" s="210" t="s">
        <v>1318</v>
      </c>
      <c r="D76" s="210" t="s">
        <v>1343</v>
      </c>
      <c r="E76" s="210" t="s">
        <v>1345</v>
      </c>
      <c r="F76" s="181">
        <v>42006</v>
      </c>
      <c r="G76" s="210" t="s">
        <v>1348</v>
      </c>
      <c r="H76" s="210" t="s">
        <v>1349</v>
      </c>
      <c r="I76" s="210" t="s">
        <v>129</v>
      </c>
      <c r="J76" s="210"/>
      <c r="K76" s="210"/>
      <c r="L76" s="210" t="s">
        <v>111</v>
      </c>
      <c r="M76" s="210" t="s">
        <v>1472</v>
      </c>
      <c r="N76" s="210">
        <f t="shared" si="1"/>
        <v>0.95</v>
      </c>
    </row>
    <row r="77" spans="1:14">
      <c r="A77" s="210" t="s">
        <v>1473</v>
      </c>
      <c r="B77" s="210" t="s">
        <v>587</v>
      </c>
      <c r="C77" s="210" t="s">
        <v>1318</v>
      </c>
      <c r="D77" s="210" t="s">
        <v>1343</v>
      </c>
      <c r="E77" s="210" t="s">
        <v>1345</v>
      </c>
      <c r="F77" s="181">
        <v>42006</v>
      </c>
      <c r="G77" s="210" t="s">
        <v>1348</v>
      </c>
      <c r="H77" s="210">
        <v>120</v>
      </c>
      <c r="I77" s="210" t="s">
        <v>129</v>
      </c>
      <c r="J77" s="210"/>
      <c r="K77" s="210"/>
      <c r="L77" s="210" t="s">
        <v>111</v>
      </c>
      <c r="M77" s="210" t="s">
        <v>1474</v>
      </c>
      <c r="N77" s="210">
        <f t="shared" si="1"/>
        <v>0.95</v>
      </c>
    </row>
    <row r="78" spans="1:14">
      <c r="A78" s="210" t="s">
        <v>1475</v>
      </c>
      <c r="B78" s="210" t="s">
        <v>587</v>
      </c>
      <c r="C78" s="210" t="s">
        <v>1318</v>
      </c>
      <c r="D78" s="210" t="s">
        <v>1343</v>
      </c>
      <c r="E78" s="210" t="s">
        <v>1345</v>
      </c>
      <c r="F78" s="181">
        <v>42006</v>
      </c>
      <c r="G78" s="210" t="s">
        <v>1348</v>
      </c>
      <c r="H78" s="210">
        <v>347</v>
      </c>
      <c r="I78" s="210" t="s">
        <v>129</v>
      </c>
      <c r="J78" s="210"/>
      <c r="K78" s="210"/>
      <c r="L78" s="210" t="s">
        <v>111</v>
      </c>
      <c r="M78" s="210" t="s">
        <v>1476</v>
      </c>
      <c r="N78" s="210">
        <f t="shared" si="1"/>
        <v>0.95</v>
      </c>
    </row>
    <row r="79" spans="1:14">
      <c r="A79" s="210" t="s">
        <v>1477</v>
      </c>
      <c r="B79" s="210" t="s">
        <v>587</v>
      </c>
      <c r="C79" s="210" t="s">
        <v>1318</v>
      </c>
      <c r="D79" s="210" t="s">
        <v>1343</v>
      </c>
      <c r="E79" s="210" t="s">
        <v>1345</v>
      </c>
      <c r="F79" s="204">
        <v>38020</v>
      </c>
      <c r="G79" s="210" t="s">
        <v>1348</v>
      </c>
      <c r="H79" s="210" t="s">
        <v>1349</v>
      </c>
      <c r="I79" s="210" t="s">
        <v>129</v>
      </c>
      <c r="J79" s="210"/>
      <c r="K79" s="210"/>
      <c r="L79" s="210" t="s">
        <v>111</v>
      </c>
      <c r="M79" s="210" t="s">
        <v>1478</v>
      </c>
      <c r="N79" s="210">
        <f t="shared" si="1"/>
        <v>0.95</v>
      </c>
    </row>
    <row r="80" spans="1:14">
      <c r="A80" s="210" t="s">
        <v>1479</v>
      </c>
      <c r="B80" s="210" t="s">
        <v>587</v>
      </c>
      <c r="C80" s="210" t="s">
        <v>1318</v>
      </c>
      <c r="D80" s="210" t="s">
        <v>1343</v>
      </c>
      <c r="E80" s="210" t="s">
        <v>1345</v>
      </c>
      <c r="F80" s="204">
        <v>38020</v>
      </c>
      <c r="G80" s="210" t="s">
        <v>1348</v>
      </c>
      <c r="H80" s="210">
        <v>347</v>
      </c>
      <c r="I80" s="210" t="s">
        <v>129</v>
      </c>
      <c r="J80" s="210"/>
      <c r="K80" s="210"/>
      <c r="L80" s="210" t="s">
        <v>111</v>
      </c>
      <c r="M80" s="210" t="s">
        <v>1480</v>
      </c>
      <c r="N80" s="210">
        <f t="shared" si="1"/>
        <v>0.95</v>
      </c>
    </row>
    <row r="81" spans="1:14">
      <c r="A81" s="210" t="s">
        <v>1481</v>
      </c>
      <c r="B81" s="210" t="s">
        <v>587</v>
      </c>
      <c r="C81" s="210" t="s">
        <v>1318</v>
      </c>
      <c r="D81" s="210" t="s">
        <v>1343</v>
      </c>
      <c r="E81" s="210" t="s">
        <v>1345</v>
      </c>
      <c r="F81" s="181">
        <v>42038</v>
      </c>
      <c r="G81" s="210" t="s">
        <v>1348</v>
      </c>
      <c r="H81" s="210" t="s">
        <v>1349</v>
      </c>
      <c r="I81" s="210" t="s">
        <v>129</v>
      </c>
      <c r="J81" s="210"/>
      <c r="K81" s="210"/>
      <c r="L81" s="210" t="s">
        <v>111</v>
      </c>
      <c r="M81" s="210" t="s">
        <v>1482</v>
      </c>
      <c r="N81" s="210">
        <f t="shared" si="1"/>
        <v>0.95</v>
      </c>
    </row>
    <row r="82" spans="1:14">
      <c r="A82" s="210" t="s">
        <v>1483</v>
      </c>
      <c r="B82" s="210" t="s">
        <v>587</v>
      </c>
      <c r="C82" s="210" t="s">
        <v>1318</v>
      </c>
      <c r="D82" s="210" t="s">
        <v>1343</v>
      </c>
      <c r="E82" s="210" t="s">
        <v>1345</v>
      </c>
      <c r="F82" s="181">
        <v>42038</v>
      </c>
      <c r="G82" s="210" t="s">
        <v>1348</v>
      </c>
      <c r="H82" s="210">
        <v>120</v>
      </c>
      <c r="I82" s="210" t="s">
        <v>129</v>
      </c>
      <c r="J82" s="210"/>
      <c r="K82" s="210"/>
      <c r="L82" s="210" t="s">
        <v>111</v>
      </c>
      <c r="M82" s="210" t="s">
        <v>1484</v>
      </c>
      <c r="N82" s="210">
        <f t="shared" si="1"/>
        <v>0.95</v>
      </c>
    </row>
    <row r="83" spans="1:14">
      <c r="A83" s="210" t="s">
        <v>1485</v>
      </c>
      <c r="B83" s="210" t="s">
        <v>587</v>
      </c>
      <c r="C83" s="210" t="s">
        <v>1318</v>
      </c>
      <c r="D83" s="210" t="s">
        <v>1343</v>
      </c>
      <c r="E83" s="210" t="s">
        <v>1345</v>
      </c>
      <c r="F83" s="181">
        <v>42038</v>
      </c>
      <c r="G83" s="210" t="s">
        <v>1348</v>
      </c>
      <c r="H83" s="210">
        <v>277</v>
      </c>
      <c r="I83" s="210" t="s">
        <v>129</v>
      </c>
      <c r="J83" s="210"/>
      <c r="K83" s="210"/>
      <c r="L83" s="210" t="s">
        <v>111</v>
      </c>
      <c r="M83" s="210" t="s">
        <v>1486</v>
      </c>
      <c r="N83" s="210">
        <f t="shared" si="1"/>
        <v>0.95</v>
      </c>
    </row>
    <row r="84" spans="1:14">
      <c r="A84" s="210" t="s">
        <v>1487</v>
      </c>
      <c r="B84" s="210" t="s">
        <v>587</v>
      </c>
      <c r="C84" s="210" t="s">
        <v>1318</v>
      </c>
      <c r="D84" s="210" t="s">
        <v>1343</v>
      </c>
      <c r="E84" s="210" t="s">
        <v>1345</v>
      </c>
      <c r="F84" s="181">
        <v>42067</v>
      </c>
      <c r="G84" s="210" t="s">
        <v>1348</v>
      </c>
      <c r="H84" s="210" t="s">
        <v>1349</v>
      </c>
      <c r="I84" s="210" t="s">
        <v>129</v>
      </c>
      <c r="J84" s="210"/>
      <c r="K84" s="210"/>
      <c r="L84" s="210" t="s">
        <v>111</v>
      </c>
      <c r="M84" s="210" t="s">
        <v>1488</v>
      </c>
      <c r="N84" s="210">
        <f t="shared" si="1"/>
        <v>0.95</v>
      </c>
    </row>
    <row r="85" spans="1:14">
      <c r="A85" s="210" t="s">
        <v>1489</v>
      </c>
      <c r="B85" s="210" t="s">
        <v>587</v>
      </c>
      <c r="C85" s="210" t="s">
        <v>1318</v>
      </c>
      <c r="D85" s="210" t="s">
        <v>1343</v>
      </c>
      <c r="E85" s="210" t="s">
        <v>1345</v>
      </c>
      <c r="F85" s="181">
        <v>42067</v>
      </c>
      <c r="G85" s="210" t="s">
        <v>1348</v>
      </c>
      <c r="H85" s="210">
        <v>347</v>
      </c>
      <c r="I85" s="210" t="s">
        <v>129</v>
      </c>
      <c r="J85" s="210"/>
      <c r="K85" s="210"/>
      <c r="L85" s="210" t="s">
        <v>111</v>
      </c>
      <c r="M85" s="210" t="s">
        <v>1490</v>
      </c>
      <c r="N85" s="210">
        <f t="shared" si="1"/>
        <v>0.95</v>
      </c>
    </row>
    <row r="86" spans="1:14">
      <c r="A86" s="210" t="s">
        <v>1491</v>
      </c>
      <c r="B86" s="210" t="s">
        <v>203</v>
      </c>
      <c r="C86" s="210" t="s">
        <v>1318</v>
      </c>
      <c r="D86" s="210" t="s">
        <v>1343</v>
      </c>
      <c r="E86" s="210" t="s">
        <v>1332</v>
      </c>
      <c r="F86" s="210" t="s">
        <v>109</v>
      </c>
      <c r="G86" s="210" t="s">
        <v>109</v>
      </c>
      <c r="H86" s="210" t="s">
        <v>109</v>
      </c>
      <c r="I86" s="210" t="s">
        <v>129</v>
      </c>
      <c r="J86" s="210"/>
      <c r="K86" s="210"/>
      <c r="L86" s="210" t="s">
        <v>111</v>
      </c>
      <c r="M86" s="210" t="s">
        <v>1492</v>
      </c>
      <c r="N86" s="210">
        <f t="shared" si="1"/>
        <v>0.82499999999999996</v>
      </c>
    </row>
    <row r="87" spans="1:14">
      <c r="A87" s="210" t="s">
        <v>1493</v>
      </c>
      <c r="B87" s="210" t="s">
        <v>587</v>
      </c>
      <c r="C87" s="210" t="s">
        <v>1318</v>
      </c>
      <c r="D87" s="210" t="s">
        <v>1343</v>
      </c>
      <c r="E87" s="210" t="s">
        <v>1332</v>
      </c>
      <c r="F87" s="210">
        <v>1</v>
      </c>
      <c r="G87" s="210" t="s">
        <v>1348</v>
      </c>
      <c r="H87" s="210" t="s">
        <v>1349</v>
      </c>
      <c r="I87" s="210" t="s">
        <v>129</v>
      </c>
      <c r="J87" s="210"/>
      <c r="K87" s="210"/>
      <c r="L87" s="210" t="s">
        <v>111</v>
      </c>
      <c r="M87" s="210" t="s">
        <v>1494</v>
      </c>
      <c r="N87" s="210">
        <f t="shared" si="1"/>
        <v>0.82499999999999996</v>
      </c>
    </row>
    <row r="88" spans="1:14">
      <c r="A88" s="210" t="s">
        <v>1495</v>
      </c>
      <c r="B88" s="210" t="s">
        <v>587</v>
      </c>
      <c r="C88" s="210" t="s">
        <v>1318</v>
      </c>
      <c r="D88" s="210" t="s">
        <v>1343</v>
      </c>
      <c r="E88" s="210" t="s">
        <v>1332</v>
      </c>
      <c r="F88" s="210">
        <v>1</v>
      </c>
      <c r="G88" s="210" t="s">
        <v>1348</v>
      </c>
      <c r="H88" s="210">
        <v>120</v>
      </c>
      <c r="I88" s="210" t="s">
        <v>129</v>
      </c>
      <c r="J88" s="210"/>
      <c r="K88" s="210"/>
      <c r="L88" s="210" t="s">
        <v>111</v>
      </c>
      <c r="M88" s="210" t="s">
        <v>1496</v>
      </c>
      <c r="N88" s="210">
        <f t="shared" si="1"/>
        <v>0.82499999999999996</v>
      </c>
    </row>
    <row r="89" spans="1:14">
      <c r="A89" s="210" t="s">
        <v>1497</v>
      </c>
      <c r="B89" s="210" t="s">
        <v>587</v>
      </c>
      <c r="C89" s="210" t="s">
        <v>1318</v>
      </c>
      <c r="D89" s="210" t="s">
        <v>1343</v>
      </c>
      <c r="E89" s="210" t="s">
        <v>1332</v>
      </c>
      <c r="F89" s="210">
        <v>1</v>
      </c>
      <c r="G89" s="210" t="s">
        <v>1348</v>
      </c>
      <c r="H89" s="210">
        <v>277</v>
      </c>
      <c r="I89" s="210" t="s">
        <v>129</v>
      </c>
      <c r="J89" s="210"/>
      <c r="K89" s="210"/>
      <c r="L89" s="210" t="s">
        <v>111</v>
      </c>
      <c r="M89" s="210" t="s">
        <v>1498</v>
      </c>
      <c r="N89" s="210">
        <f t="shared" si="1"/>
        <v>0.82499999999999996</v>
      </c>
    </row>
    <row r="90" spans="1:14">
      <c r="A90" s="210" t="s">
        <v>1499</v>
      </c>
      <c r="B90" s="210" t="s">
        <v>587</v>
      </c>
      <c r="C90" s="210" t="s">
        <v>1318</v>
      </c>
      <c r="D90" s="210" t="s">
        <v>1343</v>
      </c>
      <c r="E90" s="210" t="s">
        <v>1332</v>
      </c>
      <c r="F90" s="210">
        <v>1</v>
      </c>
      <c r="G90" s="210" t="s">
        <v>1348</v>
      </c>
      <c r="H90" s="210">
        <v>347</v>
      </c>
      <c r="I90" s="210" t="s">
        <v>129</v>
      </c>
      <c r="J90" s="210"/>
      <c r="K90" s="210"/>
      <c r="L90" s="210" t="s">
        <v>111</v>
      </c>
      <c r="M90" s="210" t="s">
        <v>1500</v>
      </c>
      <c r="N90" s="210">
        <f t="shared" si="1"/>
        <v>0.82499999999999996</v>
      </c>
    </row>
    <row r="91" spans="1:14">
      <c r="A91" s="210" t="s">
        <v>1501</v>
      </c>
      <c r="B91" s="210" t="s">
        <v>587</v>
      </c>
      <c r="C91" s="210" t="s">
        <v>1318</v>
      </c>
      <c r="D91" s="210" t="s">
        <v>1343</v>
      </c>
      <c r="E91" s="210" t="s">
        <v>1332</v>
      </c>
      <c r="F91" s="204">
        <v>38020</v>
      </c>
      <c r="G91" s="210" t="s">
        <v>1348</v>
      </c>
      <c r="H91" s="210">
        <v>120</v>
      </c>
      <c r="I91" s="210" t="s">
        <v>129</v>
      </c>
      <c r="J91" s="210"/>
      <c r="K91" s="210"/>
      <c r="L91" s="210" t="s">
        <v>111</v>
      </c>
      <c r="M91" s="210" t="s">
        <v>1502</v>
      </c>
      <c r="N91" s="210">
        <f t="shared" si="1"/>
        <v>0.82499999999999996</v>
      </c>
    </row>
    <row r="92" spans="1:14">
      <c r="A92" s="210" t="s">
        <v>1503</v>
      </c>
      <c r="B92" s="210" t="s">
        <v>587</v>
      </c>
      <c r="C92" s="210" t="s">
        <v>1318</v>
      </c>
      <c r="D92" s="210" t="s">
        <v>1343</v>
      </c>
      <c r="E92" s="210" t="s">
        <v>1332</v>
      </c>
      <c r="F92" s="204">
        <v>38020</v>
      </c>
      <c r="G92" s="210" t="s">
        <v>1348</v>
      </c>
      <c r="H92" s="210">
        <v>347</v>
      </c>
      <c r="I92" s="210" t="s">
        <v>129</v>
      </c>
      <c r="J92" s="210"/>
      <c r="K92" s="210"/>
      <c r="L92" s="210" t="s">
        <v>111</v>
      </c>
      <c r="M92" s="210" t="s">
        <v>1504</v>
      </c>
      <c r="N92" s="210">
        <f t="shared" si="1"/>
        <v>0.82499999999999996</v>
      </c>
    </row>
    <row r="93" spans="1:14">
      <c r="A93" s="210" t="s">
        <v>1505</v>
      </c>
      <c r="B93" s="210" t="s">
        <v>587</v>
      </c>
      <c r="C93" s="210" t="s">
        <v>1318</v>
      </c>
      <c r="D93" s="210" t="s">
        <v>1343</v>
      </c>
      <c r="E93" s="210" t="s">
        <v>1332</v>
      </c>
      <c r="F93" s="181">
        <v>42038</v>
      </c>
      <c r="G93" s="210" t="s">
        <v>1348</v>
      </c>
      <c r="H93" s="210">
        <v>347</v>
      </c>
      <c r="I93" s="210" t="s">
        <v>129</v>
      </c>
      <c r="J93" s="210"/>
      <c r="K93" s="210"/>
      <c r="L93" s="210" t="s">
        <v>111</v>
      </c>
      <c r="M93" s="210" t="s">
        <v>1506</v>
      </c>
      <c r="N93" s="210">
        <f t="shared" si="1"/>
        <v>0.82499999999999996</v>
      </c>
    </row>
    <row r="94" spans="1:14">
      <c r="A94" s="210" t="s">
        <v>1507</v>
      </c>
      <c r="B94" s="210" t="s">
        <v>587</v>
      </c>
      <c r="C94" s="210" t="s">
        <v>1318</v>
      </c>
      <c r="D94" s="210" t="s">
        <v>1343</v>
      </c>
      <c r="E94" s="210" t="s">
        <v>1332</v>
      </c>
      <c r="F94" s="210">
        <v>2</v>
      </c>
      <c r="G94" s="210" t="s">
        <v>1348</v>
      </c>
      <c r="H94" s="210" t="s">
        <v>1349</v>
      </c>
      <c r="I94" s="210" t="s">
        <v>129</v>
      </c>
      <c r="J94" s="210"/>
      <c r="K94" s="210"/>
      <c r="L94" s="210" t="s">
        <v>111</v>
      </c>
      <c r="M94" s="210" t="s">
        <v>1508</v>
      </c>
      <c r="N94" s="210">
        <f t="shared" si="1"/>
        <v>0.82499999999999996</v>
      </c>
    </row>
    <row r="95" spans="1:14">
      <c r="A95" s="210" t="s">
        <v>1509</v>
      </c>
      <c r="B95" s="210" t="s">
        <v>587</v>
      </c>
      <c r="C95" s="210" t="s">
        <v>1318</v>
      </c>
      <c r="D95" s="210" t="s">
        <v>1343</v>
      </c>
      <c r="E95" s="210" t="s">
        <v>1332</v>
      </c>
      <c r="F95" s="210">
        <v>2</v>
      </c>
      <c r="G95" s="210" t="s">
        <v>1348</v>
      </c>
      <c r="H95" s="210">
        <v>120</v>
      </c>
      <c r="I95" s="210" t="s">
        <v>129</v>
      </c>
      <c r="J95" s="210"/>
      <c r="K95" s="210"/>
      <c r="L95" s="210" t="s">
        <v>111</v>
      </c>
      <c r="M95" s="210" t="s">
        <v>1510</v>
      </c>
      <c r="N95" s="210">
        <f t="shared" si="1"/>
        <v>0.82499999999999996</v>
      </c>
    </row>
    <row r="96" spans="1:14">
      <c r="A96" s="210" t="s">
        <v>1511</v>
      </c>
      <c r="B96" s="210" t="s">
        <v>587</v>
      </c>
      <c r="C96" s="210" t="s">
        <v>1318</v>
      </c>
      <c r="D96" s="210" t="s">
        <v>1343</v>
      </c>
      <c r="E96" s="210" t="s">
        <v>1332</v>
      </c>
      <c r="F96" s="210">
        <v>2</v>
      </c>
      <c r="G96" s="210" t="s">
        <v>1348</v>
      </c>
      <c r="H96" s="210">
        <v>277</v>
      </c>
      <c r="I96" s="210" t="s">
        <v>129</v>
      </c>
      <c r="J96" s="210"/>
      <c r="K96" s="210"/>
      <c r="L96" s="210" t="s">
        <v>111</v>
      </c>
      <c r="M96" s="210" t="s">
        <v>1512</v>
      </c>
      <c r="N96" s="210">
        <f t="shared" si="1"/>
        <v>0.82499999999999996</v>
      </c>
    </row>
    <row r="97" spans="1:14">
      <c r="A97" s="210" t="s">
        <v>1513</v>
      </c>
      <c r="B97" s="210" t="s">
        <v>587</v>
      </c>
      <c r="C97" s="210" t="s">
        <v>1318</v>
      </c>
      <c r="D97" s="210" t="s">
        <v>1343</v>
      </c>
      <c r="E97" s="210" t="s">
        <v>1332</v>
      </c>
      <c r="F97" s="210">
        <v>2</v>
      </c>
      <c r="G97" s="210" t="s">
        <v>1348</v>
      </c>
      <c r="H97" s="210">
        <v>347</v>
      </c>
      <c r="I97" s="210" t="s">
        <v>129</v>
      </c>
      <c r="J97" s="210"/>
      <c r="K97" s="210"/>
      <c r="L97" s="210" t="s">
        <v>111</v>
      </c>
      <c r="M97" s="210" t="s">
        <v>1514</v>
      </c>
      <c r="N97" s="210">
        <f t="shared" si="1"/>
        <v>0.82499999999999996</v>
      </c>
    </row>
    <row r="98" spans="1:14">
      <c r="A98" s="210" t="s">
        <v>1515</v>
      </c>
      <c r="B98" s="210" t="s">
        <v>587</v>
      </c>
      <c r="C98" s="210" t="s">
        <v>1318</v>
      </c>
      <c r="D98" s="210" t="s">
        <v>1343</v>
      </c>
      <c r="E98" s="210" t="s">
        <v>1332</v>
      </c>
      <c r="F98" s="181">
        <v>42067</v>
      </c>
      <c r="G98" s="210" t="s">
        <v>1348</v>
      </c>
      <c r="H98" s="210" t="s">
        <v>1349</v>
      </c>
      <c r="I98" s="210" t="s">
        <v>129</v>
      </c>
      <c r="J98" s="210"/>
      <c r="K98" s="210"/>
      <c r="L98" s="210" t="s">
        <v>111</v>
      </c>
      <c r="M98" s="210" t="s">
        <v>1516</v>
      </c>
      <c r="N98" s="210">
        <f t="shared" si="1"/>
        <v>0.82499999999999996</v>
      </c>
    </row>
    <row r="99" spans="1:14">
      <c r="A99" s="210" t="s">
        <v>1517</v>
      </c>
      <c r="B99" s="210" t="s">
        <v>587</v>
      </c>
      <c r="C99" s="210" t="s">
        <v>1318</v>
      </c>
      <c r="D99" s="210" t="s">
        <v>1343</v>
      </c>
      <c r="E99" s="210" t="s">
        <v>1332</v>
      </c>
      <c r="F99" s="181">
        <v>42067</v>
      </c>
      <c r="G99" s="210" t="s">
        <v>1348</v>
      </c>
      <c r="H99" s="210">
        <v>120</v>
      </c>
      <c r="I99" s="210" t="s">
        <v>129</v>
      </c>
      <c r="J99" s="210"/>
      <c r="K99" s="210"/>
      <c r="L99" s="210" t="s">
        <v>111</v>
      </c>
      <c r="M99" s="210" t="s">
        <v>1518</v>
      </c>
      <c r="N99" s="210">
        <f t="shared" si="1"/>
        <v>0.82499999999999996</v>
      </c>
    </row>
    <row r="100" spans="1:14">
      <c r="A100" s="210" t="s">
        <v>1519</v>
      </c>
      <c r="B100" s="210" t="s">
        <v>587</v>
      </c>
      <c r="C100" s="210" t="s">
        <v>1318</v>
      </c>
      <c r="D100" s="210" t="s">
        <v>1343</v>
      </c>
      <c r="E100" s="210" t="s">
        <v>1332</v>
      </c>
      <c r="F100" s="181">
        <v>42067</v>
      </c>
      <c r="G100" s="210" t="s">
        <v>1348</v>
      </c>
      <c r="H100" s="210">
        <v>277</v>
      </c>
      <c r="I100" s="210" t="s">
        <v>129</v>
      </c>
      <c r="J100" s="210"/>
      <c r="K100" s="210"/>
      <c r="L100" s="210" t="s">
        <v>111</v>
      </c>
      <c r="M100" s="210" t="s">
        <v>1520</v>
      </c>
      <c r="N100" s="210">
        <f t="shared" si="1"/>
        <v>0.82499999999999996</v>
      </c>
    </row>
    <row r="101" spans="1:14">
      <c r="A101" s="210" t="s">
        <v>1521</v>
      </c>
      <c r="B101" s="210" t="s">
        <v>587</v>
      </c>
      <c r="C101" s="210" t="s">
        <v>1318</v>
      </c>
      <c r="D101" s="210" t="s">
        <v>1343</v>
      </c>
      <c r="E101" s="210" t="s">
        <v>1332</v>
      </c>
      <c r="F101" s="181">
        <v>42067</v>
      </c>
      <c r="G101" s="210" t="s">
        <v>1348</v>
      </c>
      <c r="H101" s="210">
        <v>347</v>
      </c>
      <c r="I101" s="210" t="s">
        <v>129</v>
      </c>
      <c r="J101" s="210"/>
      <c r="K101" s="210"/>
      <c r="L101" s="210" t="s">
        <v>111</v>
      </c>
      <c r="M101" s="210" t="s">
        <v>1522</v>
      </c>
      <c r="N101" s="210">
        <f t="shared" si="1"/>
        <v>0.82499999999999996</v>
      </c>
    </row>
    <row r="102" spans="1:14">
      <c r="A102" s="210" t="s">
        <v>1523</v>
      </c>
      <c r="B102" s="210" t="s">
        <v>587</v>
      </c>
      <c r="C102" s="210" t="s">
        <v>1318</v>
      </c>
      <c r="D102" s="210" t="s">
        <v>1343</v>
      </c>
      <c r="E102" s="210" t="s">
        <v>1332</v>
      </c>
      <c r="F102" s="210">
        <v>3</v>
      </c>
      <c r="G102" s="210" t="s">
        <v>1348</v>
      </c>
      <c r="H102" s="210" t="s">
        <v>1349</v>
      </c>
      <c r="I102" s="210" t="s">
        <v>129</v>
      </c>
      <c r="J102" s="210"/>
      <c r="K102" s="210"/>
      <c r="L102" s="210" t="s">
        <v>111</v>
      </c>
      <c r="M102" s="210" t="s">
        <v>1524</v>
      </c>
      <c r="N102" s="210">
        <f t="shared" si="1"/>
        <v>0.82499999999999996</v>
      </c>
    </row>
    <row r="103" spans="1:14">
      <c r="A103" s="210" t="s">
        <v>1525</v>
      </c>
      <c r="B103" s="210" t="s">
        <v>587</v>
      </c>
      <c r="C103" s="210" t="s">
        <v>1318</v>
      </c>
      <c r="D103" s="210" t="s">
        <v>1343</v>
      </c>
      <c r="E103" s="210" t="s">
        <v>1332</v>
      </c>
      <c r="F103" s="210">
        <v>3</v>
      </c>
      <c r="G103" s="210" t="s">
        <v>1348</v>
      </c>
      <c r="H103" s="210">
        <v>120</v>
      </c>
      <c r="I103" s="210" t="s">
        <v>129</v>
      </c>
      <c r="J103" s="210"/>
      <c r="K103" s="210"/>
      <c r="L103" s="210" t="s">
        <v>111</v>
      </c>
      <c r="M103" s="210" t="s">
        <v>1526</v>
      </c>
      <c r="N103" s="210">
        <f t="shared" si="1"/>
        <v>0.82499999999999996</v>
      </c>
    </row>
    <row r="104" spans="1:14">
      <c r="A104" s="210" t="s">
        <v>1527</v>
      </c>
      <c r="B104" s="210" t="s">
        <v>587</v>
      </c>
      <c r="C104" s="210" t="s">
        <v>1318</v>
      </c>
      <c r="D104" s="210" t="s">
        <v>1343</v>
      </c>
      <c r="E104" s="210" t="s">
        <v>1332</v>
      </c>
      <c r="F104" s="210">
        <v>3</v>
      </c>
      <c r="G104" s="210" t="s">
        <v>1348</v>
      </c>
      <c r="H104" s="210">
        <v>277</v>
      </c>
      <c r="I104" s="210" t="s">
        <v>129</v>
      </c>
      <c r="J104" s="210"/>
      <c r="K104" s="210"/>
      <c r="L104" s="210" t="s">
        <v>111</v>
      </c>
      <c r="M104" s="210" t="s">
        <v>1528</v>
      </c>
      <c r="N104" s="210">
        <f t="shared" si="1"/>
        <v>0.82499999999999996</v>
      </c>
    </row>
    <row r="105" spans="1:14">
      <c r="A105" s="210" t="s">
        <v>1529</v>
      </c>
      <c r="B105" s="210" t="s">
        <v>587</v>
      </c>
      <c r="C105" s="210" t="s">
        <v>1318</v>
      </c>
      <c r="D105" s="210" t="s">
        <v>1343</v>
      </c>
      <c r="E105" s="210" t="s">
        <v>1332</v>
      </c>
      <c r="F105" s="210">
        <v>3</v>
      </c>
      <c r="G105" s="210" t="s">
        <v>1348</v>
      </c>
      <c r="H105" s="210">
        <v>347</v>
      </c>
      <c r="I105" s="210" t="s">
        <v>129</v>
      </c>
      <c r="J105" s="210"/>
      <c r="K105" s="210"/>
      <c r="L105" s="210" t="s">
        <v>111</v>
      </c>
      <c r="M105" s="210" t="s">
        <v>1530</v>
      </c>
      <c r="N105" s="210">
        <f t="shared" si="1"/>
        <v>0.82499999999999996</v>
      </c>
    </row>
    <row r="106" spans="1:14">
      <c r="A106" s="210" t="s">
        <v>1531</v>
      </c>
      <c r="B106" s="210" t="s">
        <v>587</v>
      </c>
      <c r="C106" s="210" t="s">
        <v>1318</v>
      </c>
      <c r="D106" s="210" t="s">
        <v>1343</v>
      </c>
      <c r="E106" s="210" t="s">
        <v>1332</v>
      </c>
      <c r="F106" s="210">
        <v>4</v>
      </c>
      <c r="G106" s="210" t="s">
        <v>1348</v>
      </c>
      <c r="H106" s="210" t="s">
        <v>1349</v>
      </c>
      <c r="I106" s="210" t="s">
        <v>129</v>
      </c>
      <c r="J106" s="210"/>
      <c r="K106" s="210"/>
      <c r="L106" s="210" t="s">
        <v>111</v>
      </c>
      <c r="M106" s="210" t="s">
        <v>1532</v>
      </c>
      <c r="N106" s="210">
        <f t="shared" si="1"/>
        <v>0.82499999999999996</v>
      </c>
    </row>
    <row r="107" spans="1:14">
      <c r="A107" s="210" t="s">
        <v>1533</v>
      </c>
      <c r="B107" s="210" t="s">
        <v>587</v>
      </c>
      <c r="C107" s="210" t="s">
        <v>1318</v>
      </c>
      <c r="D107" s="210" t="s">
        <v>1343</v>
      </c>
      <c r="E107" s="210" t="s">
        <v>1332</v>
      </c>
      <c r="F107" s="210">
        <v>4</v>
      </c>
      <c r="G107" s="210" t="s">
        <v>1348</v>
      </c>
      <c r="H107" s="210">
        <v>120</v>
      </c>
      <c r="I107" s="210" t="s">
        <v>129</v>
      </c>
      <c r="J107" s="210"/>
      <c r="K107" s="210"/>
      <c r="L107" s="210" t="s">
        <v>111</v>
      </c>
      <c r="M107" s="210" t="s">
        <v>1534</v>
      </c>
      <c r="N107" s="210">
        <f t="shared" si="1"/>
        <v>0.82499999999999996</v>
      </c>
    </row>
    <row r="108" spans="1:14">
      <c r="A108" s="210" t="s">
        <v>1535</v>
      </c>
      <c r="B108" s="210" t="s">
        <v>587</v>
      </c>
      <c r="C108" s="210" t="s">
        <v>1318</v>
      </c>
      <c r="D108" s="210" t="s">
        <v>1343</v>
      </c>
      <c r="E108" s="210" t="s">
        <v>1332</v>
      </c>
      <c r="F108" s="210">
        <v>4</v>
      </c>
      <c r="G108" s="210" t="s">
        <v>1348</v>
      </c>
      <c r="H108" s="210">
        <v>277</v>
      </c>
      <c r="I108" s="210" t="s">
        <v>129</v>
      </c>
      <c r="J108" s="210"/>
      <c r="K108" s="210"/>
      <c r="L108" s="210" t="s">
        <v>111</v>
      </c>
      <c r="M108" s="210" t="s">
        <v>1536</v>
      </c>
      <c r="N108" s="210">
        <f t="shared" si="1"/>
        <v>0.82499999999999996</v>
      </c>
    </row>
    <row r="109" spans="1:14">
      <c r="A109" s="210" t="s">
        <v>1537</v>
      </c>
      <c r="B109" s="210" t="s">
        <v>587</v>
      </c>
      <c r="C109" s="210" t="s">
        <v>1318</v>
      </c>
      <c r="D109" s="210" t="s">
        <v>1343</v>
      </c>
      <c r="E109" s="210" t="s">
        <v>1332</v>
      </c>
      <c r="F109" s="210">
        <v>4</v>
      </c>
      <c r="G109" s="210" t="s">
        <v>1348</v>
      </c>
      <c r="H109" s="210">
        <v>347</v>
      </c>
      <c r="I109" s="210" t="s">
        <v>129</v>
      </c>
      <c r="J109" s="210"/>
      <c r="K109" s="210"/>
      <c r="L109" s="210" t="s">
        <v>111</v>
      </c>
      <c r="M109" s="210" t="s">
        <v>1538</v>
      </c>
      <c r="N109" s="210">
        <f t="shared" si="1"/>
        <v>0.82499999999999996</v>
      </c>
    </row>
    <row r="110" spans="1:14">
      <c r="A110" s="210" t="s">
        <v>1539</v>
      </c>
      <c r="B110" s="210" t="s">
        <v>587</v>
      </c>
      <c r="C110" s="210" t="s">
        <v>1318</v>
      </c>
      <c r="D110" s="210" t="s">
        <v>1343</v>
      </c>
      <c r="E110" s="210" t="s">
        <v>1340</v>
      </c>
      <c r="F110" s="181">
        <v>42006</v>
      </c>
      <c r="G110" s="210" t="s">
        <v>1348</v>
      </c>
      <c r="H110" s="210" t="s">
        <v>1349</v>
      </c>
      <c r="I110" s="210" t="s">
        <v>129</v>
      </c>
      <c r="J110" s="210"/>
      <c r="K110" s="210"/>
      <c r="L110" s="210" t="s">
        <v>111</v>
      </c>
      <c r="M110" s="210" t="s">
        <v>1540</v>
      </c>
      <c r="N110" s="210">
        <f t="shared" si="1"/>
        <v>0.85</v>
      </c>
    </row>
    <row r="111" spans="1:14">
      <c r="A111" s="210" t="s">
        <v>1541</v>
      </c>
      <c r="B111" s="210" t="s">
        <v>587</v>
      </c>
      <c r="C111" s="210" t="s">
        <v>1318</v>
      </c>
      <c r="D111" s="210" t="s">
        <v>1343</v>
      </c>
      <c r="E111" s="210" t="s">
        <v>1340</v>
      </c>
      <c r="F111" s="181">
        <v>42006</v>
      </c>
      <c r="G111" s="210" t="s">
        <v>1348</v>
      </c>
      <c r="H111" s="210">
        <v>120</v>
      </c>
      <c r="I111" s="210" t="s">
        <v>129</v>
      </c>
      <c r="J111" s="210"/>
      <c r="K111" s="210"/>
      <c r="L111" s="210" t="s">
        <v>111</v>
      </c>
      <c r="M111" s="210" t="s">
        <v>1542</v>
      </c>
      <c r="N111" s="210">
        <f t="shared" si="1"/>
        <v>0.85</v>
      </c>
    </row>
    <row r="112" spans="1:14">
      <c r="A112" s="210" t="s">
        <v>1543</v>
      </c>
      <c r="B112" s="210" t="s">
        <v>587</v>
      </c>
      <c r="C112" s="210" t="s">
        <v>1318</v>
      </c>
      <c r="D112" s="210" t="s">
        <v>1343</v>
      </c>
      <c r="E112" s="210" t="s">
        <v>1340</v>
      </c>
      <c r="F112" s="181">
        <v>42006</v>
      </c>
      <c r="G112" s="210" t="s">
        <v>1348</v>
      </c>
      <c r="H112" s="210">
        <v>277</v>
      </c>
      <c r="I112" s="210" t="s">
        <v>129</v>
      </c>
      <c r="J112" s="210"/>
      <c r="K112" s="210"/>
      <c r="L112" s="210" t="s">
        <v>111</v>
      </c>
      <c r="M112" s="210" t="s">
        <v>1544</v>
      </c>
      <c r="N112" s="210">
        <f t="shared" si="1"/>
        <v>0.85</v>
      </c>
    </row>
    <row r="113" spans="1:14">
      <c r="A113" s="210" t="s">
        <v>1545</v>
      </c>
      <c r="B113" s="210" t="s">
        <v>587</v>
      </c>
      <c r="C113" s="210" t="s">
        <v>1318</v>
      </c>
      <c r="D113" s="210" t="s">
        <v>1343</v>
      </c>
      <c r="E113" s="210" t="s">
        <v>1340</v>
      </c>
      <c r="F113" s="181">
        <v>42038</v>
      </c>
      <c r="G113" s="210" t="s">
        <v>1348</v>
      </c>
      <c r="H113" s="210" t="s">
        <v>1349</v>
      </c>
      <c r="I113" s="210" t="s">
        <v>129</v>
      </c>
      <c r="J113" s="210"/>
      <c r="K113" s="210"/>
      <c r="L113" s="210" t="s">
        <v>111</v>
      </c>
      <c r="M113" s="210" t="s">
        <v>1546</v>
      </c>
      <c r="N113" s="210">
        <f t="shared" si="1"/>
        <v>0.85</v>
      </c>
    </row>
    <row r="114" spans="1:14">
      <c r="A114" s="210" t="s">
        <v>1547</v>
      </c>
      <c r="B114" s="210" t="s">
        <v>587</v>
      </c>
      <c r="C114" s="210" t="s">
        <v>1318</v>
      </c>
      <c r="D114" s="210" t="s">
        <v>1343</v>
      </c>
      <c r="E114" s="210" t="s">
        <v>1340</v>
      </c>
      <c r="F114" s="181">
        <v>42038</v>
      </c>
      <c r="G114" s="210" t="s">
        <v>1348</v>
      </c>
      <c r="H114" s="210">
        <v>120</v>
      </c>
      <c r="I114" s="210" t="s">
        <v>129</v>
      </c>
      <c r="J114" s="210"/>
      <c r="K114" s="210"/>
      <c r="L114" s="210" t="s">
        <v>111</v>
      </c>
      <c r="M114" s="210" t="s">
        <v>1548</v>
      </c>
      <c r="N114" s="210">
        <f t="shared" si="1"/>
        <v>0.85</v>
      </c>
    </row>
    <row r="115" spans="1:14">
      <c r="A115" s="210" t="s">
        <v>1549</v>
      </c>
      <c r="B115" s="210" t="s">
        <v>587</v>
      </c>
      <c r="C115" s="210" t="s">
        <v>1318</v>
      </c>
      <c r="D115" s="210" t="s">
        <v>1343</v>
      </c>
      <c r="E115" s="210" t="s">
        <v>1340</v>
      </c>
      <c r="F115" s="181">
        <v>42038</v>
      </c>
      <c r="G115" s="210" t="s">
        <v>1348</v>
      </c>
      <c r="H115" s="210">
        <v>277</v>
      </c>
      <c r="I115" s="210" t="s">
        <v>129</v>
      </c>
      <c r="J115" s="210"/>
      <c r="K115" s="210"/>
      <c r="L115" s="210" t="s">
        <v>111</v>
      </c>
      <c r="M115" s="210" t="s">
        <v>1550</v>
      </c>
      <c r="N115" s="210">
        <f t="shared" si="1"/>
        <v>0.85</v>
      </c>
    </row>
    <row r="116" spans="1:14">
      <c r="A116" s="210" t="s">
        <v>1551</v>
      </c>
      <c r="B116" s="210" t="s">
        <v>587</v>
      </c>
      <c r="C116" s="210" t="s">
        <v>1318</v>
      </c>
      <c r="D116" s="210" t="s">
        <v>1343</v>
      </c>
      <c r="E116" s="210" t="s">
        <v>1340</v>
      </c>
      <c r="F116" s="181">
        <v>42067</v>
      </c>
      <c r="G116" s="210" t="s">
        <v>1348</v>
      </c>
      <c r="H116" s="210" t="s">
        <v>1349</v>
      </c>
      <c r="I116" s="210" t="s">
        <v>129</v>
      </c>
      <c r="J116" s="210"/>
      <c r="K116" s="210"/>
      <c r="L116" s="210" t="s">
        <v>111</v>
      </c>
      <c r="M116" s="210" t="s">
        <v>1552</v>
      </c>
      <c r="N116" s="210">
        <f t="shared" si="1"/>
        <v>0.85</v>
      </c>
    </row>
    <row r="117" spans="1:14">
      <c r="A117" s="210" t="s">
        <v>1553</v>
      </c>
      <c r="B117" s="210" t="s">
        <v>587</v>
      </c>
      <c r="C117" s="210" t="s">
        <v>1318</v>
      </c>
      <c r="D117" s="210" t="s">
        <v>1343</v>
      </c>
      <c r="E117" s="210" t="s">
        <v>1340</v>
      </c>
      <c r="F117" s="181">
        <v>42067</v>
      </c>
      <c r="G117" s="210" t="s">
        <v>1348</v>
      </c>
      <c r="H117" s="210">
        <v>120</v>
      </c>
      <c r="I117" s="210" t="s">
        <v>129</v>
      </c>
      <c r="J117" s="210"/>
      <c r="K117" s="210"/>
      <c r="L117" s="210" t="s">
        <v>111</v>
      </c>
      <c r="M117" s="210" t="s">
        <v>1554</v>
      </c>
      <c r="N117" s="210">
        <f t="shared" si="1"/>
        <v>0.85</v>
      </c>
    </row>
    <row r="118" spans="1:14">
      <c r="A118" s="210" t="s">
        <v>1555</v>
      </c>
      <c r="B118" s="210" t="s">
        <v>587</v>
      </c>
      <c r="C118" s="210" t="s">
        <v>1318</v>
      </c>
      <c r="D118" s="210" t="s">
        <v>1343</v>
      </c>
      <c r="E118" s="210" t="s">
        <v>1340</v>
      </c>
      <c r="F118" s="181">
        <v>42067</v>
      </c>
      <c r="G118" s="210" t="s">
        <v>1348</v>
      </c>
      <c r="H118" s="210">
        <v>277</v>
      </c>
      <c r="I118" s="210" t="s">
        <v>129</v>
      </c>
      <c r="J118" s="210"/>
      <c r="K118" s="210"/>
      <c r="L118" s="210" t="s">
        <v>111</v>
      </c>
      <c r="M118" s="210" t="s">
        <v>1556</v>
      </c>
      <c r="N118" s="210">
        <f t="shared" si="1"/>
        <v>0.85</v>
      </c>
    </row>
    <row r="119" spans="1:14">
      <c r="A119" s="210" t="s">
        <v>1557</v>
      </c>
      <c r="B119" s="210" t="s">
        <v>587</v>
      </c>
      <c r="C119" s="210" t="s">
        <v>1318</v>
      </c>
      <c r="D119" s="210" t="s">
        <v>1343</v>
      </c>
      <c r="E119" s="210" t="s">
        <v>1340</v>
      </c>
      <c r="F119" s="181">
        <v>42067</v>
      </c>
      <c r="G119" s="210" t="s">
        <v>1348</v>
      </c>
      <c r="H119" s="210">
        <v>347</v>
      </c>
      <c r="I119" s="210" t="s">
        <v>129</v>
      </c>
      <c r="J119" s="210"/>
      <c r="K119" s="210"/>
      <c r="L119" s="210" t="s">
        <v>111</v>
      </c>
      <c r="M119" s="210" t="s">
        <v>1558</v>
      </c>
      <c r="N119" s="210">
        <f t="shared" si="1"/>
        <v>0.85</v>
      </c>
    </row>
    <row r="120" spans="1:14">
      <c r="A120" s="210" t="s">
        <v>1559</v>
      </c>
      <c r="B120" s="210" t="s">
        <v>1317</v>
      </c>
      <c r="C120" s="210" t="s">
        <v>1318</v>
      </c>
      <c r="D120" s="210" t="s">
        <v>1343</v>
      </c>
      <c r="E120" s="210" t="s">
        <v>1336</v>
      </c>
      <c r="F120" s="210" t="s">
        <v>109</v>
      </c>
      <c r="G120" s="210" t="s">
        <v>109</v>
      </c>
      <c r="H120" s="210" t="s">
        <v>109</v>
      </c>
      <c r="I120" s="210" t="s">
        <v>129</v>
      </c>
      <c r="J120" s="210"/>
      <c r="K120" s="210"/>
      <c r="L120" s="210" t="s">
        <v>111</v>
      </c>
      <c r="M120" s="210" t="s">
        <v>1560</v>
      </c>
      <c r="N120" s="210">
        <f t="shared" si="1"/>
        <v>1.125</v>
      </c>
    </row>
    <row r="121" spans="1:14">
      <c r="A121" s="210" t="s">
        <v>1561</v>
      </c>
      <c r="B121" s="210" t="s">
        <v>587</v>
      </c>
      <c r="C121" s="210" t="s">
        <v>1318</v>
      </c>
      <c r="D121" s="210" t="s">
        <v>1343</v>
      </c>
      <c r="E121" s="210" t="s">
        <v>1336</v>
      </c>
      <c r="F121" s="210">
        <v>3</v>
      </c>
      <c r="G121" s="210" t="s">
        <v>1348</v>
      </c>
      <c r="H121" s="210">
        <v>347</v>
      </c>
      <c r="I121" s="210" t="s">
        <v>129</v>
      </c>
      <c r="J121" s="210"/>
      <c r="K121" s="210"/>
      <c r="L121" s="210" t="s">
        <v>111</v>
      </c>
      <c r="M121" s="210" t="s">
        <v>1562</v>
      </c>
      <c r="N121" s="210">
        <f t="shared" si="1"/>
        <v>1.125</v>
      </c>
    </row>
    <row r="122" spans="1:14">
      <c r="A122" s="210" t="s">
        <v>1563</v>
      </c>
      <c r="B122" s="210" t="s">
        <v>1317</v>
      </c>
      <c r="C122" s="210" t="s">
        <v>1318</v>
      </c>
      <c r="D122" s="210" t="s">
        <v>1564</v>
      </c>
      <c r="E122" s="210" t="s">
        <v>1319</v>
      </c>
      <c r="F122" s="210" t="s">
        <v>109</v>
      </c>
      <c r="G122" s="210" t="s">
        <v>109</v>
      </c>
      <c r="H122" s="210" t="s">
        <v>109</v>
      </c>
      <c r="I122" s="210" t="s">
        <v>129</v>
      </c>
      <c r="J122" s="210"/>
      <c r="K122" s="210"/>
      <c r="L122" s="210" t="s">
        <v>111</v>
      </c>
      <c r="M122" s="210" t="s">
        <v>1565</v>
      </c>
      <c r="N122" s="210">
        <f t="shared" si="1"/>
        <v>1.0249999999999999</v>
      </c>
    </row>
    <row r="123" spans="1:14">
      <c r="A123" s="210" t="s">
        <v>1566</v>
      </c>
      <c r="B123" s="210" t="s">
        <v>587</v>
      </c>
      <c r="C123" s="210" t="s">
        <v>1318</v>
      </c>
      <c r="D123" s="210" t="s">
        <v>1564</v>
      </c>
      <c r="E123" s="210" t="s">
        <v>1319</v>
      </c>
      <c r="F123" s="204">
        <v>37623</v>
      </c>
      <c r="G123" s="210" t="s">
        <v>1348</v>
      </c>
      <c r="H123" s="210" t="s">
        <v>1349</v>
      </c>
      <c r="I123" s="210" t="s">
        <v>41</v>
      </c>
      <c r="J123" s="210"/>
      <c r="K123" s="210"/>
      <c r="L123" s="210" t="s">
        <v>111</v>
      </c>
      <c r="M123" s="210" t="s">
        <v>1567</v>
      </c>
      <c r="N123" s="210">
        <f t="shared" si="1"/>
        <v>1.0249999999999999</v>
      </c>
    </row>
    <row r="124" spans="1:14">
      <c r="A124" s="210" t="s">
        <v>1568</v>
      </c>
      <c r="B124" s="210" t="s">
        <v>587</v>
      </c>
      <c r="C124" s="210" t="s">
        <v>1318</v>
      </c>
      <c r="D124" s="210" t="s">
        <v>1564</v>
      </c>
      <c r="E124" s="210" t="s">
        <v>1319</v>
      </c>
      <c r="F124" s="181">
        <v>42006</v>
      </c>
      <c r="G124" s="210" t="s">
        <v>1348</v>
      </c>
      <c r="H124" s="210" t="s">
        <v>1349</v>
      </c>
      <c r="I124" s="210" t="s">
        <v>129</v>
      </c>
      <c r="J124" s="210"/>
      <c r="K124" s="210"/>
      <c r="L124" s="210" t="s">
        <v>111</v>
      </c>
      <c r="M124" s="210" t="s">
        <v>1569</v>
      </c>
      <c r="N124" s="210">
        <f t="shared" si="1"/>
        <v>1.0249999999999999</v>
      </c>
    </row>
    <row r="125" spans="1:14">
      <c r="A125" s="210" t="s">
        <v>1570</v>
      </c>
      <c r="B125" s="210" t="s">
        <v>587</v>
      </c>
      <c r="C125" s="210" t="s">
        <v>1318</v>
      </c>
      <c r="D125" s="210" t="s">
        <v>1564</v>
      </c>
      <c r="E125" s="210" t="s">
        <v>1319</v>
      </c>
      <c r="F125" s="181">
        <v>42006</v>
      </c>
      <c r="G125" s="210" t="s">
        <v>1348</v>
      </c>
      <c r="H125" s="210">
        <v>120</v>
      </c>
      <c r="I125" s="210" t="s">
        <v>129</v>
      </c>
      <c r="J125" s="210"/>
      <c r="K125" s="210"/>
      <c r="L125" s="210" t="s">
        <v>111</v>
      </c>
      <c r="M125" s="210" t="s">
        <v>1571</v>
      </c>
      <c r="N125" s="210">
        <f t="shared" si="1"/>
        <v>1.0249999999999999</v>
      </c>
    </row>
    <row r="126" spans="1:14">
      <c r="A126" s="210" t="s">
        <v>1572</v>
      </c>
      <c r="B126" s="210" t="s">
        <v>587</v>
      </c>
      <c r="C126" s="210" t="s">
        <v>1318</v>
      </c>
      <c r="D126" s="210" t="s">
        <v>1564</v>
      </c>
      <c r="E126" s="210" t="s">
        <v>1319</v>
      </c>
      <c r="F126" s="181">
        <v>42006</v>
      </c>
      <c r="G126" s="210" t="s">
        <v>1348</v>
      </c>
      <c r="H126" s="210">
        <v>347</v>
      </c>
      <c r="I126" s="210" t="s">
        <v>129</v>
      </c>
      <c r="J126" s="210"/>
      <c r="K126" s="210"/>
      <c r="L126" s="210" t="s">
        <v>111</v>
      </c>
      <c r="M126" s="210" t="s">
        <v>1573</v>
      </c>
      <c r="N126" s="210">
        <f t="shared" si="1"/>
        <v>1.0249999999999999</v>
      </c>
    </row>
    <row r="127" spans="1:14">
      <c r="A127" s="210" t="s">
        <v>1574</v>
      </c>
      <c r="B127" s="210" t="s">
        <v>587</v>
      </c>
      <c r="C127" s="210" t="s">
        <v>1318</v>
      </c>
      <c r="D127" s="210" t="s">
        <v>1564</v>
      </c>
      <c r="E127" s="210" t="s">
        <v>1319</v>
      </c>
      <c r="F127" s="210">
        <v>1</v>
      </c>
      <c r="G127" s="210" t="s">
        <v>1348</v>
      </c>
      <c r="H127" s="210" t="s">
        <v>1349</v>
      </c>
      <c r="I127" s="210" t="s">
        <v>129</v>
      </c>
      <c r="J127" s="210"/>
      <c r="K127" s="210"/>
      <c r="L127" s="210" t="s">
        <v>111</v>
      </c>
      <c r="M127" s="210" t="s">
        <v>1575</v>
      </c>
      <c r="N127" s="210">
        <f t="shared" si="1"/>
        <v>1.0249999999999999</v>
      </c>
    </row>
    <row r="128" spans="1:14">
      <c r="A128" s="210" t="s">
        <v>1576</v>
      </c>
      <c r="B128" s="210" t="s">
        <v>587</v>
      </c>
      <c r="C128" s="210" t="s">
        <v>1318</v>
      </c>
      <c r="D128" s="210" t="s">
        <v>1564</v>
      </c>
      <c r="E128" s="210" t="s">
        <v>1319</v>
      </c>
      <c r="F128" s="210">
        <v>1</v>
      </c>
      <c r="G128" s="210" t="s">
        <v>1348</v>
      </c>
      <c r="H128" s="210" t="s">
        <v>1349</v>
      </c>
      <c r="I128" s="210" t="s">
        <v>41</v>
      </c>
      <c r="J128" s="210"/>
      <c r="K128" s="210"/>
      <c r="L128" s="210" t="s">
        <v>111</v>
      </c>
      <c r="M128" s="210" t="s">
        <v>1577</v>
      </c>
      <c r="N128" s="210">
        <f t="shared" si="1"/>
        <v>1.0249999999999999</v>
      </c>
    </row>
    <row r="129" spans="1:14">
      <c r="A129" s="210" t="s">
        <v>1578</v>
      </c>
      <c r="B129" s="210" t="s">
        <v>587</v>
      </c>
      <c r="C129" s="210" t="s">
        <v>1318</v>
      </c>
      <c r="D129" s="210" t="s">
        <v>1564</v>
      </c>
      <c r="E129" s="210" t="s">
        <v>1319</v>
      </c>
      <c r="F129" s="210">
        <v>1</v>
      </c>
      <c r="G129" s="210" t="s">
        <v>1348</v>
      </c>
      <c r="H129" s="210">
        <v>277</v>
      </c>
      <c r="I129" s="210" t="s">
        <v>41</v>
      </c>
      <c r="J129" s="210"/>
      <c r="K129" s="210"/>
      <c r="L129" s="210" t="s">
        <v>111</v>
      </c>
      <c r="M129" s="210" t="s">
        <v>1579</v>
      </c>
      <c r="N129" s="210">
        <f t="shared" si="1"/>
        <v>1.0249999999999999</v>
      </c>
    </row>
    <row r="130" spans="1:14">
      <c r="A130" s="210" t="s">
        <v>1580</v>
      </c>
      <c r="B130" s="210" t="s">
        <v>587</v>
      </c>
      <c r="C130" s="210" t="s">
        <v>1318</v>
      </c>
      <c r="D130" s="210" t="s">
        <v>1564</v>
      </c>
      <c r="E130" s="210" t="s">
        <v>1319</v>
      </c>
      <c r="F130" s="181">
        <v>42038</v>
      </c>
      <c r="G130" s="210" t="s">
        <v>1348</v>
      </c>
      <c r="H130" s="210" t="s">
        <v>1349</v>
      </c>
      <c r="I130" s="210" t="s">
        <v>129</v>
      </c>
      <c r="J130" s="210"/>
      <c r="K130" s="210"/>
      <c r="L130" s="210" t="s">
        <v>111</v>
      </c>
      <c r="M130" s="210" t="s">
        <v>1581</v>
      </c>
      <c r="N130" s="210">
        <f t="shared" si="1"/>
        <v>1.0249999999999999</v>
      </c>
    </row>
    <row r="131" spans="1:14">
      <c r="A131" s="210" t="s">
        <v>1582</v>
      </c>
      <c r="B131" s="210" t="s">
        <v>587</v>
      </c>
      <c r="C131" s="210" t="s">
        <v>1318</v>
      </c>
      <c r="D131" s="210" t="s">
        <v>1564</v>
      </c>
      <c r="E131" s="210" t="s">
        <v>1319</v>
      </c>
      <c r="F131" s="181">
        <v>42038</v>
      </c>
      <c r="G131" s="210" t="s">
        <v>1348</v>
      </c>
      <c r="H131" s="210" t="s">
        <v>1349</v>
      </c>
      <c r="I131" s="210" t="s">
        <v>41</v>
      </c>
      <c r="J131" s="210"/>
      <c r="K131" s="210"/>
      <c r="L131" s="210" t="s">
        <v>111</v>
      </c>
      <c r="M131" s="210" t="s">
        <v>1583</v>
      </c>
      <c r="N131" s="210">
        <f t="shared" si="1"/>
        <v>1.0249999999999999</v>
      </c>
    </row>
    <row r="132" spans="1:14">
      <c r="A132" s="210" t="s">
        <v>1584</v>
      </c>
      <c r="B132" s="210" t="s">
        <v>587</v>
      </c>
      <c r="C132" s="210" t="s">
        <v>1318</v>
      </c>
      <c r="D132" s="210" t="s">
        <v>1564</v>
      </c>
      <c r="E132" s="210" t="s">
        <v>1319</v>
      </c>
      <c r="F132" s="210">
        <v>2</v>
      </c>
      <c r="G132" s="210" t="s">
        <v>1348</v>
      </c>
      <c r="H132" s="210" t="s">
        <v>1349</v>
      </c>
      <c r="I132" s="210" t="s">
        <v>129</v>
      </c>
      <c r="J132" s="210"/>
      <c r="K132" s="210"/>
      <c r="L132" s="210" t="s">
        <v>111</v>
      </c>
      <c r="M132" s="210" t="s">
        <v>1585</v>
      </c>
      <c r="N132" s="210">
        <f t="shared" si="1"/>
        <v>1.0249999999999999</v>
      </c>
    </row>
    <row r="133" spans="1:14">
      <c r="A133" s="210" t="s">
        <v>1586</v>
      </c>
      <c r="B133" s="210" t="s">
        <v>587</v>
      </c>
      <c r="C133" s="210" t="s">
        <v>1318</v>
      </c>
      <c r="D133" s="210" t="s">
        <v>1564</v>
      </c>
      <c r="E133" s="210" t="s">
        <v>1319</v>
      </c>
      <c r="F133" s="210">
        <v>2</v>
      </c>
      <c r="G133" s="210" t="s">
        <v>1348</v>
      </c>
      <c r="H133" s="210" t="s">
        <v>1349</v>
      </c>
      <c r="I133" s="210" t="s">
        <v>41</v>
      </c>
      <c r="J133" s="210"/>
      <c r="K133" s="210"/>
      <c r="L133" s="210" t="s">
        <v>111</v>
      </c>
      <c r="M133" s="210" t="s">
        <v>1587</v>
      </c>
      <c r="N133" s="210">
        <f t="shared" si="1"/>
        <v>1.0249999999999999</v>
      </c>
    </row>
    <row r="134" spans="1:14">
      <c r="A134" s="210" t="s">
        <v>1588</v>
      </c>
      <c r="B134" s="210" t="s">
        <v>587</v>
      </c>
      <c r="C134" s="210" t="s">
        <v>1318</v>
      </c>
      <c r="D134" s="210" t="s">
        <v>1564</v>
      </c>
      <c r="E134" s="210" t="s">
        <v>1319</v>
      </c>
      <c r="F134" s="210">
        <v>2</v>
      </c>
      <c r="G134" s="210" t="s">
        <v>1348</v>
      </c>
      <c r="H134" s="210">
        <v>277</v>
      </c>
      <c r="I134" s="210" t="s">
        <v>129</v>
      </c>
      <c r="J134" s="210"/>
      <c r="K134" s="210"/>
      <c r="L134" s="210" t="s">
        <v>111</v>
      </c>
      <c r="M134" s="210" t="s">
        <v>1589</v>
      </c>
      <c r="N134" s="210">
        <f t="shared" si="1"/>
        <v>1.0249999999999999</v>
      </c>
    </row>
    <row r="135" spans="1:14">
      <c r="A135" s="210" t="s">
        <v>1590</v>
      </c>
      <c r="B135" s="210" t="s">
        <v>587</v>
      </c>
      <c r="C135" s="210" t="s">
        <v>1318</v>
      </c>
      <c r="D135" s="210" t="s">
        <v>1564</v>
      </c>
      <c r="E135" s="210" t="s">
        <v>1319</v>
      </c>
      <c r="F135" s="210">
        <v>2</v>
      </c>
      <c r="G135" s="210" t="s">
        <v>1348</v>
      </c>
      <c r="H135" s="210">
        <v>277</v>
      </c>
      <c r="I135" s="210" t="s">
        <v>41</v>
      </c>
      <c r="J135" s="210"/>
      <c r="K135" s="210"/>
      <c r="L135" s="210" t="s">
        <v>111</v>
      </c>
      <c r="M135" s="210" t="s">
        <v>1591</v>
      </c>
      <c r="N135" s="210">
        <f t="shared" si="1"/>
        <v>1.0249999999999999</v>
      </c>
    </row>
    <row r="136" spans="1:14">
      <c r="A136" s="210" t="s">
        <v>1592</v>
      </c>
      <c r="B136" s="210" t="s">
        <v>587</v>
      </c>
      <c r="C136" s="210" t="s">
        <v>1318</v>
      </c>
      <c r="D136" s="210" t="s">
        <v>1564</v>
      </c>
      <c r="E136" s="210" t="s">
        <v>1319</v>
      </c>
      <c r="F136" s="210">
        <v>2</v>
      </c>
      <c r="G136" s="210" t="s">
        <v>1348</v>
      </c>
      <c r="H136" s="210">
        <v>347</v>
      </c>
      <c r="I136" s="210" t="s">
        <v>129</v>
      </c>
      <c r="J136" s="210"/>
      <c r="K136" s="210"/>
      <c r="L136" s="210" t="s">
        <v>111</v>
      </c>
      <c r="M136" s="210" t="s">
        <v>1593</v>
      </c>
      <c r="N136" s="210">
        <f t="shared" ref="N136:N199" si="2">VLOOKUP(E136,$Q$8:$S$14,3,FALSE)</f>
        <v>1.0249999999999999</v>
      </c>
    </row>
    <row r="137" spans="1:14">
      <c r="A137" s="210" t="s">
        <v>1594</v>
      </c>
      <c r="B137" s="210" t="s">
        <v>587</v>
      </c>
      <c r="C137" s="210" t="s">
        <v>1318</v>
      </c>
      <c r="D137" s="210" t="s">
        <v>1564</v>
      </c>
      <c r="E137" s="210" t="s">
        <v>1319</v>
      </c>
      <c r="F137" s="210">
        <v>3</v>
      </c>
      <c r="G137" s="210" t="s">
        <v>1348</v>
      </c>
      <c r="H137" s="210" t="s">
        <v>1349</v>
      </c>
      <c r="I137" s="210" t="s">
        <v>129</v>
      </c>
      <c r="J137" s="210"/>
      <c r="K137" s="210"/>
      <c r="L137" s="210" t="s">
        <v>111</v>
      </c>
      <c r="M137" s="210" t="s">
        <v>1595</v>
      </c>
      <c r="N137" s="210">
        <f t="shared" si="2"/>
        <v>1.0249999999999999</v>
      </c>
    </row>
    <row r="138" spans="1:14">
      <c r="A138" s="210" t="s">
        <v>1596</v>
      </c>
      <c r="B138" s="210" t="s">
        <v>587</v>
      </c>
      <c r="C138" s="210" t="s">
        <v>1318</v>
      </c>
      <c r="D138" s="210" t="s">
        <v>1564</v>
      </c>
      <c r="E138" s="210" t="s">
        <v>1319</v>
      </c>
      <c r="F138" s="210">
        <v>3</v>
      </c>
      <c r="G138" s="210" t="s">
        <v>1348</v>
      </c>
      <c r="H138" s="210" t="s">
        <v>1349</v>
      </c>
      <c r="I138" s="210" t="s">
        <v>41</v>
      </c>
      <c r="J138" s="210"/>
      <c r="K138" s="210"/>
      <c r="L138" s="210" t="s">
        <v>111</v>
      </c>
      <c r="M138" s="210" t="s">
        <v>1597</v>
      </c>
      <c r="N138" s="210">
        <f t="shared" si="2"/>
        <v>1.0249999999999999</v>
      </c>
    </row>
    <row r="139" spans="1:14">
      <c r="A139" s="210" t="s">
        <v>1598</v>
      </c>
      <c r="B139" s="210" t="s">
        <v>587</v>
      </c>
      <c r="C139" s="210" t="s">
        <v>1318</v>
      </c>
      <c r="D139" s="210" t="s">
        <v>1564</v>
      </c>
      <c r="E139" s="210" t="s">
        <v>1319</v>
      </c>
      <c r="F139" s="210">
        <v>3</v>
      </c>
      <c r="G139" s="210" t="s">
        <v>1348</v>
      </c>
      <c r="H139" s="210">
        <v>277</v>
      </c>
      <c r="I139" s="210" t="s">
        <v>129</v>
      </c>
      <c r="J139" s="210"/>
      <c r="K139" s="210"/>
      <c r="L139" s="210" t="s">
        <v>111</v>
      </c>
      <c r="M139" s="210" t="s">
        <v>1599</v>
      </c>
      <c r="N139" s="210">
        <f t="shared" si="2"/>
        <v>1.0249999999999999</v>
      </c>
    </row>
    <row r="140" spans="1:14">
      <c r="A140" s="210" t="s">
        <v>1600</v>
      </c>
      <c r="B140" s="210" t="s">
        <v>587</v>
      </c>
      <c r="C140" s="210" t="s">
        <v>1318</v>
      </c>
      <c r="D140" s="210" t="s">
        <v>1564</v>
      </c>
      <c r="E140" s="210" t="s">
        <v>1319</v>
      </c>
      <c r="F140" s="210">
        <v>3</v>
      </c>
      <c r="G140" s="210" t="s">
        <v>1348</v>
      </c>
      <c r="H140" s="210">
        <v>347</v>
      </c>
      <c r="I140" s="210" t="s">
        <v>129</v>
      </c>
      <c r="J140" s="210"/>
      <c r="K140" s="210"/>
      <c r="L140" s="210" t="s">
        <v>111</v>
      </c>
      <c r="M140" s="210" t="s">
        <v>1601</v>
      </c>
      <c r="N140" s="210">
        <f t="shared" si="2"/>
        <v>1.0249999999999999</v>
      </c>
    </row>
    <row r="141" spans="1:14">
      <c r="A141" s="210" t="s">
        <v>1602</v>
      </c>
      <c r="B141" s="210" t="s">
        <v>587</v>
      </c>
      <c r="C141" s="210" t="s">
        <v>1318</v>
      </c>
      <c r="D141" s="210" t="s">
        <v>1564</v>
      </c>
      <c r="E141" s="210" t="s">
        <v>1319</v>
      </c>
      <c r="F141" s="210">
        <v>4</v>
      </c>
      <c r="G141" s="210" t="s">
        <v>1348</v>
      </c>
      <c r="H141" s="210" t="s">
        <v>1349</v>
      </c>
      <c r="I141" s="210" t="s">
        <v>129</v>
      </c>
      <c r="J141" s="210"/>
      <c r="K141" s="210"/>
      <c r="L141" s="210" t="s">
        <v>111</v>
      </c>
      <c r="M141" s="210" t="s">
        <v>1603</v>
      </c>
      <c r="N141" s="210">
        <f t="shared" si="2"/>
        <v>1.0249999999999999</v>
      </c>
    </row>
    <row r="142" spans="1:14">
      <c r="A142" s="210" t="s">
        <v>1604</v>
      </c>
      <c r="B142" s="210" t="s">
        <v>587</v>
      </c>
      <c r="C142" s="210" t="s">
        <v>1318</v>
      </c>
      <c r="D142" s="210" t="s">
        <v>1564</v>
      </c>
      <c r="E142" s="210" t="s">
        <v>1319</v>
      </c>
      <c r="F142" s="210">
        <v>4</v>
      </c>
      <c r="G142" s="210" t="s">
        <v>1348</v>
      </c>
      <c r="H142" s="210" t="s">
        <v>1349</v>
      </c>
      <c r="I142" s="210" t="s">
        <v>41</v>
      </c>
      <c r="J142" s="210"/>
      <c r="K142" s="210"/>
      <c r="L142" s="210" t="s">
        <v>111</v>
      </c>
      <c r="M142" s="210" t="s">
        <v>1605</v>
      </c>
      <c r="N142" s="210">
        <f t="shared" si="2"/>
        <v>1.0249999999999999</v>
      </c>
    </row>
    <row r="143" spans="1:14">
      <c r="A143" s="210" t="s">
        <v>1606</v>
      </c>
      <c r="B143" s="210" t="s">
        <v>587</v>
      </c>
      <c r="C143" s="210" t="s">
        <v>1318</v>
      </c>
      <c r="D143" s="210" t="s">
        <v>1564</v>
      </c>
      <c r="E143" s="210" t="s">
        <v>1319</v>
      </c>
      <c r="F143" s="210">
        <v>4</v>
      </c>
      <c r="G143" s="210" t="s">
        <v>1348</v>
      </c>
      <c r="H143" s="210">
        <v>277</v>
      </c>
      <c r="I143" s="210" t="s">
        <v>41</v>
      </c>
      <c r="J143" s="210"/>
      <c r="K143" s="210"/>
      <c r="L143" s="210" t="s">
        <v>111</v>
      </c>
      <c r="M143" s="210" t="s">
        <v>1607</v>
      </c>
      <c r="N143" s="210">
        <f t="shared" si="2"/>
        <v>1.0249999999999999</v>
      </c>
    </row>
    <row r="144" spans="1:14">
      <c r="A144" s="210" t="s">
        <v>1608</v>
      </c>
      <c r="B144" s="210" t="s">
        <v>1317</v>
      </c>
      <c r="C144" s="210" t="s">
        <v>1318</v>
      </c>
      <c r="D144" s="210" t="s">
        <v>1564</v>
      </c>
      <c r="E144" s="210" t="s">
        <v>1319</v>
      </c>
      <c r="F144" s="210" t="s">
        <v>109</v>
      </c>
      <c r="G144" s="210" t="s">
        <v>109</v>
      </c>
      <c r="H144" s="210" t="s">
        <v>109</v>
      </c>
      <c r="I144" s="210" t="s">
        <v>41</v>
      </c>
      <c r="J144" s="210"/>
      <c r="K144" s="210"/>
      <c r="L144" s="210" t="s">
        <v>111</v>
      </c>
      <c r="M144" s="210" t="s">
        <v>1609</v>
      </c>
      <c r="N144" s="210">
        <f t="shared" si="2"/>
        <v>1.0249999999999999</v>
      </c>
    </row>
    <row r="145" spans="1:14">
      <c r="A145" s="210" t="s">
        <v>1610</v>
      </c>
      <c r="B145" s="210" t="s">
        <v>1317</v>
      </c>
      <c r="C145" s="210" t="s">
        <v>1318</v>
      </c>
      <c r="D145" s="210" t="s">
        <v>1564</v>
      </c>
      <c r="E145" s="210" t="s">
        <v>1323</v>
      </c>
      <c r="F145" s="210" t="s">
        <v>109</v>
      </c>
      <c r="G145" s="210" t="s">
        <v>109</v>
      </c>
      <c r="H145" s="210" t="s">
        <v>109</v>
      </c>
      <c r="I145" s="210" t="s">
        <v>129</v>
      </c>
      <c r="J145" s="210"/>
      <c r="K145" s="210"/>
      <c r="L145" s="210" t="s">
        <v>111</v>
      </c>
      <c r="M145" s="210" t="s">
        <v>1611</v>
      </c>
      <c r="N145" s="210">
        <f t="shared" si="2"/>
        <v>0.9</v>
      </c>
    </row>
    <row r="146" spans="1:14">
      <c r="A146" s="210" t="s">
        <v>1612</v>
      </c>
      <c r="B146" s="210" t="s">
        <v>587</v>
      </c>
      <c r="C146" s="210" t="s">
        <v>1318</v>
      </c>
      <c r="D146" s="210" t="s">
        <v>1564</v>
      </c>
      <c r="E146" s="210" t="s">
        <v>1323</v>
      </c>
      <c r="F146" s="181">
        <v>42006</v>
      </c>
      <c r="G146" s="210" t="s">
        <v>1348</v>
      </c>
      <c r="H146" s="210" t="s">
        <v>1349</v>
      </c>
      <c r="I146" s="210" t="s">
        <v>129</v>
      </c>
      <c r="J146" s="210"/>
      <c r="K146" s="210"/>
      <c r="L146" s="210" t="s">
        <v>111</v>
      </c>
      <c r="M146" s="210" t="s">
        <v>1613</v>
      </c>
      <c r="N146" s="210">
        <f t="shared" si="2"/>
        <v>0.9</v>
      </c>
    </row>
    <row r="147" spans="1:14">
      <c r="A147" s="210" t="s">
        <v>1614</v>
      </c>
      <c r="B147" s="210" t="s">
        <v>587</v>
      </c>
      <c r="C147" s="210" t="s">
        <v>1318</v>
      </c>
      <c r="D147" s="210" t="s">
        <v>1564</v>
      </c>
      <c r="E147" s="210" t="s">
        <v>1323</v>
      </c>
      <c r="F147" s="181">
        <v>42006</v>
      </c>
      <c r="G147" s="210" t="s">
        <v>1348</v>
      </c>
      <c r="H147" s="210" t="s">
        <v>1349</v>
      </c>
      <c r="I147" s="210" t="s">
        <v>41</v>
      </c>
      <c r="J147" s="210"/>
      <c r="K147" s="210"/>
      <c r="L147" s="210" t="s">
        <v>111</v>
      </c>
      <c r="M147" s="210" t="s">
        <v>1615</v>
      </c>
      <c r="N147" s="210">
        <f t="shared" si="2"/>
        <v>0.9</v>
      </c>
    </row>
    <row r="148" spans="1:14">
      <c r="A148" s="210" t="s">
        <v>1616</v>
      </c>
      <c r="B148" s="210" t="s">
        <v>587</v>
      </c>
      <c r="C148" s="210" t="s">
        <v>1318</v>
      </c>
      <c r="D148" s="210" t="s">
        <v>1564</v>
      </c>
      <c r="E148" s="210" t="s">
        <v>1323</v>
      </c>
      <c r="F148" s="181">
        <v>42006</v>
      </c>
      <c r="G148" s="210" t="s">
        <v>1348</v>
      </c>
      <c r="H148" s="210">
        <v>347</v>
      </c>
      <c r="I148" s="210" t="s">
        <v>129</v>
      </c>
      <c r="J148" s="210"/>
      <c r="K148" s="210"/>
      <c r="L148" s="210" t="s">
        <v>111</v>
      </c>
      <c r="M148" s="210" t="s">
        <v>1617</v>
      </c>
      <c r="N148" s="210">
        <f t="shared" si="2"/>
        <v>0.9</v>
      </c>
    </row>
    <row r="149" spans="1:14">
      <c r="A149" s="210" t="s">
        <v>1618</v>
      </c>
      <c r="B149" s="210" t="s">
        <v>587</v>
      </c>
      <c r="C149" s="210" t="s">
        <v>1318</v>
      </c>
      <c r="D149" s="210" t="s">
        <v>1564</v>
      </c>
      <c r="E149" s="210" t="s">
        <v>1323</v>
      </c>
      <c r="F149" s="210">
        <v>1</v>
      </c>
      <c r="G149" s="210" t="s">
        <v>1348</v>
      </c>
      <c r="H149" s="210" t="s">
        <v>1349</v>
      </c>
      <c r="I149" s="210" t="s">
        <v>129</v>
      </c>
      <c r="J149" s="210"/>
      <c r="K149" s="210"/>
      <c r="L149" s="210" t="s">
        <v>111</v>
      </c>
      <c r="M149" s="210" t="s">
        <v>1619</v>
      </c>
      <c r="N149" s="210">
        <f t="shared" si="2"/>
        <v>0.9</v>
      </c>
    </row>
    <row r="150" spans="1:14">
      <c r="A150" s="210" t="s">
        <v>1620</v>
      </c>
      <c r="B150" s="210" t="s">
        <v>587</v>
      </c>
      <c r="C150" s="210" t="s">
        <v>1318</v>
      </c>
      <c r="D150" s="210" t="s">
        <v>1564</v>
      </c>
      <c r="E150" s="210" t="s">
        <v>1323</v>
      </c>
      <c r="F150" s="210">
        <v>1</v>
      </c>
      <c r="G150" s="210" t="s">
        <v>1348</v>
      </c>
      <c r="H150" s="210" t="s">
        <v>1349</v>
      </c>
      <c r="I150" s="210" t="s">
        <v>41</v>
      </c>
      <c r="J150" s="210"/>
      <c r="K150" s="210"/>
      <c r="L150" s="210" t="s">
        <v>111</v>
      </c>
      <c r="M150" s="210" t="s">
        <v>1621</v>
      </c>
      <c r="N150" s="210">
        <f t="shared" si="2"/>
        <v>0.9</v>
      </c>
    </row>
    <row r="151" spans="1:14">
      <c r="A151" s="210" t="s">
        <v>1622</v>
      </c>
      <c r="B151" s="210" t="s">
        <v>587</v>
      </c>
      <c r="C151" s="210" t="s">
        <v>1318</v>
      </c>
      <c r="D151" s="210" t="s">
        <v>1564</v>
      </c>
      <c r="E151" s="210" t="s">
        <v>1323</v>
      </c>
      <c r="F151" s="210">
        <v>1</v>
      </c>
      <c r="G151" s="210" t="s">
        <v>1348</v>
      </c>
      <c r="H151" s="210">
        <v>120</v>
      </c>
      <c r="I151" s="210" t="s">
        <v>129</v>
      </c>
      <c r="J151" s="210"/>
      <c r="K151" s="210"/>
      <c r="L151" s="210" t="s">
        <v>111</v>
      </c>
      <c r="M151" s="210" t="s">
        <v>1623</v>
      </c>
      <c r="N151" s="210">
        <f t="shared" si="2"/>
        <v>0.9</v>
      </c>
    </row>
    <row r="152" spans="1:14">
      <c r="A152" s="210" t="s">
        <v>1624</v>
      </c>
      <c r="B152" s="210" t="s">
        <v>587</v>
      </c>
      <c r="C152" s="210" t="s">
        <v>1318</v>
      </c>
      <c r="D152" s="210" t="s">
        <v>1564</v>
      </c>
      <c r="E152" s="210" t="s">
        <v>1323</v>
      </c>
      <c r="F152" s="210">
        <v>1</v>
      </c>
      <c r="G152" s="210" t="s">
        <v>1348</v>
      </c>
      <c r="H152" s="210">
        <v>120</v>
      </c>
      <c r="I152" s="210" t="s">
        <v>41</v>
      </c>
      <c r="J152" s="210"/>
      <c r="K152" s="210"/>
      <c r="L152" s="210" t="s">
        <v>111</v>
      </c>
      <c r="M152" s="210" t="s">
        <v>1625</v>
      </c>
      <c r="N152" s="210">
        <f t="shared" si="2"/>
        <v>0.9</v>
      </c>
    </row>
    <row r="153" spans="1:14">
      <c r="A153" s="210" t="s">
        <v>1626</v>
      </c>
      <c r="B153" s="210" t="s">
        <v>587</v>
      </c>
      <c r="C153" s="210" t="s">
        <v>1318</v>
      </c>
      <c r="D153" s="210" t="s">
        <v>1564</v>
      </c>
      <c r="E153" s="210" t="s">
        <v>1323</v>
      </c>
      <c r="F153" s="210">
        <v>1</v>
      </c>
      <c r="G153" s="210" t="s">
        <v>1348</v>
      </c>
      <c r="H153" s="210">
        <v>277</v>
      </c>
      <c r="I153" s="210" t="s">
        <v>129</v>
      </c>
      <c r="J153" s="210"/>
      <c r="K153" s="210"/>
      <c r="L153" s="210" t="s">
        <v>111</v>
      </c>
      <c r="M153" s="210" t="s">
        <v>1627</v>
      </c>
      <c r="N153" s="210">
        <f t="shared" si="2"/>
        <v>0.9</v>
      </c>
    </row>
    <row r="154" spans="1:14">
      <c r="A154" s="210" t="s">
        <v>1628</v>
      </c>
      <c r="B154" s="210" t="s">
        <v>587</v>
      </c>
      <c r="C154" s="210" t="s">
        <v>1318</v>
      </c>
      <c r="D154" s="210" t="s">
        <v>1564</v>
      </c>
      <c r="E154" s="210" t="s">
        <v>1323</v>
      </c>
      <c r="F154" s="210">
        <v>1</v>
      </c>
      <c r="G154" s="210" t="s">
        <v>1348</v>
      </c>
      <c r="H154" s="210">
        <v>277</v>
      </c>
      <c r="I154" s="210" t="s">
        <v>41</v>
      </c>
      <c r="J154" s="210"/>
      <c r="K154" s="210"/>
      <c r="L154" s="210" t="s">
        <v>111</v>
      </c>
      <c r="M154" s="210" t="s">
        <v>1629</v>
      </c>
      <c r="N154" s="210">
        <f t="shared" si="2"/>
        <v>0.9</v>
      </c>
    </row>
    <row r="155" spans="1:14">
      <c r="A155" s="210" t="s">
        <v>1630</v>
      </c>
      <c r="B155" s="210" t="s">
        <v>587</v>
      </c>
      <c r="C155" s="210" t="s">
        <v>1318</v>
      </c>
      <c r="D155" s="210" t="s">
        <v>1564</v>
      </c>
      <c r="E155" s="210" t="s">
        <v>1323</v>
      </c>
      <c r="F155" s="181">
        <v>42038</v>
      </c>
      <c r="G155" s="210" t="s">
        <v>1348</v>
      </c>
      <c r="H155" s="210" t="s">
        <v>1349</v>
      </c>
      <c r="I155" s="210" t="s">
        <v>129</v>
      </c>
      <c r="J155" s="210"/>
      <c r="K155" s="210"/>
      <c r="L155" s="210" t="s">
        <v>111</v>
      </c>
      <c r="M155" s="210" t="s">
        <v>1631</v>
      </c>
      <c r="N155" s="210">
        <f t="shared" si="2"/>
        <v>0.9</v>
      </c>
    </row>
    <row r="156" spans="1:14">
      <c r="A156" s="210" t="s">
        <v>1632</v>
      </c>
      <c r="B156" s="210" t="s">
        <v>587</v>
      </c>
      <c r="C156" s="210" t="s">
        <v>1318</v>
      </c>
      <c r="D156" s="210" t="s">
        <v>1564</v>
      </c>
      <c r="E156" s="210" t="s">
        <v>1323</v>
      </c>
      <c r="F156" s="210">
        <v>2</v>
      </c>
      <c r="G156" s="210" t="s">
        <v>1348</v>
      </c>
      <c r="H156" s="210" t="s">
        <v>1349</v>
      </c>
      <c r="I156" s="210" t="s">
        <v>129</v>
      </c>
      <c r="J156" s="210"/>
      <c r="K156" s="210"/>
      <c r="L156" s="210" t="s">
        <v>111</v>
      </c>
      <c r="M156" s="210" t="s">
        <v>1633</v>
      </c>
      <c r="N156" s="210">
        <f t="shared" si="2"/>
        <v>0.9</v>
      </c>
    </row>
    <row r="157" spans="1:14">
      <c r="A157" s="210" t="s">
        <v>1634</v>
      </c>
      <c r="B157" s="210" t="s">
        <v>587</v>
      </c>
      <c r="C157" s="210" t="s">
        <v>1318</v>
      </c>
      <c r="D157" s="210" t="s">
        <v>1564</v>
      </c>
      <c r="E157" s="210" t="s">
        <v>1323</v>
      </c>
      <c r="F157" s="210">
        <v>2</v>
      </c>
      <c r="G157" s="210" t="s">
        <v>1348</v>
      </c>
      <c r="H157" s="210" t="s">
        <v>1349</v>
      </c>
      <c r="I157" s="210" t="s">
        <v>41</v>
      </c>
      <c r="J157" s="210"/>
      <c r="K157" s="210"/>
      <c r="L157" s="210" t="s">
        <v>111</v>
      </c>
      <c r="M157" s="210" t="s">
        <v>1635</v>
      </c>
      <c r="N157" s="210">
        <f t="shared" si="2"/>
        <v>0.9</v>
      </c>
    </row>
    <row r="158" spans="1:14">
      <c r="A158" s="210" t="s">
        <v>1636</v>
      </c>
      <c r="B158" s="210" t="s">
        <v>587</v>
      </c>
      <c r="C158" s="210" t="s">
        <v>1318</v>
      </c>
      <c r="D158" s="210" t="s">
        <v>1564</v>
      </c>
      <c r="E158" s="210" t="s">
        <v>1323</v>
      </c>
      <c r="F158" s="210">
        <v>2</v>
      </c>
      <c r="G158" s="210" t="s">
        <v>1348</v>
      </c>
      <c r="H158" s="210">
        <v>120</v>
      </c>
      <c r="I158" s="210" t="s">
        <v>129</v>
      </c>
      <c r="J158" s="210"/>
      <c r="K158" s="210"/>
      <c r="L158" s="210" t="s">
        <v>111</v>
      </c>
      <c r="M158" s="210" t="s">
        <v>1637</v>
      </c>
      <c r="N158" s="210">
        <f t="shared" si="2"/>
        <v>0.9</v>
      </c>
    </row>
    <row r="159" spans="1:14">
      <c r="A159" s="210" t="s">
        <v>1638</v>
      </c>
      <c r="B159" s="210" t="s">
        <v>587</v>
      </c>
      <c r="C159" s="210" t="s">
        <v>1318</v>
      </c>
      <c r="D159" s="210" t="s">
        <v>1564</v>
      </c>
      <c r="E159" s="210" t="s">
        <v>1323</v>
      </c>
      <c r="F159" s="210">
        <v>2</v>
      </c>
      <c r="G159" s="210" t="s">
        <v>1348</v>
      </c>
      <c r="H159" s="210">
        <v>120</v>
      </c>
      <c r="I159" s="210" t="s">
        <v>41</v>
      </c>
      <c r="J159" s="210"/>
      <c r="K159" s="210"/>
      <c r="L159" s="210" t="s">
        <v>111</v>
      </c>
      <c r="M159" s="210" t="s">
        <v>1639</v>
      </c>
      <c r="N159" s="210">
        <f t="shared" si="2"/>
        <v>0.9</v>
      </c>
    </row>
    <row r="160" spans="1:14">
      <c r="A160" s="210" t="s">
        <v>1640</v>
      </c>
      <c r="B160" s="210" t="s">
        <v>587</v>
      </c>
      <c r="C160" s="210" t="s">
        <v>1318</v>
      </c>
      <c r="D160" s="210" t="s">
        <v>1564</v>
      </c>
      <c r="E160" s="210" t="s">
        <v>1323</v>
      </c>
      <c r="F160" s="210">
        <v>2</v>
      </c>
      <c r="G160" s="210" t="s">
        <v>1348</v>
      </c>
      <c r="H160" s="210">
        <v>277</v>
      </c>
      <c r="I160" s="210" t="s">
        <v>129</v>
      </c>
      <c r="J160" s="210"/>
      <c r="K160" s="210"/>
      <c r="L160" s="210" t="s">
        <v>111</v>
      </c>
      <c r="M160" s="210" t="s">
        <v>1641</v>
      </c>
      <c r="N160" s="210">
        <f t="shared" si="2"/>
        <v>0.9</v>
      </c>
    </row>
    <row r="161" spans="1:14">
      <c r="A161" s="210" t="s">
        <v>1642</v>
      </c>
      <c r="B161" s="210" t="s">
        <v>587</v>
      </c>
      <c r="C161" s="210" t="s">
        <v>1318</v>
      </c>
      <c r="D161" s="210" t="s">
        <v>1564</v>
      </c>
      <c r="E161" s="210" t="s">
        <v>1323</v>
      </c>
      <c r="F161" s="210">
        <v>2</v>
      </c>
      <c r="G161" s="210" t="s">
        <v>1348</v>
      </c>
      <c r="H161" s="210">
        <v>277</v>
      </c>
      <c r="I161" s="210" t="s">
        <v>41</v>
      </c>
      <c r="J161" s="210"/>
      <c r="K161" s="210"/>
      <c r="L161" s="210" t="s">
        <v>111</v>
      </c>
      <c r="M161" s="210" t="s">
        <v>1643</v>
      </c>
      <c r="N161" s="210">
        <f t="shared" si="2"/>
        <v>0.9</v>
      </c>
    </row>
    <row r="162" spans="1:14">
      <c r="A162" s="210" t="s">
        <v>1644</v>
      </c>
      <c r="B162" s="210" t="s">
        <v>587</v>
      </c>
      <c r="C162" s="210" t="s">
        <v>1318</v>
      </c>
      <c r="D162" s="210" t="s">
        <v>1564</v>
      </c>
      <c r="E162" s="210" t="s">
        <v>1323</v>
      </c>
      <c r="F162" s="210">
        <v>2</v>
      </c>
      <c r="G162" s="210" t="s">
        <v>1348</v>
      </c>
      <c r="H162" s="210">
        <v>347</v>
      </c>
      <c r="I162" s="210" t="s">
        <v>129</v>
      </c>
      <c r="J162" s="210"/>
      <c r="K162" s="210"/>
      <c r="L162" s="210" t="s">
        <v>111</v>
      </c>
      <c r="M162" s="210" t="s">
        <v>1645</v>
      </c>
      <c r="N162" s="210">
        <f t="shared" si="2"/>
        <v>0.9</v>
      </c>
    </row>
    <row r="163" spans="1:14">
      <c r="A163" s="210" t="s">
        <v>1646</v>
      </c>
      <c r="B163" s="210" t="s">
        <v>587</v>
      </c>
      <c r="C163" s="210" t="s">
        <v>1318</v>
      </c>
      <c r="D163" s="210" t="s">
        <v>1564</v>
      </c>
      <c r="E163" s="210" t="s">
        <v>1323</v>
      </c>
      <c r="F163" s="210">
        <v>2</v>
      </c>
      <c r="G163" s="210" t="s">
        <v>1348</v>
      </c>
      <c r="H163" s="210">
        <v>347</v>
      </c>
      <c r="I163" s="210" t="s">
        <v>41</v>
      </c>
      <c r="J163" s="210"/>
      <c r="K163" s="210"/>
      <c r="L163" s="210" t="s">
        <v>111</v>
      </c>
      <c r="M163" s="210" t="s">
        <v>1647</v>
      </c>
      <c r="N163" s="210">
        <f t="shared" si="2"/>
        <v>0.9</v>
      </c>
    </row>
    <row r="164" spans="1:14">
      <c r="A164" s="210" t="s">
        <v>1648</v>
      </c>
      <c r="B164" s="210" t="s">
        <v>587</v>
      </c>
      <c r="C164" s="210" t="s">
        <v>1318</v>
      </c>
      <c r="D164" s="210" t="s">
        <v>1564</v>
      </c>
      <c r="E164" s="210" t="s">
        <v>1323</v>
      </c>
      <c r="F164" s="181">
        <v>42067</v>
      </c>
      <c r="G164" s="210" t="s">
        <v>1348</v>
      </c>
      <c r="H164" s="210" t="s">
        <v>1349</v>
      </c>
      <c r="I164" s="210" t="s">
        <v>129</v>
      </c>
      <c r="J164" s="210"/>
      <c r="K164" s="210"/>
      <c r="L164" s="210" t="s">
        <v>111</v>
      </c>
      <c r="M164" s="210" t="s">
        <v>1649</v>
      </c>
      <c r="N164" s="210">
        <f t="shared" si="2"/>
        <v>0.9</v>
      </c>
    </row>
    <row r="165" spans="1:14">
      <c r="A165" s="210" t="s">
        <v>1650</v>
      </c>
      <c r="B165" s="210" t="s">
        <v>587</v>
      </c>
      <c r="C165" s="210" t="s">
        <v>1318</v>
      </c>
      <c r="D165" s="210" t="s">
        <v>1564</v>
      </c>
      <c r="E165" s="210" t="s">
        <v>1323</v>
      </c>
      <c r="F165" s="181">
        <v>42067</v>
      </c>
      <c r="G165" s="210" t="s">
        <v>1348</v>
      </c>
      <c r="H165" s="210">
        <v>120</v>
      </c>
      <c r="I165" s="210" t="s">
        <v>129</v>
      </c>
      <c r="J165" s="210"/>
      <c r="K165" s="210"/>
      <c r="L165" s="210" t="s">
        <v>111</v>
      </c>
      <c r="M165" s="210" t="s">
        <v>1651</v>
      </c>
      <c r="N165" s="210">
        <f t="shared" si="2"/>
        <v>0.9</v>
      </c>
    </row>
    <row r="166" spans="1:14">
      <c r="A166" s="210" t="s">
        <v>1652</v>
      </c>
      <c r="B166" s="210" t="s">
        <v>587</v>
      </c>
      <c r="C166" s="210" t="s">
        <v>1318</v>
      </c>
      <c r="D166" s="210" t="s">
        <v>1564</v>
      </c>
      <c r="E166" s="210" t="s">
        <v>1323</v>
      </c>
      <c r="F166" s="181">
        <v>42067</v>
      </c>
      <c r="G166" s="210" t="s">
        <v>1348</v>
      </c>
      <c r="H166" s="210">
        <v>277</v>
      </c>
      <c r="I166" s="210" t="s">
        <v>129</v>
      </c>
      <c r="J166" s="210"/>
      <c r="K166" s="210"/>
      <c r="L166" s="210" t="s">
        <v>111</v>
      </c>
      <c r="M166" s="210" t="s">
        <v>1653</v>
      </c>
      <c r="N166" s="210">
        <f t="shared" si="2"/>
        <v>0.9</v>
      </c>
    </row>
    <row r="167" spans="1:14">
      <c r="A167" s="210" t="s">
        <v>1654</v>
      </c>
      <c r="B167" s="210" t="s">
        <v>587</v>
      </c>
      <c r="C167" s="210" t="s">
        <v>1318</v>
      </c>
      <c r="D167" s="210" t="s">
        <v>1564</v>
      </c>
      <c r="E167" s="210" t="s">
        <v>1323</v>
      </c>
      <c r="F167" s="181">
        <v>42067</v>
      </c>
      <c r="G167" s="210" t="s">
        <v>1348</v>
      </c>
      <c r="H167" s="210">
        <v>347</v>
      </c>
      <c r="I167" s="210" t="s">
        <v>129</v>
      </c>
      <c r="J167" s="210"/>
      <c r="K167" s="210"/>
      <c r="L167" s="210" t="s">
        <v>111</v>
      </c>
      <c r="M167" s="210" t="s">
        <v>1655</v>
      </c>
      <c r="N167" s="210">
        <f t="shared" si="2"/>
        <v>0.9</v>
      </c>
    </row>
    <row r="168" spans="1:14">
      <c r="A168" s="210" t="s">
        <v>1656</v>
      </c>
      <c r="B168" s="210" t="s">
        <v>587</v>
      </c>
      <c r="C168" s="210" t="s">
        <v>1318</v>
      </c>
      <c r="D168" s="210" t="s">
        <v>1564</v>
      </c>
      <c r="E168" s="210" t="s">
        <v>1323</v>
      </c>
      <c r="F168" s="210">
        <v>3</v>
      </c>
      <c r="G168" s="210" t="s">
        <v>1348</v>
      </c>
      <c r="H168" s="210" t="s">
        <v>1349</v>
      </c>
      <c r="I168" s="210" t="s">
        <v>129</v>
      </c>
      <c r="J168" s="210"/>
      <c r="K168" s="210"/>
      <c r="L168" s="210" t="s">
        <v>111</v>
      </c>
      <c r="M168" s="210" t="s">
        <v>1657</v>
      </c>
      <c r="N168" s="210">
        <f t="shared" si="2"/>
        <v>0.9</v>
      </c>
    </row>
    <row r="169" spans="1:14">
      <c r="A169" s="210" t="s">
        <v>1658</v>
      </c>
      <c r="B169" s="210" t="s">
        <v>587</v>
      </c>
      <c r="C169" s="210" t="s">
        <v>1318</v>
      </c>
      <c r="D169" s="210" t="s">
        <v>1564</v>
      </c>
      <c r="E169" s="210" t="s">
        <v>1323</v>
      </c>
      <c r="F169" s="210">
        <v>3</v>
      </c>
      <c r="G169" s="210" t="s">
        <v>1348</v>
      </c>
      <c r="H169" s="210" t="s">
        <v>1349</v>
      </c>
      <c r="I169" s="210" t="s">
        <v>41</v>
      </c>
      <c r="J169" s="210"/>
      <c r="K169" s="210"/>
      <c r="L169" s="210" t="s">
        <v>111</v>
      </c>
      <c r="M169" s="210" t="s">
        <v>1659</v>
      </c>
      <c r="N169" s="210">
        <f t="shared" si="2"/>
        <v>0.9</v>
      </c>
    </row>
    <row r="170" spans="1:14">
      <c r="A170" s="210" t="s">
        <v>1660</v>
      </c>
      <c r="B170" s="210" t="s">
        <v>587</v>
      </c>
      <c r="C170" s="210" t="s">
        <v>1318</v>
      </c>
      <c r="D170" s="210" t="s">
        <v>1564</v>
      </c>
      <c r="E170" s="210" t="s">
        <v>1323</v>
      </c>
      <c r="F170" s="210">
        <v>3</v>
      </c>
      <c r="G170" s="210" t="s">
        <v>1348</v>
      </c>
      <c r="H170" s="210">
        <v>120</v>
      </c>
      <c r="I170" s="210" t="s">
        <v>129</v>
      </c>
      <c r="J170" s="210"/>
      <c r="K170" s="210"/>
      <c r="L170" s="210" t="s">
        <v>111</v>
      </c>
      <c r="M170" s="210" t="s">
        <v>1661</v>
      </c>
      <c r="N170" s="210">
        <f t="shared" si="2"/>
        <v>0.9</v>
      </c>
    </row>
    <row r="171" spans="1:14">
      <c r="A171" s="210" t="s">
        <v>1662</v>
      </c>
      <c r="B171" s="210" t="s">
        <v>587</v>
      </c>
      <c r="C171" s="210" t="s">
        <v>1318</v>
      </c>
      <c r="D171" s="210" t="s">
        <v>1564</v>
      </c>
      <c r="E171" s="210" t="s">
        <v>1323</v>
      </c>
      <c r="F171" s="210">
        <v>3</v>
      </c>
      <c r="G171" s="210" t="s">
        <v>1348</v>
      </c>
      <c r="H171" s="210">
        <v>120</v>
      </c>
      <c r="I171" s="210" t="s">
        <v>41</v>
      </c>
      <c r="J171" s="210"/>
      <c r="K171" s="210"/>
      <c r="L171" s="210" t="s">
        <v>111</v>
      </c>
      <c r="M171" s="210" t="s">
        <v>1663</v>
      </c>
      <c r="N171" s="210">
        <f t="shared" si="2"/>
        <v>0.9</v>
      </c>
    </row>
    <row r="172" spans="1:14">
      <c r="A172" s="210" t="s">
        <v>1664</v>
      </c>
      <c r="B172" s="210" t="s">
        <v>587</v>
      </c>
      <c r="C172" s="210" t="s">
        <v>1318</v>
      </c>
      <c r="D172" s="210" t="s">
        <v>1564</v>
      </c>
      <c r="E172" s="210" t="s">
        <v>1323</v>
      </c>
      <c r="F172" s="210">
        <v>3</v>
      </c>
      <c r="G172" s="210" t="s">
        <v>1348</v>
      </c>
      <c r="H172" s="210">
        <v>277</v>
      </c>
      <c r="I172" s="210" t="s">
        <v>129</v>
      </c>
      <c r="J172" s="210"/>
      <c r="K172" s="210"/>
      <c r="L172" s="210" t="s">
        <v>111</v>
      </c>
      <c r="M172" s="210" t="s">
        <v>1665</v>
      </c>
      <c r="N172" s="210">
        <f t="shared" si="2"/>
        <v>0.9</v>
      </c>
    </row>
    <row r="173" spans="1:14">
      <c r="A173" s="210" t="s">
        <v>1666</v>
      </c>
      <c r="B173" s="210" t="s">
        <v>587</v>
      </c>
      <c r="C173" s="210" t="s">
        <v>1318</v>
      </c>
      <c r="D173" s="210" t="s">
        <v>1564</v>
      </c>
      <c r="E173" s="210" t="s">
        <v>1323</v>
      </c>
      <c r="F173" s="210">
        <v>3</v>
      </c>
      <c r="G173" s="210" t="s">
        <v>1348</v>
      </c>
      <c r="H173" s="210">
        <v>277</v>
      </c>
      <c r="I173" s="210" t="s">
        <v>41</v>
      </c>
      <c r="J173" s="210"/>
      <c r="K173" s="210"/>
      <c r="L173" s="210" t="s">
        <v>111</v>
      </c>
      <c r="M173" s="210" t="s">
        <v>1667</v>
      </c>
      <c r="N173" s="210">
        <f t="shared" si="2"/>
        <v>0.9</v>
      </c>
    </row>
    <row r="174" spans="1:14">
      <c r="A174" s="210" t="s">
        <v>1668</v>
      </c>
      <c r="B174" s="210" t="s">
        <v>587</v>
      </c>
      <c r="C174" s="210" t="s">
        <v>1318</v>
      </c>
      <c r="D174" s="210" t="s">
        <v>1564</v>
      </c>
      <c r="E174" s="210" t="s">
        <v>1323</v>
      </c>
      <c r="F174" s="210">
        <v>3</v>
      </c>
      <c r="G174" s="210" t="s">
        <v>1348</v>
      </c>
      <c r="H174" s="210">
        <v>347</v>
      </c>
      <c r="I174" s="210" t="s">
        <v>129</v>
      </c>
      <c r="J174" s="210"/>
      <c r="K174" s="210"/>
      <c r="L174" s="210" t="s">
        <v>111</v>
      </c>
      <c r="M174" s="210" t="s">
        <v>1669</v>
      </c>
      <c r="N174" s="210">
        <f t="shared" si="2"/>
        <v>0.9</v>
      </c>
    </row>
    <row r="175" spans="1:14">
      <c r="A175" s="210" t="s">
        <v>1670</v>
      </c>
      <c r="B175" s="210" t="s">
        <v>587</v>
      </c>
      <c r="C175" s="210" t="s">
        <v>1318</v>
      </c>
      <c r="D175" s="210" t="s">
        <v>1564</v>
      </c>
      <c r="E175" s="210" t="s">
        <v>1323</v>
      </c>
      <c r="F175" s="210">
        <v>3</v>
      </c>
      <c r="G175" s="210" t="s">
        <v>1348</v>
      </c>
      <c r="H175" s="210">
        <v>347</v>
      </c>
      <c r="I175" s="210" t="s">
        <v>41</v>
      </c>
      <c r="J175" s="210"/>
      <c r="K175" s="210"/>
      <c r="L175" s="210" t="s">
        <v>111</v>
      </c>
      <c r="M175" s="210" t="s">
        <v>1671</v>
      </c>
      <c r="N175" s="210">
        <f t="shared" si="2"/>
        <v>0.9</v>
      </c>
    </row>
    <row r="176" spans="1:14">
      <c r="A176" s="210" t="s">
        <v>1672</v>
      </c>
      <c r="B176" s="210" t="s">
        <v>587</v>
      </c>
      <c r="C176" s="210" t="s">
        <v>1318</v>
      </c>
      <c r="D176" s="210" t="s">
        <v>1564</v>
      </c>
      <c r="E176" s="210" t="s">
        <v>1323</v>
      </c>
      <c r="F176" s="210">
        <v>4</v>
      </c>
      <c r="G176" s="210" t="s">
        <v>1348</v>
      </c>
      <c r="H176" s="210" t="s">
        <v>1349</v>
      </c>
      <c r="I176" s="210" t="s">
        <v>129</v>
      </c>
      <c r="J176" s="210"/>
      <c r="K176" s="210"/>
      <c r="L176" s="210" t="s">
        <v>111</v>
      </c>
      <c r="M176" s="210" t="s">
        <v>1673</v>
      </c>
      <c r="N176" s="210">
        <f t="shared" si="2"/>
        <v>0.9</v>
      </c>
    </row>
    <row r="177" spans="1:14">
      <c r="A177" s="210" t="s">
        <v>1674</v>
      </c>
      <c r="B177" s="210" t="s">
        <v>587</v>
      </c>
      <c r="C177" s="210" t="s">
        <v>1318</v>
      </c>
      <c r="D177" s="210" t="s">
        <v>1564</v>
      </c>
      <c r="E177" s="210" t="s">
        <v>1323</v>
      </c>
      <c r="F177" s="210">
        <v>4</v>
      </c>
      <c r="G177" s="210" t="s">
        <v>1348</v>
      </c>
      <c r="H177" s="210" t="s">
        <v>1349</v>
      </c>
      <c r="I177" s="210" t="s">
        <v>41</v>
      </c>
      <c r="J177" s="210"/>
      <c r="K177" s="210"/>
      <c r="L177" s="210" t="s">
        <v>111</v>
      </c>
      <c r="M177" s="210" t="s">
        <v>1675</v>
      </c>
      <c r="N177" s="210">
        <f t="shared" si="2"/>
        <v>0.9</v>
      </c>
    </row>
    <row r="178" spans="1:14">
      <c r="A178" s="210" t="s">
        <v>1676</v>
      </c>
      <c r="B178" s="210" t="s">
        <v>587</v>
      </c>
      <c r="C178" s="210" t="s">
        <v>1318</v>
      </c>
      <c r="D178" s="210" t="s">
        <v>1564</v>
      </c>
      <c r="E178" s="210" t="s">
        <v>1323</v>
      </c>
      <c r="F178" s="210">
        <v>4</v>
      </c>
      <c r="G178" s="210" t="s">
        <v>1348</v>
      </c>
      <c r="H178" s="210">
        <v>120</v>
      </c>
      <c r="I178" s="210" t="s">
        <v>129</v>
      </c>
      <c r="J178" s="210"/>
      <c r="K178" s="210"/>
      <c r="L178" s="210" t="s">
        <v>111</v>
      </c>
      <c r="M178" s="210" t="s">
        <v>1677</v>
      </c>
      <c r="N178" s="210">
        <f t="shared" si="2"/>
        <v>0.9</v>
      </c>
    </row>
    <row r="179" spans="1:14">
      <c r="A179" s="210" t="s">
        <v>1678</v>
      </c>
      <c r="B179" s="210" t="s">
        <v>587</v>
      </c>
      <c r="C179" s="210" t="s">
        <v>1318</v>
      </c>
      <c r="D179" s="210" t="s">
        <v>1564</v>
      </c>
      <c r="E179" s="210" t="s">
        <v>1323</v>
      </c>
      <c r="F179" s="210">
        <v>4</v>
      </c>
      <c r="G179" s="210" t="s">
        <v>1348</v>
      </c>
      <c r="H179" s="210">
        <v>277</v>
      </c>
      <c r="I179" s="210" t="s">
        <v>41</v>
      </c>
      <c r="J179" s="210"/>
      <c r="K179" s="210"/>
      <c r="L179" s="210" t="s">
        <v>111</v>
      </c>
      <c r="M179" s="210" t="s">
        <v>1679</v>
      </c>
      <c r="N179" s="210">
        <f t="shared" si="2"/>
        <v>0.9</v>
      </c>
    </row>
    <row r="180" spans="1:14">
      <c r="A180" s="210" t="s">
        <v>1680</v>
      </c>
      <c r="B180" s="210" t="s">
        <v>587</v>
      </c>
      <c r="C180" s="210" t="s">
        <v>1318</v>
      </c>
      <c r="D180" s="210" t="s">
        <v>1564</v>
      </c>
      <c r="E180" s="210" t="s">
        <v>1323</v>
      </c>
      <c r="F180" s="210">
        <v>4</v>
      </c>
      <c r="G180" s="210" t="s">
        <v>1348</v>
      </c>
      <c r="H180" s="210">
        <v>347</v>
      </c>
      <c r="I180" s="210" t="s">
        <v>129</v>
      </c>
      <c r="J180" s="210"/>
      <c r="K180" s="210"/>
      <c r="L180" s="210" t="s">
        <v>111</v>
      </c>
      <c r="M180" s="210" t="s">
        <v>1681</v>
      </c>
      <c r="N180" s="210">
        <f t="shared" si="2"/>
        <v>0.9</v>
      </c>
    </row>
    <row r="181" spans="1:14">
      <c r="A181" s="210" t="s">
        <v>1682</v>
      </c>
      <c r="B181" s="210" t="s">
        <v>1317</v>
      </c>
      <c r="C181" s="210" t="s">
        <v>1318</v>
      </c>
      <c r="D181" s="210" t="s">
        <v>1564</v>
      </c>
      <c r="E181" s="210" t="s">
        <v>1323</v>
      </c>
      <c r="F181" s="210" t="s">
        <v>109</v>
      </c>
      <c r="G181" s="210" t="s">
        <v>109</v>
      </c>
      <c r="H181" s="210" t="s">
        <v>109</v>
      </c>
      <c r="I181" s="210" t="s">
        <v>41</v>
      </c>
      <c r="J181" s="210"/>
      <c r="K181" s="210"/>
      <c r="L181" s="210" t="s">
        <v>111</v>
      </c>
      <c r="M181" s="210" t="s">
        <v>1683</v>
      </c>
      <c r="N181" s="210">
        <f t="shared" si="2"/>
        <v>0.9</v>
      </c>
    </row>
    <row r="182" spans="1:14">
      <c r="A182" s="210" t="s">
        <v>1684</v>
      </c>
      <c r="B182" s="210" t="s">
        <v>587</v>
      </c>
      <c r="C182" s="210" t="s">
        <v>1318</v>
      </c>
      <c r="D182" s="210" t="s">
        <v>1564</v>
      </c>
      <c r="E182" s="210" t="s">
        <v>1345</v>
      </c>
      <c r="F182" s="181">
        <v>42006</v>
      </c>
      <c r="G182" s="210" t="s">
        <v>1348</v>
      </c>
      <c r="H182" s="210" t="s">
        <v>1349</v>
      </c>
      <c r="I182" s="210" t="s">
        <v>129</v>
      </c>
      <c r="J182" s="210"/>
      <c r="K182" s="210"/>
      <c r="L182" s="210" t="s">
        <v>111</v>
      </c>
      <c r="M182" s="210" t="s">
        <v>1685</v>
      </c>
      <c r="N182" s="210">
        <f t="shared" si="2"/>
        <v>0.95</v>
      </c>
    </row>
    <row r="183" spans="1:14">
      <c r="A183" s="210" t="s">
        <v>1686</v>
      </c>
      <c r="B183" s="210" t="s">
        <v>587</v>
      </c>
      <c r="C183" s="210" t="s">
        <v>1318</v>
      </c>
      <c r="D183" s="210" t="s">
        <v>1564</v>
      </c>
      <c r="E183" s="210" t="s">
        <v>1345</v>
      </c>
      <c r="F183" s="181">
        <v>42006</v>
      </c>
      <c r="G183" s="210" t="s">
        <v>1348</v>
      </c>
      <c r="H183" s="210">
        <v>120</v>
      </c>
      <c r="I183" s="210" t="s">
        <v>129</v>
      </c>
      <c r="J183" s="210"/>
      <c r="K183" s="210"/>
      <c r="L183" s="210" t="s">
        <v>111</v>
      </c>
      <c r="M183" s="210" t="s">
        <v>1687</v>
      </c>
      <c r="N183" s="210">
        <f t="shared" si="2"/>
        <v>0.95</v>
      </c>
    </row>
    <row r="184" spans="1:14">
      <c r="A184" s="210" t="s">
        <v>1688</v>
      </c>
      <c r="B184" s="210" t="s">
        <v>587</v>
      </c>
      <c r="C184" s="210" t="s">
        <v>1318</v>
      </c>
      <c r="D184" s="210" t="s">
        <v>1564</v>
      </c>
      <c r="E184" s="210" t="s">
        <v>1345</v>
      </c>
      <c r="F184" s="210">
        <v>1</v>
      </c>
      <c r="G184" s="210" t="s">
        <v>1348</v>
      </c>
      <c r="H184" s="210">
        <v>120</v>
      </c>
      <c r="I184" s="210" t="s">
        <v>129</v>
      </c>
      <c r="J184" s="210"/>
      <c r="K184" s="210"/>
      <c r="L184" s="210" t="s">
        <v>111</v>
      </c>
      <c r="M184" s="210" t="s">
        <v>1689</v>
      </c>
      <c r="N184" s="210">
        <f t="shared" si="2"/>
        <v>0.95</v>
      </c>
    </row>
    <row r="185" spans="1:14">
      <c r="A185" s="210" t="s">
        <v>1690</v>
      </c>
      <c r="B185" s="210" t="s">
        <v>587</v>
      </c>
      <c r="C185" s="210" t="s">
        <v>1318</v>
      </c>
      <c r="D185" s="210" t="s">
        <v>1564</v>
      </c>
      <c r="E185" s="210" t="s">
        <v>1345</v>
      </c>
      <c r="F185" s="210">
        <v>2</v>
      </c>
      <c r="G185" s="210" t="s">
        <v>1348</v>
      </c>
      <c r="H185" s="210" t="s">
        <v>1349</v>
      </c>
      <c r="I185" s="210" t="s">
        <v>129</v>
      </c>
      <c r="J185" s="210"/>
      <c r="K185" s="210"/>
      <c r="L185" s="210" t="s">
        <v>111</v>
      </c>
      <c r="M185" s="210" t="s">
        <v>1691</v>
      </c>
      <c r="N185" s="210">
        <f t="shared" si="2"/>
        <v>0.95</v>
      </c>
    </row>
    <row r="186" spans="1:14">
      <c r="A186" s="210" t="s">
        <v>1692</v>
      </c>
      <c r="B186" s="210" t="s">
        <v>1317</v>
      </c>
      <c r="C186" s="210" t="s">
        <v>1318</v>
      </c>
      <c r="D186" s="210" t="s">
        <v>1564</v>
      </c>
      <c r="E186" s="210" t="s">
        <v>1332</v>
      </c>
      <c r="F186" s="210" t="s">
        <v>109</v>
      </c>
      <c r="G186" s="210" t="s">
        <v>109</v>
      </c>
      <c r="H186" s="210" t="s">
        <v>109</v>
      </c>
      <c r="I186" s="210" t="s">
        <v>129</v>
      </c>
      <c r="J186" s="210"/>
      <c r="K186" s="210"/>
      <c r="L186" s="210" t="s">
        <v>111</v>
      </c>
      <c r="M186" s="210" t="s">
        <v>1693</v>
      </c>
      <c r="N186" s="210">
        <f t="shared" si="2"/>
        <v>0.82499999999999996</v>
      </c>
    </row>
    <row r="187" spans="1:14">
      <c r="A187" s="210" t="s">
        <v>1694</v>
      </c>
      <c r="B187" s="210" t="s">
        <v>587</v>
      </c>
      <c r="C187" s="210" t="s">
        <v>1318</v>
      </c>
      <c r="D187" s="210" t="s">
        <v>1564</v>
      </c>
      <c r="E187" s="210" t="s">
        <v>1332</v>
      </c>
      <c r="F187" s="181">
        <v>42006</v>
      </c>
      <c r="G187" s="210" t="s">
        <v>1348</v>
      </c>
      <c r="H187" s="210" t="s">
        <v>1349</v>
      </c>
      <c r="I187" s="210" t="s">
        <v>129</v>
      </c>
      <c r="J187" s="210"/>
      <c r="K187" s="210"/>
      <c r="L187" s="210" t="s">
        <v>111</v>
      </c>
      <c r="M187" s="210" t="s">
        <v>1695</v>
      </c>
      <c r="N187" s="210">
        <f t="shared" si="2"/>
        <v>0.82499999999999996</v>
      </c>
    </row>
    <row r="188" spans="1:14">
      <c r="A188" s="210" t="s">
        <v>1696</v>
      </c>
      <c r="B188" s="210" t="s">
        <v>587</v>
      </c>
      <c r="C188" s="210" t="s">
        <v>1318</v>
      </c>
      <c r="D188" s="210" t="s">
        <v>1564</v>
      </c>
      <c r="E188" s="210" t="s">
        <v>1332</v>
      </c>
      <c r="F188" s="181">
        <v>42006</v>
      </c>
      <c r="G188" s="210" t="s">
        <v>1348</v>
      </c>
      <c r="H188" s="210" t="s">
        <v>1349</v>
      </c>
      <c r="I188" s="210" t="s">
        <v>41</v>
      </c>
      <c r="J188" s="210"/>
      <c r="K188" s="210"/>
      <c r="L188" s="210" t="s">
        <v>111</v>
      </c>
      <c r="M188" s="210" t="s">
        <v>1697</v>
      </c>
      <c r="N188" s="210">
        <f t="shared" si="2"/>
        <v>0.82499999999999996</v>
      </c>
    </row>
    <row r="189" spans="1:14">
      <c r="A189" s="210" t="s">
        <v>1698</v>
      </c>
      <c r="B189" s="210" t="s">
        <v>587</v>
      </c>
      <c r="C189" s="210" t="s">
        <v>1318</v>
      </c>
      <c r="D189" s="210" t="s">
        <v>1564</v>
      </c>
      <c r="E189" s="210" t="s">
        <v>1332</v>
      </c>
      <c r="F189" s="210">
        <v>1</v>
      </c>
      <c r="G189" s="210" t="s">
        <v>1348</v>
      </c>
      <c r="H189" s="210" t="s">
        <v>1349</v>
      </c>
      <c r="I189" s="210" t="s">
        <v>129</v>
      </c>
      <c r="J189" s="210"/>
      <c r="K189" s="210"/>
      <c r="L189" s="210" t="s">
        <v>111</v>
      </c>
      <c r="M189" s="210" t="s">
        <v>1699</v>
      </c>
      <c r="N189" s="210">
        <f t="shared" si="2"/>
        <v>0.82499999999999996</v>
      </c>
    </row>
    <row r="190" spans="1:14">
      <c r="A190" s="210" t="s">
        <v>1700</v>
      </c>
      <c r="B190" s="210" t="s">
        <v>587</v>
      </c>
      <c r="C190" s="210" t="s">
        <v>1318</v>
      </c>
      <c r="D190" s="210" t="s">
        <v>1564</v>
      </c>
      <c r="E190" s="210" t="s">
        <v>1332</v>
      </c>
      <c r="F190" s="210">
        <v>2</v>
      </c>
      <c r="G190" s="210" t="s">
        <v>1348</v>
      </c>
      <c r="H190" s="210" t="s">
        <v>1349</v>
      </c>
      <c r="I190" s="210" t="s">
        <v>129</v>
      </c>
      <c r="J190" s="210"/>
      <c r="K190" s="210"/>
      <c r="L190" s="210" t="s">
        <v>111</v>
      </c>
      <c r="M190" s="210" t="s">
        <v>1701</v>
      </c>
      <c r="N190" s="210">
        <f t="shared" si="2"/>
        <v>0.82499999999999996</v>
      </c>
    </row>
    <row r="191" spans="1:14">
      <c r="A191" s="210" t="s">
        <v>1702</v>
      </c>
      <c r="B191" s="210" t="s">
        <v>587</v>
      </c>
      <c r="C191" s="210" t="s">
        <v>1318</v>
      </c>
      <c r="D191" s="210" t="s">
        <v>1564</v>
      </c>
      <c r="E191" s="210" t="s">
        <v>1332</v>
      </c>
      <c r="F191" s="210">
        <v>2</v>
      </c>
      <c r="G191" s="210" t="s">
        <v>1348</v>
      </c>
      <c r="H191" s="210" t="s">
        <v>1349</v>
      </c>
      <c r="I191" s="210" t="s">
        <v>41</v>
      </c>
      <c r="J191" s="210"/>
      <c r="K191" s="210"/>
      <c r="L191" s="210" t="s">
        <v>111</v>
      </c>
      <c r="M191" s="210" t="s">
        <v>1703</v>
      </c>
      <c r="N191" s="210">
        <f t="shared" si="2"/>
        <v>0.82499999999999996</v>
      </c>
    </row>
    <row r="192" spans="1:14">
      <c r="A192" s="210" t="s">
        <v>1704</v>
      </c>
      <c r="B192" s="210" t="s">
        <v>587</v>
      </c>
      <c r="C192" s="210" t="s">
        <v>1318</v>
      </c>
      <c r="D192" s="210" t="s">
        <v>1564</v>
      </c>
      <c r="E192" s="210" t="s">
        <v>1332</v>
      </c>
      <c r="F192" s="210">
        <v>2</v>
      </c>
      <c r="G192" s="210" t="s">
        <v>1348</v>
      </c>
      <c r="H192" s="210">
        <v>277</v>
      </c>
      <c r="I192" s="210" t="s">
        <v>129</v>
      </c>
      <c r="J192" s="210"/>
      <c r="K192" s="210"/>
      <c r="L192" s="210" t="s">
        <v>111</v>
      </c>
      <c r="M192" s="210" t="s">
        <v>1705</v>
      </c>
      <c r="N192" s="210">
        <f t="shared" si="2"/>
        <v>0.82499999999999996</v>
      </c>
    </row>
    <row r="193" spans="1:14">
      <c r="A193" s="210" t="s">
        <v>1706</v>
      </c>
      <c r="B193" s="210" t="s">
        <v>587</v>
      </c>
      <c r="C193" s="210" t="s">
        <v>1318</v>
      </c>
      <c r="D193" s="210" t="s">
        <v>1564</v>
      </c>
      <c r="E193" s="210" t="s">
        <v>1332</v>
      </c>
      <c r="F193" s="210">
        <v>2</v>
      </c>
      <c r="G193" s="210" t="s">
        <v>1348</v>
      </c>
      <c r="H193" s="210">
        <v>277</v>
      </c>
      <c r="I193" s="210" t="s">
        <v>41</v>
      </c>
      <c r="J193" s="210"/>
      <c r="K193" s="210"/>
      <c r="L193" s="210" t="s">
        <v>111</v>
      </c>
      <c r="M193" s="210" t="s">
        <v>1707</v>
      </c>
      <c r="N193" s="210">
        <f t="shared" si="2"/>
        <v>0.82499999999999996</v>
      </c>
    </row>
    <row r="194" spans="1:14">
      <c r="A194" s="210" t="s">
        <v>1708</v>
      </c>
      <c r="B194" s="210" t="s">
        <v>587</v>
      </c>
      <c r="C194" s="210" t="s">
        <v>1318</v>
      </c>
      <c r="D194" s="210" t="s">
        <v>1564</v>
      </c>
      <c r="E194" s="210" t="s">
        <v>1332</v>
      </c>
      <c r="F194" s="210">
        <v>2</v>
      </c>
      <c r="G194" s="210" t="s">
        <v>1348</v>
      </c>
      <c r="H194" s="210">
        <v>347</v>
      </c>
      <c r="I194" s="210" t="s">
        <v>129</v>
      </c>
      <c r="J194" s="210"/>
      <c r="K194" s="210"/>
      <c r="L194" s="210" t="s">
        <v>111</v>
      </c>
      <c r="M194" s="210" t="s">
        <v>1709</v>
      </c>
      <c r="N194" s="210">
        <f t="shared" si="2"/>
        <v>0.82499999999999996</v>
      </c>
    </row>
    <row r="195" spans="1:14">
      <c r="A195" s="210" t="s">
        <v>1710</v>
      </c>
      <c r="B195" s="210" t="s">
        <v>587</v>
      </c>
      <c r="C195" s="210" t="s">
        <v>1318</v>
      </c>
      <c r="D195" s="210" t="s">
        <v>1564</v>
      </c>
      <c r="E195" s="210" t="s">
        <v>1332</v>
      </c>
      <c r="F195" s="181">
        <v>42067</v>
      </c>
      <c r="G195" s="210" t="s">
        <v>1348</v>
      </c>
      <c r="H195" s="210" t="s">
        <v>1349</v>
      </c>
      <c r="I195" s="210" t="s">
        <v>129</v>
      </c>
      <c r="J195" s="210"/>
      <c r="K195" s="210"/>
      <c r="L195" s="210" t="s">
        <v>111</v>
      </c>
      <c r="M195" s="210" t="s">
        <v>1711</v>
      </c>
      <c r="N195" s="210">
        <f t="shared" si="2"/>
        <v>0.82499999999999996</v>
      </c>
    </row>
    <row r="196" spans="1:14">
      <c r="A196" s="210" t="s">
        <v>1712</v>
      </c>
      <c r="B196" s="210" t="s">
        <v>587</v>
      </c>
      <c r="C196" s="210" t="s">
        <v>1318</v>
      </c>
      <c r="D196" s="210" t="s">
        <v>1564</v>
      </c>
      <c r="E196" s="210" t="s">
        <v>1332</v>
      </c>
      <c r="F196" s="181">
        <v>42067</v>
      </c>
      <c r="G196" s="210" t="s">
        <v>1348</v>
      </c>
      <c r="H196" s="210">
        <v>347</v>
      </c>
      <c r="I196" s="210" t="s">
        <v>129</v>
      </c>
      <c r="J196" s="210"/>
      <c r="K196" s="210"/>
      <c r="L196" s="210" t="s">
        <v>111</v>
      </c>
      <c r="M196" s="210" t="s">
        <v>1713</v>
      </c>
      <c r="N196" s="210">
        <f t="shared" si="2"/>
        <v>0.82499999999999996</v>
      </c>
    </row>
    <row r="197" spans="1:14">
      <c r="A197" s="210" t="s">
        <v>1714</v>
      </c>
      <c r="B197" s="210" t="s">
        <v>587</v>
      </c>
      <c r="C197" s="210" t="s">
        <v>1318</v>
      </c>
      <c r="D197" s="210" t="s">
        <v>1564</v>
      </c>
      <c r="E197" s="210" t="s">
        <v>1332</v>
      </c>
      <c r="F197" s="210">
        <v>3</v>
      </c>
      <c r="G197" s="210" t="s">
        <v>1348</v>
      </c>
      <c r="H197" s="210" t="s">
        <v>1349</v>
      </c>
      <c r="I197" s="210" t="s">
        <v>129</v>
      </c>
      <c r="J197" s="210"/>
      <c r="K197" s="210"/>
      <c r="L197" s="210" t="s">
        <v>111</v>
      </c>
      <c r="M197" s="210" t="s">
        <v>1715</v>
      </c>
      <c r="N197" s="210">
        <f t="shared" si="2"/>
        <v>0.82499999999999996</v>
      </c>
    </row>
    <row r="198" spans="1:14">
      <c r="A198" s="210" t="s">
        <v>1716</v>
      </c>
      <c r="B198" s="210" t="s">
        <v>587</v>
      </c>
      <c r="C198" s="210" t="s">
        <v>1318</v>
      </c>
      <c r="D198" s="210" t="s">
        <v>1564</v>
      </c>
      <c r="E198" s="210" t="s">
        <v>1332</v>
      </c>
      <c r="F198" s="210">
        <v>3</v>
      </c>
      <c r="G198" s="210" t="s">
        <v>1348</v>
      </c>
      <c r="H198" s="210" t="s">
        <v>1349</v>
      </c>
      <c r="I198" s="210" t="s">
        <v>41</v>
      </c>
      <c r="J198" s="210"/>
      <c r="K198" s="210"/>
      <c r="L198" s="210" t="s">
        <v>111</v>
      </c>
      <c r="M198" s="210" t="s">
        <v>1717</v>
      </c>
      <c r="N198" s="210">
        <f t="shared" si="2"/>
        <v>0.82499999999999996</v>
      </c>
    </row>
    <row r="199" spans="1:14">
      <c r="A199" s="210" t="s">
        <v>1718</v>
      </c>
      <c r="B199" s="210" t="s">
        <v>587</v>
      </c>
      <c r="C199" s="210" t="s">
        <v>1318</v>
      </c>
      <c r="D199" s="210" t="s">
        <v>1564</v>
      </c>
      <c r="E199" s="210" t="s">
        <v>1332</v>
      </c>
      <c r="F199" s="210">
        <v>3</v>
      </c>
      <c r="G199" s="210" t="s">
        <v>1348</v>
      </c>
      <c r="H199" s="210">
        <v>347</v>
      </c>
      <c r="I199" s="210" t="s">
        <v>129</v>
      </c>
      <c r="J199" s="210"/>
      <c r="K199" s="210"/>
      <c r="L199" s="210" t="s">
        <v>111</v>
      </c>
      <c r="M199" s="210" t="s">
        <v>1719</v>
      </c>
      <c r="N199" s="210">
        <f t="shared" si="2"/>
        <v>0.82499999999999996</v>
      </c>
    </row>
    <row r="200" spans="1:14">
      <c r="A200" s="210" t="s">
        <v>1720</v>
      </c>
      <c r="B200" s="210" t="s">
        <v>587</v>
      </c>
      <c r="C200" s="210" t="s">
        <v>1318</v>
      </c>
      <c r="D200" s="210" t="s">
        <v>1564</v>
      </c>
      <c r="E200" s="210" t="s">
        <v>1332</v>
      </c>
      <c r="F200" s="210">
        <v>4</v>
      </c>
      <c r="G200" s="210" t="s">
        <v>1348</v>
      </c>
      <c r="H200" s="210" t="s">
        <v>1349</v>
      </c>
      <c r="I200" s="210" t="s">
        <v>129</v>
      </c>
      <c r="J200" s="210"/>
      <c r="K200" s="210"/>
      <c r="L200" s="210" t="s">
        <v>111</v>
      </c>
      <c r="M200" s="210" t="s">
        <v>1721</v>
      </c>
      <c r="N200" s="210">
        <f t="shared" ref="N200:N220" si="3">VLOOKUP(E200,$Q$8:$S$14,3,FALSE)</f>
        <v>0.82499999999999996</v>
      </c>
    </row>
    <row r="201" spans="1:14">
      <c r="A201" s="210" t="s">
        <v>1722</v>
      </c>
      <c r="B201" s="210" t="s">
        <v>587</v>
      </c>
      <c r="C201" s="210" t="s">
        <v>1318</v>
      </c>
      <c r="D201" s="210" t="s">
        <v>1564</v>
      </c>
      <c r="E201" s="210" t="s">
        <v>1332</v>
      </c>
      <c r="F201" s="210">
        <v>4</v>
      </c>
      <c r="G201" s="210" t="s">
        <v>1348</v>
      </c>
      <c r="H201" s="210" t="s">
        <v>1349</v>
      </c>
      <c r="I201" s="210" t="s">
        <v>41</v>
      </c>
      <c r="J201" s="210"/>
      <c r="K201" s="210"/>
      <c r="L201" s="210" t="s">
        <v>111</v>
      </c>
      <c r="M201" s="210" t="s">
        <v>1723</v>
      </c>
      <c r="N201" s="210">
        <f t="shared" si="3"/>
        <v>0.82499999999999996</v>
      </c>
    </row>
    <row r="202" spans="1:14">
      <c r="A202" s="210" t="s">
        <v>1724</v>
      </c>
      <c r="B202" s="210" t="s">
        <v>587</v>
      </c>
      <c r="C202" s="210" t="s">
        <v>1318</v>
      </c>
      <c r="D202" s="210" t="s">
        <v>1564</v>
      </c>
      <c r="E202" s="210" t="s">
        <v>1332</v>
      </c>
      <c r="F202" s="210">
        <v>4</v>
      </c>
      <c r="G202" s="210" t="s">
        <v>1348</v>
      </c>
      <c r="H202" s="210">
        <v>347</v>
      </c>
      <c r="I202" s="210" t="s">
        <v>129</v>
      </c>
      <c r="J202" s="210"/>
      <c r="K202" s="210"/>
      <c r="L202" s="210" t="s">
        <v>111</v>
      </c>
      <c r="M202" s="210" t="s">
        <v>1725</v>
      </c>
      <c r="N202" s="210">
        <f t="shared" si="3"/>
        <v>0.82499999999999996</v>
      </c>
    </row>
    <row r="203" spans="1:14">
      <c r="A203" s="210" t="s">
        <v>1726</v>
      </c>
      <c r="B203" s="210" t="s">
        <v>1317</v>
      </c>
      <c r="C203" s="210" t="s">
        <v>1318</v>
      </c>
      <c r="D203" s="210" t="s">
        <v>1564</v>
      </c>
      <c r="E203" s="210" t="s">
        <v>1332</v>
      </c>
      <c r="F203" s="210" t="s">
        <v>109</v>
      </c>
      <c r="G203" s="210" t="s">
        <v>109</v>
      </c>
      <c r="H203" s="210" t="s">
        <v>109</v>
      </c>
      <c r="I203" s="210" t="s">
        <v>41</v>
      </c>
      <c r="J203" s="210"/>
      <c r="K203" s="210"/>
      <c r="L203" s="210" t="s">
        <v>111</v>
      </c>
      <c r="M203" s="210" t="s">
        <v>1727</v>
      </c>
      <c r="N203" s="210">
        <f t="shared" si="3"/>
        <v>0.82499999999999996</v>
      </c>
    </row>
    <row r="204" spans="1:14">
      <c r="A204" s="210" t="s">
        <v>1728</v>
      </c>
      <c r="B204" s="210" t="s">
        <v>587</v>
      </c>
      <c r="C204" s="210" t="s">
        <v>1318</v>
      </c>
      <c r="D204" s="210" t="s">
        <v>1564</v>
      </c>
      <c r="E204" s="210" t="s">
        <v>1340</v>
      </c>
      <c r="F204" s="181">
        <v>42006</v>
      </c>
      <c r="G204" s="210" t="s">
        <v>1348</v>
      </c>
      <c r="H204" s="210" t="s">
        <v>1349</v>
      </c>
      <c r="I204" s="210" t="s">
        <v>129</v>
      </c>
      <c r="J204" s="210"/>
      <c r="K204" s="210"/>
      <c r="L204" s="210" t="s">
        <v>111</v>
      </c>
      <c r="M204" s="210" t="s">
        <v>1729</v>
      </c>
      <c r="N204" s="210">
        <f t="shared" si="3"/>
        <v>0.85</v>
      </c>
    </row>
    <row r="205" spans="1:14">
      <c r="A205" s="210" t="s">
        <v>1730</v>
      </c>
      <c r="B205" s="210" t="s">
        <v>587</v>
      </c>
      <c r="C205" s="210" t="s">
        <v>1318</v>
      </c>
      <c r="D205" s="210" t="s">
        <v>1564</v>
      </c>
      <c r="E205" s="210" t="s">
        <v>1340</v>
      </c>
      <c r="F205" s="181">
        <v>42006</v>
      </c>
      <c r="G205" s="210" t="s">
        <v>1348</v>
      </c>
      <c r="H205" s="210">
        <v>347</v>
      </c>
      <c r="I205" s="210" t="s">
        <v>129</v>
      </c>
      <c r="J205" s="210"/>
      <c r="K205" s="210"/>
      <c r="L205" s="210" t="s">
        <v>111</v>
      </c>
      <c r="M205" s="210" t="s">
        <v>1731</v>
      </c>
      <c r="N205" s="210">
        <f t="shared" si="3"/>
        <v>0.85</v>
      </c>
    </row>
    <row r="206" spans="1:14">
      <c r="A206" s="210" t="s">
        <v>1732</v>
      </c>
      <c r="B206" s="210" t="s">
        <v>587</v>
      </c>
      <c r="C206" s="210" t="s">
        <v>1318</v>
      </c>
      <c r="D206" s="210" t="s">
        <v>1564</v>
      </c>
      <c r="E206" s="210" t="s">
        <v>1340</v>
      </c>
      <c r="F206" s="181">
        <v>42038</v>
      </c>
      <c r="G206" s="210" t="s">
        <v>1348</v>
      </c>
      <c r="H206" s="210" t="s">
        <v>1349</v>
      </c>
      <c r="I206" s="210" t="s">
        <v>129</v>
      </c>
      <c r="J206" s="210"/>
      <c r="K206" s="210"/>
      <c r="L206" s="210" t="s">
        <v>111</v>
      </c>
      <c r="M206" s="210" t="s">
        <v>1733</v>
      </c>
      <c r="N206" s="210">
        <f t="shared" si="3"/>
        <v>0.85</v>
      </c>
    </row>
    <row r="207" spans="1:14">
      <c r="A207" s="210" t="s">
        <v>1734</v>
      </c>
      <c r="B207" s="210" t="s">
        <v>587</v>
      </c>
      <c r="C207" s="210" t="s">
        <v>1318</v>
      </c>
      <c r="D207" s="210" t="s">
        <v>1564</v>
      </c>
      <c r="E207" s="210" t="s">
        <v>1340</v>
      </c>
      <c r="F207" s="181">
        <v>42067</v>
      </c>
      <c r="G207" s="210" t="s">
        <v>1348</v>
      </c>
      <c r="H207" s="210" t="s">
        <v>1349</v>
      </c>
      <c r="I207" s="210" t="s">
        <v>129</v>
      </c>
      <c r="J207" s="210"/>
      <c r="K207" s="210"/>
      <c r="L207" s="210" t="s">
        <v>111</v>
      </c>
      <c r="M207" s="210" t="s">
        <v>1735</v>
      </c>
      <c r="N207" s="210">
        <f t="shared" si="3"/>
        <v>0.85</v>
      </c>
    </row>
    <row r="208" spans="1:14">
      <c r="A208" s="210" t="s">
        <v>1736</v>
      </c>
      <c r="B208" s="210" t="s">
        <v>587</v>
      </c>
      <c r="C208" s="210" t="s">
        <v>1318</v>
      </c>
      <c r="D208" s="210" t="s">
        <v>1564</v>
      </c>
      <c r="E208" s="210" t="s">
        <v>1340</v>
      </c>
      <c r="F208" s="181">
        <v>42067</v>
      </c>
      <c r="G208" s="210" t="s">
        <v>1348</v>
      </c>
      <c r="H208" s="210">
        <v>347</v>
      </c>
      <c r="I208" s="210" t="s">
        <v>129</v>
      </c>
      <c r="J208" s="210"/>
      <c r="K208" s="210"/>
      <c r="L208" s="210" t="s">
        <v>111</v>
      </c>
      <c r="M208" s="210" t="s">
        <v>1737</v>
      </c>
      <c r="N208" s="210">
        <f t="shared" si="3"/>
        <v>0.85</v>
      </c>
    </row>
    <row r="209" spans="1:14">
      <c r="A209" s="210" t="s">
        <v>1738</v>
      </c>
      <c r="B209" s="210" t="s">
        <v>1317</v>
      </c>
      <c r="C209" s="210" t="s">
        <v>1318</v>
      </c>
      <c r="D209" s="210" t="s">
        <v>1564</v>
      </c>
      <c r="E209" s="210" t="s">
        <v>1336</v>
      </c>
      <c r="F209" s="210" t="s">
        <v>109</v>
      </c>
      <c r="G209" s="210" t="s">
        <v>109</v>
      </c>
      <c r="H209" s="210" t="s">
        <v>109</v>
      </c>
      <c r="I209" s="210" t="s">
        <v>129</v>
      </c>
      <c r="J209" s="210"/>
      <c r="K209" s="210"/>
      <c r="L209" s="210" t="s">
        <v>111</v>
      </c>
      <c r="M209" s="210" t="s">
        <v>1739</v>
      </c>
      <c r="N209" s="210">
        <f t="shared" si="3"/>
        <v>1.125</v>
      </c>
    </row>
    <row r="210" spans="1:14">
      <c r="A210" s="210" t="s">
        <v>1740</v>
      </c>
      <c r="B210" s="210" t="s">
        <v>1317</v>
      </c>
      <c r="C210" s="210" t="s">
        <v>1318</v>
      </c>
      <c r="D210" s="210" t="s">
        <v>1152</v>
      </c>
      <c r="E210" s="210" t="s">
        <v>1319</v>
      </c>
      <c r="F210" s="210" t="s">
        <v>109</v>
      </c>
      <c r="G210" s="210" t="s">
        <v>109</v>
      </c>
      <c r="H210" s="210" t="s">
        <v>109</v>
      </c>
      <c r="I210" s="210" t="s">
        <v>129</v>
      </c>
      <c r="J210" s="210"/>
      <c r="K210" s="210"/>
      <c r="L210" s="210" t="s">
        <v>111</v>
      </c>
      <c r="M210" s="210" t="s">
        <v>1741</v>
      </c>
      <c r="N210" s="210">
        <f t="shared" si="3"/>
        <v>1.0249999999999999</v>
      </c>
    </row>
    <row r="211" spans="1:14">
      <c r="A211" s="210" t="s">
        <v>1742</v>
      </c>
      <c r="B211" s="210" t="s">
        <v>1317</v>
      </c>
      <c r="C211" s="210" t="s">
        <v>1318</v>
      </c>
      <c r="D211" s="210" t="s">
        <v>1152</v>
      </c>
      <c r="E211" s="210" t="s">
        <v>1323</v>
      </c>
      <c r="F211" s="210" t="s">
        <v>109</v>
      </c>
      <c r="G211" s="210" t="s">
        <v>109</v>
      </c>
      <c r="H211" s="210" t="s">
        <v>109</v>
      </c>
      <c r="I211" s="210" t="s">
        <v>129</v>
      </c>
      <c r="J211" s="210"/>
      <c r="K211" s="210"/>
      <c r="L211" s="210" t="s">
        <v>111</v>
      </c>
      <c r="M211" s="210" t="s">
        <v>1743</v>
      </c>
      <c r="N211" s="210">
        <f t="shared" si="3"/>
        <v>0.9</v>
      </c>
    </row>
    <row r="212" spans="1:14">
      <c r="A212" s="210" t="s">
        <v>1744</v>
      </c>
      <c r="B212" s="210" t="s">
        <v>1317</v>
      </c>
      <c r="C212" s="210" t="s">
        <v>1318</v>
      </c>
      <c r="D212" s="210" t="s">
        <v>1152</v>
      </c>
      <c r="E212" s="210" t="s">
        <v>1332</v>
      </c>
      <c r="F212" s="210" t="s">
        <v>109</v>
      </c>
      <c r="G212" s="210" t="s">
        <v>109</v>
      </c>
      <c r="H212" s="210" t="s">
        <v>109</v>
      </c>
      <c r="I212" s="210" t="s">
        <v>129</v>
      </c>
      <c r="J212" s="210"/>
      <c r="K212" s="210"/>
      <c r="L212" s="210" t="s">
        <v>111</v>
      </c>
      <c r="M212" s="210" t="s">
        <v>1745</v>
      </c>
      <c r="N212" s="210">
        <f t="shared" si="3"/>
        <v>0.82499999999999996</v>
      </c>
    </row>
    <row r="213" spans="1:14">
      <c r="A213" s="210" t="s">
        <v>1746</v>
      </c>
      <c r="B213" s="210" t="s">
        <v>1317</v>
      </c>
      <c r="C213" s="210" t="s">
        <v>1318</v>
      </c>
      <c r="D213" s="210" t="s">
        <v>1152</v>
      </c>
      <c r="E213" s="210" t="s">
        <v>1336</v>
      </c>
      <c r="F213" s="210" t="s">
        <v>109</v>
      </c>
      <c r="G213" s="210" t="s">
        <v>109</v>
      </c>
      <c r="H213" s="210" t="s">
        <v>109</v>
      </c>
      <c r="I213" s="210" t="s">
        <v>129</v>
      </c>
      <c r="J213" s="210"/>
      <c r="K213" s="210"/>
      <c r="L213" s="210" t="s">
        <v>111</v>
      </c>
      <c r="M213" s="210" t="s">
        <v>1747</v>
      </c>
      <c r="N213" s="210">
        <f t="shared" si="3"/>
        <v>1.125</v>
      </c>
    </row>
    <row r="214" spans="1:14">
      <c r="A214" s="210" t="s">
        <v>1748</v>
      </c>
      <c r="B214" s="210" t="s">
        <v>203</v>
      </c>
      <c r="C214" s="210" t="s">
        <v>1749</v>
      </c>
      <c r="D214" s="210" t="s">
        <v>1343</v>
      </c>
      <c r="E214" s="210" t="s">
        <v>1323</v>
      </c>
      <c r="F214" s="210" t="s">
        <v>109</v>
      </c>
      <c r="G214" s="210" t="s">
        <v>109</v>
      </c>
      <c r="H214" s="210" t="s">
        <v>109</v>
      </c>
      <c r="I214" s="210" t="s">
        <v>129</v>
      </c>
      <c r="J214" s="210"/>
      <c r="K214" s="210"/>
      <c r="L214" s="210" t="s">
        <v>111</v>
      </c>
      <c r="M214" s="210" t="s">
        <v>1750</v>
      </c>
      <c r="N214" s="210">
        <f t="shared" si="3"/>
        <v>0.9</v>
      </c>
    </row>
    <row r="215" spans="1:14">
      <c r="A215" s="210" t="s">
        <v>1751</v>
      </c>
      <c r="B215" s="210" t="s">
        <v>203</v>
      </c>
      <c r="C215" s="210" t="s">
        <v>1749</v>
      </c>
      <c r="D215" s="210" t="s">
        <v>1152</v>
      </c>
      <c r="E215" s="210" t="s">
        <v>1323</v>
      </c>
      <c r="F215" s="210" t="s">
        <v>109</v>
      </c>
      <c r="G215" s="210" t="s">
        <v>109</v>
      </c>
      <c r="H215" s="210" t="s">
        <v>109</v>
      </c>
      <c r="I215" s="210" t="s">
        <v>129</v>
      </c>
      <c r="J215" s="210"/>
      <c r="K215" s="210"/>
      <c r="L215" s="210" t="s">
        <v>111</v>
      </c>
      <c r="M215" s="210" t="s">
        <v>1752</v>
      </c>
      <c r="N215" s="210">
        <f t="shared" si="3"/>
        <v>0.9</v>
      </c>
    </row>
    <row r="216" spans="1:14">
      <c r="A216" s="210" t="s">
        <v>1753</v>
      </c>
      <c r="B216" s="210" t="s">
        <v>203</v>
      </c>
      <c r="C216" s="210" t="s">
        <v>1754</v>
      </c>
      <c r="D216" s="210" t="s">
        <v>1343</v>
      </c>
      <c r="E216" s="210" t="s">
        <v>1323</v>
      </c>
      <c r="F216" s="210" t="s">
        <v>109</v>
      </c>
      <c r="G216" s="210" t="s">
        <v>109</v>
      </c>
      <c r="H216" s="210" t="s">
        <v>109</v>
      </c>
      <c r="I216" s="210" t="s">
        <v>129</v>
      </c>
      <c r="J216" s="210"/>
      <c r="K216" s="210"/>
      <c r="L216" s="210" t="s">
        <v>111</v>
      </c>
      <c r="M216" s="210" t="s">
        <v>1755</v>
      </c>
      <c r="N216" s="210">
        <f t="shared" si="3"/>
        <v>0.9</v>
      </c>
    </row>
    <row r="217" spans="1:14">
      <c r="A217" s="210" t="s">
        <v>1756</v>
      </c>
      <c r="B217" s="210" t="s">
        <v>1317</v>
      </c>
      <c r="C217" s="210" t="s">
        <v>1754</v>
      </c>
      <c r="D217" s="210" t="s">
        <v>1152</v>
      </c>
      <c r="E217" s="210" t="s">
        <v>1323</v>
      </c>
      <c r="F217" s="210" t="s">
        <v>109</v>
      </c>
      <c r="G217" s="210" t="s">
        <v>109</v>
      </c>
      <c r="H217" s="210" t="s">
        <v>109</v>
      </c>
      <c r="I217" s="210" t="s">
        <v>129</v>
      </c>
      <c r="J217" s="210"/>
      <c r="K217" s="210"/>
      <c r="L217" s="210" t="s">
        <v>111</v>
      </c>
      <c r="M217" s="210" t="s">
        <v>1757</v>
      </c>
      <c r="N217" s="210">
        <f t="shared" si="3"/>
        <v>0.9</v>
      </c>
    </row>
    <row r="218" spans="1:14">
      <c r="A218" s="210" t="s">
        <v>1758</v>
      </c>
      <c r="B218" s="210" t="s">
        <v>203</v>
      </c>
      <c r="C218" s="210" t="s">
        <v>1327</v>
      </c>
      <c r="D218" s="210" t="s">
        <v>1343</v>
      </c>
      <c r="E218" s="210" t="s">
        <v>1323</v>
      </c>
      <c r="F218" s="210" t="s">
        <v>109</v>
      </c>
      <c r="G218" s="210" t="s">
        <v>109</v>
      </c>
      <c r="H218" s="210" t="s">
        <v>109</v>
      </c>
      <c r="I218" s="210" t="s">
        <v>129</v>
      </c>
      <c r="J218" s="210"/>
      <c r="K218" s="210"/>
      <c r="L218" s="210" t="s">
        <v>111</v>
      </c>
      <c r="M218" s="210" t="s">
        <v>1759</v>
      </c>
      <c r="N218" s="210">
        <f t="shared" si="3"/>
        <v>0.9</v>
      </c>
    </row>
    <row r="219" spans="1:14">
      <c r="A219" s="210" t="s">
        <v>1760</v>
      </c>
      <c r="B219" s="210" t="s">
        <v>1317</v>
      </c>
      <c r="C219" s="210" t="s">
        <v>1327</v>
      </c>
      <c r="D219" s="210" t="s">
        <v>1152</v>
      </c>
      <c r="E219" s="210" t="s">
        <v>1319</v>
      </c>
      <c r="F219" s="210" t="s">
        <v>109</v>
      </c>
      <c r="G219" s="210" t="s">
        <v>109</v>
      </c>
      <c r="H219" s="210" t="s">
        <v>109</v>
      </c>
      <c r="I219" s="210" t="s">
        <v>129</v>
      </c>
      <c r="J219" s="210"/>
      <c r="K219" s="210"/>
      <c r="L219" s="210" t="s">
        <v>111</v>
      </c>
      <c r="M219" s="210" t="s">
        <v>1761</v>
      </c>
      <c r="N219" s="210">
        <f t="shared" si="3"/>
        <v>1.0249999999999999</v>
      </c>
    </row>
    <row r="220" spans="1:14">
      <c r="A220" s="210" t="s">
        <v>1762</v>
      </c>
      <c r="B220" s="210" t="s">
        <v>1317</v>
      </c>
      <c r="C220" s="210" t="s">
        <v>1327</v>
      </c>
      <c r="D220" s="210" t="s">
        <v>1152</v>
      </c>
      <c r="E220" s="210" t="s">
        <v>1323</v>
      </c>
      <c r="F220" s="210" t="s">
        <v>109</v>
      </c>
      <c r="G220" s="210" t="s">
        <v>109</v>
      </c>
      <c r="H220" s="210" t="s">
        <v>109</v>
      </c>
      <c r="I220" s="210" t="s">
        <v>129</v>
      </c>
      <c r="J220" s="210"/>
      <c r="K220" s="210"/>
      <c r="L220" s="210" t="s">
        <v>111</v>
      </c>
      <c r="M220" s="210" t="s">
        <v>1763</v>
      </c>
      <c r="N220" s="210">
        <f t="shared" si="3"/>
        <v>0.9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DH739"/>
  <sheetViews>
    <sheetView workbookViewId="0">
      <pane xSplit="1" ySplit="7" topLeftCell="B8" activePane="bottomRight" state="frozen"/>
      <selection pane="bottomRight" activeCell="B748" sqref="B748"/>
      <selection pane="bottomLeft" activeCell="A8" sqref="A8"/>
      <selection pane="topRight" activeCell="B1" sqref="B1"/>
    </sheetView>
  </sheetViews>
  <sheetFormatPr defaultRowHeight="15"/>
  <cols>
    <col min="1" max="1" width="48.85546875" customWidth="1"/>
    <col min="2" max="2" width="13.28515625" bestFit="1" customWidth="1"/>
    <col min="3" max="3" width="16.42578125" customWidth="1"/>
    <col min="4" max="4" width="15" bestFit="1" customWidth="1"/>
    <col min="12" max="12" width="12.42578125" customWidth="1"/>
    <col min="14" max="14" width="13.28515625" bestFit="1" customWidth="1"/>
    <col min="17" max="17" width="11.28515625" bestFit="1" customWidth="1"/>
    <col min="19" max="19" width="13.85546875" bestFit="1" customWidth="1"/>
    <col min="20" max="20" width="18.42578125" customWidth="1"/>
    <col min="22" max="22" width="11.85546875" bestFit="1" customWidth="1"/>
    <col min="23" max="23" width="8.85546875" bestFit="1" customWidth="1"/>
    <col min="25" max="25" width="9.5703125" bestFit="1" customWidth="1"/>
    <col min="27" max="30" width="9.140625" style="182"/>
    <col min="34" max="36" width="9.140625" style="182"/>
    <col min="37" max="39" width="9.140625" style="210"/>
    <col min="40" max="40" width="9.140625" style="182"/>
    <col min="41" max="50" width="9.140625" style="203"/>
    <col min="51" max="51" width="10.28515625" style="203" bestFit="1" customWidth="1"/>
    <col min="52" max="52" width="10.28515625" style="210" customWidth="1"/>
    <col min="53" max="53" width="9.140625" style="203"/>
    <col min="58" max="58" width="10.42578125" customWidth="1"/>
    <col min="91" max="91" width="10.140625" customWidth="1"/>
    <col min="94" max="94" width="27.28515625" bestFit="1" customWidth="1"/>
    <col min="96" max="100" width="10.85546875" customWidth="1"/>
    <col min="102" max="102" width="27.28515625" hidden="1" customWidth="1"/>
    <col min="103" max="109" width="0" hidden="1" customWidth="1"/>
    <col min="110" max="110" width="27.28515625" hidden="1" customWidth="1"/>
    <col min="111" max="116" width="0" hidden="1" customWidth="1"/>
  </cols>
  <sheetData>
    <row r="1" spans="1:112">
      <c r="A1" s="211" t="s">
        <v>1160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</row>
    <row r="2" spans="1:112">
      <c r="A2" s="210" t="s">
        <v>1764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1" t="s">
        <v>1765</v>
      </c>
      <c r="CQ2" s="210"/>
      <c r="CR2" s="210"/>
      <c r="CS2" s="210"/>
      <c r="CT2" s="210"/>
      <c r="CU2" s="210"/>
      <c r="CV2" s="210"/>
      <c r="CW2" s="210"/>
      <c r="CX2" s="210"/>
      <c r="CY2" s="210">
        <f>COUNTIF(CY8:CY290,"&gt;0")</f>
        <v>0</v>
      </c>
      <c r="CZ2" s="210"/>
      <c r="DA2" s="210"/>
      <c r="DB2" s="210"/>
      <c r="DC2" s="210"/>
      <c r="DD2" s="210"/>
      <c r="DE2" s="210"/>
      <c r="DF2" s="210"/>
      <c r="DG2" s="210">
        <f>COUNTIF(DG8:DG290,"&gt;0")</f>
        <v>0</v>
      </c>
      <c r="DH2" s="210"/>
    </row>
    <row r="3" spans="1:112">
      <c r="A3" s="210" t="s">
        <v>1766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>
        <f>COUNTIFS(AK8:AK736,"&lt;&gt;1",AO8:AO736,"&gt;0",W8:W736,2)</f>
        <v>162</v>
      </c>
      <c r="AL3" s="210">
        <f>COUNTIFS(AO8:AO736,"&gt;0",W8:W736,2)</f>
        <v>484</v>
      </c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BA3" s="210"/>
      <c r="BB3" s="210"/>
      <c r="BC3" s="210"/>
      <c r="BD3" s="210"/>
      <c r="BE3" s="210"/>
      <c r="BF3" s="210">
        <f>COUNTIF(BF8:BF735,"&gt;0")</f>
        <v>399</v>
      </c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</row>
    <row r="4" spans="1:112">
      <c r="A4" s="210" t="s">
        <v>1767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</row>
    <row r="5" spans="1:112">
      <c r="A5" s="210" t="s">
        <v>1164</v>
      </c>
      <c r="B5" s="210"/>
      <c r="C5" s="210"/>
      <c r="D5" s="210"/>
      <c r="E5" s="210"/>
      <c r="F5" s="210" t="s">
        <v>1768</v>
      </c>
      <c r="G5" s="210" t="s">
        <v>1769</v>
      </c>
      <c r="H5" s="210" t="s">
        <v>1768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117" t="s">
        <v>1770</v>
      </c>
      <c r="X5" s="210"/>
      <c r="Y5" s="117" t="s">
        <v>1771</v>
      </c>
      <c r="Z5" s="210"/>
      <c r="AA5" s="229" t="s">
        <v>1772</v>
      </c>
      <c r="AB5" s="229"/>
      <c r="AC5" s="229" t="s">
        <v>1773</v>
      </c>
      <c r="AD5" s="210"/>
      <c r="AE5" s="210"/>
      <c r="AF5" s="210"/>
      <c r="AG5" s="210"/>
      <c r="AH5" s="210"/>
      <c r="AI5" s="210"/>
      <c r="AJ5" s="210"/>
      <c r="AN5" s="210"/>
      <c r="AO5" s="210" t="s">
        <v>1774</v>
      </c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BA5" s="210"/>
      <c r="BB5" s="210"/>
      <c r="BC5" s="210"/>
      <c r="BD5" s="210"/>
      <c r="BE5" s="210"/>
      <c r="BF5" s="197" t="s">
        <v>1775</v>
      </c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</row>
    <row r="6" spans="1:112">
      <c r="A6" s="210"/>
      <c r="B6" s="210"/>
      <c r="C6" s="210"/>
      <c r="D6" s="210"/>
      <c r="E6" s="210"/>
      <c r="F6" s="210" t="s">
        <v>1776</v>
      </c>
      <c r="G6" s="210" t="s">
        <v>1777</v>
      </c>
      <c r="H6" s="210" t="s">
        <v>1770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117" t="s">
        <v>1165</v>
      </c>
      <c r="W6" s="117" t="s">
        <v>1135</v>
      </c>
      <c r="X6" s="210"/>
      <c r="Y6" s="117" t="s">
        <v>1778</v>
      </c>
      <c r="Z6" s="210"/>
      <c r="AA6" s="229" t="s">
        <v>1770</v>
      </c>
      <c r="AB6" s="229" t="s">
        <v>41</v>
      </c>
      <c r="AC6" s="229" t="s">
        <v>1779</v>
      </c>
      <c r="AD6" s="210"/>
      <c r="AE6" s="243" t="s">
        <v>1780</v>
      </c>
      <c r="AF6" s="243"/>
      <c r="AG6" s="243"/>
      <c r="AH6" s="243" t="s">
        <v>1781</v>
      </c>
      <c r="AI6" s="243"/>
      <c r="AJ6" s="243"/>
      <c r="AK6" s="244" t="s">
        <v>1782</v>
      </c>
      <c r="AL6" s="244"/>
      <c r="AM6" s="244"/>
      <c r="AN6" s="228"/>
      <c r="AO6" s="224" t="s">
        <v>1128</v>
      </c>
      <c r="AP6" s="224" t="s">
        <v>1144</v>
      </c>
      <c r="AQ6" s="239" t="s">
        <v>1145</v>
      </c>
      <c r="AR6" s="240"/>
      <c r="AS6" s="127"/>
      <c r="AT6" s="239" t="s">
        <v>1146</v>
      </c>
      <c r="AU6" s="239"/>
      <c r="AV6" s="128" t="s">
        <v>1083</v>
      </c>
      <c r="AW6" s="226" t="s">
        <v>1147</v>
      </c>
      <c r="AX6" s="225" t="s">
        <v>1147</v>
      </c>
      <c r="AY6" s="225" t="s">
        <v>1134</v>
      </c>
      <c r="AZ6" s="155" t="s">
        <v>1783</v>
      </c>
      <c r="BA6" s="228"/>
      <c r="BB6" s="242" t="s">
        <v>1784</v>
      </c>
      <c r="BC6" s="242"/>
      <c r="BD6" s="242"/>
      <c r="BE6" s="210"/>
      <c r="BF6" s="197" t="s">
        <v>1167</v>
      </c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</row>
    <row r="7" spans="1:112" ht="15.75" thickBot="1">
      <c r="A7" s="205" t="s">
        <v>1118</v>
      </c>
      <c r="B7" s="205" t="s">
        <v>1168</v>
      </c>
      <c r="C7" s="205" t="s">
        <v>1785</v>
      </c>
      <c r="D7" s="205" t="s">
        <v>1786</v>
      </c>
      <c r="E7" s="205" t="s">
        <v>41</v>
      </c>
      <c r="F7" s="205" t="s">
        <v>1787</v>
      </c>
      <c r="G7" s="205" t="s">
        <v>1788</v>
      </c>
      <c r="H7" s="205" t="s">
        <v>1789</v>
      </c>
      <c r="I7" s="205" t="s">
        <v>1790</v>
      </c>
      <c r="J7" s="205" t="s">
        <v>45</v>
      </c>
      <c r="K7" s="205" t="s">
        <v>46</v>
      </c>
      <c r="L7" s="205" t="s">
        <v>47</v>
      </c>
      <c r="M7" s="205" t="s">
        <v>48</v>
      </c>
      <c r="N7" s="205" t="s">
        <v>49</v>
      </c>
      <c r="O7" s="205" t="s">
        <v>1791</v>
      </c>
      <c r="P7" s="205" t="s">
        <v>1792</v>
      </c>
      <c r="Q7" s="205" t="s">
        <v>167</v>
      </c>
      <c r="R7" s="205" t="s">
        <v>53</v>
      </c>
      <c r="S7" s="205" t="s">
        <v>54</v>
      </c>
      <c r="T7" s="205" t="s">
        <v>1173</v>
      </c>
      <c r="U7" s="210"/>
      <c r="V7" s="118" t="s">
        <v>1135</v>
      </c>
      <c r="W7" s="118" t="s">
        <v>1174</v>
      </c>
      <c r="X7" s="210"/>
      <c r="Y7" s="117" t="s">
        <v>1165</v>
      </c>
      <c r="Z7" s="210"/>
      <c r="AA7" s="229" t="s">
        <v>1793</v>
      </c>
      <c r="AB7" s="229" t="s">
        <v>1770</v>
      </c>
      <c r="AC7" s="229" t="s">
        <v>1147</v>
      </c>
      <c r="AD7" s="210"/>
      <c r="AE7" s="3" t="s">
        <v>1794</v>
      </c>
      <c r="AF7" s="3" t="s">
        <v>1795</v>
      </c>
      <c r="AG7" s="3" t="s">
        <v>1796</v>
      </c>
      <c r="AH7" s="3" t="s">
        <v>1794</v>
      </c>
      <c r="AI7" s="3" t="s">
        <v>1795</v>
      </c>
      <c r="AJ7" s="3" t="s">
        <v>1796</v>
      </c>
      <c r="AK7" s="221" t="s">
        <v>1794</v>
      </c>
      <c r="AL7" s="221" t="s">
        <v>1795</v>
      </c>
      <c r="AM7" s="221" t="s">
        <v>1796</v>
      </c>
      <c r="AN7" s="3"/>
      <c r="AO7" s="154" t="s">
        <v>1136</v>
      </c>
      <c r="AP7" s="154" t="s">
        <v>83</v>
      </c>
      <c r="AQ7" s="200" t="s">
        <v>1137</v>
      </c>
      <c r="AR7" s="201" t="s">
        <v>1138</v>
      </c>
      <c r="AS7" s="155" t="s">
        <v>1797</v>
      </c>
      <c r="AT7" s="200" t="s">
        <v>1137</v>
      </c>
      <c r="AU7" s="200" t="s">
        <v>1138</v>
      </c>
      <c r="AV7" s="156" t="s">
        <v>1150</v>
      </c>
      <c r="AW7" s="155" t="s">
        <v>1151</v>
      </c>
      <c r="AX7" s="151" t="s">
        <v>1152</v>
      </c>
      <c r="AY7" s="151" t="s">
        <v>1141</v>
      </c>
      <c r="AZ7" s="155" t="s">
        <v>1797</v>
      </c>
      <c r="BA7" s="3"/>
      <c r="BB7" s="195" t="s">
        <v>1794</v>
      </c>
      <c r="BC7" s="195" t="s">
        <v>1795</v>
      </c>
      <c r="BD7" s="195" t="s">
        <v>1796</v>
      </c>
      <c r="BE7" s="210"/>
      <c r="BF7" s="197" t="s">
        <v>1165</v>
      </c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</row>
    <row r="8" spans="1:112" hidden="1">
      <c r="A8" s="210" t="s">
        <v>1798</v>
      </c>
      <c r="B8" s="210" t="s">
        <v>587</v>
      </c>
      <c r="C8" s="210" t="s">
        <v>1176</v>
      </c>
      <c r="D8" s="210" t="s">
        <v>1756</v>
      </c>
      <c r="E8" s="210" t="s">
        <v>129</v>
      </c>
      <c r="F8" s="210">
        <v>2</v>
      </c>
      <c r="G8" s="210">
        <v>1</v>
      </c>
      <c r="H8" s="210">
        <v>2</v>
      </c>
      <c r="I8" s="210">
        <v>64</v>
      </c>
      <c r="J8" s="210"/>
      <c r="K8" s="210" t="s">
        <v>83</v>
      </c>
      <c r="L8" s="210">
        <v>64</v>
      </c>
      <c r="M8" s="210"/>
      <c r="N8" s="210" t="s">
        <v>123</v>
      </c>
      <c r="O8" s="210"/>
      <c r="P8" s="210" t="s">
        <v>1799</v>
      </c>
      <c r="Q8" s="210" t="s">
        <v>129</v>
      </c>
      <c r="R8" s="210"/>
      <c r="S8" s="210" t="s">
        <v>111</v>
      </c>
      <c r="T8" s="210" t="s">
        <v>1800</v>
      </c>
      <c r="U8" s="115" t="s">
        <v>105</v>
      </c>
      <c r="V8" s="210" t="str">
        <f>IF(W8=0,"out of scope",(INDEX('CostModel Coef'!$C$17:$C$18,W8)))</f>
        <v>MagRS</v>
      </c>
      <c r="W8" s="210">
        <v>1</v>
      </c>
      <c r="X8" s="210"/>
      <c r="Y8" s="116">
        <f>IFERROR(VLOOKUP(C8,LF_lamp!$A$8:$AI$68,35,0)*F8,0)</f>
        <v>0</v>
      </c>
      <c r="Z8" s="210"/>
      <c r="AA8" s="229">
        <f>VLOOKUP(D8,LF_Ballast!$A$8:$N$220,14,FALSE)</f>
        <v>0.9</v>
      </c>
      <c r="AB8" s="229" t="b">
        <f>VLOOKUP(D8,LF_Ballast!$A$8:$I$220,9,FALSE)="Dimming"</f>
        <v>0</v>
      </c>
      <c r="AC8" s="229" t="b">
        <f>VLOOKUP(D8,LF_Ballast!$A$8:$I$220,4,FALSE)="PS"</f>
        <v>0</v>
      </c>
      <c r="AD8" s="210"/>
      <c r="AE8" s="210">
        <f>IF(ISNUMBER($H8),$H8,IF($H8="1+2",1,IF($H8="2+3",2,IF($H8="4+4+2",4,0))))</f>
        <v>2</v>
      </c>
      <c r="AF8" s="184">
        <f>IF($H8="1+2",2,IF($H8="2+3",3,IF($H8="4+4+2",4,0)))</f>
        <v>0</v>
      </c>
      <c r="AG8" s="184">
        <f>IF($H8="4+4+2",2,0)</f>
        <v>0</v>
      </c>
      <c r="AH8" s="184">
        <f>VLOOKUP($C8,LF_lamp!$A$8:$H$68,8,FALSE)*AE8</f>
        <v>64</v>
      </c>
      <c r="AI8" s="184">
        <f>VLOOKUP($C8,LF_lamp!$A$8:$H$68,8,FALSE)*AF8</f>
        <v>0</v>
      </c>
      <c r="AJ8" s="184">
        <f>VLOOKUP($C8,LF_lamp!$A$8:$H$68,8,FALSE)*AG8</f>
        <v>0</v>
      </c>
      <c r="AK8" s="184">
        <f t="shared" ref="AK8:AK71" si="0">IF(ISNUMBER($H8),$G8,1)</f>
        <v>1</v>
      </c>
      <c r="AL8" s="184">
        <f>IF(ISNUMBER($H8),0,IF(AF8&gt;0,1,0))</f>
        <v>0</v>
      </c>
      <c r="AM8" s="184">
        <f>IF(ISNUMBER($H8),0,IF(AG8&gt;0,1,0))</f>
        <v>0</v>
      </c>
      <c r="AN8" s="184"/>
      <c r="AO8" s="184">
        <f>IF($W8&gt;0,INDEX('CostModel Coef'!D$17:D$18,$W8),"")</f>
        <v>14.69</v>
      </c>
      <c r="AP8" s="184">
        <f>IF($W8&gt;0,INDEX('CostModel Coef'!E$17:E$18,$W8),"")</f>
        <v>0.4</v>
      </c>
      <c r="AQ8" s="184">
        <f>IF($W8&gt;0,INDEX('CostModel Coef'!F$17:F$18,$W8),"")</f>
        <v>9</v>
      </c>
      <c r="AR8" s="184">
        <f>IF($W8&gt;0,INDEX('CostModel Coef'!G$17:G$18,$W8),"")</f>
        <v>604</v>
      </c>
      <c r="AS8" s="184">
        <f>IF($W8&gt;0,INDEX('CostModel Coef'!H$17:H$18,$W8),"")</f>
        <v>10.56</v>
      </c>
      <c r="AT8" s="184">
        <f>IF($W8&gt;0,INDEX('CostModel Coef'!I$17:I$18,$W8),"")</f>
        <v>0.6</v>
      </c>
      <c r="AU8" s="184">
        <f>IF($W8&gt;0,INDEX('CostModel Coef'!J$17:J$18,$W8),"")</f>
        <v>1.2</v>
      </c>
      <c r="AV8" s="184">
        <f>IF($W8&gt;0,INDEX('CostModel Coef'!K$17:K$18,$W8),"")</f>
        <v>30.78</v>
      </c>
      <c r="AW8" s="184">
        <f>IF($W8&gt;0,INDEX('CostModel Coef'!L$17:L$18,$W8),"")</f>
        <v>0</v>
      </c>
      <c r="AX8" s="184">
        <f>IF($W8&gt;0,INDEX('CostModel Coef'!M$17:M$18,$W8),"")</f>
        <v>40.89</v>
      </c>
      <c r="AY8" s="184">
        <f>IF($W8&gt;0,INDEX('CostModel Coef'!N$17:N$18,$W8),"")</f>
        <v>0</v>
      </c>
      <c r="AZ8" s="184">
        <f>IF($W8&gt;0,INDEX('CostModel Coef'!O$17:O$18,$W8),"")</f>
        <v>0</v>
      </c>
      <c r="BA8" s="184"/>
      <c r="BB8" s="116">
        <f>IFERROR((AO8+AP8*AH8+IF(W8=1,AS8*AA8,AZ8)+IF(AB8,AV8,0)+IF(AC8,AW8,0)+AX8)*AK8,0)</f>
        <v>90.683999999999997</v>
      </c>
      <c r="BC8" s="116">
        <f>IFERROR(IF(AF8&gt;0,(AO8+AP8*AI8+IF(W8=1,AS8*AA8,AZ8)+IF(AB8,AV8,0)+IF(AC8,AW8,0)+AX8)*AL8,0),0)</f>
        <v>0</v>
      </c>
      <c r="BD8" s="116">
        <f>IFERROR(IF(AG8&gt;0,(AO8+AP8*AJ8+IF(W8=1,AS8*AA8,AZ8)+IF(AB8,AV8,0)+IF(AC8,AW8,0)+AX8)*AM8,0),0)</f>
        <v>0</v>
      </c>
      <c r="BE8" s="210"/>
      <c r="BF8" s="196" t="str">
        <f>IF(AND(Y8&gt;0,BB8&gt;0),ROUND(Y8+BB8+BC8+BD8,2),"")</f>
        <v/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</row>
    <row r="9" spans="1:112" hidden="1">
      <c r="A9" s="210" t="s">
        <v>1801</v>
      </c>
      <c r="B9" s="210" t="s">
        <v>1317</v>
      </c>
      <c r="C9" s="210" t="s">
        <v>1187</v>
      </c>
      <c r="D9" s="210" t="s">
        <v>1762</v>
      </c>
      <c r="E9" s="210" t="s">
        <v>129</v>
      </c>
      <c r="F9" s="210">
        <v>1</v>
      </c>
      <c r="G9" s="210">
        <v>1</v>
      </c>
      <c r="H9" s="210">
        <v>1</v>
      </c>
      <c r="I9" s="210">
        <v>51</v>
      </c>
      <c r="J9" s="210" t="s">
        <v>1802</v>
      </c>
      <c r="K9" s="210" t="s">
        <v>83</v>
      </c>
      <c r="L9" s="210">
        <v>51</v>
      </c>
      <c r="M9" s="210"/>
      <c r="N9" s="210" t="s">
        <v>117</v>
      </c>
      <c r="O9" s="210"/>
      <c r="P9" s="210" t="s">
        <v>1799</v>
      </c>
      <c r="Q9" s="210" t="s">
        <v>129</v>
      </c>
      <c r="R9" s="210"/>
      <c r="S9" s="210" t="s">
        <v>111</v>
      </c>
      <c r="T9" s="210" t="s">
        <v>1803</v>
      </c>
      <c r="U9" s="115" t="s">
        <v>105</v>
      </c>
      <c r="V9" s="210" t="str">
        <f>IF(W9=0,"out of scope",(INDEX('CostModel Coef'!$C$17:$C$18,W9)))</f>
        <v>MagRS</v>
      </c>
      <c r="W9" s="210">
        <v>1</v>
      </c>
      <c r="X9" s="210"/>
      <c r="Y9" s="116">
        <f>IFERROR(VLOOKUP(C9,LF_lamp!$A$8:$AI$68,35,0)*F9,0)</f>
        <v>0</v>
      </c>
      <c r="Z9" s="210"/>
      <c r="AA9" s="229">
        <f>VLOOKUP(D9,LF_Ballast!$A$8:$N$220,14,FALSE)</f>
        <v>0.9</v>
      </c>
      <c r="AB9" s="229" t="b">
        <f>VLOOKUP(D9,LF_Ballast!$A$8:$I$220,9,FALSE)="Dimming"</f>
        <v>0</v>
      </c>
      <c r="AC9" s="229" t="b">
        <f>VLOOKUP(D9,LF_Ballast!$A$8:$I$220,4,FALSE)="PS"</f>
        <v>0</v>
      </c>
      <c r="AD9" s="210"/>
      <c r="AE9" s="210">
        <f t="shared" ref="AE9:AE72" si="1">IF(ISNUMBER($H9),$H9,IF($H9="1+2",1,IF($H9="2+3",2,IF($H9="4+4+2",4,0))))</f>
        <v>1</v>
      </c>
      <c r="AF9" s="184">
        <f t="shared" ref="AF9:AF72" si="2">IF($H9="1+2",2,IF($H9="2+3",3,IF($H9="4+4+2",4,0)))</f>
        <v>0</v>
      </c>
      <c r="AG9" s="184">
        <f t="shared" ref="AG9:AG72" si="3">IF($H9="4+4+2",2,0)</f>
        <v>0</v>
      </c>
      <c r="AH9" s="184">
        <f>VLOOKUP($C9,LF_lamp!$A$8:$H$68,8,FALSE)*AE9</f>
        <v>40</v>
      </c>
      <c r="AI9" s="184">
        <f>VLOOKUP($C9,LF_lamp!$A$8:$H$68,8,FALSE)*AF9</f>
        <v>0</v>
      </c>
      <c r="AJ9" s="184">
        <f>VLOOKUP($C9,LF_lamp!$A$8:$H$68,8,FALSE)*AG9</f>
        <v>0</v>
      </c>
      <c r="AK9" s="184">
        <f t="shared" si="0"/>
        <v>1</v>
      </c>
      <c r="AL9" s="184">
        <f t="shared" ref="AL9:AL72" si="4">IF(ISNUMBER($H9),0,IF(AF9&gt;0,1,0))</f>
        <v>0</v>
      </c>
      <c r="AM9" s="184">
        <f t="shared" ref="AM9:AM72" si="5">IF(ISNUMBER($H9),0,IF(AG9&gt;0,1,0))</f>
        <v>0</v>
      </c>
      <c r="AN9" s="184"/>
      <c r="AO9" s="184">
        <f>IF($W9&gt;0,INDEX('CostModel Coef'!D$17:D$18,$W9),"")</f>
        <v>14.69</v>
      </c>
      <c r="AP9" s="184">
        <f>IF($W9&gt;0,INDEX('CostModel Coef'!E$17:E$18,$W9),"")</f>
        <v>0.4</v>
      </c>
      <c r="AQ9" s="184">
        <f>IF($W9&gt;0,INDEX('CostModel Coef'!F$17:F$18,$W9),"")</f>
        <v>9</v>
      </c>
      <c r="AR9" s="184">
        <f>IF($W9&gt;0,INDEX('CostModel Coef'!G$17:G$18,$W9),"")</f>
        <v>604</v>
      </c>
      <c r="AS9" s="184">
        <f>IF($W9&gt;0,INDEX('CostModel Coef'!H$17:H$18,$W9),"")</f>
        <v>10.56</v>
      </c>
      <c r="AT9" s="184">
        <f>IF($W9&gt;0,INDEX('CostModel Coef'!I$17:I$18,$W9),"")</f>
        <v>0.6</v>
      </c>
      <c r="AU9" s="184">
        <f>IF($W9&gt;0,INDEX('CostModel Coef'!J$17:J$18,$W9),"")</f>
        <v>1.2</v>
      </c>
      <c r="AV9" s="184">
        <f>IF($W9&gt;0,INDEX('CostModel Coef'!K$17:K$18,$W9),"")</f>
        <v>30.78</v>
      </c>
      <c r="AW9" s="184">
        <f>IF($W9&gt;0,INDEX('CostModel Coef'!L$17:L$18,$W9),"")</f>
        <v>0</v>
      </c>
      <c r="AX9" s="184">
        <f>IF($W9&gt;0,INDEX('CostModel Coef'!M$17:M$18,$W9),"")</f>
        <v>40.89</v>
      </c>
      <c r="AY9" s="184">
        <f>IF($W9&gt;0,INDEX('CostModel Coef'!N$17:N$18,$W9),"")</f>
        <v>0</v>
      </c>
      <c r="AZ9" s="184">
        <f>IF($W9&gt;0,INDEX('CostModel Coef'!O$17:O$18,$W9),"")</f>
        <v>0</v>
      </c>
      <c r="BA9" s="184"/>
      <c r="BB9" s="116">
        <f>IFERROR((AO9+AP9*AH9+IF(W9=1,AS9*AA9,AZ9)+IF(AB9,AV9,0)+IF(AC9,AW9,0)+AX9)*AK9,0)</f>
        <v>81.084000000000003</v>
      </c>
      <c r="BC9" s="116">
        <f t="shared" ref="BC9:BC72" si="6">IFERROR(IF(AF9&gt;0,(AO9+AP9*AI9+IF(W9=1,AS9*AA9,AZ9)+IF(AB9,AV9,0)+IF(AC9,AW9,0)+AX9)*AL9,0),0)</f>
        <v>0</v>
      </c>
      <c r="BD9" s="116">
        <f t="shared" ref="BD9:BD72" si="7">IFERROR(IF(AG9&gt;0,(AO9+AP9*AJ9+IF(W9=1,AS9*AA9,AZ9)+IF(AB9,AV9,0)+IF(AC9,AW9,0)+AX9)*AM9,0),0)</f>
        <v>0</v>
      </c>
      <c r="BE9" s="210"/>
      <c r="BF9" s="196" t="str">
        <f t="shared" ref="BF9:BF72" si="8">IF(AND(Y9&gt;0,BB9&gt;0),ROUND(Y9+BB9+BC9+BD9,2),"")</f>
        <v/>
      </c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</row>
    <row r="10" spans="1:112" hidden="1">
      <c r="A10" s="210" t="s">
        <v>1804</v>
      </c>
      <c r="B10" s="210" t="s">
        <v>1317</v>
      </c>
      <c r="C10" s="210" t="s">
        <v>1189</v>
      </c>
      <c r="D10" s="210" t="s">
        <v>1762</v>
      </c>
      <c r="E10" s="210" t="s">
        <v>129</v>
      </c>
      <c r="F10" s="210">
        <v>1</v>
      </c>
      <c r="G10" s="210">
        <v>1</v>
      </c>
      <c r="H10" s="210">
        <v>1</v>
      </c>
      <c r="I10" s="210">
        <v>19</v>
      </c>
      <c r="J10" s="210" t="s">
        <v>1805</v>
      </c>
      <c r="K10" s="210" t="s">
        <v>83</v>
      </c>
      <c r="L10" s="210">
        <v>19</v>
      </c>
      <c r="M10" s="210"/>
      <c r="N10" s="210" t="s">
        <v>123</v>
      </c>
      <c r="O10" s="210"/>
      <c r="P10" s="210" t="s">
        <v>1799</v>
      </c>
      <c r="Q10" s="210" t="s">
        <v>129</v>
      </c>
      <c r="R10" s="210"/>
      <c r="S10" s="210" t="s">
        <v>111</v>
      </c>
      <c r="T10" s="210" t="s">
        <v>1806</v>
      </c>
      <c r="U10" s="115" t="s">
        <v>105</v>
      </c>
      <c r="V10" s="210" t="str">
        <f>IF(W10=0,"out of scope",(INDEX('CostModel Coef'!$C$17:$C$18,W10)))</f>
        <v>MagRS</v>
      </c>
      <c r="W10" s="210">
        <v>1</v>
      </c>
      <c r="X10" s="210"/>
      <c r="Y10" s="116">
        <f>IFERROR(VLOOKUP(C10,LF_lamp!$A$8:$AI$68,35,0)*F10,0)</f>
        <v>0</v>
      </c>
      <c r="Z10" s="210"/>
      <c r="AA10" s="229">
        <f>VLOOKUP(D10,LF_Ballast!$A$8:$N$220,14,FALSE)</f>
        <v>0.9</v>
      </c>
      <c r="AB10" s="229" t="b">
        <f>VLOOKUP(D10,LF_Ballast!$A$8:$I$220,9,FALSE)="Dimming"</f>
        <v>0</v>
      </c>
      <c r="AC10" s="229" t="b">
        <f>VLOOKUP(D10,LF_Ballast!$A$8:$I$220,4,FALSE)="PS"</f>
        <v>0</v>
      </c>
      <c r="AD10" s="210"/>
      <c r="AE10" s="210">
        <f t="shared" si="1"/>
        <v>1</v>
      </c>
      <c r="AF10" s="184">
        <f t="shared" si="2"/>
        <v>0</v>
      </c>
      <c r="AG10" s="184">
        <f t="shared" si="3"/>
        <v>0</v>
      </c>
      <c r="AH10" s="184">
        <f>VLOOKUP($C10,LF_lamp!$A$8:$H$68,8,FALSE)*AE10</f>
        <v>15</v>
      </c>
      <c r="AI10" s="184">
        <f>VLOOKUP($C10,LF_lamp!$A$8:$H$68,8,FALSE)*AF10</f>
        <v>0</v>
      </c>
      <c r="AJ10" s="184">
        <f>VLOOKUP($C10,LF_lamp!$A$8:$H$68,8,FALSE)*AG10</f>
        <v>0</v>
      </c>
      <c r="AK10" s="184">
        <f t="shared" si="0"/>
        <v>1</v>
      </c>
      <c r="AL10" s="184">
        <f t="shared" si="4"/>
        <v>0</v>
      </c>
      <c r="AM10" s="184">
        <f t="shared" si="5"/>
        <v>0</v>
      </c>
      <c r="AN10" s="184"/>
      <c r="AO10" s="184">
        <f>IF($W10&gt;0,INDEX('CostModel Coef'!D$17:D$18,$W10),"")</f>
        <v>14.69</v>
      </c>
      <c r="AP10" s="184">
        <f>IF($W10&gt;0,INDEX('CostModel Coef'!E$17:E$18,$W10),"")</f>
        <v>0.4</v>
      </c>
      <c r="AQ10" s="184">
        <f>IF($W10&gt;0,INDEX('CostModel Coef'!F$17:F$18,$W10),"")</f>
        <v>9</v>
      </c>
      <c r="AR10" s="184">
        <f>IF($W10&gt;0,INDEX('CostModel Coef'!G$17:G$18,$W10),"")</f>
        <v>604</v>
      </c>
      <c r="AS10" s="184">
        <f>IF($W10&gt;0,INDEX('CostModel Coef'!H$17:H$18,$W10),"")</f>
        <v>10.56</v>
      </c>
      <c r="AT10" s="184">
        <f>IF($W10&gt;0,INDEX('CostModel Coef'!I$17:I$18,$W10),"")</f>
        <v>0.6</v>
      </c>
      <c r="AU10" s="184">
        <f>IF($W10&gt;0,INDEX('CostModel Coef'!J$17:J$18,$W10),"")</f>
        <v>1.2</v>
      </c>
      <c r="AV10" s="184">
        <f>IF($W10&gt;0,INDEX('CostModel Coef'!K$17:K$18,$W10),"")</f>
        <v>30.78</v>
      </c>
      <c r="AW10" s="184">
        <f>IF($W10&gt;0,INDEX('CostModel Coef'!L$17:L$18,$W10),"")</f>
        <v>0</v>
      </c>
      <c r="AX10" s="184">
        <f>IF($W10&gt;0,INDEX('CostModel Coef'!M$17:M$18,$W10),"")</f>
        <v>40.89</v>
      </c>
      <c r="AY10" s="184">
        <f>IF($W10&gt;0,INDEX('CostModel Coef'!N$17:N$18,$W10),"")</f>
        <v>0</v>
      </c>
      <c r="AZ10" s="184">
        <f>IF($W10&gt;0,INDEX('CostModel Coef'!O$17:O$18,$W10),"")</f>
        <v>0</v>
      </c>
      <c r="BA10" s="184"/>
      <c r="BB10" s="116">
        <f t="shared" ref="BB10:BB73" si="9">IFERROR((AO10+AP10*AH10+IF(W10=1,AS10*AA10,AZ10)+IF(AB10,AV10,0)+IF(AC10,AW10,0)+AX10)*AK10,0)</f>
        <v>71.084000000000003</v>
      </c>
      <c r="BC10" s="116">
        <f t="shared" si="6"/>
        <v>0</v>
      </c>
      <c r="BD10" s="116">
        <f t="shared" si="7"/>
        <v>0</v>
      </c>
      <c r="BE10" s="210"/>
      <c r="BF10" s="196" t="str">
        <f t="shared" si="8"/>
        <v/>
      </c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</row>
    <row r="11" spans="1:112" hidden="1">
      <c r="A11" s="210" t="s">
        <v>1807</v>
      </c>
      <c r="B11" s="210" t="s">
        <v>1317</v>
      </c>
      <c r="C11" s="210" t="s">
        <v>1189</v>
      </c>
      <c r="D11" s="210" t="s">
        <v>1762</v>
      </c>
      <c r="E11" s="210" t="s">
        <v>129</v>
      </c>
      <c r="F11" s="210">
        <v>2</v>
      </c>
      <c r="G11" s="210">
        <v>1</v>
      </c>
      <c r="H11" s="210">
        <v>2</v>
      </c>
      <c r="I11" s="210">
        <v>36</v>
      </c>
      <c r="J11" s="210" t="s">
        <v>1808</v>
      </c>
      <c r="K11" s="210" t="s">
        <v>83</v>
      </c>
      <c r="L11" s="210">
        <v>36</v>
      </c>
      <c r="M11" s="210"/>
      <c r="N11" s="210" t="s">
        <v>123</v>
      </c>
      <c r="O11" s="210"/>
      <c r="P11" s="210" t="s">
        <v>1799</v>
      </c>
      <c r="Q11" s="210" t="s">
        <v>129</v>
      </c>
      <c r="R11" s="210"/>
      <c r="S11" s="210" t="s">
        <v>111</v>
      </c>
      <c r="T11" s="210" t="s">
        <v>1809</v>
      </c>
      <c r="U11" s="115" t="s">
        <v>105</v>
      </c>
      <c r="V11" s="210" t="str">
        <f>IF(W11=0,"out of scope",(INDEX('CostModel Coef'!$C$17:$C$18,W11)))</f>
        <v>MagRS</v>
      </c>
      <c r="W11" s="210">
        <v>1</v>
      </c>
      <c r="X11" s="210"/>
      <c r="Y11" s="116">
        <f>IFERROR(VLOOKUP(C11,LF_lamp!$A$8:$AI$68,35,0)*F11,0)</f>
        <v>0</v>
      </c>
      <c r="Z11" s="210"/>
      <c r="AA11" s="229">
        <f>VLOOKUP(D11,LF_Ballast!$A$8:$N$220,14,FALSE)</f>
        <v>0.9</v>
      </c>
      <c r="AB11" s="229" t="b">
        <f>VLOOKUP(D11,LF_Ballast!$A$8:$I$220,9,FALSE)="Dimming"</f>
        <v>0</v>
      </c>
      <c r="AC11" s="229" t="b">
        <f>VLOOKUP(D11,LF_Ballast!$A$8:$I$220,4,FALSE)="PS"</f>
        <v>0</v>
      </c>
      <c r="AD11" s="210"/>
      <c r="AE11" s="210">
        <f t="shared" si="1"/>
        <v>2</v>
      </c>
      <c r="AF11" s="184">
        <f t="shared" si="2"/>
        <v>0</v>
      </c>
      <c r="AG11" s="184">
        <f t="shared" si="3"/>
        <v>0</v>
      </c>
      <c r="AH11" s="184">
        <f>VLOOKUP($C11,LF_lamp!$A$8:$H$68,8,FALSE)*AE11</f>
        <v>30</v>
      </c>
      <c r="AI11" s="184">
        <f>VLOOKUP($C11,LF_lamp!$A$8:$H$68,8,FALSE)*AF11</f>
        <v>0</v>
      </c>
      <c r="AJ11" s="184">
        <f>VLOOKUP($C11,LF_lamp!$A$8:$H$68,8,FALSE)*AG11</f>
        <v>0</v>
      </c>
      <c r="AK11" s="184">
        <f t="shared" si="0"/>
        <v>1</v>
      </c>
      <c r="AL11" s="184">
        <f t="shared" si="4"/>
        <v>0</v>
      </c>
      <c r="AM11" s="184">
        <f t="shared" si="5"/>
        <v>0</v>
      </c>
      <c r="AN11" s="184"/>
      <c r="AO11" s="184">
        <f>IF($W11&gt;0,INDEX('CostModel Coef'!D$17:D$18,$W11),"")</f>
        <v>14.69</v>
      </c>
      <c r="AP11" s="184">
        <f>IF($W11&gt;0,INDEX('CostModel Coef'!E$17:E$18,$W11),"")</f>
        <v>0.4</v>
      </c>
      <c r="AQ11" s="184">
        <f>IF($W11&gt;0,INDEX('CostModel Coef'!F$17:F$18,$W11),"")</f>
        <v>9</v>
      </c>
      <c r="AR11" s="184">
        <f>IF($W11&gt;0,INDEX('CostModel Coef'!G$17:G$18,$W11),"")</f>
        <v>604</v>
      </c>
      <c r="AS11" s="184">
        <f>IF($W11&gt;0,INDEX('CostModel Coef'!H$17:H$18,$W11),"")</f>
        <v>10.56</v>
      </c>
      <c r="AT11" s="184">
        <f>IF($W11&gt;0,INDEX('CostModel Coef'!I$17:I$18,$W11),"")</f>
        <v>0.6</v>
      </c>
      <c r="AU11" s="184">
        <f>IF($W11&gt;0,INDEX('CostModel Coef'!J$17:J$18,$W11),"")</f>
        <v>1.2</v>
      </c>
      <c r="AV11" s="184">
        <f>IF($W11&gt;0,INDEX('CostModel Coef'!K$17:K$18,$W11),"")</f>
        <v>30.78</v>
      </c>
      <c r="AW11" s="184">
        <f>IF($W11&gt;0,INDEX('CostModel Coef'!L$17:L$18,$W11),"")</f>
        <v>0</v>
      </c>
      <c r="AX11" s="184">
        <f>IF($W11&gt;0,INDEX('CostModel Coef'!M$17:M$18,$W11),"")</f>
        <v>40.89</v>
      </c>
      <c r="AY11" s="184">
        <f>IF($W11&gt;0,INDEX('CostModel Coef'!N$17:N$18,$W11),"")</f>
        <v>0</v>
      </c>
      <c r="AZ11" s="184">
        <f>IF($W11&gt;0,INDEX('CostModel Coef'!O$17:O$18,$W11),"")</f>
        <v>0</v>
      </c>
      <c r="BA11" s="184"/>
      <c r="BB11" s="116">
        <f t="shared" si="9"/>
        <v>77.084000000000003</v>
      </c>
      <c r="BC11" s="116">
        <f t="shared" si="6"/>
        <v>0</v>
      </c>
      <c r="BD11" s="116">
        <f t="shared" si="7"/>
        <v>0</v>
      </c>
      <c r="BE11" s="210"/>
      <c r="BF11" s="196" t="str">
        <f t="shared" si="8"/>
        <v/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</row>
    <row r="12" spans="1:112" hidden="1">
      <c r="A12" s="210" t="s">
        <v>1810</v>
      </c>
      <c r="B12" s="210" t="s">
        <v>1811</v>
      </c>
      <c r="C12" s="210" t="s">
        <v>1191</v>
      </c>
      <c r="D12" s="210" t="s">
        <v>1762</v>
      </c>
      <c r="E12" s="210" t="s">
        <v>129</v>
      </c>
      <c r="F12" s="210">
        <v>2</v>
      </c>
      <c r="G12" s="210">
        <v>1</v>
      </c>
      <c r="H12" s="210">
        <v>3</v>
      </c>
      <c r="I12" s="210">
        <v>38</v>
      </c>
      <c r="J12" s="210"/>
      <c r="K12" s="210" t="s">
        <v>83</v>
      </c>
      <c r="L12" s="210">
        <v>38</v>
      </c>
      <c r="M12" s="210"/>
      <c r="N12" s="210" t="s">
        <v>117</v>
      </c>
      <c r="O12" s="210"/>
      <c r="P12" s="210" t="s">
        <v>1812</v>
      </c>
      <c r="Q12" s="210" t="s">
        <v>129</v>
      </c>
      <c r="R12" s="210"/>
      <c r="S12" s="210" t="s">
        <v>111</v>
      </c>
      <c r="T12" s="210" t="s">
        <v>1813</v>
      </c>
      <c r="U12" s="115" t="s">
        <v>105</v>
      </c>
      <c r="V12" s="210" t="str">
        <f>IF(W12=0,"out of scope",(INDEX('CostModel Coef'!$C$17:$C$18,W12)))</f>
        <v>MagRS</v>
      </c>
      <c r="W12" s="210">
        <v>1</v>
      </c>
      <c r="X12" s="210"/>
      <c r="Y12" s="116">
        <f>IFERROR(VLOOKUP(C12,LF_lamp!$A$8:$AI$68,35,0)*F12,0)</f>
        <v>0</v>
      </c>
      <c r="Z12" s="210"/>
      <c r="AA12" s="229">
        <f>VLOOKUP(D12,LF_Ballast!$A$8:$N$220,14,FALSE)</f>
        <v>0.9</v>
      </c>
      <c r="AB12" s="229" t="b">
        <f>VLOOKUP(D12,LF_Ballast!$A$8:$I$220,9,FALSE)="Dimming"</f>
        <v>0</v>
      </c>
      <c r="AC12" s="229" t="b">
        <f>VLOOKUP(D12,LF_Ballast!$A$8:$I$220,4,FALSE)="PS"</f>
        <v>0</v>
      </c>
      <c r="AD12" s="210"/>
      <c r="AE12" s="210">
        <f t="shared" si="1"/>
        <v>3</v>
      </c>
      <c r="AF12" s="184">
        <f t="shared" si="2"/>
        <v>0</v>
      </c>
      <c r="AG12" s="184">
        <f t="shared" si="3"/>
        <v>0</v>
      </c>
      <c r="AH12" s="184">
        <f>VLOOKUP($C12,LF_lamp!$A$8:$H$68,8,FALSE)*AE12</f>
        <v>60</v>
      </c>
      <c r="AI12" s="184">
        <f>VLOOKUP($C12,LF_lamp!$A$8:$H$68,8,FALSE)*AF12</f>
        <v>0</v>
      </c>
      <c r="AJ12" s="184">
        <f>VLOOKUP($C12,LF_lamp!$A$8:$H$68,8,FALSE)*AG12</f>
        <v>0</v>
      </c>
      <c r="AK12" s="184">
        <f t="shared" si="0"/>
        <v>1</v>
      </c>
      <c r="AL12" s="184">
        <f t="shared" si="4"/>
        <v>0</v>
      </c>
      <c r="AM12" s="184">
        <f t="shared" si="5"/>
        <v>0</v>
      </c>
      <c r="AN12" s="184"/>
      <c r="AO12" s="184">
        <f>IF($W12&gt;0,INDEX('CostModel Coef'!D$17:D$18,$W12),"")</f>
        <v>14.69</v>
      </c>
      <c r="AP12" s="184">
        <f>IF($W12&gt;0,INDEX('CostModel Coef'!E$17:E$18,$W12),"")</f>
        <v>0.4</v>
      </c>
      <c r="AQ12" s="184">
        <f>IF($W12&gt;0,INDEX('CostModel Coef'!F$17:F$18,$W12),"")</f>
        <v>9</v>
      </c>
      <c r="AR12" s="184">
        <f>IF($W12&gt;0,INDEX('CostModel Coef'!G$17:G$18,$W12),"")</f>
        <v>604</v>
      </c>
      <c r="AS12" s="184">
        <f>IF($W12&gt;0,INDEX('CostModel Coef'!H$17:H$18,$W12),"")</f>
        <v>10.56</v>
      </c>
      <c r="AT12" s="184">
        <f>IF($W12&gt;0,INDEX('CostModel Coef'!I$17:I$18,$W12),"")</f>
        <v>0.6</v>
      </c>
      <c r="AU12" s="184">
        <f>IF($W12&gt;0,INDEX('CostModel Coef'!J$17:J$18,$W12),"")</f>
        <v>1.2</v>
      </c>
      <c r="AV12" s="184">
        <f>IF($W12&gt;0,INDEX('CostModel Coef'!K$17:K$18,$W12),"")</f>
        <v>30.78</v>
      </c>
      <c r="AW12" s="184">
        <f>IF($W12&gt;0,INDEX('CostModel Coef'!L$17:L$18,$W12),"")</f>
        <v>0</v>
      </c>
      <c r="AX12" s="184">
        <f>IF($W12&gt;0,INDEX('CostModel Coef'!M$17:M$18,$W12),"")</f>
        <v>40.89</v>
      </c>
      <c r="AY12" s="184">
        <f>IF($W12&gt;0,INDEX('CostModel Coef'!N$17:N$18,$W12),"")</f>
        <v>0</v>
      </c>
      <c r="AZ12" s="184">
        <f>IF($W12&gt;0,INDEX('CostModel Coef'!O$17:O$18,$W12),"")</f>
        <v>0</v>
      </c>
      <c r="BA12" s="184"/>
      <c r="BB12" s="116">
        <f t="shared" si="9"/>
        <v>89.084000000000003</v>
      </c>
      <c r="BC12" s="116">
        <f t="shared" si="6"/>
        <v>0</v>
      </c>
      <c r="BD12" s="116">
        <f t="shared" si="7"/>
        <v>0</v>
      </c>
      <c r="BE12" s="210"/>
      <c r="BF12" s="196" t="str">
        <f t="shared" si="8"/>
        <v/>
      </c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</row>
    <row r="13" spans="1:112" hidden="1">
      <c r="A13" s="210" t="s">
        <v>1814</v>
      </c>
      <c r="B13" s="210" t="s">
        <v>1317</v>
      </c>
      <c r="C13" s="210" t="s">
        <v>1191</v>
      </c>
      <c r="D13" s="210" t="s">
        <v>1762</v>
      </c>
      <c r="E13" s="210" t="s">
        <v>129</v>
      </c>
      <c r="F13" s="210">
        <v>4</v>
      </c>
      <c r="G13" s="210">
        <v>2</v>
      </c>
      <c r="H13" s="210">
        <v>2</v>
      </c>
      <c r="I13" s="210">
        <v>112</v>
      </c>
      <c r="J13" s="210" t="s">
        <v>1815</v>
      </c>
      <c r="K13" s="210" t="s">
        <v>83</v>
      </c>
      <c r="L13" s="210">
        <v>112</v>
      </c>
      <c r="M13" s="210"/>
      <c r="N13" s="210" t="s">
        <v>123</v>
      </c>
      <c r="O13" s="210"/>
      <c r="P13" s="210" t="s">
        <v>1799</v>
      </c>
      <c r="Q13" s="210" t="s">
        <v>129</v>
      </c>
      <c r="R13" s="210"/>
      <c r="S13" s="210" t="s">
        <v>111</v>
      </c>
      <c r="T13" s="210" t="s">
        <v>1816</v>
      </c>
      <c r="U13" s="115" t="s">
        <v>105</v>
      </c>
      <c r="V13" s="210" t="str">
        <f>IF(W13=0,"out of scope",(INDEX('CostModel Coef'!$C$17:$C$18,W13)))</f>
        <v>MagRS</v>
      </c>
      <c r="W13" s="210">
        <v>1</v>
      </c>
      <c r="X13" s="210"/>
      <c r="Y13" s="116">
        <f>IFERROR(VLOOKUP(C13,LF_lamp!$A$8:$AI$68,35,0)*F13,0)</f>
        <v>0</v>
      </c>
      <c r="Z13" s="210"/>
      <c r="AA13" s="229">
        <f>VLOOKUP(D13,LF_Ballast!$A$8:$N$220,14,FALSE)</f>
        <v>0.9</v>
      </c>
      <c r="AB13" s="229" t="b">
        <f>VLOOKUP(D13,LF_Ballast!$A$8:$I$220,9,FALSE)="Dimming"</f>
        <v>0</v>
      </c>
      <c r="AC13" s="229" t="b">
        <f>VLOOKUP(D13,LF_Ballast!$A$8:$I$220,4,FALSE)="PS"</f>
        <v>0</v>
      </c>
      <c r="AD13" s="210"/>
      <c r="AE13" s="210">
        <f t="shared" si="1"/>
        <v>2</v>
      </c>
      <c r="AF13" s="184">
        <f t="shared" si="2"/>
        <v>0</v>
      </c>
      <c r="AG13" s="184">
        <f t="shared" si="3"/>
        <v>0</v>
      </c>
      <c r="AH13" s="184">
        <f>VLOOKUP($C13,LF_lamp!$A$8:$H$68,8,FALSE)*AE13</f>
        <v>40</v>
      </c>
      <c r="AI13" s="184">
        <f>VLOOKUP($C13,LF_lamp!$A$8:$H$68,8,FALSE)*AF13</f>
        <v>0</v>
      </c>
      <c r="AJ13" s="184">
        <f>VLOOKUP($C13,LF_lamp!$A$8:$H$68,8,FALSE)*AG13</f>
        <v>0</v>
      </c>
      <c r="AK13" s="184">
        <f t="shared" si="0"/>
        <v>2</v>
      </c>
      <c r="AL13" s="184">
        <f t="shared" si="4"/>
        <v>0</v>
      </c>
      <c r="AM13" s="184">
        <f t="shared" si="5"/>
        <v>0</v>
      </c>
      <c r="AN13" s="184"/>
      <c r="AO13" s="184">
        <f>IF($W13&gt;0,INDEX('CostModel Coef'!D$17:D$18,$W13),"")</f>
        <v>14.69</v>
      </c>
      <c r="AP13" s="184">
        <f>IF($W13&gt;0,INDEX('CostModel Coef'!E$17:E$18,$W13),"")</f>
        <v>0.4</v>
      </c>
      <c r="AQ13" s="184">
        <f>IF($W13&gt;0,INDEX('CostModel Coef'!F$17:F$18,$W13),"")</f>
        <v>9</v>
      </c>
      <c r="AR13" s="184">
        <f>IF($W13&gt;0,INDEX('CostModel Coef'!G$17:G$18,$W13),"")</f>
        <v>604</v>
      </c>
      <c r="AS13" s="184">
        <f>IF($W13&gt;0,INDEX('CostModel Coef'!H$17:H$18,$W13),"")</f>
        <v>10.56</v>
      </c>
      <c r="AT13" s="184">
        <f>IF($W13&gt;0,INDEX('CostModel Coef'!I$17:I$18,$W13),"")</f>
        <v>0.6</v>
      </c>
      <c r="AU13" s="184">
        <f>IF($W13&gt;0,INDEX('CostModel Coef'!J$17:J$18,$W13),"")</f>
        <v>1.2</v>
      </c>
      <c r="AV13" s="184">
        <f>IF($W13&gt;0,INDEX('CostModel Coef'!K$17:K$18,$W13),"")</f>
        <v>30.78</v>
      </c>
      <c r="AW13" s="184">
        <f>IF($W13&gt;0,INDEX('CostModel Coef'!L$17:L$18,$W13),"")</f>
        <v>0</v>
      </c>
      <c r="AX13" s="184">
        <f>IF($W13&gt;0,INDEX('CostModel Coef'!M$17:M$18,$W13),"")</f>
        <v>40.89</v>
      </c>
      <c r="AY13" s="184">
        <f>IF($W13&gt;0,INDEX('CostModel Coef'!N$17:N$18,$W13),"")</f>
        <v>0</v>
      </c>
      <c r="AZ13" s="184">
        <f>IF($W13&gt;0,INDEX('CostModel Coef'!O$17:O$18,$W13),"")</f>
        <v>0</v>
      </c>
      <c r="BA13" s="184"/>
      <c r="BB13" s="116">
        <f t="shared" si="9"/>
        <v>162.16800000000001</v>
      </c>
      <c r="BC13" s="116">
        <f t="shared" si="6"/>
        <v>0</v>
      </c>
      <c r="BD13" s="116">
        <f t="shared" si="7"/>
        <v>0</v>
      </c>
      <c r="BE13" s="210"/>
      <c r="BF13" s="196" t="str">
        <f t="shared" si="8"/>
        <v/>
      </c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</row>
    <row r="14" spans="1:112" hidden="1">
      <c r="A14" s="210" t="s">
        <v>1817</v>
      </c>
      <c r="B14" s="210" t="s">
        <v>1317</v>
      </c>
      <c r="C14" s="210" t="s">
        <v>1191</v>
      </c>
      <c r="D14" s="210" t="s">
        <v>1762</v>
      </c>
      <c r="E14" s="210" t="s">
        <v>1818</v>
      </c>
      <c r="F14" s="210">
        <v>6</v>
      </c>
      <c r="G14" s="210">
        <v>3</v>
      </c>
      <c r="H14" s="210">
        <v>2</v>
      </c>
      <c r="I14" s="210">
        <v>146</v>
      </c>
      <c r="J14" s="210" t="s">
        <v>1819</v>
      </c>
      <c r="K14" s="210" t="s">
        <v>83</v>
      </c>
      <c r="L14" s="210">
        <v>146</v>
      </c>
      <c r="M14" s="210"/>
      <c r="N14" s="210" t="s">
        <v>123</v>
      </c>
      <c r="O14" s="210"/>
      <c r="P14" s="210" t="s">
        <v>1799</v>
      </c>
      <c r="Q14" s="210" t="s">
        <v>129</v>
      </c>
      <c r="R14" s="210"/>
      <c r="S14" s="210" t="s">
        <v>111</v>
      </c>
      <c r="T14" s="210" t="s">
        <v>1820</v>
      </c>
      <c r="U14" s="115" t="s">
        <v>105</v>
      </c>
      <c r="V14" s="210" t="str">
        <f>IF(W14=0,"out of scope",(INDEX('CostModel Coef'!$C$17:$C$18,W14)))</f>
        <v>MagRS</v>
      </c>
      <c r="W14" s="210">
        <v>1</v>
      </c>
      <c r="X14" s="210"/>
      <c r="Y14" s="116">
        <f>IFERROR(VLOOKUP(C14,LF_lamp!$A$8:$AI$68,35,0)*F14,0)</f>
        <v>0</v>
      </c>
      <c r="Z14" s="210"/>
      <c r="AA14" s="229">
        <f>VLOOKUP(D14,LF_Ballast!$A$8:$N$220,14,FALSE)</f>
        <v>0.9</v>
      </c>
      <c r="AB14" s="229" t="b">
        <f>VLOOKUP(D14,LF_Ballast!$A$8:$I$220,9,FALSE)="Dimming"</f>
        <v>0</v>
      </c>
      <c r="AC14" s="229" t="b">
        <f>VLOOKUP(D14,LF_Ballast!$A$8:$I$220,4,FALSE)="PS"</f>
        <v>0</v>
      </c>
      <c r="AD14" s="210"/>
      <c r="AE14" s="210">
        <f t="shared" si="1"/>
        <v>2</v>
      </c>
      <c r="AF14" s="184">
        <f t="shared" si="2"/>
        <v>0</v>
      </c>
      <c r="AG14" s="184">
        <f t="shared" si="3"/>
        <v>0</v>
      </c>
      <c r="AH14" s="184">
        <f>VLOOKUP($C14,LF_lamp!$A$8:$H$68,8,FALSE)*AE14</f>
        <v>40</v>
      </c>
      <c r="AI14" s="184">
        <f>VLOOKUP($C14,LF_lamp!$A$8:$H$68,8,FALSE)*AF14</f>
        <v>0</v>
      </c>
      <c r="AJ14" s="184">
        <f>VLOOKUP($C14,LF_lamp!$A$8:$H$68,8,FALSE)*AG14</f>
        <v>0</v>
      </c>
      <c r="AK14" s="184">
        <f t="shared" si="0"/>
        <v>3</v>
      </c>
      <c r="AL14" s="184">
        <f t="shared" si="4"/>
        <v>0</v>
      </c>
      <c r="AM14" s="184">
        <f t="shared" si="5"/>
        <v>0</v>
      </c>
      <c r="AN14" s="184"/>
      <c r="AO14" s="184">
        <f>IF($W14&gt;0,INDEX('CostModel Coef'!D$17:D$18,$W14),"")</f>
        <v>14.69</v>
      </c>
      <c r="AP14" s="184">
        <f>IF($W14&gt;0,INDEX('CostModel Coef'!E$17:E$18,$W14),"")</f>
        <v>0.4</v>
      </c>
      <c r="AQ14" s="184">
        <f>IF($W14&gt;0,INDEX('CostModel Coef'!F$17:F$18,$W14),"")</f>
        <v>9</v>
      </c>
      <c r="AR14" s="184">
        <f>IF($W14&gt;0,INDEX('CostModel Coef'!G$17:G$18,$W14),"")</f>
        <v>604</v>
      </c>
      <c r="AS14" s="184">
        <f>IF($W14&gt;0,INDEX('CostModel Coef'!H$17:H$18,$W14),"")</f>
        <v>10.56</v>
      </c>
      <c r="AT14" s="184">
        <f>IF($W14&gt;0,INDEX('CostModel Coef'!I$17:I$18,$W14),"")</f>
        <v>0.6</v>
      </c>
      <c r="AU14" s="184">
        <f>IF($W14&gt;0,INDEX('CostModel Coef'!J$17:J$18,$W14),"")</f>
        <v>1.2</v>
      </c>
      <c r="AV14" s="184">
        <f>IF($W14&gt;0,INDEX('CostModel Coef'!K$17:K$18,$W14),"")</f>
        <v>30.78</v>
      </c>
      <c r="AW14" s="184">
        <f>IF($W14&gt;0,INDEX('CostModel Coef'!L$17:L$18,$W14),"")</f>
        <v>0</v>
      </c>
      <c r="AX14" s="184">
        <f>IF($W14&gt;0,INDEX('CostModel Coef'!M$17:M$18,$W14),"")</f>
        <v>40.89</v>
      </c>
      <c r="AY14" s="184">
        <f>IF($W14&gt;0,INDEX('CostModel Coef'!N$17:N$18,$W14),"")</f>
        <v>0</v>
      </c>
      <c r="AZ14" s="184">
        <f>IF($W14&gt;0,INDEX('CostModel Coef'!O$17:O$18,$W14),"")</f>
        <v>0</v>
      </c>
      <c r="BA14" s="184"/>
      <c r="BB14" s="116">
        <f t="shared" si="9"/>
        <v>243.25200000000001</v>
      </c>
      <c r="BC14" s="116">
        <f t="shared" si="6"/>
        <v>0</v>
      </c>
      <c r="BD14" s="116">
        <f t="shared" si="7"/>
        <v>0</v>
      </c>
      <c r="BE14" s="210"/>
      <c r="BF14" s="196" t="str">
        <f t="shared" si="8"/>
        <v/>
      </c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</row>
    <row r="15" spans="1:112" hidden="1">
      <c r="A15" s="210" t="s">
        <v>1821</v>
      </c>
      <c r="B15" s="210" t="s">
        <v>1317</v>
      </c>
      <c r="C15" s="210" t="s">
        <v>1191</v>
      </c>
      <c r="D15" s="210" t="s">
        <v>1762</v>
      </c>
      <c r="E15" s="210" t="s">
        <v>129</v>
      </c>
      <c r="F15" s="210">
        <v>1</v>
      </c>
      <c r="G15" s="210">
        <v>1</v>
      </c>
      <c r="H15" s="210">
        <v>1</v>
      </c>
      <c r="I15" s="210">
        <v>28</v>
      </c>
      <c r="J15" s="210" t="s">
        <v>1822</v>
      </c>
      <c r="K15" s="210" t="s">
        <v>83</v>
      </c>
      <c r="L15" s="210">
        <v>28</v>
      </c>
      <c r="M15" s="210"/>
      <c r="N15" s="210" t="s">
        <v>123</v>
      </c>
      <c r="O15" s="210"/>
      <c r="P15" s="210" t="s">
        <v>1799</v>
      </c>
      <c r="Q15" s="210" t="s">
        <v>129</v>
      </c>
      <c r="R15" s="210"/>
      <c r="S15" s="210" t="s">
        <v>111</v>
      </c>
      <c r="T15" s="210" t="s">
        <v>1823</v>
      </c>
      <c r="U15" s="115" t="s">
        <v>105</v>
      </c>
      <c r="V15" s="210" t="str">
        <f>IF(W15=0,"out of scope",(INDEX('CostModel Coef'!$C$17:$C$18,W15)))</f>
        <v>MagRS</v>
      </c>
      <c r="W15" s="210">
        <v>1</v>
      </c>
      <c r="X15" s="210"/>
      <c r="Y15" s="116">
        <f>IFERROR(VLOOKUP(C15,LF_lamp!$A$8:$AI$68,35,0)*F15,0)</f>
        <v>0</v>
      </c>
      <c r="Z15" s="210"/>
      <c r="AA15" s="229">
        <f>VLOOKUP(D15,LF_Ballast!$A$8:$N$220,14,FALSE)</f>
        <v>0.9</v>
      </c>
      <c r="AB15" s="229" t="b">
        <f>VLOOKUP(D15,LF_Ballast!$A$8:$I$220,9,FALSE)="Dimming"</f>
        <v>0</v>
      </c>
      <c r="AC15" s="229" t="b">
        <f>VLOOKUP(D15,LF_Ballast!$A$8:$I$220,4,FALSE)="PS"</f>
        <v>0</v>
      </c>
      <c r="AD15" s="210"/>
      <c r="AE15" s="210">
        <f t="shared" si="1"/>
        <v>1</v>
      </c>
      <c r="AF15" s="184">
        <f t="shared" si="2"/>
        <v>0</v>
      </c>
      <c r="AG15" s="184">
        <f t="shared" si="3"/>
        <v>0</v>
      </c>
      <c r="AH15" s="184">
        <f>VLOOKUP($C15,LF_lamp!$A$8:$H$68,8,FALSE)*AE15</f>
        <v>20</v>
      </c>
      <c r="AI15" s="184">
        <f>VLOOKUP($C15,LF_lamp!$A$8:$H$68,8,FALSE)*AF15</f>
        <v>0</v>
      </c>
      <c r="AJ15" s="184">
        <f>VLOOKUP($C15,LF_lamp!$A$8:$H$68,8,FALSE)*AG15</f>
        <v>0</v>
      </c>
      <c r="AK15" s="184">
        <f t="shared" si="0"/>
        <v>1</v>
      </c>
      <c r="AL15" s="184">
        <f t="shared" si="4"/>
        <v>0</v>
      </c>
      <c r="AM15" s="184">
        <f t="shared" si="5"/>
        <v>0</v>
      </c>
      <c r="AN15" s="184"/>
      <c r="AO15" s="184">
        <f>IF($W15&gt;0,INDEX('CostModel Coef'!D$17:D$18,$W15),"")</f>
        <v>14.69</v>
      </c>
      <c r="AP15" s="184">
        <f>IF($W15&gt;0,INDEX('CostModel Coef'!E$17:E$18,$W15),"")</f>
        <v>0.4</v>
      </c>
      <c r="AQ15" s="184">
        <f>IF($W15&gt;0,INDEX('CostModel Coef'!F$17:F$18,$W15),"")</f>
        <v>9</v>
      </c>
      <c r="AR15" s="184">
        <f>IF($W15&gt;0,INDEX('CostModel Coef'!G$17:G$18,$W15),"")</f>
        <v>604</v>
      </c>
      <c r="AS15" s="184">
        <f>IF($W15&gt;0,INDEX('CostModel Coef'!H$17:H$18,$W15),"")</f>
        <v>10.56</v>
      </c>
      <c r="AT15" s="184">
        <f>IF($W15&gt;0,INDEX('CostModel Coef'!I$17:I$18,$W15),"")</f>
        <v>0.6</v>
      </c>
      <c r="AU15" s="184">
        <f>IF($W15&gt;0,INDEX('CostModel Coef'!J$17:J$18,$W15),"")</f>
        <v>1.2</v>
      </c>
      <c r="AV15" s="184">
        <f>IF($W15&gt;0,INDEX('CostModel Coef'!K$17:K$18,$W15),"")</f>
        <v>30.78</v>
      </c>
      <c r="AW15" s="184">
        <f>IF($W15&gt;0,INDEX('CostModel Coef'!L$17:L$18,$W15),"")</f>
        <v>0</v>
      </c>
      <c r="AX15" s="184">
        <f>IF($W15&gt;0,INDEX('CostModel Coef'!M$17:M$18,$W15),"")</f>
        <v>40.89</v>
      </c>
      <c r="AY15" s="184">
        <f>IF($W15&gt;0,INDEX('CostModel Coef'!N$17:N$18,$W15),"")</f>
        <v>0</v>
      </c>
      <c r="AZ15" s="184">
        <f>IF($W15&gt;0,INDEX('CostModel Coef'!O$17:O$18,$W15),"")</f>
        <v>0</v>
      </c>
      <c r="BA15" s="184"/>
      <c r="BB15" s="116">
        <f t="shared" si="9"/>
        <v>73.084000000000003</v>
      </c>
      <c r="BC15" s="116">
        <f t="shared" si="6"/>
        <v>0</v>
      </c>
      <c r="BD15" s="116">
        <f t="shared" si="7"/>
        <v>0</v>
      </c>
      <c r="BE15" s="210"/>
      <c r="BF15" s="196" t="str">
        <f t="shared" si="8"/>
        <v/>
      </c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</row>
    <row r="16" spans="1:112" hidden="1">
      <c r="A16" s="210" t="s">
        <v>1824</v>
      </c>
      <c r="B16" s="210" t="s">
        <v>1811</v>
      </c>
      <c r="C16" s="210" t="s">
        <v>1191</v>
      </c>
      <c r="D16" s="210" t="s">
        <v>1762</v>
      </c>
      <c r="E16" s="210" t="s">
        <v>129</v>
      </c>
      <c r="F16" s="210">
        <v>2</v>
      </c>
      <c r="G16" s="210">
        <v>1</v>
      </c>
      <c r="H16" s="210">
        <v>3</v>
      </c>
      <c r="I16" s="210">
        <v>38</v>
      </c>
      <c r="J16" s="210"/>
      <c r="K16" s="210" t="s">
        <v>83</v>
      </c>
      <c r="L16" s="210">
        <v>38</v>
      </c>
      <c r="M16" s="210"/>
      <c r="N16" s="210" t="s">
        <v>117</v>
      </c>
      <c r="O16" s="210"/>
      <c r="P16" s="210" t="s">
        <v>1799</v>
      </c>
      <c r="Q16" s="210" t="s">
        <v>129</v>
      </c>
      <c r="R16" s="210"/>
      <c r="S16" s="210" t="s">
        <v>111</v>
      </c>
      <c r="T16" s="210" t="s">
        <v>1825</v>
      </c>
      <c r="U16" s="115" t="s">
        <v>105</v>
      </c>
      <c r="V16" s="210" t="str">
        <f>IF(W16=0,"out of scope",(INDEX('CostModel Coef'!$C$17:$C$18,W16)))</f>
        <v>MagRS</v>
      </c>
      <c r="W16" s="210">
        <v>1</v>
      </c>
      <c r="X16" s="210"/>
      <c r="Y16" s="116">
        <f>IFERROR(VLOOKUP(C16,LF_lamp!$A$8:$AI$68,35,0)*F16,0)</f>
        <v>0</v>
      </c>
      <c r="Z16" s="210"/>
      <c r="AA16" s="229">
        <f>VLOOKUP(D16,LF_Ballast!$A$8:$N$220,14,FALSE)</f>
        <v>0.9</v>
      </c>
      <c r="AB16" s="229" t="b">
        <f>VLOOKUP(D16,LF_Ballast!$A$8:$I$220,9,FALSE)="Dimming"</f>
        <v>0</v>
      </c>
      <c r="AC16" s="229" t="b">
        <f>VLOOKUP(D16,LF_Ballast!$A$8:$I$220,4,FALSE)="PS"</f>
        <v>0</v>
      </c>
      <c r="AD16" s="210"/>
      <c r="AE16" s="210">
        <f t="shared" si="1"/>
        <v>3</v>
      </c>
      <c r="AF16" s="184">
        <f t="shared" si="2"/>
        <v>0</v>
      </c>
      <c r="AG16" s="184">
        <f t="shared" si="3"/>
        <v>0</v>
      </c>
      <c r="AH16" s="184">
        <f>VLOOKUP($C16,LF_lamp!$A$8:$H$68,8,FALSE)*AE16</f>
        <v>60</v>
      </c>
      <c r="AI16" s="184">
        <f>VLOOKUP($C16,LF_lamp!$A$8:$H$68,8,FALSE)*AF16</f>
        <v>0</v>
      </c>
      <c r="AJ16" s="184">
        <f>VLOOKUP($C16,LF_lamp!$A$8:$H$68,8,FALSE)*AG16</f>
        <v>0</v>
      </c>
      <c r="AK16" s="184">
        <f t="shared" si="0"/>
        <v>1</v>
      </c>
      <c r="AL16" s="184">
        <f t="shared" si="4"/>
        <v>0</v>
      </c>
      <c r="AM16" s="184">
        <f t="shared" si="5"/>
        <v>0</v>
      </c>
      <c r="AN16" s="184"/>
      <c r="AO16" s="184">
        <f>IF($W16&gt;0,INDEX('CostModel Coef'!D$17:D$18,$W16),"")</f>
        <v>14.69</v>
      </c>
      <c r="AP16" s="184">
        <f>IF($W16&gt;0,INDEX('CostModel Coef'!E$17:E$18,$W16),"")</f>
        <v>0.4</v>
      </c>
      <c r="AQ16" s="184">
        <f>IF($W16&gt;0,INDEX('CostModel Coef'!F$17:F$18,$W16),"")</f>
        <v>9</v>
      </c>
      <c r="AR16" s="184">
        <f>IF($W16&gt;0,INDEX('CostModel Coef'!G$17:G$18,$W16),"")</f>
        <v>604</v>
      </c>
      <c r="AS16" s="184">
        <f>IF($W16&gt;0,INDEX('CostModel Coef'!H$17:H$18,$W16),"")</f>
        <v>10.56</v>
      </c>
      <c r="AT16" s="184">
        <f>IF($W16&gt;0,INDEX('CostModel Coef'!I$17:I$18,$W16),"")</f>
        <v>0.6</v>
      </c>
      <c r="AU16" s="184">
        <f>IF($W16&gt;0,INDEX('CostModel Coef'!J$17:J$18,$W16),"")</f>
        <v>1.2</v>
      </c>
      <c r="AV16" s="184">
        <f>IF($W16&gt;0,INDEX('CostModel Coef'!K$17:K$18,$W16),"")</f>
        <v>30.78</v>
      </c>
      <c r="AW16" s="184">
        <f>IF($W16&gt;0,INDEX('CostModel Coef'!L$17:L$18,$W16),"")</f>
        <v>0</v>
      </c>
      <c r="AX16" s="184">
        <f>IF($W16&gt;0,INDEX('CostModel Coef'!M$17:M$18,$W16),"")</f>
        <v>40.89</v>
      </c>
      <c r="AY16" s="184">
        <f>IF($W16&gt;0,INDEX('CostModel Coef'!N$17:N$18,$W16),"")</f>
        <v>0</v>
      </c>
      <c r="AZ16" s="184">
        <f>IF($W16&gt;0,INDEX('CostModel Coef'!O$17:O$18,$W16),"")</f>
        <v>0</v>
      </c>
      <c r="BA16" s="184"/>
      <c r="BB16" s="116">
        <f t="shared" si="9"/>
        <v>89.084000000000003</v>
      </c>
      <c r="BC16" s="116">
        <f t="shared" si="6"/>
        <v>0</v>
      </c>
      <c r="BD16" s="116">
        <f t="shared" si="7"/>
        <v>0</v>
      </c>
      <c r="BE16" s="210"/>
      <c r="BF16" s="196" t="str">
        <f t="shared" si="8"/>
        <v/>
      </c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</row>
    <row r="17" spans="1:60" hidden="1">
      <c r="A17" s="210" t="s">
        <v>1826</v>
      </c>
      <c r="B17" s="210" t="s">
        <v>1317</v>
      </c>
      <c r="C17" s="210" t="s">
        <v>1191</v>
      </c>
      <c r="D17" s="210" t="s">
        <v>1762</v>
      </c>
      <c r="E17" s="210" t="s">
        <v>129</v>
      </c>
      <c r="F17" s="210">
        <v>2</v>
      </c>
      <c r="G17" s="210">
        <v>1</v>
      </c>
      <c r="H17" s="210">
        <v>2</v>
      </c>
      <c r="I17" s="210">
        <v>56</v>
      </c>
      <c r="J17" s="210" t="s">
        <v>1827</v>
      </c>
      <c r="K17" s="210" t="s">
        <v>83</v>
      </c>
      <c r="L17" s="210">
        <v>56</v>
      </c>
      <c r="M17" s="210"/>
      <c r="N17" s="210" t="s">
        <v>123</v>
      </c>
      <c r="O17" s="210"/>
      <c r="P17" s="210" t="s">
        <v>1799</v>
      </c>
      <c r="Q17" s="210" t="s">
        <v>129</v>
      </c>
      <c r="R17" s="210"/>
      <c r="S17" s="210" t="s">
        <v>111</v>
      </c>
      <c r="T17" s="210" t="s">
        <v>1828</v>
      </c>
      <c r="U17" s="115" t="s">
        <v>105</v>
      </c>
      <c r="V17" s="210" t="str">
        <f>IF(W17=0,"out of scope",(INDEX('CostModel Coef'!$C$17:$C$18,W17)))</f>
        <v>MagRS</v>
      </c>
      <c r="W17" s="210">
        <v>1</v>
      </c>
      <c r="X17" s="210"/>
      <c r="Y17" s="116">
        <f>IFERROR(VLOOKUP(C17,LF_lamp!$A$8:$AI$68,35,0)*F17,0)</f>
        <v>0</v>
      </c>
      <c r="Z17" s="210"/>
      <c r="AA17" s="229">
        <f>VLOOKUP(D17,LF_Ballast!$A$8:$N$220,14,FALSE)</f>
        <v>0.9</v>
      </c>
      <c r="AB17" s="229" t="b">
        <f>VLOOKUP(D17,LF_Ballast!$A$8:$I$220,9,FALSE)="Dimming"</f>
        <v>0</v>
      </c>
      <c r="AC17" s="229" t="b">
        <f>VLOOKUP(D17,LF_Ballast!$A$8:$I$220,4,FALSE)="PS"</f>
        <v>0</v>
      </c>
      <c r="AD17" s="210"/>
      <c r="AE17" s="210">
        <f t="shared" si="1"/>
        <v>2</v>
      </c>
      <c r="AF17" s="184">
        <f t="shared" si="2"/>
        <v>0</v>
      </c>
      <c r="AG17" s="184">
        <f t="shared" si="3"/>
        <v>0</v>
      </c>
      <c r="AH17" s="184">
        <f>VLOOKUP($C17,LF_lamp!$A$8:$H$68,8,FALSE)*AE17</f>
        <v>40</v>
      </c>
      <c r="AI17" s="184">
        <f>VLOOKUP($C17,LF_lamp!$A$8:$H$68,8,FALSE)*AF17</f>
        <v>0</v>
      </c>
      <c r="AJ17" s="184">
        <f>VLOOKUP($C17,LF_lamp!$A$8:$H$68,8,FALSE)*AG17</f>
        <v>0</v>
      </c>
      <c r="AK17" s="184">
        <f t="shared" si="0"/>
        <v>1</v>
      </c>
      <c r="AL17" s="184">
        <f t="shared" si="4"/>
        <v>0</v>
      </c>
      <c r="AM17" s="184">
        <f t="shared" si="5"/>
        <v>0</v>
      </c>
      <c r="AN17" s="184"/>
      <c r="AO17" s="184">
        <f>IF($W17&gt;0,INDEX('CostModel Coef'!D$17:D$18,$W17),"")</f>
        <v>14.69</v>
      </c>
      <c r="AP17" s="184">
        <f>IF($W17&gt;0,INDEX('CostModel Coef'!E$17:E$18,$W17),"")</f>
        <v>0.4</v>
      </c>
      <c r="AQ17" s="184">
        <f>IF($W17&gt;0,INDEX('CostModel Coef'!F$17:F$18,$W17),"")</f>
        <v>9</v>
      </c>
      <c r="AR17" s="184">
        <f>IF($W17&gt;0,INDEX('CostModel Coef'!G$17:G$18,$W17),"")</f>
        <v>604</v>
      </c>
      <c r="AS17" s="184">
        <f>IF($W17&gt;0,INDEX('CostModel Coef'!H$17:H$18,$W17),"")</f>
        <v>10.56</v>
      </c>
      <c r="AT17" s="184">
        <f>IF($W17&gt;0,INDEX('CostModel Coef'!I$17:I$18,$W17),"")</f>
        <v>0.6</v>
      </c>
      <c r="AU17" s="184">
        <f>IF($W17&gt;0,INDEX('CostModel Coef'!J$17:J$18,$W17),"")</f>
        <v>1.2</v>
      </c>
      <c r="AV17" s="184">
        <f>IF($W17&gt;0,INDEX('CostModel Coef'!K$17:K$18,$W17),"")</f>
        <v>30.78</v>
      </c>
      <c r="AW17" s="184">
        <f>IF($W17&gt;0,INDEX('CostModel Coef'!L$17:L$18,$W17),"")</f>
        <v>0</v>
      </c>
      <c r="AX17" s="184">
        <f>IF($W17&gt;0,INDEX('CostModel Coef'!M$17:M$18,$W17),"")</f>
        <v>40.89</v>
      </c>
      <c r="AY17" s="184">
        <f>IF($W17&gt;0,INDEX('CostModel Coef'!N$17:N$18,$W17),"")</f>
        <v>0</v>
      </c>
      <c r="AZ17" s="184">
        <f>IF($W17&gt;0,INDEX('CostModel Coef'!O$17:O$18,$W17),"")</f>
        <v>0</v>
      </c>
      <c r="BA17" s="184"/>
      <c r="BB17" s="116">
        <f t="shared" si="9"/>
        <v>81.084000000000003</v>
      </c>
      <c r="BC17" s="116">
        <f t="shared" si="6"/>
        <v>0</v>
      </c>
      <c r="BD17" s="116">
        <f t="shared" si="7"/>
        <v>0</v>
      </c>
      <c r="BE17" s="210"/>
      <c r="BF17" s="196" t="str">
        <f t="shared" si="8"/>
        <v/>
      </c>
      <c r="BG17" s="210"/>
      <c r="BH17" s="210"/>
    </row>
    <row r="18" spans="1:60" hidden="1">
      <c r="A18" s="210" t="s">
        <v>1829</v>
      </c>
      <c r="B18" s="210" t="s">
        <v>1317</v>
      </c>
      <c r="C18" s="210" t="s">
        <v>1191</v>
      </c>
      <c r="D18" s="210" t="s">
        <v>1762</v>
      </c>
      <c r="E18" s="210" t="s">
        <v>129</v>
      </c>
      <c r="F18" s="210">
        <v>3</v>
      </c>
      <c r="G18" s="210">
        <v>1</v>
      </c>
      <c r="H18" s="210">
        <v>3</v>
      </c>
      <c r="I18" s="210">
        <v>62</v>
      </c>
      <c r="J18" s="210" t="s">
        <v>1830</v>
      </c>
      <c r="K18" s="210" t="s">
        <v>83</v>
      </c>
      <c r="L18" s="210">
        <v>62</v>
      </c>
      <c r="M18" s="210"/>
      <c r="N18" s="210" t="s">
        <v>123</v>
      </c>
      <c r="O18" s="210"/>
      <c r="P18" s="210" t="s">
        <v>1799</v>
      </c>
      <c r="Q18" s="210" t="s">
        <v>129</v>
      </c>
      <c r="R18" s="210"/>
      <c r="S18" s="210" t="s">
        <v>111</v>
      </c>
      <c r="T18" s="210" t="s">
        <v>1831</v>
      </c>
      <c r="U18" s="115" t="s">
        <v>105</v>
      </c>
      <c r="V18" s="210" t="str">
        <f>IF(W18=0,"out of scope",(INDEX('CostModel Coef'!$C$17:$C$18,W18)))</f>
        <v>MagRS</v>
      </c>
      <c r="W18" s="210">
        <v>1</v>
      </c>
      <c r="X18" s="210"/>
      <c r="Y18" s="116">
        <f>IFERROR(VLOOKUP(C18,LF_lamp!$A$8:$AI$68,35,0)*F18,0)</f>
        <v>0</v>
      </c>
      <c r="Z18" s="210"/>
      <c r="AA18" s="229">
        <f>VLOOKUP(D18,LF_Ballast!$A$8:$N$220,14,FALSE)</f>
        <v>0.9</v>
      </c>
      <c r="AB18" s="229" t="b">
        <f>VLOOKUP(D18,LF_Ballast!$A$8:$I$220,9,FALSE)="Dimming"</f>
        <v>0</v>
      </c>
      <c r="AC18" s="229" t="b">
        <f>VLOOKUP(D18,LF_Ballast!$A$8:$I$220,4,FALSE)="PS"</f>
        <v>0</v>
      </c>
      <c r="AD18" s="210"/>
      <c r="AE18" s="210">
        <f t="shared" si="1"/>
        <v>3</v>
      </c>
      <c r="AF18" s="184">
        <f t="shared" si="2"/>
        <v>0</v>
      </c>
      <c r="AG18" s="184">
        <f t="shared" si="3"/>
        <v>0</v>
      </c>
      <c r="AH18" s="184">
        <f>VLOOKUP($C18,LF_lamp!$A$8:$H$68,8,FALSE)*AE18</f>
        <v>60</v>
      </c>
      <c r="AI18" s="184">
        <f>VLOOKUP($C18,LF_lamp!$A$8:$H$68,8,FALSE)*AF18</f>
        <v>0</v>
      </c>
      <c r="AJ18" s="184">
        <f>VLOOKUP($C18,LF_lamp!$A$8:$H$68,8,FALSE)*AG18</f>
        <v>0</v>
      </c>
      <c r="AK18" s="184">
        <f t="shared" si="0"/>
        <v>1</v>
      </c>
      <c r="AL18" s="184">
        <f t="shared" si="4"/>
        <v>0</v>
      </c>
      <c r="AM18" s="184">
        <f t="shared" si="5"/>
        <v>0</v>
      </c>
      <c r="AN18" s="184"/>
      <c r="AO18" s="184">
        <f>IF($W18&gt;0,INDEX('CostModel Coef'!D$17:D$18,$W18),"")</f>
        <v>14.69</v>
      </c>
      <c r="AP18" s="184">
        <f>IF($W18&gt;0,INDEX('CostModel Coef'!E$17:E$18,$W18),"")</f>
        <v>0.4</v>
      </c>
      <c r="AQ18" s="184">
        <f>IF($W18&gt;0,INDEX('CostModel Coef'!F$17:F$18,$W18),"")</f>
        <v>9</v>
      </c>
      <c r="AR18" s="184">
        <f>IF($W18&gt;0,INDEX('CostModel Coef'!G$17:G$18,$W18),"")</f>
        <v>604</v>
      </c>
      <c r="AS18" s="184">
        <f>IF($W18&gt;0,INDEX('CostModel Coef'!H$17:H$18,$W18),"")</f>
        <v>10.56</v>
      </c>
      <c r="AT18" s="184">
        <f>IF($W18&gt;0,INDEX('CostModel Coef'!I$17:I$18,$W18),"")</f>
        <v>0.6</v>
      </c>
      <c r="AU18" s="184">
        <f>IF($W18&gt;0,INDEX('CostModel Coef'!J$17:J$18,$W18),"")</f>
        <v>1.2</v>
      </c>
      <c r="AV18" s="184">
        <f>IF($W18&gt;0,INDEX('CostModel Coef'!K$17:K$18,$W18),"")</f>
        <v>30.78</v>
      </c>
      <c r="AW18" s="184">
        <f>IF($W18&gt;0,INDEX('CostModel Coef'!L$17:L$18,$W18),"")</f>
        <v>0</v>
      </c>
      <c r="AX18" s="184">
        <f>IF($W18&gt;0,INDEX('CostModel Coef'!M$17:M$18,$W18),"")</f>
        <v>40.89</v>
      </c>
      <c r="AY18" s="184">
        <f>IF($W18&gt;0,INDEX('CostModel Coef'!N$17:N$18,$W18),"")</f>
        <v>0</v>
      </c>
      <c r="AZ18" s="184">
        <f>IF($W18&gt;0,INDEX('CostModel Coef'!O$17:O$18,$W18),"")</f>
        <v>0</v>
      </c>
      <c r="BA18" s="184"/>
      <c r="BB18" s="116">
        <f t="shared" si="9"/>
        <v>89.084000000000003</v>
      </c>
      <c r="BC18" s="116">
        <f t="shared" si="6"/>
        <v>0</v>
      </c>
      <c r="BD18" s="116">
        <f t="shared" si="7"/>
        <v>0</v>
      </c>
      <c r="BE18" s="210"/>
      <c r="BF18" s="196" t="str">
        <f t="shared" si="8"/>
        <v/>
      </c>
      <c r="BG18" s="210"/>
      <c r="BH18" s="210"/>
    </row>
    <row r="19" spans="1:60" hidden="1">
      <c r="A19" s="210" t="s">
        <v>1832</v>
      </c>
      <c r="B19" s="210" t="s">
        <v>1811</v>
      </c>
      <c r="C19" s="210" t="s">
        <v>1191</v>
      </c>
      <c r="D19" s="210" t="s">
        <v>1762</v>
      </c>
      <c r="E19" s="210" t="s">
        <v>129</v>
      </c>
      <c r="F19" s="210">
        <v>3</v>
      </c>
      <c r="G19" s="210">
        <v>1</v>
      </c>
      <c r="H19" s="210">
        <v>3</v>
      </c>
      <c r="I19" s="210">
        <v>68</v>
      </c>
      <c r="J19" s="210" t="s">
        <v>1833</v>
      </c>
      <c r="K19" s="210" t="s">
        <v>83</v>
      </c>
      <c r="L19" s="210">
        <v>68</v>
      </c>
      <c r="M19" s="210"/>
      <c r="N19" s="210" t="s">
        <v>123</v>
      </c>
      <c r="O19" s="210"/>
      <c r="P19" s="210" t="s">
        <v>1799</v>
      </c>
      <c r="Q19" s="210" t="s">
        <v>129</v>
      </c>
      <c r="R19" s="210"/>
      <c r="S19" s="210" t="s">
        <v>111</v>
      </c>
      <c r="T19" s="210" t="s">
        <v>1834</v>
      </c>
      <c r="U19" s="115" t="s">
        <v>105</v>
      </c>
      <c r="V19" s="210" t="str">
        <f>IF(W19=0,"out of scope",(INDEX('CostModel Coef'!$C$17:$C$18,W19)))</f>
        <v>MagRS</v>
      </c>
      <c r="W19" s="210">
        <v>1</v>
      </c>
      <c r="X19" s="210"/>
      <c r="Y19" s="116">
        <f>IFERROR(VLOOKUP(C19,LF_lamp!$A$8:$AI$68,35,0)*F19,0)</f>
        <v>0</v>
      </c>
      <c r="Z19" s="210"/>
      <c r="AA19" s="229">
        <f>VLOOKUP(D19,LF_Ballast!$A$8:$N$220,14,FALSE)</f>
        <v>0.9</v>
      </c>
      <c r="AB19" s="229" t="b">
        <f>VLOOKUP(D19,LF_Ballast!$A$8:$I$220,9,FALSE)="Dimming"</f>
        <v>0</v>
      </c>
      <c r="AC19" s="229" t="b">
        <f>VLOOKUP(D19,LF_Ballast!$A$8:$I$220,4,FALSE)="PS"</f>
        <v>0</v>
      </c>
      <c r="AD19" s="210"/>
      <c r="AE19" s="210">
        <f t="shared" si="1"/>
        <v>3</v>
      </c>
      <c r="AF19" s="184">
        <f t="shared" si="2"/>
        <v>0</v>
      </c>
      <c r="AG19" s="184">
        <f t="shared" si="3"/>
        <v>0</v>
      </c>
      <c r="AH19" s="184">
        <f>VLOOKUP($C19,LF_lamp!$A$8:$H$68,8,FALSE)*AE19</f>
        <v>60</v>
      </c>
      <c r="AI19" s="184">
        <f>VLOOKUP($C19,LF_lamp!$A$8:$H$68,8,FALSE)*AF19</f>
        <v>0</v>
      </c>
      <c r="AJ19" s="184">
        <f>VLOOKUP($C19,LF_lamp!$A$8:$H$68,8,FALSE)*AG19</f>
        <v>0</v>
      </c>
      <c r="AK19" s="184">
        <f t="shared" si="0"/>
        <v>1</v>
      </c>
      <c r="AL19" s="184">
        <f t="shared" si="4"/>
        <v>0</v>
      </c>
      <c r="AM19" s="184">
        <f t="shared" si="5"/>
        <v>0</v>
      </c>
      <c r="AN19" s="184"/>
      <c r="AO19" s="184">
        <f>IF($W19&gt;0,INDEX('CostModel Coef'!D$17:D$18,$W19),"")</f>
        <v>14.69</v>
      </c>
      <c r="AP19" s="184">
        <f>IF($W19&gt;0,INDEX('CostModel Coef'!E$17:E$18,$W19),"")</f>
        <v>0.4</v>
      </c>
      <c r="AQ19" s="184">
        <f>IF($W19&gt;0,INDEX('CostModel Coef'!F$17:F$18,$W19),"")</f>
        <v>9</v>
      </c>
      <c r="AR19" s="184">
        <f>IF($W19&gt;0,INDEX('CostModel Coef'!G$17:G$18,$W19),"")</f>
        <v>604</v>
      </c>
      <c r="AS19" s="184">
        <f>IF($W19&gt;0,INDEX('CostModel Coef'!H$17:H$18,$W19),"")</f>
        <v>10.56</v>
      </c>
      <c r="AT19" s="184">
        <f>IF($W19&gt;0,INDEX('CostModel Coef'!I$17:I$18,$W19),"")</f>
        <v>0.6</v>
      </c>
      <c r="AU19" s="184">
        <f>IF($W19&gt;0,INDEX('CostModel Coef'!J$17:J$18,$W19),"")</f>
        <v>1.2</v>
      </c>
      <c r="AV19" s="184">
        <f>IF($W19&gt;0,INDEX('CostModel Coef'!K$17:K$18,$W19),"")</f>
        <v>30.78</v>
      </c>
      <c r="AW19" s="184">
        <f>IF($W19&gt;0,INDEX('CostModel Coef'!L$17:L$18,$W19),"")</f>
        <v>0</v>
      </c>
      <c r="AX19" s="184">
        <f>IF($W19&gt;0,INDEX('CostModel Coef'!M$17:M$18,$W19),"")</f>
        <v>40.89</v>
      </c>
      <c r="AY19" s="184">
        <f>IF($W19&gt;0,INDEX('CostModel Coef'!N$17:N$18,$W19),"")</f>
        <v>0</v>
      </c>
      <c r="AZ19" s="184">
        <f>IF($W19&gt;0,INDEX('CostModel Coef'!O$17:O$18,$W19),"")</f>
        <v>0</v>
      </c>
      <c r="BA19" s="184"/>
      <c r="BB19" s="116">
        <f t="shared" si="9"/>
        <v>89.084000000000003</v>
      </c>
      <c r="BC19" s="116">
        <f t="shared" si="6"/>
        <v>0</v>
      </c>
      <c r="BD19" s="116">
        <f t="shared" si="7"/>
        <v>0</v>
      </c>
      <c r="BE19" s="210"/>
      <c r="BF19" s="196" t="str">
        <f t="shared" si="8"/>
        <v/>
      </c>
      <c r="BG19" s="210"/>
      <c r="BH19" s="210"/>
    </row>
    <row r="20" spans="1:60" hidden="1">
      <c r="A20" s="210" t="s">
        <v>1835</v>
      </c>
      <c r="B20" s="210" t="s">
        <v>1317</v>
      </c>
      <c r="C20" s="210" t="s">
        <v>1193</v>
      </c>
      <c r="D20" s="210" t="s">
        <v>1762</v>
      </c>
      <c r="E20" s="210" t="s">
        <v>129</v>
      </c>
      <c r="F20" s="210">
        <v>1</v>
      </c>
      <c r="G20" s="210">
        <v>1</v>
      </c>
      <c r="H20" s="210">
        <v>1</v>
      </c>
      <c r="I20" s="210">
        <v>62</v>
      </c>
      <c r="J20" s="210" t="s">
        <v>1836</v>
      </c>
      <c r="K20" s="210" t="s">
        <v>83</v>
      </c>
      <c r="L20" s="210">
        <v>62</v>
      </c>
      <c r="M20" s="210"/>
      <c r="N20" s="210" t="s">
        <v>123</v>
      </c>
      <c r="O20" s="210"/>
      <c r="P20" s="210" t="s">
        <v>1799</v>
      </c>
      <c r="Q20" s="210" t="s">
        <v>129</v>
      </c>
      <c r="R20" s="210"/>
      <c r="S20" s="210" t="s">
        <v>111</v>
      </c>
      <c r="T20" s="210" t="s">
        <v>1837</v>
      </c>
      <c r="U20" s="115" t="s">
        <v>105</v>
      </c>
      <c r="V20" s="210" t="str">
        <f>IF(W20=0,"out of scope",(INDEX('CostModel Coef'!$C$17:$C$18,W20)))</f>
        <v>MagRS</v>
      </c>
      <c r="W20" s="210">
        <v>1</v>
      </c>
      <c r="X20" s="210"/>
      <c r="Y20" s="116">
        <f>IFERROR(VLOOKUP(C20,LF_lamp!$A$8:$AI$68,35,0)*F20,0)</f>
        <v>0</v>
      </c>
      <c r="Z20" s="210"/>
      <c r="AA20" s="229">
        <f>VLOOKUP(D20,LF_Ballast!$A$8:$N$220,14,FALSE)</f>
        <v>0.9</v>
      </c>
      <c r="AB20" s="229" t="b">
        <f>VLOOKUP(D20,LF_Ballast!$A$8:$I$220,9,FALSE)="Dimming"</f>
        <v>0</v>
      </c>
      <c r="AC20" s="229" t="b">
        <f>VLOOKUP(D20,LF_Ballast!$A$8:$I$220,4,FALSE)="PS"</f>
        <v>0</v>
      </c>
      <c r="AD20" s="210"/>
      <c r="AE20" s="210">
        <f t="shared" si="1"/>
        <v>1</v>
      </c>
      <c r="AF20" s="184">
        <f t="shared" si="2"/>
        <v>0</v>
      </c>
      <c r="AG20" s="184">
        <f t="shared" si="3"/>
        <v>0</v>
      </c>
      <c r="AH20" s="184">
        <f>VLOOKUP($C20,LF_lamp!$A$8:$H$68,8,FALSE)*AE20</f>
        <v>35</v>
      </c>
      <c r="AI20" s="184">
        <f>VLOOKUP($C20,LF_lamp!$A$8:$H$68,8,FALSE)*AF20</f>
        <v>0</v>
      </c>
      <c r="AJ20" s="184">
        <f>VLOOKUP($C20,LF_lamp!$A$8:$H$68,8,FALSE)*AG20</f>
        <v>0</v>
      </c>
      <c r="AK20" s="184">
        <f t="shared" si="0"/>
        <v>1</v>
      </c>
      <c r="AL20" s="184">
        <f t="shared" si="4"/>
        <v>0</v>
      </c>
      <c r="AM20" s="184">
        <f t="shared" si="5"/>
        <v>0</v>
      </c>
      <c r="AN20" s="184"/>
      <c r="AO20" s="184">
        <f>IF($W20&gt;0,INDEX('CostModel Coef'!D$17:D$18,$W20),"")</f>
        <v>14.69</v>
      </c>
      <c r="AP20" s="184">
        <f>IF($W20&gt;0,INDEX('CostModel Coef'!E$17:E$18,$W20),"")</f>
        <v>0.4</v>
      </c>
      <c r="AQ20" s="184">
        <f>IF($W20&gt;0,INDEX('CostModel Coef'!F$17:F$18,$W20),"")</f>
        <v>9</v>
      </c>
      <c r="AR20" s="184">
        <f>IF($W20&gt;0,INDEX('CostModel Coef'!G$17:G$18,$W20),"")</f>
        <v>604</v>
      </c>
      <c r="AS20" s="184">
        <f>IF($W20&gt;0,INDEX('CostModel Coef'!H$17:H$18,$W20),"")</f>
        <v>10.56</v>
      </c>
      <c r="AT20" s="184">
        <f>IF($W20&gt;0,INDEX('CostModel Coef'!I$17:I$18,$W20),"")</f>
        <v>0.6</v>
      </c>
      <c r="AU20" s="184">
        <f>IF($W20&gt;0,INDEX('CostModel Coef'!J$17:J$18,$W20),"")</f>
        <v>1.2</v>
      </c>
      <c r="AV20" s="184">
        <f>IF($W20&gt;0,INDEX('CostModel Coef'!K$17:K$18,$W20),"")</f>
        <v>30.78</v>
      </c>
      <c r="AW20" s="184">
        <f>IF($W20&gt;0,INDEX('CostModel Coef'!L$17:L$18,$W20),"")</f>
        <v>0</v>
      </c>
      <c r="AX20" s="184">
        <f>IF($W20&gt;0,INDEX('CostModel Coef'!M$17:M$18,$W20),"")</f>
        <v>40.89</v>
      </c>
      <c r="AY20" s="184">
        <f>IF($W20&gt;0,INDEX('CostModel Coef'!N$17:N$18,$W20),"")</f>
        <v>0</v>
      </c>
      <c r="AZ20" s="184">
        <f>IF($W20&gt;0,INDEX('CostModel Coef'!O$17:O$18,$W20),"")</f>
        <v>0</v>
      </c>
      <c r="BA20" s="184"/>
      <c r="BB20" s="116">
        <f t="shared" si="9"/>
        <v>79.084000000000003</v>
      </c>
      <c r="BC20" s="116">
        <f t="shared" si="6"/>
        <v>0</v>
      </c>
      <c r="BD20" s="116">
        <f t="shared" si="7"/>
        <v>0</v>
      </c>
      <c r="BE20" s="210"/>
      <c r="BF20" s="196" t="str">
        <f t="shared" si="8"/>
        <v/>
      </c>
      <c r="BG20" s="210"/>
      <c r="BH20" s="210"/>
    </row>
    <row r="21" spans="1:60" hidden="1">
      <c r="A21" s="210" t="s">
        <v>1838</v>
      </c>
      <c r="B21" s="210" t="s">
        <v>1317</v>
      </c>
      <c r="C21" s="210" t="s">
        <v>1193</v>
      </c>
      <c r="D21" s="210" t="s">
        <v>1762</v>
      </c>
      <c r="E21" s="210" t="s">
        <v>129</v>
      </c>
      <c r="F21" s="210">
        <v>2</v>
      </c>
      <c r="G21" s="210">
        <v>1</v>
      </c>
      <c r="H21" s="210">
        <v>2</v>
      </c>
      <c r="I21" s="210">
        <v>90</v>
      </c>
      <c r="J21" s="210" t="s">
        <v>1839</v>
      </c>
      <c r="K21" s="210" t="s">
        <v>83</v>
      </c>
      <c r="L21" s="210">
        <v>90</v>
      </c>
      <c r="M21" s="210"/>
      <c r="N21" s="210" t="s">
        <v>123</v>
      </c>
      <c r="O21" s="210"/>
      <c r="P21" s="210" t="s">
        <v>1799</v>
      </c>
      <c r="Q21" s="210" t="s">
        <v>129</v>
      </c>
      <c r="R21" s="210"/>
      <c r="S21" s="210" t="s">
        <v>111</v>
      </c>
      <c r="T21" s="210" t="s">
        <v>1840</v>
      </c>
      <c r="U21" s="115" t="s">
        <v>105</v>
      </c>
      <c r="V21" s="210" t="str">
        <f>IF(W21=0,"out of scope",(INDEX('CostModel Coef'!$C$17:$C$18,W21)))</f>
        <v>MagRS</v>
      </c>
      <c r="W21" s="210">
        <v>1</v>
      </c>
      <c r="X21" s="210"/>
      <c r="Y21" s="116">
        <f>IFERROR(VLOOKUP(C21,LF_lamp!$A$8:$AI$68,35,0)*F21,0)</f>
        <v>0</v>
      </c>
      <c r="Z21" s="210"/>
      <c r="AA21" s="229">
        <f>VLOOKUP(D21,LF_Ballast!$A$8:$N$220,14,FALSE)</f>
        <v>0.9</v>
      </c>
      <c r="AB21" s="229" t="b">
        <f>VLOOKUP(D21,LF_Ballast!$A$8:$I$220,9,FALSE)="Dimming"</f>
        <v>0</v>
      </c>
      <c r="AC21" s="229" t="b">
        <f>VLOOKUP(D21,LF_Ballast!$A$8:$I$220,4,FALSE)="PS"</f>
        <v>0</v>
      </c>
      <c r="AD21" s="210"/>
      <c r="AE21" s="210">
        <f t="shared" si="1"/>
        <v>2</v>
      </c>
      <c r="AF21" s="184">
        <f t="shared" si="2"/>
        <v>0</v>
      </c>
      <c r="AG21" s="184">
        <f t="shared" si="3"/>
        <v>0</v>
      </c>
      <c r="AH21" s="184">
        <f>VLOOKUP($C21,LF_lamp!$A$8:$H$68,8,FALSE)*AE21</f>
        <v>70</v>
      </c>
      <c r="AI21" s="184">
        <f>VLOOKUP($C21,LF_lamp!$A$8:$H$68,8,FALSE)*AF21</f>
        <v>0</v>
      </c>
      <c r="AJ21" s="184">
        <f>VLOOKUP($C21,LF_lamp!$A$8:$H$68,8,FALSE)*AG21</f>
        <v>0</v>
      </c>
      <c r="AK21" s="184">
        <f t="shared" si="0"/>
        <v>1</v>
      </c>
      <c r="AL21" s="184">
        <f t="shared" si="4"/>
        <v>0</v>
      </c>
      <c r="AM21" s="184">
        <f t="shared" si="5"/>
        <v>0</v>
      </c>
      <c r="AN21" s="184"/>
      <c r="AO21" s="184">
        <f>IF($W21&gt;0,INDEX('CostModel Coef'!D$17:D$18,$W21),"")</f>
        <v>14.69</v>
      </c>
      <c r="AP21" s="184">
        <f>IF($W21&gt;0,INDEX('CostModel Coef'!E$17:E$18,$W21),"")</f>
        <v>0.4</v>
      </c>
      <c r="AQ21" s="184">
        <f>IF($W21&gt;0,INDEX('CostModel Coef'!F$17:F$18,$W21),"")</f>
        <v>9</v>
      </c>
      <c r="AR21" s="184">
        <f>IF($W21&gt;0,INDEX('CostModel Coef'!G$17:G$18,$W21),"")</f>
        <v>604</v>
      </c>
      <c r="AS21" s="184">
        <f>IF($W21&gt;0,INDEX('CostModel Coef'!H$17:H$18,$W21),"")</f>
        <v>10.56</v>
      </c>
      <c r="AT21" s="184">
        <f>IF($W21&gt;0,INDEX('CostModel Coef'!I$17:I$18,$W21),"")</f>
        <v>0.6</v>
      </c>
      <c r="AU21" s="184">
        <f>IF($W21&gt;0,INDEX('CostModel Coef'!J$17:J$18,$W21),"")</f>
        <v>1.2</v>
      </c>
      <c r="AV21" s="184">
        <f>IF($W21&gt;0,INDEX('CostModel Coef'!K$17:K$18,$W21),"")</f>
        <v>30.78</v>
      </c>
      <c r="AW21" s="184">
        <f>IF($W21&gt;0,INDEX('CostModel Coef'!L$17:L$18,$W21),"")</f>
        <v>0</v>
      </c>
      <c r="AX21" s="184">
        <f>IF($W21&gt;0,INDEX('CostModel Coef'!M$17:M$18,$W21),"")</f>
        <v>40.89</v>
      </c>
      <c r="AY21" s="184">
        <f>IF($W21&gt;0,INDEX('CostModel Coef'!N$17:N$18,$W21),"")</f>
        <v>0</v>
      </c>
      <c r="AZ21" s="184">
        <f>IF($W21&gt;0,INDEX('CostModel Coef'!O$17:O$18,$W21),"")</f>
        <v>0</v>
      </c>
      <c r="BA21" s="184"/>
      <c r="BB21" s="116">
        <f t="shared" si="9"/>
        <v>93.084000000000003</v>
      </c>
      <c r="BC21" s="116">
        <f t="shared" si="6"/>
        <v>0</v>
      </c>
      <c r="BD21" s="116">
        <f t="shared" si="7"/>
        <v>0</v>
      </c>
      <c r="BE21" s="210"/>
      <c r="BF21" s="196" t="str">
        <f t="shared" si="8"/>
        <v/>
      </c>
      <c r="BG21" s="210"/>
      <c r="BH21" s="210"/>
    </row>
    <row r="22" spans="1:60" hidden="1">
      <c r="A22" s="210" t="s">
        <v>1841</v>
      </c>
      <c r="B22" s="210" t="s">
        <v>1317</v>
      </c>
      <c r="C22" s="210" t="s">
        <v>1196</v>
      </c>
      <c r="D22" s="210" t="s">
        <v>1742</v>
      </c>
      <c r="E22" s="210" t="s">
        <v>129</v>
      </c>
      <c r="F22" s="210">
        <v>1</v>
      </c>
      <c r="G22" s="210">
        <v>1</v>
      </c>
      <c r="H22" s="210">
        <v>1</v>
      </c>
      <c r="I22" s="210">
        <v>26</v>
      </c>
      <c r="J22" s="210" t="s">
        <v>1842</v>
      </c>
      <c r="K22" s="210" t="s">
        <v>83</v>
      </c>
      <c r="L22" s="210">
        <v>26</v>
      </c>
      <c r="M22" s="210"/>
      <c r="N22" s="210" t="s">
        <v>123</v>
      </c>
      <c r="O22" s="210"/>
      <c r="P22" s="210" t="s">
        <v>1799</v>
      </c>
      <c r="Q22" s="210" t="s">
        <v>129</v>
      </c>
      <c r="R22" s="210"/>
      <c r="S22" s="210" t="s">
        <v>111</v>
      </c>
      <c r="T22" s="210" t="s">
        <v>1843</v>
      </c>
      <c r="U22" s="115" t="s">
        <v>105</v>
      </c>
      <c r="V22" s="210" t="str">
        <f>IF(W22=0,"out of scope",(INDEX('CostModel Coef'!$C$17:$C$18,W22)))</f>
        <v>out of scope</v>
      </c>
      <c r="W22" s="210">
        <v>0</v>
      </c>
      <c r="X22" s="210"/>
      <c r="Y22" s="116">
        <f>IFERROR(VLOOKUP(C22,LF_lamp!$A$8:$AI$68,35,0)*F22,0)</f>
        <v>0</v>
      </c>
      <c r="Z22" s="210"/>
      <c r="AA22" s="229">
        <f>VLOOKUP(D22,LF_Ballast!$A$8:$N$220,14,FALSE)</f>
        <v>0.9</v>
      </c>
      <c r="AB22" s="229" t="b">
        <f>VLOOKUP(D22,LF_Ballast!$A$8:$I$220,9,FALSE)="Dimming"</f>
        <v>0</v>
      </c>
      <c r="AC22" s="229" t="b">
        <f>VLOOKUP(D22,LF_Ballast!$A$8:$I$220,4,FALSE)="PS"</f>
        <v>0</v>
      </c>
      <c r="AD22" s="210"/>
      <c r="AE22" s="210">
        <f t="shared" si="1"/>
        <v>1</v>
      </c>
      <c r="AF22" s="184">
        <f t="shared" si="2"/>
        <v>0</v>
      </c>
      <c r="AG22" s="184">
        <f t="shared" si="3"/>
        <v>0</v>
      </c>
      <c r="AH22" s="184">
        <f>VLOOKUP($C22,LF_lamp!$A$8:$H$68,8,FALSE)*AE22</f>
        <v>25</v>
      </c>
      <c r="AI22" s="184">
        <f>VLOOKUP($C22,LF_lamp!$A$8:$H$68,8,FALSE)*AF22</f>
        <v>0</v>
      </c>
      <c r="AJ22" s="184">
        <f>VLOOKUP($C22,LF_lamp!$A$8:$H$68,8,FALSE)*AG22</f>
        <v>0</v>
      </c>
      <c r="AK22" s="184">
        <f t="shared" si="0"/>
        <v>1</v>
      </c>
      <c r="AL22" s="184">
        <f t="shared" si="4"/>
        <v>0</v>
      </c>
      <c r="AM22" s="184">
        <f t="shared" si="5"/>
        <v>0</v>
      </c>
      <c r="AN22" s="184"/>
      <c r="AO22" s="184" t="str">
        <f>IF($W22&gt;0,INDEX('CostModel Coef'!D$17:D$18,$W22),"")</f>
        <v/>
      </c>
      <c r="AP22" s="184" t="str">
        <f>IF($W22&gt;0,INDEX('CostModel Coef'!E$17:E$18,$W22),"")</f>
        <v/>
      </c>
      <c r="AQ22" s="184" t="str">
        <f>IF($W22&gt;0,INDEX('CostModel Coef'!F$17:F$18,$W22),"")</f>
        <v/>
      </c>
      <c r="AR22" s="184" t="str">
        <f>IF($W22&gt;0,INDEX('CostModel Coef'!G$17:G$18,$W22),"")</f>
        <v/>
      </c>
      <c r="AS22" s="184" t="str">
        <f>IF($W22&gt;0,INDEX('CostModel Coef'!H$17:H$18,$W22),"")</f>
        <v/>
      </c>
      <c r="AT22" s="184" t="str">
        <f>IF($W22&gt;0,INDEX('CostModel Coef'!I$17:I$18,$W22),"")</f>
        <v/>
      </c>
      <c r="AU22" s="184" t="str">
        <f>IF($W22&gt;0,INDEX('CostModel Coef'!J$17:J$18,$W22),"")</f>
        <v/>
      </c>
      <c r="AV22" s="184" t="str">
        <f>IF($W22&gt;0,INDEX('CostModel Coef'!K$17:K$18,$W22),"")</f>
        <v/>
      </c>
      <c r="AW22" s="184" t="str">
        <f>IF($W22&gt;0,INDEX('CostModel Coef'!L$17:L$18,$W22),"")</f>
        <v/>
      </c>
      <c r="AX22" s="184" t="str">
        <f>IF($W22&gt;0,INDEX('CostModel Coef'!M$17:M$18,$W22),"")</f>
        <v/>
      </c>
      <c r="AY22" s="184" t="str">
        <f>IF($W22&gt;0,INDEX('CostModel Coef'!N$17:N$18,$W22),"")</f>
        <v/>
      </c>
      <c r="AZ22" s="184" t="str">
        <f>IF($W22&gt;0,INDEX('CostModel Coef'!O$17:O$18,$W22),"")</f>
        <v/>
      </c>
      <c r="BA22" s="184"/>
      <c r="BB22" s="116">
        <f t="shared" si="9"/>
        <v>0</v>
      </c>
      <c r="BC22" s="116">
        <f t="shared" si="6"/>
        <v>0</v>
      </c>
      <c r="BD22" s="116">
        <f t="shared" si="7"/>
        <v>0</v>
      </c>
      <c r="BE22" s="210"/>
      <c r="BF22" s="196" t="str">
        <f t="shared" si="8"/>
        <v/>
      </c>
      <c r="BG22" s="210"/>
      <c r="BH22" s="210"/>
    </row>
    <row r="23" spans="1:60" hidden="1">
      <c r="A23" s="210" t="s">
        <v>1844</v>
      </c>
      <c r="B23" s="210" t="s">
        <v>1317</v>
      </c>
      <c r="C23" s="210" t="s">
        <v>1196</v>
      </c>
      <c r="D23" s="210" t="s">
        <v>1742</v>
      </c>
      <c r="E23" s="210" t="s">
        <v>129</v>
      </c>
      <c r="F23" s="210">
        <v>2</v>
      </c>
      <c r="G23" s="210">
        <v>1</v>
      </c>
      <c r="H23" s="210">
        <v>2</v>
      </c>
      <c r="I23" s="210">
        <v>50</v>
      </c>
      <c r="J23" s="210" t="s">
        <v>1845</v>
      </c>
      <c r="K23" s="210" t="s">
        <v>83</v>
      </c>
      <c r="L23" s="210">
        <v>50</v>
      </c>
      <c r="M23" s="210"/>
      <c r="N23" s="210" t="s">
        <v>123</v>
      </c>
      <c r="O23" s="210"/>
      <c r="P23" s="210" t="s">
        <v>1799</v>
      </c>
      <c r="Q23" s="210" t="s">
        <v>129</v>
      </c>
      <c r="R23" s="210"/>
      <c r="S23" s="210" t="s">
        <v>111</v>
      </c>
      <c r="T23" s="210" t="s">
        <v>1846</v>
      </c>
      <c r="U23" s="115" t="s">
        <v>105</v>
      </c>
      <c r="V23" s="210" t="str">
        <f>IF(W23=0,"out of scope",(INDEX('CostModel Coef'!$C$17:$C$18,W23)))</f>
        <v>out of scope</v>
      </c>
      <c r="W23" s="210">
        <v>0</v>
      </c>
      <c r="X23" s="210"/>
      <c r="Y23" s="116">
        <f>IFERROR(VLOOKUP(C23,LF_lamp!$A$8:$AI$68,35,0)*F23,0)</f>
        <v>0</v>
      </c>
      <c r="Z23" s="210"/>
      <c r="AA23" s="229">
        <f>VLOOKUP(D23,LF_Ballast!$A$8:$N$220,14,FALSE)</f>
        <v>0.9</v>
      </c>
      <c r="AB23" s="229" t="b">
        <f>VLOOKUP(D23,LF_Ballast!$A$8:$I$220,9,FALSE)="Dimming"</f>
        <v>0</v>
      </c>
      <c r="AC23" s="229" t="b">
        <f>VLOOKUP(D23,LF_Ballast!$A$8:$I$220,4,FALSE)="PS"</f>
        <v>0</v>
      </c>
      <c r="AD23" s="210"/>
      <c r="AE23" s="210">
        <f t="shared" si="1"/>
        <v>2</v>
      </c>
      <c r="AF23" s="184">
        <f t="shared" si="2"/>
        <v>0</v>
      </c>
      <c r="AG23" s="184">
        <f t="shared" si="3"/>
        <v>0</v>
      </c>
      <c r="AH23" s="184">
        <f>VLOOKUP($C23,LF_lamp!$A$8:$H$68,8,FALSE)*AE23</f>
        <v>50</v>
      </c>
      <c r="AI23" s="184">
        <f>VLOOKUP($C23,LF_lamp!$A$8:$H$68,8,FALSE)*AF23</f>
        <v>0</v>
      </c>
      <c r="AJ23" s="184">
        <f>VLOOKUP($C23,LF_lamp!$A$8:$H$68,8,FALSE)*AG23</f>
        <v>0</v>
      </c>
      <c r="AK23" s="184">
        <f t="shared" si="0"/>
        <v>1</v>
      </c>
      <c r="AL23" s="184">
        <f t="shared" si="4"/>
        <v>0</v>
      </c>
      <c r="AM23" s="184">
        <f t="shared" si="5"/>
        <v>0</v>
      </c>
      <c r="AN23" s="184"/>
      <c r="AO23" s="184" t="str">
        <f>IF($W23&gt;0,INDEX('CostModel Coef'!D$17:D$18,$W23),"")</f>
        <v/>
      </c>
      <c r="AP23" s="184" t="str">
        <f>IF($W23&gt;0,INDEX('CostModel Coef'!E$17:E$18,$W23),"")</f>
        <v/>
      </c>
      <c r="AQ23" s="184" t="str">
        <f>IF($W23&gt;0,INDEX('CostModel Coef'!F$17:F$18,$W23),"")</f>
        <v/>
      </c>
      <c r="AR23" s="184" t="str">
        <f>IF($W23&gt;0,INDEX('CostModel Coef'!G$17:G$18,$W23),"")</f>
        <v/>
      </c>
      <c r="AS23" s="184" t="str">
        <f>IF($W23&gt;0,INDEX('CostModel Coef'!H$17:H$18,$W23),"")</f>
        <v/>
      </c>
      <c r="AT23" s="184" t="str">
        <f>IF($W23&gt;0,INDEX('CostModel Coef'!I$17:I$18,$W23),"")</f>
        <v/>
      </c>
      <c r="AU23" s="184" t="str">
        <f>IF($W23&gt;0,INDEX('CostModel Coef'!J$17:J$18,$W23),"")</f>
        <v/>
      </c>
      <c r="AV23" s="184" t="str">
        <f>IF($W23&gt;0,INDEX('CostModel Coef'!K$17:K$18,$W23),"")</f>
        <v/>
      </c>
      <c r="AW23" s="184" t="str">
        <f>IF($W23&gt;0,INDEX('CostModel Coef'!L$17:L$18,$W23),"")</f>
        <v/>
      </c>
      <c r="AX23" s="184" t="str">
        <f>IF($W23&gt;0,INDEX('CostModel Coef'!M$17:M$18,$W23),"")</f>
        <v/>
      </c>
      <c r="AY23" s="184" t="str">
        <f>IF($W23&gt;0,INDEX('CostModel Coef'!N$17:N$18,$W23),"")</f>
        <v/>
      </c>
      <c r="AZ23" s="184" t="str">
        <f>IF($W23&gt;0,INDEX('CostModel Coef'!O$17:O$18,$W23),"")</f>
        <v/>
      </c>
      <c r="BA23" s="184"/>
      <c r="BB23" s="116">
        <f t="shared" si="9"/>
        <v>0</v>
      </c>
      <c r="BC23" s="116">
        <f t="shared" si="6"/>
        <v>0</v>
      </c>
      <c r="BD23" s="116">
        <f t="shared" si="7"/>
        <v>0</v>
      </c>
      <c r="BE23" s="210"/>
      <c r="BF23" s="196" t="str">
        <f t="shared" si="8"/>
        <v/>
      </c>
      <c r="BG23" s="210"/>
      <c r="BH23" s="210"/>
    </row>
    <row r="24" spans="1:60" hidden="1">
      <c r="A24" s="210" t="s">
        <v>1847</v>
      </c>
      <c r="B24" s="210" t="s">
        <v>1317</v>
      </c>
      <c r="C24" s="210" t="s">
        <v>1196</v>
      </c>
      <c r="D24" s="210" t="s">
        <v>1756</v>
      </c>
      <c r="E24" s="210" t="s">
        <v>129</v>
      </c>
      <c r="F24" s="210">
        <v>6</v>
      </c>
      <c r="G24" s="210">
        <v>3</v>
      </c>
      <c r="H24" s="210">
        <v>2</v>
      </c>
      <c r="I24" s="210">
        <v>198</v>
      </c>
      <c r="J24" s="210" t="s">
        <v>1848</v>
      </c>
      <c r="K24" s="210" t="s">
        <v>83</v>
      </c>
      <c r="L24" s="210">
        <v>198</v>
      </c>
      <c r="M24" s="210"/>
      <c r="N24" s="210" t="s">
        <v>123</v>
      </c>
      <c r="O24" s="210"/>
      <c r="P24" s="210" t="s">
        <v>1799</v>
      </c>
      <c r="Q24" s="210" t="s">
        <v>129</v>
      </c>
      <c r="R24" s="210"/>
      <c r="S24" s="210" t="s">
        <v>111</v>
      </c>
      <c r="T24" s="210" t="s">
        <v>1849</v>
      </c>
      <c r="U24" s="115" t="s">
        <v>105</v>
      </c>
      <c r="V24" s="210" t="str">
        <f>IF(W24=0,"out of scope",(INDEX('CostModel Coef'!$C$17:$C$18,W24)))</f>
        <v>MagRS</v>
      </c>
      <c r="W24" s="210">
        <v>1</v>
      </c>
      <c r="X24" s="210"/>
      <c r="Y24" s="116">
        <f>IFERROR(VLOOKUP(C24,LF_lamp!$A$8:$AI$68,35,0)*F24,0)</f>
        <v>0</v>
      </c>
      <c r="Z24" s="210"/>
      <c r="AA24" s="229">
        <f>VLOOKUP(D24,LF_Ballast!$A$8:$N$220,14,FALSE)</f>
        <v>0.9</v>
      </c>
      <c r="AB24" s="229" t="b">
        <f>VLOOKUP(D24,LF_Ballast!$A$8:$I$220,9,FALSE)="Dimming"</f>
        <v>0</v>
      </c>
      <c r="AC24" s="229" t="b">
        <f>VLOOKUP(D24,LF_Ballast!$A$8:$I$220,4,FALSE)="PS"</f>
        <v>0</v>
      </c>
      <c r="AD24" s="210"/>
      <c r="AE24" s="210">
        <f t="shared" si="1"/>
        <v>2</v>
      </c>
      <c r="AF24" s="184">
        <f t="shared" si="2"/>
        <v>0</v>
      </c>
      <c r="AG24" s="184">
        <f t="shared" si="3"/>
        <v>0</v>
      </c>
      <c r="AH24" s="184">
        <f>VLOOKUP($C24,LF_lamp!$A$8:$H$68,8,FALSE)*AE24</f>
        <v>50</v>
      </c>
      <c r="AI24" s="184">
        <f>VLOOKUP($C24,LF_lamp!$A$8:$H$68,8,FALSE)*AF24</f>
        <v>0</v>
      </c>
      <c r="AJ24" s="184">
        <f>VLOOKUP($C24,LF_lamp!$A$8:$H$68,8,FALSE)*AG24</f>
        <v>0</v>
      </c>
      <c r="AK24" s="184">
        <f t="shared" si="0"/>
        <v>3</v>
      </c>
      <c r="AL24" s="184">
        <f t="shared" si="4"/>
        <v>0</v>
      </c>
      <c r="AM24" s="184">
        <f t="shared" si="5"/>
        <v>0</v>
      </c>
      <c r="AN24" s="184"/>
      <c r="AO24" s="184">
        <f>IF($W24&gt;0,INDEX('CostModel Coef'!D$17:D$18,$W24),"")</f>
        <v>14.69</v>
      </c>
      <c r="AP24" s="184">
        <f>IF($W24&gt;0,INDEX('CostModel Coef'!E$17:E$18,$W24),"")</f>
        <v>0.4</v>
      </c>
      <c r="AQ24" s="184">
        <f>IF($W24&gt;0,INDEX('CostModel Coef'!F$17:F$18,$W24),"")</f>
        <v>9</v>
      </c>
      <c r="AR24" s="184">
        <f>IF($W24&gt;0,INDEX('CostModel Coef'!G$17:G$18,$W24),"")</f>
        <v>604</v>
      </c>
      <c r="AS24" s="184">
        <f>IF($W24&gt;0,INDEX('CostModel Coef'!H$17:H$18,$W24),"")</f>
        <v>10.56</v>
      </c>
      <c r="AT24" s="184">
        <f>IF($W24&gt;0,INDEX('CostModel Coef'!I$17:I$18,$W24),"")</f>
        <v>0.6</v>
      </c>
      <c r="AU24" s="184">
        <f>IF($W24&gt;0,INDEX('CostModel Coef'!J$17:J$18,$W24),"")</f>
        <v>1.2</v>
      </c>
      <c r="AV24" s="184">
        <f>IF($W24&gt;0,INDEX('CostModel Coef'!K$17:K$18,$W24),"")</f>
        <v>30.78</v>
      </c>
      <c r="AW24" s="184">
        <f>IF($W24&gt;0,INDEX('CostModel Coef'!L$17:L$18,$W24),"")</f>
        <v>0</v>
      </c>
      <c r="AX24" s="184">
        <f>IF($W24&gt;0,INDEX('CostModel Coef'!M$17:M$18,$W24),"")</f>
        <v>40.89</v>
      </c>
      <c r="AY24" s="184">
        <f>IF($W24&gt;0,INDEX('CostModel Coef'!N$17:N$18,$W24),"")</f>
        <v>0</v>
      </c>
      <c r="AZ24" s="184">
        <f>IF($W24&gt;0,INDEX('CostModel Coef'!O$17:O$18,$W24),"")</f>
        <v>0</v>
      </c>
      <c r="BA24" s="184"/>
      <c r="BB24" s="116">
        <f t="shared" si="9"/>
        <v>255.25200000000001</v>
      </c>
      <c r="BC24" s="116">
        <f t="shared" si="6"/>
        <v>0</v>
      </c>
      <c r="BD24" s="116">
        <f t="shared" si="7"/>
        <v>0</v>
      </c>
      <c r="BE24" s="210"/>
      <c r="BF24" s="196" t="str">
        <f t="shared" si="8"/>
        <v/>
      </c>
      <c r="BG24" s="210"/>
      <c r="BH24" s="210"/>
    </row>
    <row r="25" spans="1:60" hidden="1">
      <c r="A25" s="210" t="s">
        <v>1850</v>
      </c>
      <c r="B25" s="210" t="s">
        <v>1317</v>
      </c>
      <c r="C25" s="210" t="s">
        <v>1196</v>
      </c>
      <c r="D25" s="210" t="s">
        <v>1756</v>
      </c>
      <c r="E25" s="210" t="s">
        <v>129</v>
      </c>
      <c r="F25" s="210">
        <v>1</v>
      </c>
      <c r="G25" s="210">
        <v>0.5</v>
      </c>
      <c r="H25" s="210">
        <v>2</v>
      </c>
      <c r="I25" s="210">
        <v>33</v>
      </c>
      <c r="J25" s="210" t="s">
        <v>1851</v>
      </c>
      <c r="K25" s="210" t="s">
        <v>83</v>
      </c>
      <c r="L25" s="210">
        <v>33</v>
      </c>
      <c r="M25" s="210"/>
      <c r="N25" s="210" t="s">
        <v>123</v>
      </c>
      <c r="O25" s="210"/>
      <c r="P25" s="210" t="s">
        <v>1799</v>
      </c>
      <c r="Q25" s="210" t="s">
        <v>129</v>
      </c>
      <c r="R25" s="210"/>
      <c r="S25" s="210" t="s">
        <v>111</v>
      </c>
      <c r="T25" s="210" t="s">
        <v>1852</v>
      </c>
      <c r="U25" s="115" t="s">
        <v>105</v>
      </c>
      <c r="V25" s="210" t="str">
        <f>IF(W25=0,"out of scope",(INDEX('CostModel Coef'!$C$17:$C$18,W25)))</f>
        <v>MagRS</v>
      </c>
      <c r="W25" s="210">
        <v>1</v>
      </c>
      <c r="X25" s="210"/>
      <c r="Y25" s="116">
        <f>IFERROR(VLOOKUP(C25,LF_lamp!$A$8:$AI$68,35,0)*F25,0)</f>
        <v>0</v>
      </c>
      <c r="Z25" s="210"/>
      <c r="AA25" s="229">
        <f>VLOOKUP(D25,LF_Ballast!$A$8:$N$220,14,FALSE)</f>
        <v>0.9</v>
      </c>
      <c r="AB25" s="229" t="b">
        <f>VLOOKUP(D25,LF_Ballast!$A$8:$I$220,9,FALSE)="Dimming"</f>
        <v>0</v>
      </c>
      <c r="AC25" s="229" t="b">
        <f>VLOOKUP(D25,LF_Ballast!$A$8:$I$220,4,FALSE)="PS"</f>
        <v>0</v>
      </c>
      <c r="AD25" s="210"/>
      <c r="AE25" s="210">
        <f t="shared" si="1"/>
        <v>2</v>
      </c>
      <c r="AF25" s="184">
        <f t="shared" si="2"/>
        <v>0</v>
      </c>
      <c r="AG25" s="184">
        <f t="shared" si="3"/>
        <v>0</v>
      </c>
      <c r="AH25" s="184">
        <f>VLOOKUP($C25,LF_lamp!$A$8:$H$68,8,FALSE)*AE25</f>
        <v>50</v>
      </c>
      <c r="AI25" s="184">
        <f>VLOOKUP($C25,LF_lamp!$A$8:$H$68,8,FALSE)*AF25</f>
        <v>0</v>
      </c>
      <c r="AJ25" s="184">
        <f>VLOOKUP($C25,LF_lamp!$A$8:$H$68,8,FALSE)*AG25</f>
        <v>0</v>
      </c>
      <c r="AK25" s="184">
        <f t="shared" si="0"/>
        <v>0.5</v>
      </c>
      <c r="AL25" s="184">
        <f t="shared" si="4"/>
        <v>0</v>
      </c>
      <c r="AM25" s="184">
        <f t="shared" si="5"/>
        <v>0</v>
      </c>
      <c r="AN25" s="184"/>
      <c r="AO25" s="184">
        <f>IF($W25&gt;0,INDEX('CostModel Coef'!D$17:D$18,$W25),"")</f>
        <v>14.69</v>
      </c>
      <c r="AP25" s="184">
        <f>IF($W25&gt;0,INDEX('CostModel Coef'!E$17:E$18,$W25),"")</f>
        <v>0.4</v>
      </c>
      <c r="AQ25" s="184">
        <f>IF($W25&gt;0,INDEX('CostModel Coef'!F$17:F$18,$W25),"")</f>
        <v>9</v>
      </c>
      <c r="AR25" s="184">
        <f>IF($W25&gt;0,INDEX('CostModel Coef'!G$17:G$18,$W25),"")</f>
        <v>604</v>
      </c>
      <c r="AS25" s="184">
        <f>IF($W25&gt;0,INDEX('CostModel Coef'!H$17:H$18,$W25),"")</f>
        <v>10.56</v>
      </c>
      <c r="AT25" s="184">
        <f>IF($W25&gt;0,INDEX('CostModel Coef'!I$17:I$18,$W25),"")</f>
        <v>0.6</v>
      </c>
      <c r="AU25" s="184">
        <f>IF($W25&gt;0,INDEX('CostModel Coef'!J$17:J$18,$W25),"")</f>
        <v>1.2</v>
      </c>
      <c r="AV25" s="184">
        <f>IF($W25&gt;0,INDEX('CostModel Coef'!K$17:K$18,$W25),"")</f>
        <v>30.78</v>
      </c>
      <c r="AW25" s="184">
        <f>IF($W25&gt;0,INDEX('CostModel Coef'!L$17:L$18,$W25),"")</f>
        <v>0</v>
      </c>
      <c r="AX25" s="184">
        <f>IF($W25&gt;0,INDEX('CostModel Coef'!M$17:M$18,$W25),"")</f>
        <v>40.89</v>
      </c>
      <c r="AY25" s="184">
        <f>IF($W25&gt;0,INDEX('CostModel Coef'!N$17:N$18,$W25),"")</f>
        <v>0</v>
      </c>
      <c r="AZ25" s="184">
        <f>IF($W25&gt;0,INDEX('CostModel Coef'!O$17:O$18,$W25),"")</f>
        <v>0</v>
      </c>
      <c r="BA25" s="184"/>
      <c r="BB25" s="116">
        <f t="shared" si="9"/>
        <v>42.542000000000002</v>
      </c>
      <c r="BC25" s="116">
        <f t="shared" si="6"/>
        <v>0</v>
      </c>
      <c r="BD25" s="116">
        <f t="shared" si="7"/>
        <v>0</v>
      </c>
      <c r="BE25" s="210"/>
      <c r="BF25" s="196" t="str">
        <f t="shared" si="8"/>
        <v/>
      </c>
      <c r="BG25" s="210"/>
      <c r="BH25" s="210"/>
    </row>
    <row r="26" spans="1:60" hidden="1">
      <c r="A26" s="210" t="s">
        <v>1853</v>
      </c>
      <c r="B26" s="210" t="s">
        <v>1317</v>
      </c>
      <c r="C26" s="210" t="s">
        <v>1196</v>
      </c>
      <c r="D26" s="210" t="s">
        <v>1756</v>
      </c>
      <c r="E26" s="210" t="s">
        <v>129</v>
      </c>
      <c r="F26" s="210">
        <v>2</v>
      </c>
      <c r="G26" s="210">
        <v>1</v>
      </c>
      <c r="H26" s="210">
        <v>2</v>
      </c>
      <c r="I26" s="210">
        <v>66</v>
      </c>
      <c r="J26" s="210" t="s">
        <v>1854</v>
      </c>
      <c r="K26" s="210" t="s">
        <v>83</v>
      </c>
      <c r="L26" s="210">
        <v>66</v>
      </c>
      <c r="M26" s="210"/>
      <c r="N26" s="210" t="s">
        <v>123</v>
      </c>
      <c r="O26" s="210"/>
      <c r="P26" s="210" t="s">
        <v>1799</v>
      </c>
      <c r="Q26" s="210" t="s">
        <v>129</v>
      </c>
      <c r="R26" s="210"/>
      <c r="S26" s="210" t="s">
        <v>111</v>
      </c>
      <c r="T26" s="210" t="s">
        <v>1855</v>
      </c>
      <c r="U26" s="115" t="s">
        <v>105</v>
      </c>
      <c r="V26" s="210" t="str">
        <f>IF(W26=0,"out of scope",(INDEX('CostModel Coef'!$C$17:$C$18,W26)))</f>
        <v>MagRS</v>
      </c>
      <c r="W26" s="210">
        <v>1</v>
      </c>
      <c r="X26" s="210"/>
      <c r="Y26" s="116">
        <f>IFERROR(VLOOKUP(C26,LF_lamp!$A$8:$AI$68,35,0)*F26,0)</f>
        <v>0</v>
      </c>
      <c r="Z26" s="210"/>
      <c r="AA26" s="229">
        <f>VLOOKUP(D26,LF_Ballast!$A$8:$N$220,14,FALSE)</f>
        <v>0.9</v>
      </c>
      <c r="AB26" s="229" t="b">
        <f>VLOOKUP(D26,LF_Ballast!$A$8:$I$220,9,FALSE)="Dimming"</f>
        <v>0</v>
      </c>
      <c r="AC26" s="229" t="b">
        <f>VLOOKUP(D26,LF_Ballast!$A$8:$I$220,4,FALSE)="PS"</f>
        <v>0</v>
      </c>
      <c r="AD26" s="210"/>
      <c r="AE26" s="210">
        <f t="shared" si="1"/>
        <v>2</v>
      </c>
      <c r="AF26" s="184">
        <f t="shared" si="2"/>
        <v>0</v>
      </c>
      <c r="AG26" s="184">
        <f t="shared" si="3"/>
        <v>0</v>
      </c>
      <c r="AH26" s="184">
        <f>VLOOKUP($C26,LF_lamp!$A$8:$H$68,8,FALSE)*AE26</f>
        <v>50</v>
      </c>
      <c r="AI26" s="184">
        <f>VLOOKUP($C26,LF_lamp!$A$8:$H$68,8,FALSE)*AF26</f>
        <v>0</v>
      </c>
      <c r="AJ26" s="184">
        <f>VLOOKUP($C26,LF_lamp!$A$8:$H$68,8,FALSE)*AG26</f>
        <v>0</v>
      </c>
      <c r="AK26" s="184">
        <f t="shared" si="0"/>
        <v>1</v>
      </c>
      <c r="AL26" s="184">
        <f t="shared" si="4"/>
        <v>0</v>
      </c>
      <c r="AM26" s="184">
        <f t="shared" si="5"/>
        <v>0</v>
      </c>
      <c r="AN26" s="184"/>
      <c r="AO26" s="184">
        <f>IF($W26&gt;0,INDEX('CostModel Coef'!D$17:D$18,$W26),"")</f>
        <v>14.69</v>
      </c>
      <c r="AP26" s="184">
        <f>IF($W26&gt;0,INDEX('CostModel Coef'!E$17:E$18,$W26),"")</f>
        <v>0.4</v>
      </c>
      <c r="AQ26" s="184">
        <f>IF($W26&gt;0,INDEX('CostModel Coef'!F$17:F$18,$W26),"")</f>
        <v>9</v>
      </c>
      <c r="AR26" s="184">
        <f>IF($W26&gt;0,INDEX('CostModel Coef'!G$17:G$18,$W26),"")</f>
        <v>604</v>
      </c>
      <c r="AS26" s="184">
        <f>IF($W26&gt;0,INDEX('CostModel Coef'!H$17:H$18,$W26),"")</f>
        <v>10.56</v>
      </c>
      <c r="AT26" s="184">
        <f>IF($W26&gt;0,INDEX('CostModel Coef'!I$17:I$18,$W26),"")</f>
        <v>0.6</v>
      </c>
      <c r="AU26" s="184">
        <f>IF($W26&gt;0,INDEX('CostModel Coef'!J$17:J$18,$W26),"")</f>
        <v>1.2</v>
      </c>
      <c r="AV26" s="184">
        <f>IF($W26&gt;0,INDEX('CostModel Coef'!K$17:K$18,$W26),"")</f>
        <v>30.78</v>
      </c>
      <c r="AW26" s="184">
        <f>IF($W26&gt;0,INDEX('CostModel Coef'!L$17:L$18,$W26),"")</f>
        <v>0</v>
      </c>
      <c r="AX26" s="184">
        <f>IF($W26&gt;0,INDEX('CostModel Coef'!M$17:M$18,$W26),"")</f>
        <v>40.89</v>
      </c>
      <c r="AY26" s="184">
        <f>IF($W26&gt;0,INDEX('CostModel Coef'!N$17:N$18,$W26),"")</f>
        <v>0</v>
      </c>
      <c r="AZ26" s="184">
        <f>IF($W26&gt;0,INDEX('CostModel Coef'!O$17:O$18,$W26),"")</f>
        <v>0</v>
      </c>
      <c r="BA26" s="184"/>
      <c r="BB26" s="116">
        <f t="shared" si="9"/>
        <v>85.084000000000003</v>
      </c>
      <c r="BC26" s="116">
        <f t="shared" si="6"/>
        <v>0</v>
      </c>
      <c r="BD26" s="116">
        <f t="shared" si="7"/>
        <v>0</v>
      </c>
      <c r="BE26" s="210"/>
      <c r="BF26" s="196" t="str">
        <f t="shared" si="8"/>
        <v/>
      </c>
      <c r="BG26" s="210"/>
      <c r="BH26" s="210"/>
    </row>
    <row r="27" spans="1:60" hidden="1">
      <c r="A27" s="210" t="s">
        <v>1856</v>
      </c>
      <c r="B27" s="210" t="s">
        <v>1811</v>
      </c>
      <c r="C27" s="210" t="s">
        <v>1196</v>
      </c>
      <c r="D27" s="210" t="s">
        <v>1762</v>
      </c>
      <c r="E27" s="210" t="s">
        <v>129</v>
      </c>
      <c r="F27" s="210">
        <v>2</v>
      </c>
      <c r="G27" s="210">
        <v>2</v>
      </c>
      <c r="H27" s="210" t="s">
        <v>1857</v>
      </c>
      <c r="I27" s="210">
        <v>73</v>
      </c>
      <c r="J27" s="210"/>
      <c r="K27" s="210" t="s">
        <v>83</v>
      </c>
      <c r="L27" s="210">
        <v>73</v>
      </c>
      <c r="M27" s="210"/>
      <c r="N27" s="210" t="s">
        <v>117</v>
      </c>
      <c r="O27" s="210"/>
      <c r="P27" s="210" t="s">
        <v>1812</v>
      </c>
      <c r="Q27" s="210" t="s">
        <v>129</v>
      </c>
      <c r="R27" s="210"/>
      <c r="S27" s="210" t="s">
        <v>111</v>
      </c>
      <c r="T27" s="210" t="s">
        <v>1858</v>
      </c>
      <c r="U27" s="115" t="s">
        <v>105</v>
      </c>
      <c r="V27" s="210" t="str">
        <f>IF(W27=0,"out of scope",(INDEX('CostModel Coef'!$C$17:$C$18,W27)))</f>
        <v>MagRS</v>
      </c>
      <c r="W27" s="210">
        <v>1</v>
      </c>
      <c r="X27" s="210"/>
      <c r="Y27" s="116">
        <f>IFERROR(VLOOKUP(C27,LF_lamp!$A$8:$AI$68,35,0)*F27,0)</f>
        <v>0</v>
      </c>
      <c r="Z27" s="210"/>
      <c r="AA27" s="229">
        <f>VLOOKUP(D27,LF_Ballast!$A$8:$N$220,14,FALSE)</f>
        <v>0.9</v>
      </c>
      <c r="AB27" s="229" t="b">
        <f>VLOOKUP(D27,LF_Ballast!$A$8:$I$220,9,FALSE)="Dimming"</f>
        <v>0</v>
      </c>
      <c r="AC27" s="229" t="b">
        <f>VLOOKUP(D27,LF_Ballast!$A$8:$I$220,4,FALSE)="PS"</f>
        <v>0</v>
      </c>
      <c r="AD27" s="210"/>
      <c r="AE27" s="210">
        <f t="shared" si="1"/>
        <v>1</v>
      </c>
      <c r="AF27" s="184">
        <f t="shared" si="2"/>
        <v>2</v>
      </c>
      <c r="AG27" s="184">
        <f t="shared" si="3"/>
        <v>0</v>
      </c>
      <c r="AH27" s="184">
        <f>VLOOKUP($C27,LF_lamp!$A$8:$H$68,8,FALSE)*AE27</f>
        <v>25</v>
      </c>
      <c r="AI27" s="184">
        <f>VLOOKUP($C27,LF_lamp!$A$8:$H$68,8,FALSE)*AF27</f>
        <v>50</v>
      </c>
      <c r="AJ27" s="184">
        <f>VLOOKUP($C27,LF_lamp!$A$8:$H$68,8,FALSE)*AG27</f>
        <v>0</v>
      </c>
      <c r="AK27" s="184">
        <f t="shared" si="0"/>
        <v>1</v>
      </c>
      <c r="AL27" s="184">
        <f t="shared" si="4"/>
        <v>1</v>
      </c>
      <c r="AM27" s="184">
        <f t="shared" si="5"/>
        <v>0</v>
      </c>
      <c r="AN27" s="184"/>
      <c r="AO27" s="184">
        <f>IF($W27&gt;0,INDEX('CostModel Coef'!D$17:D$18,$W27),"")</f>
        <v>14.69</v>
      </c>
      <c r="AP27" s="184">
        <f>IF($W27&gt;0,INDEX('CostModel Coef'!E$17:E$18,$W27),"")</f>
        <v>0.4</v>
      </c>
      <c r="AQ27" s="184">
        <f>IF($W27&gt;0,INDEX('CostModel Coef'!F$17:F$18,$W27),"")</f>
        <v>9</v>
      </c>
      <c r="AR27" s="184">
        <f>IF($W27&gt;0,INDEX('CostModel Coef'!G$17:G$18,$W27),"")</f>
        <v>604</v>
      </c>
      <c r="AS27" s="184">
        <f>IF($W27&gt;0,INDEX('CostModel Coef'!H$17:H$18,$W27),"")</f>
        <v>10.56</v>
      </c>
      <c r="AT27" s="184">
        <f>IF($W27&gt;0,INDEX('CostModel Coef'!I$17:I$18,$W27),"")</f>
        <v>0.6</v>
      </c>
      <c r="AU27" s="184">
        <f>IF($W27&gt;0,INDEX('CostModel Coef'!J$17:J$18,$W27),"")</f>
        <v>1.2</v>
      </c>
      <c r="AV27" s="184">
        <f>IF($W27&gt;0,INDEX('CostModel Coef'!K$17:K$18,$W27),"")</f>
        <v>30.78</v>
      </c>
      <c r="AW27" s="184">
        <f>IF($W27&gt;0,INDEX('CostModel Coef'!L$17:L$18,$W27),"")</f>
        <v>0</v>
      </c>
      <c r="AX27" s="184">
        <f>IF($W27&gt;0,INDEX('CostModel Coef'!M$17:M$18,$W27),"")</f>
        <v>40.89</v>
      </c>
      <c r="AY27" s="184">
        <f>IF($W27&gt;0,INDEX('CostModel Coef'!N$17:N$18,$W27),"")</f>
        <v>0</v>
      </c>
      <c r="AZ27" s="184">
        <f>IF($W27&gt;0,INDEX('CostModel Coef'!O$17:O$18,$W27),"")</f>
        <v>0</v>
      </c>
      <c r="BA27" s="184"/>
      <c r="BB27" s="116">
        <f t="shared" si="9"/>
        <v>75.084000000000003</v>
      </c>
      <c r="BC27" s="116">
        <f t="shared" si="6"/>
        <v>85.084000000000003</v>
      </c>
      <c r="BD27" s="116">
        <f t="shared" si="7"/>
        <v>0</v>
      </c>
      <c r="BE27" s="210"/>
      <c r="BF27" s="196" t="str">
        <f t="shared" si="8"/>
        <v/>
      </c>
      <c r="BG27" s="210"/>
      <c r="BH27" s="210"/>
    </row>
    <row r="28" spans="1:60" hidden="1">
      <c r="A28" s="210" t="s">
        <v>1859</v>
      </c>
      <c r="B28" s="210" t="s">
        <v>1317</v>
      </c>
      <c r="C28" s="210" t="s">
        <v>1196</v>
      </c>
      <c r="D28" s="210" t="s">
        <v>1762</v>
      </c>
      <c r="E28" s="210" t="s">
        <v>129</v>
      </c>
      <c r="F28" s="210">
        <v>3</v>
      </c>
      <c r="G28" s="210">
        <v>2</v>
      </c>
      <c r="H28" s="210" t="s">
        <v>1857</v>
      </c>
      <c r="I28" s="210">
        <v>115</v>
      </c>
      <c r="J28" s="210" t="s">
        <v>1860</v>
      </c>
      <c r="K28" s="210" t="s">
        <v>83</v>
      </c>
      <c r="L28" s="210">
        <v>115</v>
      </c>
      <c r="M28" s="210"/>
      <c r="N28" s="210" t="s">
        <v>123</v>
      </c>
      <c r="O28" s="210"/>
      <c r="P28" s="210" t="s">
        <v>1799</v>
      </c>
      <c r="Q28" s="210" t="s">
        <v>129</v>
      </c>
      <c r="R28" s="210"/>
      <c r="S28" s="210" t="s">
        <v>111</v>
      </c>
      <c r="T28" s="210" t="s">
        <v>1861</v>
      </c>
      <c r="U28" s="115" t="s">
        <v>105</v>
      </c>
      <c r="V28" s="210" t="str">
        <f>IF(W28=0,"out of scope",(INDEX('CostModel Coef'!$C$17:$C$18,W28)))</f>
        <v>MagRS</v>
      </c>
      <c r="W28" s="210">
        <v>1</v>
      </c>
      <c r="X28" s="210"/>
      <c r="Y28" s="116">
        <f>IFERROR(VLOOKUP(C28,LF_lamp!$A$8:$AI$68,35,0)*F28,0)</f>
        <v>0</v>
      </c>
      <c r="Z28" s="210"/>
      <c r="AA28" s="229">
        <f>VLOOKUP(D28,LF_Ballast!$A$8:$N$220,14,FALSE)</f>
        <v>0.9</v>
      </c>
      <c r="AB28" s="229" t="b">
        <f>VLOOKUP(D28,LF_Ballast!$A$8:$I$220,9,FALSE)="Dimming"</f>
        <v>0</v>
      </c>
      <c r="AC28" s="229" t="b">
        <f>VLOOKUP(D28,LF_Ballast!$A$8:$I$220,4,FALSE)="PS"</f>
        <v>0</v>
      </c>
      <c r="AD28" s="210"/>
      <c r="AE28" s="210">
        <f t="shared" si="1"/>
        <v>1</v>
      </c>
      <c r="AF28" s="184">
        <f t="shared" si="2"/>
        <v>2</v>
      </c>
      <c r="AG28" s="184">
        <f t="shared" si="3"/>
        <v>0</v>
      </c>
      <c r="AH28" s="184">
        <f>VLOOKUP($C28,LF_lamp!$A$8:$H$68,8,FALSE)*AE28</f>
        <v>25</v>
      </c>
      <c r="AI28" s="184">
        <f>VLOOKUP($C28,LF_lamp!$A$8:$H$68,8,FALSE)*AF28</f>
        <v>50</v>
      </c>
      <c r="AJ28" s="184">
        <f>VLOOKUP($C28,LF_lamp!$A$8:$H$68,8,FALSE)*AG28</f>
        <v>0</v>
      </c>
      <c r="AK28" s="184">
        <f t="shared" si="0"/>
        <v>1</v>
      </c>
      <c r="AL28" s="184">
        <f t="shared" si="4"/>
        <v>1</v>
      </c>
      <c r="AM28" s="184">
        <f t="shared" si="5"/>
        <v>0</v>
      </c>
      <c r="AN28" s="184"/>
      <c r="AO28" s="184">
        <f>IF($W28&gt;0,INDEX('CostModel Coef'!D$17:D$18,$W28),"")</f>
        <v>14.69</v>
      </c>
      <c r="AP28" s="184">
        <f>IF($W28&gt;0,INDEX('CostModel Coef'!E$17:E$18,$W28),"")</f>
        <v>0.4</v>
      </c>
      <c r="AQ28" s="184">
        <f>IF($W28&gt;0,INDEX('CostModel Coef'!F$17:F$18,$W28),"")</f>
        <v>9</v>
      </c>
      <c r="AR28" s="184">
        <f>IF($W28&gt;0,INDEX('CostModel Coef'!G$17:G$18,$W28),"")</f>
        <v>604</v>
      </c>
      <c r="AS28" s="184">
        <f>IF($W28&gt;0,INDEX('CostModel Coef'!H$17:H$18,$W28),"")</f>
        <v>10.56</v>
      </c>
      <c r="AT28" s="184">
        <f>IF($W28&gt;0,INDEX('CostModel Coef'!I$17:I$18,$W28),"")</f>
        <v>0.6</v>
      </c>
      <c r="AU28" s="184">
        <f>IF($W28&gt;0,INDEX('CostModel Coef'!J$17:J$18,$W28),"")</f>
        <v>1.2</v>
      </c>
      <c r="AV28" s="184">
        <f>IF($W28&gt;0,INDEX('CostModel Coef'!K$17:K$18,$W28),"")</f>
        <v>30.78</v>
      </c>
      <c r="AW28" s="184">
        <f>IF($W28&gt;0,INDEX('CostModel Coef'!L$17:L$18,$W28),"")</f>
        <v>0</v>
      </c>
      <c r="AX28" s="184">
        <f>IF($W28&gt;0,INDEX('CostModel Coef'!M$17:M$18,$W28),"")</f>
        <v>40.89</v>
      </c>
      <c r="AY28" s="184">
        <f>IF($W28&gt;0,INDEX('CostModel Coef'!N$17:N$18,$W28),"")</f>
        <v>0</v>
      </c>
      <c r="AZ28" s="184">
        <f>IF($W28&gt;0,INDEX('CostModel Coef'!O$17:O$18,$W28),"")</f>
        <v>0</v>
      </c>
      <c r="BA28" s="184"/>
      <c r="BB28" s="116">
        <f t="shared" si="9"/>
        <v>75.084000000000003</v>
      </c>
      <c r="BC28" s="116">
        <f t="shared" si="6"/>
        <v>85.084000000000003</v>
      </c>
      <c r="BD28" s="116">
        <f t="shared" si="7"/>
        <v>0</v>
      </c>
      <c r="BE28" s="210"/>
      <c r="BF28" s="196" t="str">
        <f t="shared" si="8"/>
        <v/>
      </c>
      <c r="BG28" s="210"/>
      <c r="BH28" s="210"/>
    </row>
    <row r="29" spans="1:60" hidden="1">
      <c r="A29" s="210" t="s">
        <v>1862</v>
      </c>
      <c r="B29" s="210" t="s">
        <v>1317</v>
      </c>
      <c r="C29" s="210" t="s">
        <v>1196</v>
      </c>
      <c r="D29" s="210" t="s">
        <v>1762</v>
      </c>
      <c r="E29" s="210" t="s">
        <v>129</v>
      </c>
      <c r="F29" s="210">
        <v>1</v>
      </c>
      <c r="G29" s="210">
        <v>0.5</v>
      </c>
      <c r="H29" s="210">
        <v>2</v>
      </c>
      <c r="I29" s="210">
        <v>37</v>
      </c>
      <c r="J29" s="210" t="s">
        <v>1863</v>
      </c>
      <c r="K29" s="210" t="s">
        <v>83</v>
      </c>
      <c r="L29" s="210">
        <v>37</v>
      </c>
      <c r="M29" s="210"/>
      <c r="N29" s="210" t="s">
        <v>123</v>
      </c>
      <c r="O29" s="210"/>
      <c r="P29" s="210" t="s">
        <v>1799</v>
      </c>
      <c r="Q29" s="210" t="s">
        <v>129</v>
      </c>
      <c r="R29" s="210"/>
      <c r="S29" s="210" t="s">
        <v>111</v>
      </c>
      <c r="T29" s="210" t="s">
        <v>1864</v>
      </c>
      <c r="U29" s="115" t="s">
        <v>105</v>
      </c>
      <c r="V29" s="210" t="str">
        <f>IF(W29=0,"out of scope",(INDEX('CostModel Coef'!$C$17:$C$18,W29)))</f>
        <v>MagRS</v>
      </c>
      <c r="W29" s="210">
        <v>1</v>
      </c>
      <c r="X29" s="210"/>
      <c r="Y29" s="116">
        <f>IFERROR(VLOOKUP(C29,LF_lamp!$A$8:$AI$68,35,0)*F29,0)</f>
        <v>0</v>
      </c>
      <c r="Z29" s="210"/>
      <c r="AA29" s="229">
        <f>VLOOKUP(D29,LF_Ballast!$A$8:$N$220,14,FALSE)</f>
        <v>0.9</v>
      </c>
      <c r="AB29" s="229" t="b">
        <f>VLOOKUP(D29,LF_Ballast!$A$8:$I$220,9,FALSE)="Dimming"</f>
        <v>0</v>
      </c>
      <c r="AC29" s="229" t="b">
        <f>VLOOKUP(D29,LF_Ballast!$A$8:$I$220,4,FALSE)="PS"</f>
        <v>0</v>
      </c>
      <c r="AD29" s="210"/>
      <c r="AE29" s="210">
        <f t="shared" si="1"/>
        <v>2</v>
      </c>
      <c r="AF29" s="184">
        <f t="shared" si="2"/>
        <v>0</v>
      </c>
      <c r="AG29" s="184">
        <f t="shared" si="3"/>
        <v>0</v>
      </c>
      <c r="AH29" s="184">
        <f>VLOOKUP($C29,LF_lamp!$A$8:$H$68,8,FALSE)*AE29</f>
        <v>50</v>
      </c>
      <c r="AI29" s="184">
        <f>VLOOKUP($C29,LF_lamp!$A$8:$H$68,8,FALSE)*AF29</f>
        <v>0</v>
      </c>
      <c r="AJ29" s="184">
        <f>VLOOKUP($C29,LF_lamp!$A$8:$H$68,8,FALSE)*AG29</f>
        <v>0</v>
      </c>
      <c r="AK29" s="184">
        <f t="shared" si="0"/>
        <v>0.5</v>
      </c>
      <c r="AL29" s="184">
        <f t="shared" si="4"/>
        <v>0</v>
      </c>
      <c r="AM29" s="184">
        <f t="shared" si="5"/>
        <v>0</v>
      </c>
      <c r="AN29" s="184"/>
      <c r="AO29" s="184">
        <f>IF($W29&gt;0,INDEX('CostModel Coef'!D$17:D$18,$W29),"")</f>
        <v>14.69</v>
      </c>
      <c r="AP29" s="184">
        <f>IF($W29&gt;0,INDEX('CostModel Coef'!E$17:E$18,$W29),"")</f>
        <v>0.4</v>
      </c>
      <c r="AQ29" s="184">
        <f>IF($W29&gt;0,INDEX('CostModel Coef'!F$17:F$18,$W29),"")</f>
        <v>9</v>
      </c>
      <c r="AR29" s="184">
        <f>IF($W29&gt;0,INDEX('CostModel Coef'!G$17:G$18,$W29),"")</f>
        <v>604</v>
      </c>
      <c r="AS29" s="184">
        <f>IF($W29&gt;0,INDEX('CostModel Coef'!H$17:H$18,$W29),"")</f>
        <v>10.56</v>
      </c>
      <c r="AT29" s="184">
        <f>IF($W29&gt;0,INDEX('CostModel Coef'!I$17:I$18,$W29),"")</f>
        <v>0.6</v>
      </c>
      <c r="AU29" s="184">
        <f>IF($W29&gt;0,INDEX('CostModel Coef'!J$17:J$18,$W29),"")</f>
        <v>1.2</v>
      </c>
      <c r="AV29" s="184">
        <f>IF($W29&gt;0,INDEX('CostModel Coef'!K$17:K$18,$W29),"")</f>
        <v>30.78</v>
      </c>
      <c r="AW29" s="184">
        <f>IF($W29&gt;0,INDEX('CostModel Coef'!L$17:L$18,$W29),"")</f>
        <v>0</v>
      </c>
      <c r="AX29" s="184">
        <f>IF($W29&gt;0,INDEX('CostModel Coef'!M$17:M$18,$W29),"")</f>
        <v>40.89</v>
      </c>
      <c r="AY29" s="184">
        <f>IF($W29&gt;0,INDEX('CostModel Coef'!N$17:N$18,$W29),"")</f>
        <v>0</v>
      </c>
      <c r="AZ29" s="184">
        <f>IF($W29&gt;0,INDEX('CostModel Coef'!O$17:O$18,$W29),"")</f>
        <v>0</v>
      </c>
      <c r="BA29" s="184"/>
      <c r="BB29" s="116">
        <f t="shared" si="9"/>
        <v>42.542000000000002</v>
      </c>
      <c r="BC29" s="116">
        <f t="shared" si="6"/>
        <v>0</v>
      </c>
      <c r="BD29" s="116">
        <f t="shared" si="7"/>
        <v>0</v>
      </c>
      <c r="BE29" s="210"/>
      <c r="BF29" s="196" t="str">
        <f t="shared" si="8"/>
        <v/>
      </c>
      <c r="BG29" s="210"/>
      <c r="BH29" s="210"/>
    </row>
    <row r="30" spans="1:60" hidden="1">
      <c r="A30" s="210" t="s">
        <v>1865</v>
      </c>
      <c r="B30" s="210" t="s">
        <v>1317</v>
      </c>
      <c r="C30" s="210" t="s">
        <v>1196</v>
      </c>
      <c r="D30" s="210" t="s">
        <v>1762</v>
      </c>
      <c r="E30" s="210" t="s">
        <v>129</v>
      </c>
      <c r="F30" s="210">
        <v>1</v>
      </c>
      <c r="G30" s="210">
        <v>1</v>
      </c>
      <c r="H30" s="210">
        <v>1</v>
      </c>
      <c r="I30" s="210">
        <v>42</v>
      </c>
      <c r="J30" s="210" t="s">
        <v>1866</v>
      </c>
      <c r="K30" s="210" t="s">
        <v>83</v>
      </c>
      <c r="L30" s="210">
        <v>42</v>
      </c>
      <c r="M30" s="210"/>
      <c r="N30" s="210" t="s">
        <v>123</v>
      </c>
      <c r="O30" s="210"/>
      <c r="P30" s="210" t="s">
        <v>1799</v>
      </c>
      <c r="Q30" s="210" t="s">
        <v>129</v>
      </c>
      <c r="R30" s="210"/>
      <c r="S30" s="210" t="s">
        <v>111</v>
      </c>
      <c r="T30" s="210" t="s">
        <v>1867</v>
      </c>
      <c r="U30" s="115" t="s">
        <v>105</v>
      </c>
      <c r="V30" s="210" t="str">
        <f>IF(W30=0,"out of scope",(INDEX('CostModel Coef'!$C$17:$C$18,W30)))</f>
        <v>MagRS</v>
      </c>
      <c r="W30" s="210">
        <v>1</v>
      </c>
      <c r="X30" s="210"/>
      <c r="Y30" s="116">
        <f>IFERROR(VLOOKUP(C30,LF_lamp!$A$8:$AI$68,35,0)*F30,0)</f>
        <v>0</v>
      </c>
      <c r="Z30" s="210"/>
      <c r="AA30" s="229">
        <f>VLOOKUP(D30,LF_Ballast!$A$8:$N$220,14,FALSE)</f>
        <v>0.9</v>
      </c>
      <c r="AB30" s="229" t="b">
        <f>VLOOKUP(D30,LF_Ballast!$A$8:$I$220,9,FALSE)="Dimming"</f>
        <v>0</v>
      </c>
      <c r="AC30" s="229" t="b">
        <f>VLOOKUP(D30,LF_Ballast!$A$8:$I$220,4,FALSE)="PS"</f>
        <v>0</v>
      </c>
      <c r="AD30" s="210"/>
      <c r="AE30" s="210">
        <f t="shared" si="1"/>
        <v>1</v>
      </c>
      <c r="AF30" s="184">
        <f t="shared" si="2"/>
        <v>0</v>
      </c>
      <c r="AG30" s="184">
        <f t="shared" si="3"/>
        <v>0</v>
      </c>
      <c r="AH30" s="184">
        <f>VLOOKUP($C30,LF_lamp!$A$8:$H$68,8,FALSE)*AE30</f>
        <v>25</v>
      </c>
      <c r="AI30" s="184">
        <f>VLOOKUP($C30,LF_lamp!$A$8:$H$68,8,FALSE)*AF30</f>
        <v>0</v>
      </c>
      <c r="AJ30" s="184">
        <f>VLOOKUP($C30,LF_lamp!$A$8:$H$68,8,FALSE)*AG30</f>
        <v>0</v>
      </c>
      <c r="AK30" s="184">
        <f t="shared" si="0"/>
        <v>1</v>
      </c>
      <c r="AL30" s="184">
        <f t="shared" si="4"/>
        <v>0</v>
      </c>
      <c r="AM30" s="184">
        <f t="shared" si="5"/>
        <v>0</v>
      </c>
      <c r="AN30" s="184"/>
      <c r="AO30" s="184">
        <f>IF($W30&gt;0,INDEX('CostModel Coef'!D$17:D$18,$W30),"")</f>
        <v>14.69</v>
      </c>
      <c r="AP30" s="184">
        <f>IF($W30&gt;0,INDEX('CostModel Coef'!E$17:E$18,$W30),"")</f>
        <v>0.4</v>
      </c>
      <c r="AQ30" s="184">
        <f>IF($W30&gt;0,INDEX('CostModel Coef'!F$17:F$18,$W30),"")</f>
        <v>9</v>
      </c>
      <c r="AR30" s="184">
        <f>IF($W30&gt;0,INDEX('CostModel Coef'!G$17:G$18,$W30),"")</f>
        <v>604</v>
      </c>
      <c r="AS30" s="184">
        <f>IF($W30&gt;0,INDEX('CostModel Coef'!H$17:H$18,$W30),"")</f>
        <v>10.56</v>
      </c>
      <c r="AT30" s="184">
        <f>IF($W30&gt;0,INDEX('CostModel Coef'!I$17:I$18,$W30),"")</f>
        <v>0.6</v>
      </c>
      <c r="AU30" s="184">
        <f>IF($W30&gt;0,INDEX('CostModel Coef'!J$17:J$18,$W30),"")</f>
        <v>1.2</v>
      </c>
      <c r="AV30" s="184">
        <f>IF($W30&gt;0,INDEX('CostModel Coef'!K$17:K$18,$W30),"")</f>
        <v>30.78</v>
      </c>
      <c r="AW30" s="184">
        <f>IF($W30&gt;0,INDEX('CostModel Coef'!L$17:L$18,$W30),"")</f>
        <v>0</v>
      </c>
      <c r="AX30" s="184">
        <f>IF($W30&gt;0,INDEX('CostModel Coef'!M$17:M$18,$W30),"")</f>
        <v>40.89</v>
      </c>
      <c r="AY30" s="184">
        <f>IF($W30&gt;0,INDEX('CostModel Coef'!N$17:N$18,$W30),"")</f>
        <v>0</v>
      </c>
      <c r="AZ30" s="184">
        <f>IF($W30&gt;0,INDEX('CostModel Coef'!O$17:O$18,$W30),"")</f>
        <v>0</v>
      </c>
      <c r="BA30" s="184"/>
      <c r="BB30" s="116">
        <f t="shared" si="9"/>
        <v>75.084000000000003</v>
      </c>
      <c r="BC30" s="116">
        <f t="shared" si="6"/>
        <v>0</v>
      </c>
      <c r="BD30" s="116">
        <f t="shared" si="7"/>
        <v>0</v>
      </c>
      <c r="BE30" s="210"/>
      <c r="BF30" s="196" t="str">
        <f t="shared" si="8"/>
        <v/>
      </c>
      <c r="BG30" s="210"/>
      <c r="BH30" s="210"/>
    </row>
    <row r="31" spans="1:60" hidden="1">
      <c r="A31" s="210" t="s">
        <v>1868</v>
      </c>
      <c r="B31" s="210" t="s">
        <v>1317</v>
      </c>
      <c r="C31" s="210" t="s">
        <v>1196</v>
      </c>
      <c r="D31" s="210" t="s">
        <v>1762</v>
      </c>
      <c r="E31" s="210" t="s">
        <v>129</v>
      </c>
      <c r="F31" s="210">
        <v>2</v>
      </c>
      <c r="G31" s="210">
        <v>1</v>
      </c>
      <c r="H31" s="210">
        <v>2</v>
      </c>
      <c r="I31" s="210">
        <v>73</v>
      </c>
      <c r="J31" s="210" t="s">
        <v>1869</v>
      </c>
      <c r="K31" s="210" t="s">
        <v>83</v>
      </c>
      <c r="L31" s="210">
        <v>73</v>
      </c>
      <c r="M31" s="210"/>
      <c r="N31" s="210" t="s">
        <v>123</v>
      </c>
      <c r="O31" s="210"/>
      <c r="P31" s="210" t="s">
        <v>1799</v>
      </c>
      <c r="Q31" s="210" t="s">
        <v>129</v>
      </c>
      <c r="R31" s="210"/>
      <c r="S31" s="210" t="s">
        <v>111</v>
      </c>
      <c r="T31" s="210" t="s">
        <v>1870</v>
      </c>
      <c r="U31" s="115" t="s">
        <v>105</v>
      </c>
      <c r="V31" s="210" t="str">
        <f>IF(W31=0,"out of scope",(INDEX('CostModel Coef'!$C$17:$C$18,W31)))</f>
        <v>MagRS</v>
      </c>
      <c r="W31" s="210">
        <v>1</v>
      </c>
      <c r="X31" s="210"/>
      <c r="Y31" s="116">
        <f>IFERROR(VLOOKUP(C31,LF_lamp!$A$8:$AI$68,35,0)*F31,0)</f>
        <v>0</v>
      </c>
      <c r="Z31" s="210"/>
      <c r="AA31" s="229">
        <f>VLOOKUP(D31,LF_Ballast!$A$8:$N$220,14,FALSE)</f>
        <v>0.9</v>
      </c>
      <c r="AB31" s="229" t="b">
        <f>VLOOKUP(D31,LF_Ballast!$A$8:$I$220,9,FALSE)="Dimming"</f>
        <v>0</v>
      </c>
      <c r="AC31" s="229" t="b">
        <f>VLOOKUP(D31,LF_Ballast!$A$8:$I$220,4,FALSE)="PS"</f>
        <v>0</v>
      </c>
      <c r="AD31" s="210"/>
      <c r="AE31" s="210">
        <f t="shared" si="1"/>
        <v>2</v>
      </c>
      <c r="AF31" s="184">
        <f t="shared" si="2"/>
        <v>0</v>
      </c>
      <c r="AG31" s="184">
        <f t="shared" si="3"/>
        <v>0</v>
      </c>
      <c r="AH31" s="184">
        <f>VLOOKUP($C31,LF_lamp!$A$8:$H$68,8,FALSE)*AE31</f>
        <v>50</v>
      </c>
      <c r="AI31" s="184">
        <f>VLOOKUP($C31,LF_lamp!$A$8:$H$68,8,FALSE)*AF31</f>
        <v>0</v>
      </c>
      <c r="AJ31" s="184">
        <f>VLOOKUP($C31,LF_lamp!$A$8:$H$68,8,FALSE)*AG31</f>
        <v>0</v>
      </c>
      <c r="AK31" s="184">
        <f t="shared" si="0"/>
        <v>1</v>
      </c>
      <c r="AL31" s="184">
        <f t="shared" si="4"/>
        <v>0</v>
      </c>
      <c r="AM31" s="184">
        <f t="shared" si="5"/>
        <v>0</v>
      </c>
      <c r="AN31" s="184"/>
      <c r="AO31" s="184">
        <f>IF($W31&gt;0,INDEX('CostModel Coef'!D$17:D$18,$W31),"")</f>
        <v>14.69</v>
      </c>
      <c r="AP31" s="184">
        <f>IF($W31&gt;0,INDEX('CostModel Coef'!E$17:E$18,$W31),"")</f>
        <v>0.4</v>
      </c>
      <c r="AQ31" s="184">
        <f>IF($W31&gt;0,INDEX('CostModel Coef'!F$17:F$18,$W31),"")</f>
        <v>9</v>
      </c>
      <c r="AR31" s="184">
        <f>IF($W31&gt;0,INDEX('CostModel Coef'!G$17:G$18,$W31),"")</f>
        <v>604</v>
      </c>
      <c r="AS31" s="184">
        <f>IF($W31&gt;0,INDEX('CostModel Coef'!H$17:H$18,$W31),"")</f>
        <v>10.56</v>
      </c>
      <c r="AT31" s="184">
        <f>IF($W31&gt;0,INDEX('CostModel Coef'!I$17:I$18,$W31),"")</f>
        <v>0.6</v>
      </c>
      <c r="AU31" s="184">
        <f>IF($W31&gt;0,INDEX('CostModel Coef'!J$17:J$18,$W31),"")</f>
        <v>1.2</v>
      </c>
      <c r="AV31" s="184">
        <f>IF($W31&gt;0,INDEX('CostModel Coef'!K$17:K$18,$W31),"")</f>
        <v>30.78</v>
      </c>
      <c r="AW31" s="184">
        <f>IF($W31&gt;0,INDEX('CostModel Coef'!L$17:L$18,$W31),"")</f>
        <v>0</v>
      </c>
      <c r="AX31" s="184">
        <f>IF($W31&gt;0,INDEX('CostModel Coef'!M$17:M$18,$W31),"")</f>
        <v>40.89</v>
      </c>
      <c r="AY31" s="184">
        <f>IF($W31&gt;0,INDEX('CostModel Coef'!N$17:N$18,$W31),"")</f>
        <v>0</v>
      </c>
      <c r="AZ31" s="184">
        <f>IF($W31&gt;0,INDEX('CostModel Coef'!O$17:O$18,$W31),"")</f>
        <v>0</v>
      </c>
      <c r="BA31" s="184"/>
      <c r="BB31" s="116">
        <f t="shared" si="9"/>
        <v>85.084000000000003</v>
      </c>
      <c r="BC31" s="116">
        <f t="shared" si="6"/>
        <v>0</v>
      </c>
      <c r="BD31" s="116">
        <f t="shared" si="7"/>
        <v>0</v>
      </c>
      <c r="BE31" s="210"/>
      <c r="BF31" s="196" t="str">
        <f t="shared" si="8"/>
        <v/>
      </c>
      <c r="BG31" s="210"/>
      <c r="BH31" s="210"/>
    </row>
    <row r="32" spans="1:60" hidden="1">
      <c r="A32" s="210" t="s">
        <v>1871</v>
      </c>
      <c r="B32" s="210" t="s">
        <v>1317</v>
      </c>
      <c r="C32" s="210" t="s">
        <v>1198</v>
      </c>
      <c r="D32" s="210" t="s">
        <v>1742</v>
      </c>
      <c r="E32" s="210" t="s">
        <v>129</v>
      </c>
      <c r="F32" s="210">
        <v>1</v>
      </c>
      <c r="G32" s="210">
        <v>1</v>
      </c>
      <c r="H32" s="210">
        <v>1</v>
      </c>
      <c r="I32" s="210">
        <v>31</v>
      </c>
      <c r="J32" s="210" t="s">
        <v>1872</v>
      </c>
      <c r="K32" s="210" t="s">
        <v>83</v>
      </c>
      <c r="L32" s="210">
        <v>31</v>
      </c>
      <c r="M32" s="210"/>
      <c r="N32" s="210" t="s">
        <v>123</v>
      </c>
      <c r="O32" s="210"/>
      <c r="P32" s="210" t="s">
        <v>1799</v>
      </c>
      <c r="Q32" s="210" t="s">
        <v>129</v>
      </c>
      <c r="R32" s="210"/>
      <c r="S32" s="210" t="s">
        <v>111</v>
      </c>
      <c r="T32" s="210" t="s">
        <v>1873</v>
      </c>
      <c r="U32" s="115" t="s">
        <v>105</v>
      </c>
      <c r="V32" s="210" t="str">
        <f>IF(W32=0,"out of scope",(INDEX('CostModel Coef'!$C$17:$C$18,W32)))</f>
        <v>out of scope</v>
      </c>
      <c r="W32" s="210">
        <v>0</v>
      </c>
      <c r="X32" s="210"/>
      <c r="Y32" s="116">
        <f>IFERROR(VLOOKUP(C32,LF_lamp!$A$8:$AI$68,35,0)*F32,0)</f>
        <v>0</v>
      </c>
      <c r="Z32" s="210"/>
      <c r="AA32" s="229">
        <f>VLOOKUP(D32,LF_Ballast!$A$8:$N$220,14,FALSE)</f>
        <v>0.9</v>
      </c>
      <c r="AB32" s="229" t="b">
        <f>VLOOKUP(D32,LF_Ballast!$A$8:$I$220,9,FALSE)="Dimming"</f>
        <v>0</v>
      </c>
      <c r="AC32" s="229" t="b">
        <f>VLOOKUP(D32,LF_Ballast!$A$8:$I$220,4,FALSE)="PS"</f>
        <v>0</v>
      </c>
      <c r="AD32" s="210"/>
      <c r="AE32" s="210">
        <f t="shared" si="1"/>
        <v>1</v>
      </c>
      <c r="AF32" s="184">
        <f t="shared" si="2"/>
        <v>0</v>
      </c>
      <c r="AG32" s="184">
        <f t="shared" si="3"/>
        <v>0</v>
      </c>
      <c r="AH32" s="184">
        <f>VLOOKUP($C32,LF_lamp!$A$8:$H$68,8,FALSE)*AE32</f>
        <v>30</v>
      </c>
      <c r="AI32" s="184">
        <f>VLOOKUP($C32,LF_lamp!$A$8:$H$68,8,FALSE)*AF32</f>
        <v>0</v>
      </c>
      <c r="AJ32" s="184">
        <f>VLOOKUP($C32,LF_lamp!$A$8:$H$68,8,FALSE)*AG32</f>
        <v>0</v>
      </c>
      <c r="AK32" s="184">
        <f t="shared" si="0"/>
        <v>1</v>
      </c>
      <c r="AL32" s="184">
        <f t="shared" si="4"/>
        <v>0</v>
      </c>
      <c r="AM32" s="184">
        <f t="shared" si="5"/>
        <v>0</v>
      </c>
      <c r="AN32" s="184"/>
      <c r="AO32" s="184" t="str">
        <f>IF($W32&gt;0,INDEX('CostModel Coef'!D$17:D$18,$W32),"")</f>
        <v/>
      </c>
      <c r="AP32" s="184" t="str">
        <f>IF($W32&gt;0,INDEX('CostModel Coef'!E$17:E$18,$W32),"")</f>
        <v/>
      </c>
      <c r="AQ32" s="184" t="str">
        <f>IF($W32&gt;0,INDEX('CostModel Coef'!F$17:F$18,$W32),"")</f>
        <v/>
      </c>
      <c r="AR32" s="184" t="str">
        <f>IF($W32&gt;0,INDEX('CostModel Coef'!G$17:G$18,$W32),"")</f>
        <v/>
      </c>
      <c r="AS32" s="184" t="str">
        <f>IF($W32&gt;0,INDEX('CostModel Coef'!H$17:H$18,$W32),"")</f>
        <v/>
      </c>
      <c r="AT32" s="184" t="str">
        <f>IF($W32&gt;0,INDEX('CostModel Coef'!I$17:I$18,$W32),"")</f>
        <v/>
      </c>
      <c r="AU32" s="184" t="str">
        <f>IF($W32&gt;0,INDEX('CostModel Coef'!J$17:J$18,$W32),"")</f>
        <v/>
      </c>
      <c r="AV32" s="184" t="str">
        <f>IF($W32&gt;0,INDEX('CostModel Coef'!K$17:K$18,$W32),"")</f>
        <v/>
      </c>
      <c r="AW32" s="184" t="str">
        <f>IF($W32&gt;0,INDEX('CostModel Coef'!L$17:L$18,$W32),"")</f>
        <v/>
      </c>
      <c r="AX32" s="184" t="str">
        <f>IF($W32&gt;0,INDEX('CostModel Coef'!M$17:M$18,$W32),"")</f>
        <v/>
      </c>
      <c r="AY32" s="184" t="str">
        <f>IF($W32&gt;0,INDEX('CostModel Coef'!N$17:N$18,$W32),"")</f>
        <v/>
      </c>
      <c r="AZ32" s="184" t="str">
        <f>IF($W32&gt;0,INDEX('CostModel Coef'!O$17:O$18,$W32),"")</f>
        <v/>
      </c>
      <c r="BA32" s="184"/>
      <c r="BB32" s="116">
        <f t="shared" si="9"/>
        <v>0</v>
      </c>
      <c r="BC32" s="116">
        <f t="shared" si="6"/>
        <v>0</v>
      </c>
      <c r="BD32" s="116">
        <f t="shared" si="7"/>
        <v>0</v>
      </c>
      <c r="BE32" s="210"/>
      <c r="BF32" s="196" t="str">
        <f t="shared" si="8"/>
        <v/>
      </c>
      <c r="BG32" s="210"/>
      <c r="BH32" s="210"/>
    </row>
    <row r="33" spans="1:60" hidden="1">
      <c r="A33" s="210" t="s">
        <v>1874</v>
      </c>
      <c r="B33" s="210" t="s">
        <v>1317</v>
      </c>
      <c r="C33" s="210" t="s">
        <v>1198</v>
      </c>
      <c r="D33" s="210" t="s">
        <v>1742</v>
      </c>
      <c r="E33" s="210" t="s">
        <v>129</v>
      </c>
      <c r="F33" s="210">
        <v>2</v>
      </c>
      <c r="G33" s="210">
        <v>1</v>
      </c>
      <c r="H33" s="210">
        <v>2</v>
      </c>
      <c r="I33" s="210">
        <v>58</v>
      </c>
      <c r="J33" s="210" t="s">
        <v>1875</v>
      </c>
      <c r="K33" s="210" t="s">
        <v>83</v>
      </c>
      <c r="L33" s="210">
        <v>58</v>
      </c>
      <c r="M33" s="210"/>
      <c r="N33" s="210" t="s">
        <v>123</v>
      </c>
      <c r="O33" s="210"/>
      <c r="P33" s="210" t="s">
        <v>1799</v>
      </c>
      <c r="Q33" s="210" t="s">
        <v>129</v>
      </c>
      <c r="R33" s="210"/>
      <c r="S33" s="210" t="s">
        <v>111</v>
      </c>
      <c r="T33" s="210" t="s">
        <v>1876</v>
      </c>
      <c r="U33" s="115" t="s">
        <v>105</v>
      </c>
      <c r="V33" s="210" t="str">
        <f>IF(W33=0,"out of scope",(INDEX('CostModel Coef'!$C$17:$C$18,W33)))</f>
        <v>out of scope</v>
      </c>
      <c r="W33" s="210">
        <v>0</v>
      </c>
      <c r="X33" s="210"/>
      <c r="Y33" s="116">
        <f>IFERROR(VLOOKUP(C33,LF_lamp!$A$8:$AI$68,35,0)*F33,0)</f>
        <v>0</v>
      </c>
      <c r="Z33" s="210"/>
      <c r="AA33" s="229">
        <f>VLOOKUP(D33,LF_Ballast!$A$8:$N$220,14,FALSE)</f>
        <v>0.9</v>
      </c>
      <c r="AB33" s="229" t="b">
        <f>VLOOKUP(D33,LF_Ballast!$A$8:$I$220,9,FALSE)="Dimming"</f>
        <v>0</v>
      </c>
      <c r="AC33" s="229" t="b">
        <f>VLOOKUP(D33,LF_Ballast!$A$8:$I$220,4,FALSE)="PS"</f>
        <v>0</v>
      </c>
      <c r="AD33" s="210"/>
      <c r="AE33" s="210">
        <f t="shared" si="1"/>
        <v>2</v>
      </c>
      <c r="AF33" s="184">
        <f t="shared" si="2"/>
        <v>0</v>
      </c>
      <c r="AG33" s="184">
        <f t="shared" si="3"/>
        <v>0</v>
      </c>
      <c r="AH33" s="184">
        <f>VLOOKUP($C33,LF_lamp!$A$8:$H$68,8,FALSE)*AE33</f>
        <v>60</v>
      </c>
      <c r="AI33" s="184">
        <f>VLOOKUP($C33,LF_lamp!$A$8:$H$68,8,FALSE)*AF33</f>
        <v>0</v>
      </c>
      <c r="AJ33" s="184">
        <f>VLOOKUP($C33,LF_lamp!$A$8:$H$68,8,FALSE)*AG33</f>
        <v>0</v>
      </c>
      <c r="AK33" s="184">
        <f t="shared" si="0"/>
        <v>1</v>
      </c>
      <c r="AL33" s="184">
        <f t="shared" si="4"/>
        <v>0</v>
      </c>
      <c r="AM33" s="184">
        <f t="shared" si="5"/>
        <v>0</v>
      </c>
      <c r="AN33" s="184"/>
      <c r="AO33" s="184" t="str">
        <f>IF($W33&gt;0,INDEX('CostModel Coef'!D$17:D$18,$W33),"")</f>
        <v/>
      </c>
      <c r="AP33" s="184" t="str">
        <f>IF($W33&gt;0,INDEX('CostModel Coef'!E$17:E$18,$W33),"")</f>
        <v/>
      </c>
      <c r="AQ33" s="184" t="str">
        <f>IF($W33&gt;0,INDEX('CostModel Coef'!F$17:F$18,$W33),"")</f>
        <v/>
      </c>
      <c r="AR33" s="184" t="str">
        <f>IF($W33&gt;0,INDEX('CostModel Coef'!G$17:G$18,$W33),"")</f>
        <v/>
      </c>
      <c r="AS33" s="184" t="str">
        <f>IF($W33&gt;0,INDEX('CostModel Coef'!H$17:H$18,$W33),"")</f>
        <v/>
      </c>
      <c r="AT33" s="184" t="str">
        <f>IF($W33&gt;0,INDEX('CostModel Coef'!I$17:I$18,$W33),"")</f>
        <v/>
      </c>
      <c r="AU33" s="184" t="str">
        <f>IF($W33&gt;0,INDEX('CostModel Coef'!J$17:J$18,$W33),"")</f>
        <v/>
      </c>
      <c r="AV33" s="184" t="str">
        <f>IF($W33&gt;0,INDEX('CostModel Coef'!K$17:K$18,$W33),"")</f>
        <v/>
      </c>
      <c r="AW33" s="184" t="str">
        <f>IF($W33&gt;0,INDEX('CostModel Coef'!L$17:L$18,$W33),"")</f>
        <v/>
      </c>
      <c r="AX33" s="184" t="str">
        <f>IF($W33&gt;0,INDEX('CostModel Coef'!M$17:M$18,$W33),"")</f>
        <v/>
      </c>
      <c r="AY33" s="184" t="str">
        <f>IF($W33&gt;0,INDEX('CostModel Coef'!N$17:N$18,$W33),"")</f>
        <v/>
      </c>
      <c r="AZ33" s="184" t="str">
        <f>IF($W33&gt;0,INDEX('CostModel Coef'!O$17:O$18,$W33),"")</f>
        <v/>
      </c>
      <c r="BA33" s="184"/>
      <c r="BB33" s="116">
        <f t="shared" si="9"/>
        <v>0</v>
      </c>
      <c r="BC33" s="116">
        <f t="shared" si="6"/>
        <v>0</v>
      </c>
      <c r="BD33" s="116">
        <f t="shared" si="7"/>
        <v>0</v>
      </c>
      <c r="BE33" s="210"/>
      <c r="BF33" s="196" t="str">
        <f t="shared" si="8"/>
        <v/>
      </c>
      <c r="BG33" s="210"/>
      <c r="BH33" s="210"/>
    </row>
    <row r="34" spans="1:60" hidden="1">
      <c r="A34" s="210" t="s">
        <v>1877</v>
      </c>
      <c r="B34" s="210" t="s">
        <v>1317</v>
      </c>
      <c r="C34" s="210" t="s">
        <v>1198</v>
      </c>
      <c r="D34" s="210" t="s">
        <v>1744</v>
      </c>
      <c r="E34" s="210" t="s">
        <v>129</v>
      </c>
      <c r="F34" s="210">
        <v>4</v>
      </c>
      <c r="G34" s="210">
        <v>2</v>
      </c>
      <c r="H34" s="210">
        <v>2</v>
      </c>
      <c r="I34" s="210">
        <v>116</v>
      </c>
      <c r="J34" s="210" t="s">
        <v>1878</v>
      </c>
      <c r="K34" s="210" t="s">
        <v>83</v>
      </c>
      <c r="L34" s="210">
        <v>116</v>
      </c>
      <c r="M34" s="210"/>
      <c r="N34" s="210" t="s">
        <v>123</v>
      </c>
      <c r="O34" s="210"/>
      <c r="P34" s="210" t="s">
        <v>1799</v>
      </c>
      <c r="Q34" s="210" t="s">
        <v>129</v>
      </c>
      <c r="R34" s="210"/>
      <c r="S34" s="210" t="s">
        <v>111</v>
      </c>
      <c r="T34" s="210" t="s">
        <v>1879</v>
      </c>
      <c r="U34" s="115" t="s">
        <v>105</v>
      </c>
      <c r="V34" s="210" t="str">
        <f>IF(W34=0,"out of scope",(INDEX('CostModel Coef'!$C$17:$C$18,W34)))</f>
        <v>out of scope</v>
      </c>
      <c r="W34" s="210">
        <v>0</v>
      </c>
      <c r="X34" s="210"/>
      <c r="Y34" s="116">
        <f>IFERROR(VLOOKUP(C34,LF_lamp!$A$8:$AI$68,35,0)*F34,0)</f>
        <v>0</v>
      </c>
      <c r="Z34" s="210"/>
      <c r="AA34" s="229">
        <f>VLOOKUP(D34,LF_Ballast!$A$8:$N$220,14,FALSE)</f>
        <v>0.82499999999999996</v>
      </c>
      <c r="AB34" s="229" t="b">
        <f>VLOOKUP(D34,LF_Ballast!$A$8:$I$220,9,FALSE)="Dimming"</f>
        <v>0</v>
      </c>
      <c r="AC34" s="229" t="b">
        <f>VLOOKUP(D34,LF_Ballast!$A$8:$I$220,4,FALSE)="PS"</f>
        <v>0</v>
      </c>
      <c r="AD34" s="210"/>
      <c r="AE34" s="210">
        <f t="shared" si="1"/>
        <v>2</v>
      </c>
      <c r="AF34" s="184">
        <f t="shared" si="2"/>
        <v>0</v>
      </c>
      <c r="AG34" s="184">
        <f t="shared" si="3"/>
        <v>0</v>
      </c>
      <c r="AH34" s="184">
        <f>VLOOKUP($C34,LF_lamp!$A$8:$H$68,8,FALSE)*AE34</f>
        <v>60</v>
      </c>
      <c r="AI34" s="184">
        <f>VLOOKUP($C34,LF_lamp!$A$8:$H$68,8,FALSE)*AF34</f>
        <v>0</v>
      </c>
      <c r="AJ34" s="184">
        <f>VLOOKUP($C34,LF_lamp!$A$8:$H$68,8,FALSE)*AG34</f>
        <v>0</v>
      </c>
      <c r="AK34" s="184">
        <f t="shared" si="0"/>
        <v>2</v>
      </c>
      <c r="AL34" s="184">
        <f t="shared" si="4"/>
        <v>0</v>
      </c>
      <c r="AM34" s="184">
        <f t="shared" si="5"/>
        <v>0</v>
      </c>
      <c r="AN34" s="184"/>
      <c r="AO34" s="184" t="str">
        <f>IF($W34&gt;0,INDEX('CostModel Coef'!D$17:D$18,$W34),"")</f>
        <v/>
      </c>
      <c r="AP34" s="184" t="str">
        <f>IF($W34&gt;0,INDEX('CostModel Coef'!E$17:E$18,$W34),"")</f>
        <v/>
      </c>
      <c r="AQ34" s="184" t="str">
        <f>IF($W34&gt;0,INDEX('CostModel Coef'!F$17:F$18,$W34),"")</f>
        <v/>
      </c>
      <c r="AR34" s="184" t="str">
        <f>IF($W34&gt;0,INDEX('CostModel Coef'!G$17:G$18,$W34),"")</f>
        <v/>
      </c>
      <c r="AS34" s="184" t="str">
        <f>IF($W34&gt;0,INDEX('CostModel Coef'!H$17:H$18,$W34),"")</f>
        <v/>
      </c>
      <c r="AT34" s="184" t="str">
        <f>IF($W34&gt;0,INDEX('CostModel Coef'!I$17:I$18,$W34),"")</f>
        <v/>
      </c>
      <c r="AU34" s="184" t="str">
        <f>IF($W34&gt;0,INDEX('CostModel Coef'!J$17:J$18,$W34),"")</f>
        <v/>
      </c>
      <c r="AV34" s="184" t="str">
        <f>IF($W34&gt;0,INDEX('CostModel Coef'!K$17:K$18,$W34),"")</f>
        <v/>
      </c>
      <c r="AW34" s="184" t="str">
        <f>IF($W34&gt;0,INDEX('CostModel Coef'!L$17:L$18,$W34),"")</f>
        <v/>
      </c>
      <c r="AX34" s="184" t="str">
        <f>IF($W34&gt;0,INDEX('CostModel Coef'!M$17:M$18,$W34),"")</f>
        <v/>
      </c>
      <c r="AY34" s="184" t="str">
        <f>IF($W34&gt;0,INDEX('CostModel Coef'!N$17:N$18,$W34),"")</f>
        <v/>
      </c>
      <c r="AZ34" s="184" t="str">
        <f>IF($W34&gt;0,INDEX('CostModel Coef'!O$17:O$18,$W34),"")</f>
        <v/>
      </c>
      <c r="BA34" s="184"/>
      <c r="BB34" s="116">
        <f t="shared" si="9"/>
        <v>0</v>
      </c>
      <c r="BC34" s="116">
        <f t="shared" si="6"/>
        <v>0</v>
      </c>
      <c r="BD34" s="116">
        <f t="shared" si="7"/>
        <v>0</v>
      </c>
      <c r="BE34" s="210"/>
      <c r="BF34" s="196" t="str">
        <f t="shared" si="8"/>
        <v/>
      </c>
      <c r="BG34" s="210"/>
      <c r="BH34" s="210"/>
    </row>
    <row r="35" spans="1:60" hidden="1">
      <c r="A35" s="210" t="s">
        <v>1880</v>
      </c>
      <c r="B35" s="210" t="s">
        <v>1317</v>
      </c>
      <c r="C35" s="210" t="s">
        <v>1198</v>
      </c>
      <c r="D35" s="210" t="s">
        <v>1756</v>
      </c>
      <c r="E35" s="210" t="s">
        <v>129</v>
      </c>
      <c r="F35" s="210">
        <v>3</v>
      </c>
      <c r="G35" s="210">
        <v>2</v>
      </c>
      <c r="H35" s="210" t="s">
        <v>1857</v>
      </c>
      <c r="I35" s="210">
        <v>120</v>
      </c>
      <c r="J35" s="210" t="s">
        <v>1881</v>
      </c>
      <c r="K35" s="210" t="s">
        <v>83</v>
      </c>
      <c r="L35" s="210">
        <v>120</v>
      </c>
      <c r="M35" s="210"/>
      <c r="N35" s="210" t="s">
        <v>123</v>
      </c>
      <c r="O35" s="210"/>
      <c r="P35" s="210" t="s">
        <v>1799</v>
      </c>
      <c r="Q35" s="210" t="s">
        <v>129</v>
      </c>
      <c r="R35" s="210"/>
      <c r="S35" s="210" t="s">
        <v>111</v>
      </c>
      <c r="T35" s="210" t="s">
        <v>1882</v>
      </c>
      <c r="U35" s="115" t="s">
        <v>105</v>
      </c>
      <c r="V35" s="210" t="str">
        <f>IF(W35=0,"out of scope",(INDEX('CostModel Coef'!$C$17:$C$18,W35)))</f>
        <v>MagRS</v>
      </c>
      <c r="W35" s="210">
        <v>1</v>
      </c>
      <c r="X35" s="210"/>
      <c r="Y35" s="116">
        <f>IFERROR(VLOOKUP(C35,LF_lamp!$A$8:$AI$68,35,0)*F35,0)</f>
        <v>0</v>
      </c>
      <c r="Z35" s="210"/>
      <c r="AA35" s="229">
        <f>VLOOKUP(D35,LF_Ballast!$A$8:$N$220,14,FALSE)</f>
        <v>0.9</v>
      </c>
      <c r="AB35" s="229" t="b">
        <f>VLOOKUP(D35,LF_Ballast!$A$8:$I$220,9,FALSE)="Dimming"</f>
        <v>0</v>
      </c>
      <c r="AC35" s="229" t="b">
        <f>VLOOKUP(D35,LF_Ballast!$A$8:$I$220,4,FALSE)="PS"</f>
        <v>0</v>
      </c>
      <c r="AD35" s="210"/>
      <c r="AE35" s="210">
        <f t="shared" si="1"/>
        <v>1</v>
      </c>
      <c r="AF35" s="184">
        <f t="shared" si="2"/>
        <v>2</v>
      </c>
      <c r="AG35" s="184">
        <f t="shared" si="3"/>
        <v>0</v>
      </c>
      <c r="AH35" s="184">
        <f>VLOOKUP($C35,LF_lamp!$A$8:$H$68,8,FALSE)*AE35</f>
        <v>30</v>
      </c>
      <c r="AI35" s="184">
        <f>VLOOKUP($C35,LF_lamp!$A$8:$H$68,8,FALSE)*AF35</f>
        <v>60</v>
      </c>
      <c r="AJ35" s="184">
        <f>VLOOKUP($C35,LF_lamp!$A$8:$H$68,8,FALSE)*AG35</f>
        <v>0</v>
      </c>
      <c r="AK35" s="184">
        <f t="shared" si="0"/>
        <v>1</v>
      </c>
      <c r="AL35" s="184">
        <f t="shared" si="4"/>
        <v>1</v>
      </c>
      <c r="AM35" s="184">
        <f t="shared" si="5"/>
        <v>0</v>
      </c>
      <c r="AN35" s="184"/>
      <c r="AO35" s="184">
        <f>IF($W35&gt;0,INDEX('CostModel Coef'!D$17:D$18,$W35),"")</f>
        <v>14.69</v>
      </c>
      <c r="AP35" s="184">
        <f>IF($W35&gt;0,INDEX('CostModel Coef'!E$17:E$18,$W35),"")</f>
        <v>0.4</v>
      </c>
      <c r="AQ35" s="184">
        <f>IF($W35&gt;0,INDEX('CostModel Coef'!F$17:F$18,$W35),"")</f>
        <v>9</v>
      </c>
      <c r="AR35" s="184">
        <f>IF($W35&gt;0,INDEX('CostModel Coef'!G$17:G$18,$W35),"")</f>
        <v>604</v>
      </c>
      <c r="AS35" s="184">
        <f>IF($W35&gt;0,INDEX('CostModel Coef'!H$17:H$18,$W35),"")</f>
        <v>10.56</v>
      </c>
      <c r="AT35" s="184">
        <f>IF($W35&gt;0,INDEX('CostModel Coef'!I$17:I$18,$W35),"")</f>
        <v>0.6</v>
      </c>
      <c r="AU35" s="184">
        <f>IF($W35&gt;0,INDEX('CostModel Coef'!J$17:J$18,$W35),"")</f>
        <v>1.2</v>
      </c>
      <c r="AV35" s="184">
        <f>IF($W35&gt;0,INDEX('CostModel Coef'!K$17:K$18,$W35),"")</f>
        <v>30.78</v>
      </c>
      <c r="AW35" s="184">
        <f>IF($W35&gt;0,INDEX('CostModel Coef'!L$17:L$18,$W35),"")</f>
        <v>0</v>
      </c>
      <c r="AX35" s="184">
        <f>IF($W35&gt;0,INDEX('CostModel Coef'!M$17:M$18,$W35),"")</f>
        <v>40.89</v>
      </c>
      <c r="AY35" s="184">
        <f>IF($W35&gt;0,INDEX('CostModel Coef'!N$17:N$18,$W35),"")</f>
        <v>0</v>
      </c>
      <c r="AZ35" s="184">
        <f>IF($W35&gt;0,INDEX('CostModel Coef'!O$17:O$18,$W35),"")</f>
        <v>0</v>
      </c>
      <c r="BA35" s="184"/>
      <c r="BB35" s="116">
        <f t="shared" si="9"/>
        <v>77.084000000000003</v>
      </c>
      <c r="BC35" s="116">
        <f t="shared" si="6"/>
        <v>89.084000000000003</v>
      </c>
      <c r="BD35" s="116">
        <f t="shared" si="7"/>
        <v>0</v>
      </c>
      <c r="BE35" s="210"/>
      <c r="BF35" s="196" t="str">
        <f t="shared" si="8"/>
        <v/>
      </c>
      <c r="BG35" s="210"/>
      <c r="BH35" s="210"/>
    </row>
    <row r="36" spans="1:60" hidden="1">
      <c r="A36" s="210" t="s">
        <v>1883</v>
      </c>
      <c r="B36" s="210" t="s">
        <v>1317</v>
      </c>
      <c r="C36" s="210" t="s">
        <v>1198</v>
      </c>
      <c r="D36" s="210" t="s">
        <v>1756</v>
      </c>
      <c r="E36" s="210" t="s">
        <v>129</v>
      </c>
      <c r="F36" s="210">
        <v>4</v>
      </c>
      <c r="G36" s="210">
        <v>2</v>
      </c>
      <c r="H36" s="210">
        <v>2</v>
      </c>
      <c r="I36" s="210">
        <v>148</v>
      </c>
      <c r="J36" s="210" t="s">
        <v>1884</v>
      </c>
      <c r="K36" s="210" t="s">
        <v>83</v>
      </c>
      <c r="L36" s="210">
        <v>148</v>
      </c>
      <c r="M36" s="210"/>
      <c r="N36" s="210" t="s">
        <v>123</v>
      </c>
      <c r="O36" s="210"/>
      <c r="P36" s="210" t="s">
        <v>1799</v>
      </c>
      <c r="Q36" s="210" t="s">
        <v>129</v>
      </c>
      <c r="R36" s="210"/>
      <c r="S36" s="210" t="s">
        <v>111</v>
      </c>
      <c r="T36" s="210" t="s">
        <v>1885</v>
      </c>
      <c r="U36" s="115" t="s">
        <v>105</v>
      </c>
      <c r="V36" s="210" t="str">
        <f>IF(W36=0,"out of scope",(INDEX('CostModel Coef'!$C$17:$C$18,W36)))</f>
        <v>MagRS</v>
      </c>
      <c r="W36" s="210">
        <v>1</v>
      </c>
      <c r="X36" s="210"/>
      <c r="Y36" s="116">
        <f>IFERROR(VLOOKUP(C36,LF_lamp!$A$8:$AI$68,35,0)*F36,0)</f>
        <v>0</v>
      </c>
      <c r="Z36" s="210"/>
      <c r="AA36" s="229">
        <f>VLOOKUP(D36,LF_Ballast!$A$8:$N$220,14,FALSE)</f>
        <v>0.9</v>
      </c>
      <c r="AB36" s="229" t="b">
        <f>VLOOKUP(D36,LF_Ballast!$A$8:$I$220,9,FALSE)="Dimming"</f>
        <v>0</v>
      </c>
      <c r="AC36" s="229" t="b">
        <f>VLOOKUP(D36,LF_Ballast!$A$8:$I$220,4,FALSE)="PS"</f>
        <v>0</v>
      </c>
      <c r="AD36" s="210"/>
      <c r="AE36" s="210">
        <f t="shared" si="1"/>
        <v>2</v>
      </c>
      <c r="AF36" s="184">
        <f t="shared" si="2"/>
        <v>0</v>
      </c>
      <c r="AG36" s="184">
        <f t="shared" si="3"/>
        <v>0</v>
      </c>
      <c r="AH36" s="184">
        <f>VLOOKUP($C36,LF_lamp!$A$8:$H$68,8,FALSE)*AE36</f>
        <v>60</v>
      </c>
      <c r="AI36" s="184">
        <f>VLOOKUP($C36,LF_lamp!$A$8:$H$68,8,FALSE)*AF36</f>
        <v>0</v>
      </c>
      <c r="AJ36" s="184">
        <f>VLOOKUP($C36,LF_lamp!$A$8:$H$68,8,FALSE)*AG36</f>
        <v>0</v>
      </c>
      <c r="AK36" s="184">
        <f t="shared" si="0"/>
        <v>2</v>
      </c>
      <c r="AL36" s="184">
        <f t="shared" si="4"/>
        <v>0</v>
      </c>
      <c r="AM36" s="184">
        <f t="shared" si="5"/>
        <v>0</v>
      </c>
      <c r="AN36" s="184"/>
      <c r="AO36" s="184">
        <f>IF($W36&gt;0,INDEX('CostModel Coef'!D$17:D$18,$W36),"")</f>
        <v>14.69</v>
      </c>
      <c r="AP36" s="184">
        <f>IF($W36&gt;0,INDEX('CostModel Coef'!E$17:E$18,$W36),"")</f>
        <v>0.4</v>
      </c>
      <c r="AQ36" s="184">
        <f>IF($W36&gt;0,INDEX('CostModel Coef'!F$17:F$18,$W36),"")</f>
        <v>9</v>
      </c>
      <c r="AR36" s="184">
        <f>IF($W36&gt;0,INDEX('CostModel Coef'!G$17:G$18,$W36),"")</f>
        <v>604</v>
      </c>
      <c r="AS36" s="184">
        <f>IF($W36&gt;0,INDEX('CostModel Coef'!H$17:H$18,$W36),"")</f>
        <v>10.56</v>
      </c>
      <c r="AT36" s="184">
        <f>IF($W36&gt;0,INDEX('CostModel Coef'!I$17:I$18,$W36),"")</f>
        <v>0.6</v>
      </c>
      <c r="AU36" s="184">
        <f>IF($W36&gt;0,INDEX('CostModel Coef'!J$17:J$18,$W36),"")</f>
        <v>1.2</v>
      </c>
      <c r="AV36" s="184">
        <f>IF($W36&gt;0,INDEX('CostModel Coef'!K$17:K$18,$W36),"")</f>
        <v>30.78</v>
      </c>
      <c r="AW36" s="184">
        <f>IF($W36&gt;0,INDEX('CostModel Coef'!L$17:L$18,$W36),"")</f>
        <v>0</v>
      </c>
      <c r="AX36" s="184">
        <f>IF($W36&gt;0,INDEX('CostModel Coef'!M$17:M$18,$W36),"")</f>
        <v>40.89</v>
      </c>
      <c r="AY36" s="184">
        <f>IF($W36&gt;0,INDEX('CostModel Coef'!N$17:N$18,$W36),"")</f>
        <v>0</v>
      </c>
      <c r="AZ36" s="184">
        <f>IF($W36&gt;0,INDEX('CostModel Coef'!O$17:O$18,$W36),"")</f>
        <v>0</v>
      </c>
      <c r="BA36" s="184"/>
      <c r="BB36" s="116">
        <f t="shared" si="9"/>
        <v>178.16800000000001</v>
      </c>
      <c r="BC36" s="116">
        <f t="shared" si="6"/>
        <v>0</v>
      </c>
      <c r="BD36" s="116">
        <f t="shared" si="7"/>
        <v>0</v>
      </c>
      <c r="BE36" s="210"/>
      <c r="BF36" s="196" t="str">
        <f t="shared" si="8"/>
        <v/>
      </c>
      <c r="BG36" s="210"/>
      <c r="BH36" s="210"/>
    </row>
    <row r="37" spans="1:60" hidden="1">
      <c r="A37" s="210" t="s">
        <v>1886</v>
      </c>
      <c r="B37" s="210" t="s">
        <v>1317</v>
      </c>
      <c r="C37" s="210" t="s">
        <v>1198</v>
      </c>
      <c r="D37" s="210" t="s">
        <v>1756</v>
      </c>
      <c r="E37" s="210" t="s">
        <v>129</v>
      </c>
      <c r="F37" s="210">
        <v>6</v>
      </c>
      <c r="G37" s="210">
        <v>3</v>
      </c>
      <c r="H37" s="210">
        <v>2</v>
      </c>
      <c r="I37" s="210">
        <v>342</v>
      </c>
      <c r="J37" s="210" t="s">
        <v>1887</v>
      </c>
      <c r="K37" s="210" t="s">
        <v>83</v>
      </c>
      <c r="L37" s="210">
        <v>342</v>
      </c>
      <c r="M37" s="210"/>
      <c r="N37" s="210" t="s">
        <v>123</v>
      </c>
      <c r="O37" s="210"/>
      <c r="P37" s="210" t="s">
        <v>1799</v>
      </c>
      <c r="Q37" s="210" t="s">
        <v>129</v>
      </c>
      <c r="R37" s="210"/>
      <c r="S37" s="210" t="s">
        <v>111</v>
      </c>
      <c r="T37" s="210" t="s">
        <v>1888</v>
      </c>
      <c r="U37" s="115" t="s">
        <v>105</v>
      </c>
      <c r="V37" s="210" t="str">
        <f>IF(W37=0,"out of scope",(INDEX('CostModel Coef'!$C$17:$C$18,W37)))</f>
        <v>MagRS</v>
      </c>
      <c r="W37" s="210">
        <v>1</v>
      </c>
      <c r="X37" s="210"/>
      <c r="Y37" s="116">
        <f>IFERROR(VLOOKUP(C37,LF_lamp!$A$8:$AI$68,35,0)*F37,0)</f>
        <v>0</v>
      </c>
      <c r="Z37" s="210"/>
      <c r="AA37" s="229">
        <f>VLOOKUP(D37,LF_Ballast!$A$8:$N$220,14,FALSE)</f>
        <v>0.9</v>
      </c>
      <c r="AB37" s="229" t="b">
        <f>VLOOKUP(D37,LF_Ballast!$A$8:$I$220,9,FALSE)="Dimming"</f>
        <v>0</v>
      </c>
      <c r="AC37" s="229" t="b">
        <f>VLOOKUP(D37,LF_Ballast!$A$8:$I$220,4,FALSE)="PS"</f>
        <v>0</v>
      </c>
      <c r="AD37" s="210"/>
      <c r="AE37" s="210">
        <f t="shared" si="1"/>
        <v>2</v>
      </c>
      <c r="AF37" s="184">
        <f t="shared" si="2"/>
        <v>0</v>
      </c>
      <c r="AG37" s="184">
        <f t="shared" si="3"/>
        <v>0</v>
      </c>
      <c r="AH37" s="184">
        <f>VLOOKUP($C37,LF_lamp!$A$8:$H$68,8,FALSE)*AE37</f>
        <v>60</v>
      </c>
      <c r="AI37" s="184">
        <f>VLOOKUP($C37,LF_lamp!$A$8:$H$68,8,FALSE)*AF37</f>
        <v>0</v>
      </c>
      <c r="AJ37" s="184">
        <f>VLOOKUP($C37,LF_lamp!$A$8:$H$68,8,FALSE)*AG37</f>
        <v>0</v>
      </c>
      <c r="AK37" s="184">
        <f t="shared" si="0"/>
        <v>3</v>
      </c>
      <c r="AL37" s="184">
        <f t="shared" si="4"/>
        <v>0</v>
      </c>
      <c r="AM37" s="184">
        <f t="shared" si="5"/>
        <v>0</v>
      </c>
      <c r="AN37" s="184"/>
      <c r="AO37" s="184">
        <f>IF($W37&gt;0,INDEX('CostModel Coef'!D$17:D$18,$W37),"")</f>
        <v>14.69</v>
      </c>
      <c r="AP37" s="184">
        <f>IF($W37&gt;0,INDEX('CostModel Coef'!E$17:E$18,$W37),"")</f>
        <v>0.4</v>
      </c>
      <c r="AQ37" s="184">
        <f>IF($W37&gt;0,INDEX('CostModel Coef'!F$17:F$18,$W37),"")</f>
        <v>9</v>
      </c>
      <c r="AR37" s="184">
        <f>IF($W37&gt;0,INDEX('CostModel Coef'!G$17:G$18,$W37),"")</f>
        <v>604</v>
      </c>
      <c r="AS37" s="184">
        <f>IF($W37&gt;0,INDEX('CostModel Coef'!H$17:H$18,$W37),"")</f>
        <v>10.56</v>
      </c>
      <c r="AT37" s="184">
        <f>IF($W37&gt;0,INDEX('CostModel Coef'!I$17:I$18,$W37),"")</f>
        <v>0.6</v>
      </c>
      <c r="AU37" s="184">
        <f>IF($W37&gt;0,INDEX('CostModel Coef'!J$17:J$18,$W37),"")</f>
        <v>1.2</v>
      </c>
      <c r="AV37" s="184">
        <f>IF($W37&gt;0,INDEX('CostModel Coef'!K$17:K$18,$W37),"")</f>
        <v>30.78</v>
      </c>
      <c r="AW37" s="184">
        <f>IF($W37&gt;0,INDEX('CostModel Coef'!L$17:L$18,$W37),"")</f>
        <v>0</v>
      </c>
      <c r="AX37" s="184">
        <f>IF($W37&gt;0,INDEX('CostModel Coef'!M$17:M$18,$W37),"")</f>
        <v>40.89</v>
      </c>
      <c r="AY37" s="184">
        <f>IF($W37&gt;0,INDEX('CostModel Coef'!N$17:N$18,$W37),"")</f>
        <v>0</v>
      </c>
      <c r="AZ37" s="184">
        <f>IF($W37&gt;0,INDEX('CostModel Coef'!O$17:O$18,$W37),"")</f>
        <v>0</v>
      </c>
      <c r="BA37" s="184"/>
      <c r="BB37" s="116">
        <f t="shared" si="9"/>
        <v>267.25200000000001</v>
      </c>
      <c r="BC37" s="116">
        <f t="shared" si="6"/>
        <v>0</v>
      </c>
      <c r="BD37" s="116">
        <f t="shared" si="7"/>
        <v>0</v>
      </c>
      <c r="BE37" s="210"/>
      <c r="BF37" s="196" t="str">
        <f t="shared" si="8"/>
        <v/>
      </c>
      <c r="BG37" s="210"/>
      <c r="BH37" s="210"/>
    </row>
    <row r="38" spans="1:60" hidden="1">
      <c r="A38" s="210" t="s">
        <v>1889</v>
      </c>
      <c r="B38" s="210" t="s">
        <v>1317</v>
      </c>
      <c r="C38" s="210" t="s">
        <v>1198</v>
      </c>
      <c r="D38" s="210" t="s">
        <v>1756</v>
      </c>
      <c r="E38" s="210" t="s">
        <v>129</v>
      </c>
      <c r="F38" s="210">
        <v>1</v>
      </c>
      <c r="G38" s="210">
        <v>0.5</v>
      </c>
      <c r="H38" s="210">
        <v>2</v>
      </c>
      <c r="I38" s="210">
        <v>37</v>
      </c>
      <c r="J38" s="210" t="s">
        <v>1890</v>
      </c>
      <c r="K38" s="210" t="s">
        <v>83</v>
      </c>
      <c r="L38" s="210">
        <v>37</v>
      </c>
      <c r="M38" s="210"/>
      <c r="N38" s="210" t="s">
        <v>123</v>
      </c>
      <c r="O38" s="210"/>
      <c r="P38" s="210" t="s">
        <v>1799</v>
      </c>
      <c r="Q38" s="210" t="s">
        <v>129</v>
      </c>
      <c r="R38" s="210"/>
      <c r="S38" s="210" t="s">
        <v>111</v>
      </c>
      <c r="T38" s="210" t="s">
        <v>1891</v>
      </c>
      <c r="U38" s="115" t="s">
        <v>105</v>
      </c>
      <c r="V38" s="210" t="str">
        <f>IF(W38=0,"out of scope",(INDEX('CostModel Coef'!$C$17:$C$18,W38)))</f>
        <v>MagRS</v>
      </c>
      <c r="W38" s="210">
        <v>1</v>
      </c>
      <c r="X38" s="210"/>
      <c r="Y38" s="116">
        <f>IFERROR(VLOOKUP(C38,LF_lamp!$A$8:$AI$68,35,0)*F38,0)</f>
        <v>0</v>
      </c>
      <c r="Z38" s="210"/>
      <c r="AA38" s="229">
        <f>VLOOKUP(D38,LF_Ballast!$A$8:$N$220,14,FALSE)</f>
        <v>0.9</v>
      </c>
      <c r="AB38" s="229" t="b">
        <f>VLOOKUP(D38,LF_Ballast!$A$8:$I$220,9,FALSE)="Dimming"</f>
        <v>0</v>
      </c>
      <c r="AC38" s="229" t="b">
        <f>VLOOKUP(D38,LF_Ballast!$A$8:$I$220,4,FALSE)="PS"</f>
        <v>0</v>
      </c>
      <c r="AD38" s="210"/>
      <c r="AE38" s="210">
        <f t="shared" si="1"/>
        <v>2</v>
      </c>
      <c r="AF38" s="184">
        <f t="shared" si="2"/>
        <v>0</v>
      </c>
      <c r="AG38" s="184">
        <f t="shared" si="3"/>
        <v>0</v>
      </c>
      <c r="AH38" s="184">
        <f>VLOOKUP($C38,LF_lamp!$A$8:$H$68,8,FALSE)*AE38</f>
        <v>60</v>
      </c>
      <c r="AI38" s="184">
        <f>VLOOKUP($C38,LF_lamp!$A$8:$H$68,8,FALSE)*AF38</f>
        <v>0</v>
      </c>
      <c r="AJ38" s="184">
        <f>VLOOKUP($C38,LF_lamp!$A$8:$H$68,8,FALSE)*AG38</f>
        <v>0</v>
      </c>
      <c r="AK38" s="184">
        <f t="shared" si="0"/>
        <v>0.5</v>
      </c>
      <c r="AL38" s="184">
        <f t="shared" si="4"/>
        <v>0</v>
      </c>
      <c r="AM38" s="184">
        <f t="shared" si="5"/>
        <v>0</v>
      </c>
      <c r="AN38" s="184"/>
      <c r="AO38" s="184">
        <f>IF($W38&gt;0,INDEX('CostModel Coef'!D$17:D$18,$W38),"")</f>
        <v>14.69</v>
      </c>
      <c r="AP38" s="184">
        <f>IF($W38&gt;0,INDEX('CostModel Coef'!E$17:E$18,$W38),"")</f>
        <v>0.4</v>
      </c>
      <c r="AQ38" s="184">
        <f>IF($W38&gt;0,INDEX('CostModel Coef'!F$17:F$18,$W38),"")</f>
        <v>9</v>
      </c>
      <c r="AR38" s="184">
        <f>IF($W38&gt;0,INDEX('CostModel Coef'!G$17:G$18,$W38),"")</f>
        <v>604</v>
      </c>
      <c r="AS38" s="184">
        <f>IF($W38&gt;0,INDEX('CostModel Coef'!H$17:H$18,$W38),"")</f>
        <v>10.56</v>
      </c>
      <c r="AT38" s="184">
        <f>IF($W38&gt;0,INDEX('CostModel Coef'!I$17:I$18,$W38),"")</f>
        <v>0.6</v>
      </c>
      <c r="AU38" s="184">
        <f>IF($W38&gt;0,INDEX('CostModel Coef'!J$17:J$18,$W38),"")</f>
        <v>1.2</v>
      </c>
      <c r="AV38" s="184">
        <f>IF($W38&gt;0,INDEX('CostModel Coef'!K$17:K$18,$W38),"")</f>
        <v>30.78</v>
      </c>
      <c r="AW38" s="184">
        <f>IF($W38&gt;0,INDEX('CostModel Coef'!L$17:L$18,$W38),"")</f>
        <v>0</v>
      </c>
      <c r="AX38" s="184">
        <f>IF($W38&gt;0,INDEX('CostModel Coef'!M$17:M$18,$W38),"")</f>
        <v>40.89</v>
      </c>
      <c r="AY38" s="184">
        <f>IF($W38&gt;0,INDEX('CostModel Coef'!N$17:N$18,$W38),"")</f>
        <v>0</v>
      </c>
      <c r="AZ38" s="184">
        <f>IF($W38&gt;0,INDEX('CostModel Coef'!O$17:O$18,$W38),"")</f>
        <v>0</v>
      </c>
      <c r="BA38" s="184"/>
      <c r="BB38" s="116">
        <f t="shared" si="9"/>
        <v>44.542000000000002</v>
      </c>
      <c r="BC38" s="116">
        <f t="shared" si="6"/>
        <v>0</v>
      </c>
      <c r="BD38" s="116">
        <f t="shared" si="7"/>
        <v>0</v>
      </c>
      <c r="BE38" s="210"/>
      <c r="BF38" s="196" t="str">
        <f t="shared" si="8"/>
        <v/>
      </c>
      <c r="BG38" s="210"/>
      <c r="BH38" s="210"/>
    </row>
    <row r="39" spans="1:60" hidden="1">
      <c r="A39" s="210" t="s">
        <v>1892</v>
      </c>
      <c r="B39" s="210" t="s">
        <v>1317</v>
      </c>
      <c r="C39" s="210" t="s">
        <v>1198</v>
      </c>
      <c r="D39" s="210" t="s">
        <v>1756</v>
      </c>
      <c r="E39" s="210" t="s">
        <v>129</v>
      </c>
      <c r="F39" s="210">
        <v>2</v>
      </c>
      <c r="G39" s="210">
        <v>1</v>
      </c>
      <c r="H39" s="210">
        <v>2</v>
      </c>
      <c r="I39" s="210">
        <v>74</v>
      </c>
      <c r="J39" s="210" t="s">
        <v>1893</v>
      </c>
      <c r="K39" s="210" t="s">
        <v>83</v>
      </c>
      <c r="L39" s="210">
        <v>74</v>
      </c>
      <c r="M39" s="210"/>
      <c r="N39" s="210" t="s">
        <v>123</v>
      </c>
      <c r="O39" s="210"/>
      <c r="P39" s="210" t="s">
        <v>1799</v>
      </c>
      <c r="Q39" s="210" t="s">
        <v>129</v>
      </c>
      <c r="R39" s="210"/>
      <c r="S39" s="210" t="s">
        <v>111</v>
      </c>
      <c r="T39" s="210" t="s">
        <v>1894</v>
      </c>
      <c r="U39" s="115" t="s">
        <v>105</v>
      </c>
      <c r="V39" s="210" t="str">
        <f>IF(W39=0,"out of scope",(INDEX('CostModel Coef'!$C$17:$C$18,W39)))</f>
        <v>MagRS</v>
      </c>
      <c r="W39" s="210">
        <v>1</v>
      </c>
      <c r="X39" s="210"/>
      <c r="Y39" s="116">
        <f>IFERROR(VLOOKUP(C39,LF_lamp!$A$8:$AI$68,35,0)*F39,0)</f>
        <v>0</v>
      </c>
      <c r="Z39" s="210"/>
      <c r="AA39" s="229">
        <f>VLOOKUP(D39,LF_Ballast!$A$8:$N$220,14,FALSE)</f>
        <v>0.9</v>
      </c>
      <c r="AB39" s="229" t="b">
        <f>VLOOKUP(D39,LF_Ballast!$A$8:$I$220,9,FALSE)="Dimming"</f>
        <v>0</v>
      </c>
      <c r="AC39" s="229" t="b">
        <f>VLOOKUP(D39,LF_Ballast!$A$8:$I$220,4,FALSE)="PS"</f>
        <v>0</v>
      </c>
      <c r="AD39" s="210"/>
      <c r="AE39" s="210">
        <f t="shared" si="1"/>
        <v>2</v>
      </c>
      <c r="AF39" s="184">
        <f t="shared" si="2"/>
        <v>0</v>
      </c>
      <c r="AG39" s="184">
        <f t="shared" si="3"/>
        <v>0</v>
      </c>
      <c r="AH39" s="184">
        <f>VLOOKUP($C39,LF_lamp!$A$8:$H$68,8,FALSE)*AE39</f>
        <v>60</v>
      </c>
      <c r="AI39" s="184">
        <f>VLOOKUP($C39,LF_lamp!$A$8:$H$68,8,FALSE)*AF39</f>
        <v>0</v>
      </c>
      <c r="AJ39" s="184">
        <f>VLOOKUP($C39,LF_lamp!$A$8:$H$68,8,FALSE)*AG39</f>
        <v>0</v>
      </c>
      <c r="AK39" s="184">
        <f t="shared" si="0"/>
        <v>1</v>
      </c>
      <c r="AL39" s="184">
        <f t="shared" si="4"/>
        <v>0</v>
      </c>
      <c r="AM39" s="184">
        <f t="shared" si="5"/>
        <v>0</v>
      </c>
      <c r="AN39" s="184"/>
      <c r="AO39" s="184">
        <f>IF($W39&gt;0,INDEX('CostModel Coef'!D$17:D$18,$W39),"")</f>
        <v>14.69</v>
      </c>
      <c r="AP39" s="184">
        <f>IF($W39&gt;0,INDEX('CostModel Coef'!E$17:E$18,$W39),"")</f>
        <v>0.4</v>
      </c>
      <c r="AQ39" s="184">
        <f>IF($W39&gt;0,INDEX('CostModel Coef'!F$17:F$18,$W39),"")</f>
        <v>9</v>
      </c>
      <c r="AR39" s="184">
        <f>IF($W39&gt;0,INDEX('CostModel Coef'!G$17:G$18,$W39),"")</f>
        <v>604</v>
      </c>
      <c r="AS39" s="184">
        <f>IF($W39&gt;0,INDEX('CostModel Coef'!H$17:H$18,$W39),"")</f>
        <v>10.56</v>
      </c>
      <c r="AT39" s="184">
        <f>IF($W39&gt;0,INDEX('CostModel Coef'!I$17:I$18,$W39),"")</f>
        <v>0.6</v>
      </c>
      <c r="AU39" s="184">
        <f>IF($W39&gt;0,INDEX('CostModel Coef'!J$17:J$18,$W39),"")</f>
        <v>1.2</v>
      </c>
      <c r="AV39" s="184">
        <f>IF($W39&gt;0,INDEX('CostModel Coef'!K$17:K$18,$W39),"")</f>
        <v>30.78</v>
      </c>
      <c r="AW39" s="184">
        <f>IF($W39&gt;0,INDEX('CostModel Coef'!L$17:L$18,$W39),"")</f>
        <v>0</v>
      </c>
      <c r="AX39" s="184">
        <f>IF($W39&gt;0,INDEX('CostModel Coef'!M$17:M$18,$W39),"")</f>
        <v>40.89</v>
      </c>
      <c r="AY39" s="184">
        <f>IF($W39&gt;0,INDEX('CostModel Coef'!N$17:N$18,$W39),"")</f>
        <v>0</v>
      </c>
      <c r="AZ39" s="184">
        <f>IF($W39&gt;0,INDEX('CostModel Coef'!O$17:O$18,$W39),"")</f>
        <v>0</v>
      </c>
      <c r="BA39" s="184"/>
      <c r="BB39" s="116">
        <f t="shared" si="9"/>
        <v>89.084000000000003</v>
      </c>
      <c r="BC39" s="116">
        <f t="shared" si="6"/>
        <v>0</v>
      </c>
      <c r="BD39" s="116">
        <f t="shared" si="7"/>
        <v>0</v>
      </c>
      <c r="BE39" s="210"/>
      <c r="BF39" s="196" t="str">
        <f t="shared" si="8"/>
        <v/>
      </c>
      <c r="BG39" s="210"/>
      <c r="BH39" s="210"/>
    </row>
    <row r="40" spans="1:60" hidden="1">
      <c r="A40" s="210" t="s">
        <v>1895</v>
      </c>
      <c r="B40" s="210" t="s">
        <v>1317</v>
      </c>
      <c r="C40" s="210" t="s">
        <v>1198</v>
      </c>
      <c r="D40" s="210" t="s">
        <v>1762</v>
      </c>
      <c r="E40" s="210" t="s">
        <v>129</v>
      </c>
      <c r="F40" s="210">
        <v>3</v>
      </c>
      <c r="G40" s="210">
        <v>2</v>
      </c>
      <c r="H40" s="210" t="s">
        <v>1857</v>
      </c>
      <c r="I40" s="210">
        <v>127</v>
      </c>
      <c r="J40" s="210" t="s">
        <v>1896</v>
      </c>
      <c r="K40" s="210" t="s">
        <v>83</v>
      </c>
      <c r="L40" s="210">
        <v>127</v>
      </c>
      <c r="M40" s="210"/>
      <c r="N40" s="210" t="s">
        <v>123</v>
      </c>
      <c r="O40" s="210"/>
      <c r="P40" s="210" t="s">
        <v>1799</v>
      </c>
      <c r="Q40" s="210" t="s">
        <v>129</v>
      </c>
      <c r="R40" s="210"/>
      <c r="S40" s="210" t="s">
        <v>111</v>
      </c>
      <c r="T40" s="210" t="s">
        <v>1897</v>
      </c>
      <c r="U40" s="115" t="s">
        <v>105</v>
      </c>
      <c r="V40" s="210" t="str">
        <f>IF(W40=0,"out of scope",(INDEX('CostModel Coef'!$C$17:$C$18,W40)))</f>
        <v>MagRS</v>
      </c>
      <c r="W40" s="210">
        <v>1</v>
      </c>
      <c r="X40" s="210"/>
      <c r="Y40" s="116">
        <f>IFERROR(VLOOKUP(C40,LF_lamp!$A$8:$AI$68,35,0)*F40,0)</f>
        <v>0</v>
      </c>
      <c r="Z40" s="210"/>
      <c r="AA40" s="229">
        <f>VLOOKUP(D40,LF_Ballast!$A$8:$N$220,14,FALSE)</f>
        <v>0.9</v>
      </c>
      <c r="AB40" s="229" t="b">
        <f>VLOOKUP(D40,LF_Ballast!$A$8:$I$220,9,FALSE)="Dimming"</f>
        <v>0</v>
      </c>
      <c r="AC40" s="229" t="b">
        <f>VLOOKUP(D40,LF_Ballast!$A$8:$I$220,4,FALSE)="PS"</f>
        <v>0</v>
      </c>
      <c r="AD40" s="210"/>
      <c r="AE40" s="210">
        <f t="shared" si="1"/>
        <v>1</v>
      </c>
      <c r="AF40" s="184">
        <f t="shared" si="2"/>
        <v>2</v>
      </c>
      <c r="AG40" s="184">
        <f t="shared" si="3"/>
        <v>0</v>
      </c>
      <c r="AH40" s="184">
        <f>VLOOKUP($C40,LF_lamp!$A$8:$H$68,8,FALSE)*AE40</f>
        <v>30</v>
      </c>
      <c r="AI40" s="184">
        <f>VLOOKUP($C40,LF_lamp!$A$8:$H$68,8,FALSE)*AF40</f>
        <v>60</v>
      </c>
      <c r="AJ40" s="184">
        <f>VLOOKUP($C40,LF_lamp!$A$8:$H$68,8,FALSE)*AG40</f>
        <v>0</v>
      </c>
      <c r="AK40" s="184">
        <f t="shared" si="0"/>
        <v>1</v>
      </c>
      <c r="AL40" s="184">
        <f t="shared" si="4"/>
        <v>1</v>
      </c>
      <c r="AM40" s="184">
        <f t="shared" si="5"/>
        <v>0</v>
      </c>
      <c r="AN40" s="184"/>
      <c r="AO40" s="184">
        <f>IF($W40&gt;0,INDEX('CostModel Coef'!D$17:D$18,$W40),"")</f>
        <v>14.69</v>
      </c>
      <c r="AP40" s="184">
        <f>IF($W40&gt;0,INDEX('CostModel Coef'!E$17:E$18,$W40),"")</f>
        <v>0.4</v>
      </c>
      <c r="AQ40" s="184">
        <f>IF($W40&gt;0,INDEX('CostModel Coef'!F$17:F$18,$W40),"")</f>
        <v>9</v>
      </c>
      <c r="AR40" s="184">
        <f>IF($W40&gt;0,INDEX('CostModel Coef'!G$17:G$18,$W40),"")</f>
        <v>604</v>
      </c>
      <c r="AS40" s="184">
        <f>IF($W40&gt;0,INDEX('CostModel Coef'!H$17:H$18,$W40),"")</f>
        <v>10.56</v>
      </c>
      <c r="AT40" s="184">
        <f>IF($W40&gt;0,INDEX('CostModel Coef'!I$17:I$18,$W40),"")</f>
        <v>0.6</v>
      </c>
      <c r="AU40" s="184">
        <f>IF($W40&gt;0,INDEX('CostModel Coef'!J$17:J$18,$W40),"")</f>
        <v>1.2</v>
      </c>
      <c r="AV40" s="184">
        <f>IF($W40&gt;0,INDEX('CostModel Coef'!K$17:K$18,$W40),"")</f>
        <v>30.78</v>
      </c>
      <c r="AW40" s="184">
        <f>IF($W40&gt;0,INDEX('CostModel Coef'!L$17:L$18,$W40),"")</f>
        <v>0</v>
      </c>
      <c r="AX40" s="184">
        <f>IF($W40&gt;0,INDEX('CostModel Coef'!M$17:M$18,$W40),"")</f>
        <v>40.89</v>
      </c>
      <c r="AY40" s="184">
        <f>IF($W40&gt;0,INDEX('CostModel Coef'!N$17:N$18,$W40),"")</f>
        <v>0</v>
      </c>
      <c r="AZ40" s="184">
        <f>IF($W40&gt;0,INDEX('CostModel Coef'!O$17:O$18,$W40),"")</f>
        <v>0</v>
      </c>
      <c r="BA40" s="184"/>
      <c r="BB40" s="116">
        <f t="shared" si="9"/>
        <v>77.084000000000003</v>
      </c>
      <c r="BC40" s="116">
        <f t="shared" si="6"/>
        <v>89.084000000000003</v>
      </c>
      <c r="BD40" s="116">
        <f t="shared" si="7"/>
        <v>0</v>
      </c>
      <c r="BE40" s="210"/>
      <c r="BF40" s="196" t="str">
        <f t="shared" si="8"/>
        <v/>
      </c>
      <c r="BG40" s="210"/>
      <c r="BH40" s="210"/>
    </row>
    <row r="41" spans="1:60" hidden="1">
      <c r="A41" s="210" t="s">
        <v>1898</v>
      </c>
      <c r="B41" s="210" t="s">
        <v>1317</v>
      </c>
      <c r="C41" s="210" t="s">
        <v>1198</v>
      </c>
      <c r="D41" s="210" t="s">
        <v>1762</v>
      </c>
      <c r="E41" s="210" t="s">
        <v>129</v>
      </c>
      <c r="F41" s="210">
        <v>4</v>
      </c>
      <c r="G41" s="210">
        <v>2</v>
      </c>
      <c r="H41" s="210">
        <v>2</v>
      </c>
      <c r="I41" s="210">
        <v>162</v>
      </c>
      <c r="J41" s="210" t="s">
        <v>1899</v>
      </c>
      <c r="K41" s="210" t="s">
        <v>83</v>
      </c>
      <c r="L41" s="210">
        <v>162</v>
      </c>
      <c r="M41" s="210"/>
      <c r="N41" s="210" t="s">
        <v>123</v>
      </c>
      <c r="O41" s="210"/>
      <c r="P41" s="210" t="s">
        <v>1799</v>
      </c>
      <c r="Q41" s="210" t="s">
        <v>129</v>
      </c>
      <c r="R41" s="210"/>
      <c r="S41" s="210" t="s">
        <v>111</v>
      </c>
      <c r="T41" s="210" t="s">
        <v>1900</v>
      </c>
      <c r="U41" s="115" t="s">
        <v>105</v>
      </c>
      <c r="V41" s="210" t="str">
        <f>IF(W41=0,"out of scope",(INDEX('CostModel Coef'!$C$17:$C$18,W41)))</f>
        <v>MagRS</v>
      </c>
      <c r="W41" s="210">
        <v>1</v>
      </c>
      <c r="X41" s="210"/>
      <c r="Y41" s="116">
        <f>IFERROR(VLOOKUP(C41,LF_lamp!$A$8:$AI$68,35,0)*F41,0)</f>
        <v>0</v>
      </c>
      <c r="Z41" s="210"/>
      <c r="AA41" s="229">
        <f>VLOOKUP(D41,LF_Ballast!$A$8:$N$220,14,FALSE)</f>
        <v>0.9</v>
      </c>
      <c r="AB41" s="229" t="b">
        <f>VLOOKUP(D41,LF_Ballast!$A$8:$I$220,9,FALSE)="Dimming"</f>
        <v>0</v>
      </c>
      <c r="AC41" s="229" t="b">
        <f>VLOOKUP(D41,LF_Ballast!$A$8:$I$220,4,FALSE)="PS"</f>
        <v>0</v>
      </c>
      <c r="AD41" s="210"/>
      <c r="AE41" s="210">
        <f t="shared" si="1"/>
        <v>2</v>
      </c>
      <c r="AF41" s="184">
        <f t="shared" si="2"/>
        <v>0</v>
      </c>
      <c r="AG41" s="184">
        <f t="shared" si="3"/>
        <v>0</v>
      </c>
      <c r="AH41" s="184">
        <f>VLOOKUP($C41,LF_lamp!$A$8:$H$68,8,FALSE)*AE41</f>
        <v>60</v>
      </c>
      <c r="AI41" s="184">
        <f>VLOOKUP($C41,LF_lamp!$A$8:$H$68,8,FALSE)*AF41</f>
        <v>0</v>
      </c>
      <c r="AJ41" s="184">
        <f>VLOOKUP($C41,LF_lamp!$A$8:$H$68,8,FALSE)*AG41</f>
        <v>0</v>
      </c>
      <c r="AK41" s="184">
        <f t="shared" si="0"/>
        <v>2</v>
      </c>
      <c r="AL41" s="184">
        <f t="shared" si="4"/>
        <v>0</v>
      </c>
      <c r="AM41" s="184">
        <f t="shared" si="5"/>
        <v>0</v>
      </c>
      <c r="AN41" s="184"/>
      <c r="AO41" s="184">
        <f>IF($W41&gt;0,INDEX('CostModel Coef'!D$17:D$18,$W41),"")</f>
        <v>14.69</v>
      </c>
      <c r="AP41" s="184">
        <f>IF($W41&gt;0,INDEX('CostModel Coef'!E$17:E$18,$W41),"")</f>
        <v>0.4</v>
      </c>
      <c r="AQ41" s="184">
        <f>IF($W41&gt;0,INDEX('CostModel Coef'!F$17:F$18,$W41),"")</f>
        <v>9</v>
      </c>
      <c r="AR41" s="184">
        <f>IF($W41&gt;0,INDEX('CostModel Coef'!G$17:G$18,$W41),"")</f>
        <v>604</v>
      </c>
      <c r="AS41" s="184">
        <f>IF($W41&gt;0,INDEX('CostModel Coef'!H$17:H$18,$W41),"")</f>
        <v>10.56</v>
      </c>
      <c r="AT41" s="184">
        <f>IF($W41&gt;0,INDEX('CostModel Coef'!I$17:I$18,$W41),"")</f>
        <v>0.6</v>
      </c>
      <c r="AU41" s="184">
        <f>IF($W41&gt;0,INDEX('CostModel Coef'!J$17:J$18,$W41),"")</f>
        <v>1.2</v>
      </c>
      <c r="AV41" s="184">
        <f>IF($W41&gt;0,INDEX('CostModel Coef'!K$17:K$18,$W41),"")</f>
        <v>30.78</v>
      </c>
      <c r="AW41" s="184">
        <f>IF($W41&gt;0,INDEX('CostModel Coef'!L$17:L$18,$W41),"")</f>
        <v>0</v>
      </c>
      <c r="AX41" s="184">
        <f>IF($W41&gt;0,INDEX('CostModel Coef'!M$17:M$18,$W41),"")</f>
        <v>40.89</v>
      </c>
      <c r="AY41" s="184">
        <f>IF($W41&gt;0,INDEX('CostModel Coef'!N$17:N$18,$W41),"")</f>
        <v>0</v>
      </c>
      <c r="AZ41" s="184">
        <f>IF($W41&gt;0,INDEX('CostModel Coef'!O$17:O$18,$W41),"")</f>
        <v>0</v>
      </c>
      <c r="BA41" s="184"/>
      <c r="BB41" s="116">
        <f t="shared" si="9"/>
        <v>178.16800000000001</v>
      </c>
      <c r="BC41" s="116">
        <f t="shared" si="6"/>
        <v>0</v>
      </c>
      <c r="BD41" s="116">
        <f t="shared" si="7"/>
        <v>0</v>
      </c>
      <c r="BE41" s="210"/>
      <c r="BF41" s="196" t="str">
        <f t="shared" si="8"/>
        <v/>
      </c>
      <c r="BG41" s="210"/>
      <c r="BH41" s="210"/>
    </row>
    <row r="42" spans="1:60" hidden="1">
      <c r="A42" s="210" t="s">
        <v>1901</v>
      </c>
      <c r="B42" s="210" t="s">
        <v>1317</v>
      </c>
      <c r="C42" s="210" t="s">
        <v>1198</v>
      </c>
      <c r="D42" s="210" t="s">
        <v>1762</v>
      </c>
      <c r="E42" s="210" t="s">
        <v>129</v>
      </c>
      <c r="F42" s="210">
        <v>1</v>
      </c>
      <c r="G42" s="210">
        <v>0.5</v>
      </c>
      <c r="H42" s="210">
        <v>2</v>
      </c>
      <c r="I42" s="210">
        <v>41</v>
      </c>
      <c r="J42" s="210" t="s">
        <v>1902</v>
      </c>
      <c r="K42" s="210" t="s">
        <v>83</v>
      </c>
      <c r="L42" s="210">
        <v>41</v>
      </c>
      <c r="M42" s="210"/>
      <c r="N42" s="210" t="s">
        <v>123</v>
      </c>
      <c r="O42" s="210"/>
      <c r="P42" s="210" t="s">
        <v>1799</v>
      </c>
      <c r="Q42" s="210" t="s">
        <v>129</v>
      </c>
      <c r="R42" s="210"/>
      <c r="S42" s="210" t="s">
        <v>111</v>
      </c>
      <c r="T42" s="210" t="s">
        <v>1903</v>
      </c>
      <c r="U42" s="115" t="s">
        <v>105</v>
      </c>
      <c r="V42" s="210" t="str">
        <f>IF(W42=0,"out of scope",(INDEX('CostModel Coef'!$C$17:$C$18,W42)))</f>
        <v>MagRS</v>
      </c>
      <c r="W42" s="210">
        <v>1</v>
      </c>
      <c r="X42" s="210"/>
      <c r="Y42" s="116">
        <f>IFERROR(VLOOKUP(C42,LF_lamp!$A$8:$AI$68,35,0)*F42,0)</f>
        <v>0</v>
      </c>
      <c r="Z42" s="210"/>
      <c r="AA42" s="229">
        <f>VLOOKUP(D42,LF_Ballast!$A$8:$N$220,14,FALSE)</f>
        <v>0.9</v>
      </c>
      <c r="AB42" s="229" t="b">
        <f>VLOOKUP(D42,LF_Ballast!$A$8:$I$220,9,FALSE)="Dimming"</f>
        <v>0</v>
      </c>
      <c r="AC42" s="229" t="b">
        <f>VLOOKUP(D42,LF_Ballast!$A$8:$I$220,4,FALSE)="PS"</f>
        <v>0</v>
      </c>
      <c r="AD42" s="210"/>
      <c r="AE42" s="210">
        <f t="shared" si="1"/>
        <v>2</v>
      </c>
      <c r="AF42" s="184">
        <f t="shared" si="2"/>
        <v>0</v>
      </c>
      <c r="AG42" s="184">
        <f t="shared" si="3"/>
        <v>0</v>
      </c>
      <c r="AH42" s="184">
        <f>VLOOKUP($C42,LF_lamp!$A$8:$H$68,8,FALSE)*AE42</f>
        <v>60</v>
      </c>
      <c r="AI42" s="184">
        <f>VLOOKUP($C42,LF_lamp!$A$8:$H$68,8,FALSE)*AF42</f>
        <v>0</v>
      </c>
      <c r="AJ42" s="184">
        <f>VLOOKUP($C42,LF_lamp!$A$8:$H$68,8,FALSE)*AG42</f>
        <v>0</v>
      </c>
      <c r="AK42" s="184">
        <f t="shared" si="0"/>
        <v>0.5</v>
      </c>
      <c r="AL42" s="184">
        <f t="shared" si="4"/>
        <v>0</v>
      </c>
      <c r="AM42" s="184">
        <f t="shared" si="5"/>
        <v>0</v>
      </c>
      <c r="AN42" s="184"/>
      <c r="AO42" s="184">
        <f>IF($W42&gt;0,INDEX('CostModel Coef'!D$17:D$18,$W42),"")</f>
        <v>14.69</v>
      </c>
      <c r="AP42" s="184">
        <f>IF($W42&gt;0,INDEX('CostModel Coef'!E$17:E$18,$W42),"")</f>
        <v>0.4</v>
      </c>
      <c r="AQ42" s="184">
        <f>IF($W42&gt;0,INDEX('CostModel Coef'!F$17:F$18,$W42),"")</f>
        <v>9</v>
      </c>
      <c r="AR42" s="184">
        <f>IF($W42&gt;0,INDEX('CostModel Coef'!G$17:G$18,$W42),"")</f>
        <v>604</v>
      </c>
      <c r="AS42" s="184">
        <f>IF($W42&gt;0,INDEX('CostModel Coef'!H$17:H$18,$W42),"")</f>
        <v>10.56</v>
      </c>
      <c r="AT42" s="184">
        <f>IF($W42&gt;0,INDEX('CostModel Coef'!I$17:I$18,$W42),"")</f>
        <v>0.6</v>
      </c>
      <c r="AU42" s="184">
        <f>IF($W42&gt;0,INDEX('CostModel Coef'!J$17:J$18,$W42),"")</f>
        <v>1.2</v>
      </c>
      <c r="AV42" s="184">
        <f>IF($W42&gt;0,INDEX('CostModel Coef'!K$17:K$18,$W42),"")</f>
        <v>30.78</v>
      </c>
      <c r="AW42" s="184">
        <f>IF($W42&gt;0,INDEX('CostModel Coef'!L$17:L$18,$W42),"")</f>
        <v>0</v>
      </c>
      <c r="AX42" s="184">
        <f>IF($W42&gt;0,INDEX('CostModel Coef'!M$17:M$18,$W42),"")</f>
        <v>40.89</v>
      </c>
      <c r="AY42" s="184">
        <f>IF($W42&gt;0,INDEX('CostModel Coef'!N$17:N$18,$W42),"")</f>
        <v>0</v>
      </c>
      <c r="AZ42" s="184">
        <f>IF($W42&gt;0,INDEX('CostModel Coef'!O$17:O$18,$W42),"")</f>
        <v>0</v>
      </c>
      <c r="BA42" s="184"/>
      <c r="BB42" s="116">
        <f t="shared" si="9"/>
        <v>44.542000000000002</v>
      </c>
      <c r="BC42" s="116">
        <f t="shared" si="6"/>
        <v>0</v>
      </c>
      <c r="BD42" s="116">
        <f t="shared" si="7"/>
        <v>0</v>
      </c>
      <c r="BE42" s="210"/>
      <c r="BF42" s="196" t="str">
        <f t="shared" si="8"/>
        <v/>
      </c>
      <c r="BG42" s="210"/>
      <c r="BH42" s="210"/>
    </row>
    <row r="43" spans="1:60" hidden="1">
      <c r="A43" s="210" t="s">
        <v>1904</v>
      </c>
      <c r="B43" s="210" t="s">
        <v>1317</v>
      </c>
      <c r="C43" s="210" t="s">
        <v>1198</v>
      </c>
      <c r="D43" s="210" t="s">
        <v>1762</v>
      </c>
      <c r="E43" s="210" t="s">
        <v>129</v>
      </c>
      <c r="F43" s="210">
        <v>1</v>
      </c>
      <c r="G43" s="210">
        <v>1</v>
      </c>
      <c r="H43" s="210">
        <v>1</v>
      </c>
      <c r="I43" s="210">
        <v>46</v>
      </c>
      <c r="J43" s="210" t="s">
        <v>1905</v>
      </c>
      <c r="K43" s="210" t="s">
        <v>83</v>
      </c>
      <c r="L43" s="210">
        <v>46</v>
      </c>
      <c r="M43" s="210"/>
      <c r="N43" s="210" t="s">
        <v>123</v>
      </c>
      <c r="O43" s="210"/>
      <c r="P43" s="210" t="s">
        <v>1799</v>
      </c>
      <c r="Q43" s="210" t="s">
        <v>129</v>
      </c>
      <c r="R43" s="210"/>
      <c r="S43" s="210" t="s">
        <v>111</v>
      </c>
      <c r="T43" s="210" t="s">
        <v>1906</v>
      </c>
      <c r="U43" s="115" t="s">
        <v>105</v>
      </c>
      <c r="V43" s="210" t="str">
        <f>IF(W43=0,"out of scope",(INDEX('CostModel Coef'!$C$17:$C$18,W43)))</f>
        <v>MagRS</v>
      </c>
      <c r="W43" s="210">
        <v>1</v>
      </c>
      <c r="X43" s="210"/>
      <c r="Y43" s="116">
        <f>IFERROR(VLOOKUP(C43,LF_lamp!$A$8:$AI$68,35,0)*F43,0)</f>
        <v>0</v>
      </c>
      <c r="Z43" s="210"/>
      <c r="AA43" s="229">
        <f>VLOOKUP(D43,LF_Ballast!$A$8:$N$220,14,FALSE)</f>
        <v>0.9</v>
      </c>
      <c r="AB43" s="229" t="b">
        <f>VLOOKUP(D43,LF_Ballast!$A$8:$I$220,9,FALSE)="Dimming"</f>
        <v>0</v>
      </c>
      <c r="AC43" s="229" t="b">
        <f>VLOOKUP(D43,LF_Ballast!$A$8:$I$220,4,FALSE)="PS"</f>
        <v>0</v>
      </c>
      <c r="AD43" s="210"/>
      <c r="AE43" s="210">
        <f t="shared" si="1"/>
        <v>1</v>
      </c>
      <c r="AF43" s="184">
        <f t="shared" si="2"/>
        <v>0</v>
      </c>
      <c r="AG43" s="184">
        <f t="shared" si="3"/>
        <v>0</v>
      </c>
      <c r="AH43" s="184">
        <f>VLOOKUP($C43,LF_lamp!$A$8:$H$68,8,FALSE)*AE43</f>
        <v>30</v>
      </c>
      <c r="AI43" s="184">
        <f>VLOOKUP($C43,LF_lamp!$A$8:$H$68,8,FALSE)*AF43</f>
        <v>0</v>
      </c>
      <c r="AJ43" s="184">
        <f>VLOOKUP($C43,LF_lamp!$A$8:$H$68,8,FALSE)*AG43</f>
        <v>0</v>
      </c>
      <c r="AK43" s="184">
        <f t="shared" si="0"/>
        <v>1</v>
      </c>
      <c r="AL43" s="184">
        <f t="shared" si="4"/>
        <v>0</v>
      </c>
      <c r="AM43" s="184">
        <f t="shared" si="5"/>
        <v>0</v>
      </c>
      <c r="AN43" s="184"/>
      <c r="AO43" s="184">
        <f>IF($W43&gt;0,INDEX('CostModel Coef'!D$17:D$18,$W43),"")</f>
        <v>14.69</v>
      </c>
      <c r="AP43" s="184">
        <f>IF($W43&gt;0,INDEX('CostModel Coef'!E$17:E$18,$W43),"")</f>
        <v>0.4</v>
      </c>
      <c r="AQ43" s="184">
        <f>IF($W43&gt;0,INDEX('CostModel Coef'!F$17:F$18,$W43),"")</f>
        <v>9</v>
      </c>
      <c r="AR43" s="184">
        <f>IF($W43&gt;0,INDEX('CostModel Coef'!G$17:G$18,$W43),"")</f>
        <v>604</v>
      </c>
      <c r="AS43" s="184">
        <f>IF($W43&gt;0,INDEX('CostModel Coef'!H$17:H$18,$W43),"")</f>
        <v>10.56</v>
      </c>
      <c r="AT43" s="184">
        <f>IF($W43&gt;0,INDEX('CostModel Coef'!I$17:I$18,$W43),"")</f>
        <v>0.6</v>
      </c>
      <c r="AU43" s="184">
        <f>IF($W43&gt;0,INDEX('CostModel Coef'!J$17:J$18,$W43),"")</f>
        <v>1.2</v>
      </c>
      <c r="AV43" s="184">
        <f>IF($W43&gt;0,INDEX('CostModel Coef'!K$17:K$18,$W43),"")</f>
        <v>30.78</v>
      </c>
      <c r="AW43" s="184">
        <f>IF($W43&gt;0,INDEX('CostModel Coef'!L$17:L$18,$W43),"")</f>
        <v>0</v>
      </c>
      <c r="AX43" s="184">
        <f>IF($W43&gt;0,INDEX('CostModel Coef'!M$17:M$18,$W43),"")</f>
        <v>40.89</v>
      </c>
      <c r="AY43" s="184">
        <f>IF($W43&gt;0,INDEX('CostModel Coef'!N$17:N$18,$W43),"")</f>
        <v>0</v>
      </c>
      <c r="AZ43" s="184">
        <f>IF($W43&gt;0,INDEX('CostModel Coef'!O$17:O$18,$W43),"")</f>
        <v>0</v>
      </c>
      <c r="BA43" s="184"/>
      <c r="BB43" s="116">
        <f t="shared" si="9"/>
        <v>77.084000000000003</v>
      </c>
      <c r="BC43" s="116">
        <f t="shared" si="6"/>
        <v>0</v>
      </c>
      <c r="BD43" s="116">
        <f t="shared" si="7"/>
        <v>0</v>
      </c>
      <c r="BE43" s="210"/>
      <c r="BF43" s="196" t="str">
        <f t="shared" si="8"/>
        <v/>
      </c>
      <c r="BG43" s="210"/>
      <c r="BH43" s="210"/>
    </row>
    <row r="44" spans="1:60" hidden="1">
      <c r="A44" s="210" t="s">
        <v>1907</v>
      </c>
      <c r="B44" s="210" t="s">
        <v>1317</v>
      </c>
      <c r="C44" s="210" t="s">
        <v>1198</v>
      </c>
      <c r="D44" s="210" t="s">
        <v>1762</v>
      </c>
      <c r="E44" s="210" t="s">
        <v>129</v>
      </c>
      <c r="F44" s="210">
        <v>2</v>
      </c>
      <c r="G44" s="210">
        <v>1</v>
      </c>
      <c r="H44" s="210">
        <v>2</v>
      </c>
      <c r="I44" s="210">
        <v>81</v>
      </c>
      <c r="J44" s="210" t="s">
        <v>1908</v>
      </c>
      <c r="K44" s="210" t="s">
        <v>83</v>
      </c>
      <c r="L44" s="210">
        <v>81</v>
      </c>
      <c r="M44" s="210"/>
      <c r="N44" s="210" t="s">
        <v>123</v>
      </c>
      <c r="O44" s="210"/>
      <c r="P44" s="210" t="s">
        <v>1799</v>
      </c>
      <c r="Q44" s="210" t="s">
        <v>129</v>
      </c>
      <c r="R44" s="210"/>
      <c r="S44" s="210" t="s">
        <v>111</v>
      </c>
      <c r="T44" s="210" t="s">
        <v>1909</v>
      </c>
      <c r="U44" s="115" t="s">
        <v>105</v>
      </c>
      <c r="V44" s="210" t="str">
        <f>IF(W44=0,"out of scope",(INDEX('CostModel Coef'!$C$17:$C$18,W44)))</f>
        <v>MagRS</v>
      </c>
      <c r="W44" s="210">
        <v>1</v>
      </c>
      <c r="X44" s="210"/>
      <c r="Y44" s="116">
        <f>IFERROR(VLOOKUP(C44,LF_lamp!$A$8:$AI$68,35,0)*F44,0)</f>
        <v>0</v>
      </c>
      <c r="Z44" s="210"/>
      <c r="AA44" s="229">
        <f>VLOOKUP(D44,LF_Ballast!$A$8:$N$220,14,FALSE)</f>
        <v>0.9</v>
      </c>
      <c r="AB44" s="229" t="b">
        <f>VLOOKUP(D44,LF_Ballast!$A$8:$I$220,9,FALSE)="Dimming"</f>
        <v>0</v>
      </c>
      <c r="AC44" s="229" t="b">
        <f>VLOOKUP(D44,LF_Ballast!$A$8:$I$220,4,FALSE)="PS"</f>
        <v>0</v>
      </c>
      <c r="AD44" s="210"/>
      <c r="AE44" s="210">
        <f t="shared" si="1"/>
        <v>2</v>
      </c>
      <c r="AF44" s="184">
        <f t="shared" si="2"/>
        <v>0</v>
      </c>
      <c r="AG44" s="184">
        <f t="shared" si="3"/>
        <v>0</v>
      </c>
      <c r="AH44" s="184">
        <f>VLOOKUP($C44,LF_lamp!$A$8:$H$68,8,FALSE)*AE44</f>
        <v>60</v>
      </c>
      <c r="AI44" s="184">
        <f>VLOOKUP($C44,LF_lamp!$A$8:$H$68,8,FALSE)*AF44</f>
        <v>0</v>
      </c>
      <c r="AJ44" s="184">
        <f>VLOOKUP($C44,LF_lamp!$A$8:$H$68,8,FALSE)*AG44</f>
        <v>0</v>
      </c>
      <c r="AK44" s="184">
        <f t="shared" si="0"/>
        <v>1</v>
      </c>
      <c r="AL44" s="184">
        <f t="shared" si="4"/>
        <v>0</v>
      </c>
      <c r="AM44" s="184">
        <f t="shared" si="5"/>
        <v>0</v>
      </c>
      <c r="AN44" s="184"/>
      <c r="AO44" s="184">
        <f>IF($W44&gt;0,INDEX('CostModel Coef'!D$17:D$18,$W44),"")</f>
        <v>14.69</v>
      </c>
      <c r="AP44" s="184">
        <f>IF($W44&gt;0,INDEX('CostModel Coef'!E$17:E$18,$W44),"")</f>
        <v>0.4</v>
      </c>
      <c r="AQ44" s="184">
        <f>IF($W44&gt;0,INDEX('CostModel Coef'!F$17:F$18,$W44),"")</f>
        <v>9</v>
      </c>
      <c r="AR44" s="184">
        <f>IF($W44&gt;0,INDEX('CostModel Coef'!G$17:G$18,$W44),"")</f>
        <v>604</v>
      </c>
      <c r="AS44" s="184">
        <f>IF($W44&gt;0,INDEX('CostModel Coef'!H$17:H$18,$W44),"")</f>
        <v>10.56</v>
      </c>
      <c r="AT44" s="184">
        <f>IF($W44&gt;0,INDEX('CostModel Coef'!I$17:I$18,$W44),"")</f>
        <v>0.6</v>
      </c>
      <c r="AU44" s="184">
        <f>IF($W44&gt;0,INDEX('CostModel Coef'!J$17:J$18,$W44),"")</f>
        <v>1.2</v>
      </c>
      <c r="AV44" s="184">
        <f>IF($W44&gt;0,INDEX('CostModel Coef'!K$17:K$18,$W44),"")</f>
        <v>30.78</v>
      </c>
      <c r="AW44" s="184">
        <f>IF($W44&gt;0,INDEX('CostModel Coef'!L$17:L$18,$W44),"")</f>
        <v>0</v>
      </c>
      <c r="AX44" s="184">
        <f>IF($W44&gt;0,INDEX('CostModel Coef'!M$17:M$18,$W44),"")</f>
        <v>40.89</v>
      </c>
      <c r="AY44" s="184">
        <f>IF($W44&gt;0,INDEX('CostModel Coef'!N$17:N$18,$W44),"")</f>
        <v>0</v>
      </c>
      <c r="AZ44" s="184">
        <f>IF($W44&gt;0,INDEX('CostModel Coef'!O$17:O$18,$W44),"")</f>
        <v>0</v>
      </c>
      <c r="BA44" s="184"/>
      <c r="BB44" s="116">
        <f t="shared" si="9"/>
        <v>89.084000000000003</v>
      </c>
      <c r="BC44" s="116">
        <f t="shared" si="6"/>
        <v>0</v>
      </c>
      <c r="BD44" s="116">
        <f t="shared" si="7"/>
        <v>0</v>
      </c>
      <c r="BE44" s="210"/>
      <c r="BF44" s="196" t="str">
        <f t="shared" si="8"/>
        <v/>
      </c>
      <c r="BG44" s="210"/>
      <c r="BH44" s="210"/>
    </row>
    <row r="45" spans="1:60" hidden="1">
      <c r="A45" s="210" t="s">
        <v>1910</v>
      </c>
      <c r="B45" s="210" t="s">
        <v>1317</v>
      </c>
      <c r="C45" s="210" t="s">
        <v>1200</v>
      </c>
      <c r="D45" s="210" t="s">
        <v>1762</v>
      </c>
      <c r="E45" s="210" t="s">
        <v>129</v>
      </c>
      <c r="F45" s="210">
        <v>2</v>
      </c>
      <c r="G45" s="210">
        <v>1</v>
      </c>
      <c r="H45" s="210">
        <v>2</v>
      </c>
      <c r="I45" s="210">
        <v>114</v>
      </c>
      <c r="J45" s="210" t="s">
        <v>1911</v>
      </c>
      <c r="K45" s="210" t="s">
        <v>83</v>
      </c>
      <c r="L45" s="210">
        <v>114</v>
      </c>
      <c r="M45" s="210"/>
      <c r="N45" s="210" t="s">
        <v>123</v>
      </c>
      <c r="O45" s="210"/>
      <c r="P45" s="210" t="s">
        <v>1799</v>
      </c>
      <c r="Q45" s="210" t="s">
        <v>129</v>
      </c>
      <c r="R45" s="210"/>
      <c r="S45" s="210" t="s">
        <v>111</v>
      </c>
      <c r="T45" s="210" t="s">
        <v>1912</v>
      </c>
      <c r="U45" s="115" t="s">
        <v>105</v>
      </c>
      <c r="V45" s="210" t="str">
        <f>IF(W45=0,"out of scope",(INDEX('CostModel Coef'!$C$17:$C$18,W45)))</f>
        <v>MagRS</v>
      </c>
      <c r="W45" s="210">
        <v>1</v>
      </c>
      <c r="X45" s="210"/>
      <c r="Y45" s="116">
        <f>IFERROR(VLOOKUP(C45,LF_lamp!$A$8:$AI$68,35,0)*F45,0)</f>
        <v>0</v>
      </c>
      <c r="Z45" s="210"/>
      <c r="AA45" s="229">
        <f>VLOOKUP(D45,LF_Ballast!$A$8:$N$220,14,FALSE)</f>
        <v>0.9</v>
      </c>
      <c r="AB45" s="229" t="b">
        <f>VLOOKUP(D45,LF_Ballast!$A$8:$I$220,9,FALSE)="Dimming"</f>
        <v>0</v>
      </c>
      <c r="AC45" s="229" t="b">
        <f>VLOOKUP(D45,LF_Ballast!$A$8:$I$220,4,FALSE)="PS"</f>
        <v>0</v>
      </c>
      <c r="AD45" s="210"/>
      <c r="AE45" s="210">
        <f t="shared" si="1"/>
        <v>2</v>
      </c>
      <c r="AF45" s="184">
        <f t="shared" si="2"/>
        <v>0</v>
      </c>
      <c r="AG45" s="184">
        <f t="shared" si="3"/>
        <v>0</v>
      </c>
      <c r="AH45" s="184">
        <f>VLOOKUP($C45,LF_lamp!$A$8:$H$68,8,FALSE)*AE45</f>
        <v>100</v>
      </c>
      <c r="AI45" s="184">
        <f>VLOOKUP($C45,LF_lamp!$A$8:$H$68,8,FALSE)*AF45</f>
        <v>0</v>
      </c>
      <c r="AJ45" s="184">
        <f>VLOOKUP($C45,LF_lamp!$A$8:$H$68,8,FALSE)*AG45</f>
        <v>0</v>
      </c>
      <c r="AK45" s="184">
        <f t="shared" si="0"/>
        <v>1</v>
      </c>
      <c r="AL45" s="184">
        <f t="shared" si="4"/>
        <v>0</v>
      </c>
      <c r="AM45" s="184">
        <f t="shared" si="5"/>
        <v>0</v>
      </c>
      <c r="AN45" s="184"/>
      <c r="AO45" s="184">
        <f>IF($W45&gt;0,INDEX('CostModel Coef'!D$17:D$18,$W45),"")</f>
        <v>14.69</v>
      </c>
      <c r="AP45" s="184">
        <f>IF($W45&gt;0,INDEX('CostModel Coef'!E$17:E$18,$W45),"")</f>
        <v>0.4</v>
      </c>
      <c r="AQ45" s="184">
        <f>IF($W45&gt;0,INDEX('CostModel Coef'!F$17:F$18,$W45),"")</f>
        <v>9</v>
      </c>
      <c r="AR45" s="184">
        <f>IF($W45&gt;0,INDEX('CostModel Coef'!G$17:G$18,$W45),"")</f>
        <v>604</v>
      </c>
      <c r="AS45" s="184">
        <f>IF($W45&gt;0,INDEX('CostModel Coef'!H$17:H$18,$W45),"")</f>
        <v>10.56</v>
      </c>
      <c r="AT45" s="184">
        <f>IF($W45&gt;0,INDEX('CostModel Coef'!I$17:I$18,$W45),"")</f>
        <v>0.6</v>
      </c>
      <c r="AU45" s="184">
        <f>IF($W45&gt;0,INDEX('CostModel Coef'!J$17:J$18,$W45),"")</f>
        <v>1.2</v>
      </c>
      <c r="AV45" s="184">
        <f>IF($W45&gt;0,INDEX('CostModel Coef'!K$17:K$18,$W45),"")</f>
        <v>30.78</v>
      </c>
      <c r="AW45" s="184">
        <f>IF($W45&gt;0,INDEX('CostModel Coef'!L$17:L$18,$W45),"")</f>
        <v>0</v>
      </c>
      <c r="AX45" s="184">
        <f>IF($W45&gt;0,INDEX('CostModel Coef'!M$17:M$18,$W45),"")</f>
        <v>40.89</v>
      </c>
      <c r="AY45" s="184">
        <f>IF($W45&gt;0,INDEX('CostModel Coef'!N$17:N$18,$W45),"")</f>
        <v>0</v>
      </c>
      <c r="AZ45" s="184">
        <f>IF($W45&gt;0,INDEX('CostModel Coef'!O$17:O$18,$W45),"")</f>
        <v>0</v>
      </c>
      <c r="BA45" s="184"/>
      <c r="BB45" s="116">
        <f t="shared" si="9"/>
        <v>105.084</v>
      </c>
      <c r="BC45" s="116">
        <f t="shared" si="6"/>
        <v>0</v>
      </c>
      <c r="BD45" s="116">
        <f t="shared" si="7"/>
        <v>0</v>
      </c>
      <c r="BE45" s="210"/>
      <c r="BF45" s="196" t="str">
        <f t="shared" si="8"/>
        <v/>
      </c>
      <c r="BG45" s="210"/>
      <c r="BH45" s="210"/>
    </row>
    <row r="46" spans="1:60" hidden="1">
      <c r="A46" s="210" t="s">
        <v>1913</v>
      </c>
      <c r="B46" s="210" t="s">
        <v>1317</v>
      </c>
      <c r="C46" s="210" t="s">
        <v>1200</v>
      </c>
      <c r="D46" s="210" t="s">
        <v>1762</v>
      </c>
      <c r="E46" s="210" t="s">
        <v>129</v>
      </c>
      <c r="F46" s="210">
        <v>1</v>
      </c>
      <c r="G46" s="210">
        <v>1</v>
      </c>
      <c r="H46" s="210">
        <v>1</v>
      </c>
      <c r="I46" s="210">
        <v>70</v>
      </c>
      <c r="J46" s="210" t="s">
        <v>1914</v>
      </c>
      <c r="K46" s="210" t="s">
        <v>83</v>
      </c>
      <c r="L46" s="210">
        <v>70</v>
      </c>
      <c r="M46" s="210"/>
      <c r="N46" s="210" t="s">
        <v>123</v>
      </c>
      <c r="O46" s="210"/>
      <c r="P46" s="210" t="s">
        <v>1799</v>
      </c>
      <c r="Q46" s="210" t="s">
        <v>129</v>
      </c>
      <c r="R46" s="210"/>
      <c r="S46" s="210" t="s">
        <v>111</v>
      </c>
      <c r="T46" s="210" t="s">
        <v>1915</v>
      </c>
      <c r="U46" s="115" t="s">
        <v>105</v>
      </c>
      <c r="V46" s="210" t="str">
        <f>IF(W46=0,"out of scope",(INDEX('CostModel Coef'!$C$17:$C$18,W46)))</f>
        <v>MagRS</v>
      </c>
      <c r="W46" s="210">
        <v>1</v>
      </c>
      <c r="X46" s="210"/>
      <c r="Y46" s="116">
        <f>IFERROR(VLOOKUP(C46,LF_lamp!$A$8:$AI$68,35,0)*F46,0)</f>
        <v>0</v>
      </c>
      <c r="Z46" s="210"/>
      <c r="AA46" s="229">
        <f>VLOOKUP(D46,LF_Ballast!$A$8:$N$220,14,FALSE)</f>
        <v>0.9</v>
      </c>
      <c r="AB46" s="229" t="b">
        <f>VLOOKUP(D46,LF_Ballast!$A$8:$I$220,9,FALSE)="Dimming"</f>
        <v>0</v>
      </c>
      <c r="AC46" s="229" t="b">
        <f>VLOOKUP(D46,LF_Ballast!$A$8:$I$220,4,FALSE)="PS"</f>
        <v>0</v>
      </c>
      <c r="AD46" s="210"/>
      <c r="AE46" s="210">
        <f t="shared" si="1"/>
        <v>1</v>
      </c>
      <c r="AF46" s="184">
        <f t="shared" si="2"/>
        <v>0</v>
      </c>
      <c r="AG46" s="184">
        <f t="shared" si="3"/>
        <v>0</v>
      </c>
      <c r="AH46" s="184">
        <f>VLOOKUP($C46,LF_lamp!$A$8:$H$68,8,FALSE)*AE46</f>
        <v>50</v>
      </c>
      <c r="AI46" s="184">
        <f>VLOOKUP($C46,LF_lamp!$A$8:$H$68,8,FALSE)*AF46</f>
        <v>0</v>
      </c>
      <c r="AJ46" s="184">
        <f>VLOOKUP($C46,LF_lamp!$A$8:$H$68,8,FALSE)*AG46</f>
        <v>0</v>
      </c>
      <c r="AK46" s="184">
        <f t="shared" si="0"/>
        <v>1</v>
      </c>
      <c r="AL46" s="184">
        <f t="shared" si="4"/>
        <v>0</v>
      </c>
      <c r="AM46" s="184">
        <f t="shared" si="5"/>
        <v>0</v>
      </c>
      <c r="AN46" s="184"/>
      <c r="AO46" s="184">
        <f>IF($W46&gt;0,INDEX('CostModel Coef'!D$17:D$18,$W46),"")</f>
        <v>14.69</v>
      </c>
      <c r="AP46" s="184">
        <f>IF($W46&gt;0,INDEX('CostModel Coef'!E$17:E$18,$W46),"")</f>
        <v>0.4</v>
      </c>
      <c r="AQ46" s="184">
        <f>IF($W46&gt;0,INDEX('CostModel Coef'!F$17:F$18,$W46),"")</f>
        <v>9</v>
      </c>
      <c r="AR46" s="184">
        <f>IF($W46&gt;0,INDEX('CostModel Coef'!G$17:G$18,$W46),"")</f>
        <v>604</v>
      </c>
      <c r="AS46" s="184">
        <f>IF($W46&gt;0,INDEX('CostModel Coef'!H$17:H$18,$W46),"")</f>
        <v>10.56</v>
      </c>
      <c r="AT46" s="184">
        <f>IF($W46&gt;0,INDEX('CostModel Coef'!I$17:I$18,$W46),"")</f>
        <v>0.6</v>
      </c>
      <c r="AU46" s="184">
        <f>IF($W46&gt;0,INDEX('CostModel Coef'!J$17:J$18,$W46),"")</f>
        <v>1.2</v>
      </c>
      <c r="AV46" s="184">
        <f>IF($W46&gt;0,INDEX('CostModel Coef'!K$17:K$18,$W46),"")</f>
        <v>30.78</v>
      </c>
      <c r="AW46" s="184">
        <f>IF($W46&gt;0,INDEX('CostModel Coef'!L$17:L$18,$W46),"")</f>
        <v>0</v>
      </c>
      <c r="AX46" s="184">
        <f>IF($W46&gt;0,INDEX('CostModel Coef'!M$17:M$18,$W46),"")</f>
        <v>40.89</v>
      </c>
      <c r="AY46" s="184">
        <f>IF($W46&gt;0,INDEX('CostModel Coef'!N$17:N$18,$W46),"")</f>
        <v>0</v>
      </c>
      <c r="AZ46" s="184">
        <f>IF($W46&gt;0,INDEX('CostModel Coef'!O$17:O$18,$W46),"")</f>
        <v>0</v>
      </c>
      <c r="BA46" s="184"/>
      <c r="BB46" s="116">
        <f t="shared" si="9"/>
        <v>85.084000000000003</v>
      </c>
      <c r="BC46" s="116">
        <f t="shared" si="6"/>
        <v>0</v>
      </c>
      <c r="BD46" s="116">
        <f t="shared" si="7"/>
        <v>0</v>
      </c>
      <c r="BE46" s="210"/>
      <c r="BF46" s="196" t="str">
        <f t="shared" si="8"/>
        <v/>
      </c>
      <c r="BG46" s="210"/>
      <c r="BH46" s="210"/>
    </row>
    <row r="47" spans="1:60" hidden="1">
      <c r="A47" s="210" t="s">
        <v>1916</v>
      </c>
      <c r="B47" s="210" t="s">
        <v>1317</v>
      </c>
      <c r="C47" s="210" t="s">
        <v>1202</v>
      </c>
      <c r="D47" s="210" t="s">
        <v>1762</v>
      </c>
      <c r="E47" s="210" t="s">
        <v>129</v>
      </c>
      <c r="F47" s="210">
        <v>2</v>
      </c>
      <c r="G47" s="210">
        <v>1</v>
      </c>
      <c r="H47" s="210">
        <v>2</v>
      </c>
      <c r="I47" s="210">
        <v>135</v>
      </c>
      <c r="J47" s="210" t="s">
        <v>1917</v>
      </c>
      <c r="K47" s="210" t="s">
        <v>83</v>
      </c>
      <c r="L47" s="210">
        <v>135</v>
      </c>
      <c r="M47" s="210"/>
      <c r="N47" s="210" t="s">
        <v>123</v>
      </c>
      <c r="O47" s="210"/>
      <c r="P47" s="210" t="s">
        <v>1799</v>
      </c>
      <c r="Q47" s="210" t="s">
        <v>129</v>
      </c>
      <c r="R47" s="210"/>
      <c r="S47" s="210" t="s">
        <v>111</v>
      </c>
      <c r="T47" s="210" t="s">
        <v>1918</v>
      </c>
      <c r="U47" s="115" t="s">
        <v>105</v>
      </c>
      <c r="V47" s="210" t="str">
        <f>IF(W47=0,"out of scope",(INDEX('CostModel Coef'!$C$17:$C$18,W47)))</f>
        <v>MagRS</v>
      </c>
      <c r="W47" s="210">
        <v>1</v>
      </c>
      <c r="X47" s="210"/>
      <c r="Y47" s="116">
        <f>IFERROR(VLOOKUP(C47,LF_lamp!$A$8:$AI$68,35,0)*F47,0)</f>
        <v>0</v>
      </c>
      <c r="Z47" s="210"/>
      <c r="AA47" s="229">
        <f>VLOOKUP(D47,LF_Ballast!$A$8:$N$220,14,FALSE)</f>
        <v>0.9</v>
      </c>
      <c r="AB47" s="229" t="b">
        <f>VLOOKUP(D47,LF_Ballast!$A$8:$I$220,9,FALSE)="Dimming"</f>
        <v>0</v>
      </c>
      <c r="AC47" s="229" t="b">
        <f>VLOOKUP(D47,LF_Ballast!$A$8:$I$220,4,FALSE)="PS"</f>
        <v>0</v>
      </c>
      <c r="AD47" s="210"/>
      <c r="AE47" s="210">
        <f t="shared" si="1"/>
        <v>2</v>
      </c>
      <c r="AF47" s="184">
        <f t="shared" si="2"/>
        <v>0</v>
      </c>
      <c r="AG47" s="184">
        <f t="shared" si="3"/>
        <v>0</v>
      </c>
      <c r="AH47" s="184">
        <f>VLOOKUP($C47,LF_lamp!$A$8:$H$68,8,FALSE)*AE47</f>
        <v>110</v>
      </c>
      <c r="AI47" s="184">
        <f>VLOOKUP($C47,LF_lamp!$A$8:$H$68,8,FALSE)*AF47</f>
        <v>0</v>
      </c>
      <c r="AJ47" s="184">
        <f>VLOOKUP($C47,LF_lamp!$A$8:$H$68,8,FALSE)*AG47</f>
        <v>0</v>
      </c>
      <c r="AK47" s="184">
        <f t="shared" si="0"/>
        <v>1</v>
      </c>
      <c r="AL47" s="184">
        <f t="shared" si="4"/>
        <v>0</v>
      </c>
      <c r="AM47" s="184">
        <f t="shared" si="5"/>
        <v>0</v>
      </c>
      <c r="AN47" s="184"/>
      <c r="AO47" s="184">
        <f>IF($W47&gt;0,INDEX('CostModel Coef'!D$17:D$18,$W47),"")</f>
        <v>14.69</v>
      </c>
      <c r="AP47" s="184">
        <f>IF($W47&gt;0,INDEX('CostModel Coef'!E$17:E$18,$W47),"")</f>
        <v>0.4</v>
      </c>
      <c r="AQ47" s="184">
        <f>IF($W47&gt;0,INDEX('CostModel Coef'!F$17:F$18,$W47),"")</f>
        <v>9</v>
      </c>
      <c r="AR47" s="184">
        <f>IF($W47&gt;0,INDEX('CostModel Coef'!G$17:G$18,$W47),"")</f>
        <v>604</v>
      </c>
      <c r="AS47" s="184">
        <f>IF($W47&gt;0,INDEX('CostModel Coef'!H$17:H$18,$W47),"")</f>
        <v>10.56</v>
      </c>
      <c r="AT47" s="184">
        <f>IF($W47&gt;0,INDEX('CostModel Coef'!I$17:I$18,$W47),"")</f>
        <v>0.6</v>
      </c>
      <c r="AU47" s="184">
        <f>IF($W47&gt;0,INDEX('CostModel Coef'!J$17:J$18,$W47),"")</f>
        <v>1.2</v>
      </c>
      <c r="AV47" s="184">
        <f>IF($W47&gt;0,INDEX('CostModel Coef'!K$17:K$18,$W47),"")</f>
        <v>30.78</v>
      </c>
      <c r="AW47" s="184">
        <f>IF($W47&gt;0,INDEX('CostModel Coef'!L$17:L$18,$W47),"")</f>
        <v>0</v>
      </c>
      <c r="AX47" s="184">
        <f>IF($W47&gt;0,INDEX('CostModel Coef'!M$17:M$18,$W47),"")</f>
        <v>40.89</v>
      </c>
      <c r="AY47" s="184">
        <f>IF($W47&gt;0,INDEX('CostModel Coef'!N$17:N$18,$W47),"")</f>
        <v>0</v>
      </c>
      <c r="AZ47" s="184">
        <f>IF($W47&gt;0,INDEX('CostModel Coef'!O$17:O$18,$W47),"")</f>
        <v>0</v>
      </c>
      <c r="BA47" s="184"/>
      <c r="BB47" s="116">
        <f t="shared" si="9"/>
        <v>109.084</v>
      </c>
      <c r="BC47" s="116">
        <f t="shared" si="6"/>
        <v>0</v>
      </c>
      <c r="BD47" s="116">
        <f t="shared" si="7"/>
        <v>0</v>
      </c>
      <c r="BE47" s="210"/>
      <c r="BF47" s="196" t="str">
        <f t="shared" si="8"/>
        <v/>
      </c>
      <c r="BG47" s="210"/>
      <c r="BH47" s="210"/>
    </row>
    <row r="48" spans="1:60" hidden="1">
      <c r="A48" s="210" t="s">
        <v>1919</v>
      </c>
      <c r="B48" s="210" t="s">
        <v>1317</v>
      </c>
      <c r="C48" s="210" t="s">
        <v>1202</v>
      </c>
      <c r="D48" s="210" t="s">
        <v>1762</v>
      </c>
      <c r="E48" s="210" t="s">
        <v>129</v>
      </c>
      <c r="F48" s="210">
        <v>3</v>
      </c>
      <c r="G48" s="210">
        <v>2</v>
      </c>
      <c r="H48" s="210" t="s">
        <v>1857</v>
      </c>
      <c r="I48" s="210">
        <v>215</v>
      </c>
      <c r="J48" s="210" t="s">
        <v>1920</v>
      </c>
      <c r="K48" s="210" t="s">
        <v>83</v>
      </c>
      <c r="L48" s="210">
        <v>215</v>
      </c>
      <c r="M48" s="210"/>
      <c r="N48" s="210" t="s">
        <v>123</v>
      </c>
      <c r="O48" s="210"/>
      <c r="P48" s="210" t="s">
        <v>1799</v>
      </c>
      <c r="Q48" s="210" t="s">
        <v>129</v>
      </c>
      <c r="R48" s="210"/>
      <c r="S48" s="210" t="s">
        <v>111</v>
      </c>
      <c r="T48" s="210" t="s">
        <v>1921</v>
      </c>
      <c r="U48" s="115" t="s">
        <v>105</v>
      </c>
      <c r="V48" s="210" t="str">
        <f>IF(W48=0,"out of scope",(INDEX('CostModel Coef'!$C$17:$C$18,W48)))</f>
        <v>MagRS</v>
      </c>
      <c r="W48" s="210">
        <v>1</v>
      </c>
      <c r="X48" s="210"/>
      <c r="Y48" s="116">
        <f>IFERROR(VLOOKUP(C48,LF_lamp!$A$8:$AI$68,35,0)*F48,0)</f>
        <v>0</v>
      </c>
      <c r="Z48" s="210"/>
      <c r="AA48" s="229">
        <f>VLOOKUP(D48,LF_Ballast!$A$8:$N$220,14,FALSE)</f>
        <v>0.9</v>
      </c>
      <c r="AB48" s="229" t="b">
        <f>VLOOKUP(D48,LF_Ballast!$A$8:$I$220,9,FALSE)="Dimming"</f>
        <v>0</v>
      </c>
      <c r="AC48" s="229" t="b">
        <f>VLOOKUP(D48,LF_Ballast!$A$8:$I$220,4,FALSE)="PS"</f>
        <v>0</v>
      </c>
      <c r="AD48" s="210"/>
      <c r="AE48" s="210">
        <f t="shared" si="1"/>
        <v>1</v>
      </c>
      <c r="AF48" s="184">
        <f t="shared" si="2"/>
        <v>2</v>
      </c>
      <c r="AG48" s="184">
        <f t="shared" si="3"/>
        <v>0</v>
      </c>
      <c r="AH48" s="184">
        <f>VLOOKUP($C48,LF_lamp!$A$8:$H$68,8,FALSE)*AE48</f>
        <v>55</v>
      </c>
      <c r="AI48" s="184">
        <f>VLOOKUP($C48,LF_lamp!$A$8:$H$68,8,FALSE)*AF48</f>
        <v>110</v>
      </c>
      <c r="AJ48" s="184">
        <f>VLOOKUP($C48,LF_lamp!$A$8:$H$68,8,FALSE)*AG48</f>
        <v>0</v>
      </c>
      <c r="AK48" s="184">
        <f t="shared" si="0"/>
        <v>1</v>
      </c>
      <c r="AL48" s="184">
        <f t="shared" si="4"/>
        <v>1</v>
      </c>
      <c r="AM48" s="184">
        <f t="shared" si="5"/>
        <v>0</v>
      </c>
      <c r="AN48" s="184"/>
      <c r="AO48" s="184">
        <f>IF($W48&gt;0,INDEX('CostModel Coef'!D$17:D$18,$W48),"")</f>
        <v>14.69</v>
      </c>
      <c r="AP48" s="184">
        <f>IF($W48&gt;0,INDEX('CostModel Coef'!E$17:E$18,$W48),"")</f>
        <v>0.4</v>
      </c>
      <c r="AQ48" s="184">
        <f>IF($W48&gt;0,INDEX('CostModel Coef'!F$17:F$18,$W48),"")</f>
        <v>9</v>
      </c>
      <c r="AR48" s="184">
        <f>IF($W48&gt;0,INDEX('CostModel Coef'!G$17:G$18,$W48),"")</f>
        <v>604</v>
      </c>
      <c r="AS48" s="184">
        <f>IF($W48&gt;0,INDEX('CostModel Coef'!H$17:H$18,$W48),"")</f>
        <v>10.56</v>
      </c>
      <c r="AT48" s="184">
        <f>IF($W48&gt;0,INDEX('CostModel Coef'!I$17:I$18,$W48),"")</f>
        <v>0.6</v>
      </c>
      <c r="AU48" s="184">
        <f>IF($W48&gt;0,INDEX('CostModel Coef'!J$17:J$18,$W48),"")</f>
        <v>1.2</v>
      </c>
      <c r="AV48" s="184">
        <f>IF($W48&gt;0,INDEX('CostModel Coef'!K$17:K$18,$W48),"")</f>
        <v>30.78</v>
      </c>
      <c r="AW48" s="184">
        <f>IF($W48&gt;0,INDEX('CostModel Coef'!L$17:L$18,$W48),"")</f>
        <v>0</v>
      </c>
      <c r="AX48" s="184">
        <f>IF($W48&gt;0,INDEX('CostModel Coef'!M$17:M$18,$W48),"")</f>
        <v>40.89</v>
      </c>
      <c r="AY48" s="184">
        <f>IF($W48&gt;0,INDEX('CostModel Coef'!N$17:N$18,$W48),"")</f>
        <v>0</v>
      </c>
      <c r="AZ48" s="184">
        <f>IF($W48&gt;0,INDEX('CostModel Coef'!O$17:O$18,$W48),"")</f>
        <v>0</v>
      </c>
      <c r="BA48" s="184"/>
      <c r="BB48" s="116">
        <f t="shared" si="9"/>
        <v>87.084000000000003</v>
      </c>
      <c r="BC48" s="116">
        <f t="shared" si="6"/>
        <v>109.084</v>
      </c>
      <c r="BD48" s="116">
        <f t="shared" si="7"/>
        <v>0</v>
      </c>
      <c r="BE48" s="210"/>
      <c r="BF48" s="196" t="str">
        <f t="shared" si="8"/>
        <v/>
      </c>
      <c r="BG48" s="210"/>
      <c r="BH48" s="210"/>
    </row>
    <row r="49" spans="1:60" hidden="1">
      <c r="A49" s="210" t="s">
        <v>1922</v>
      </c>
      <c r="B49" s="210" t="s">
        <v>1317</v>
      </c>
      <c r="C49" s="210" t="s">
        <v>1204</v>
      </c>
      <c r="D49" s="210" t="s">
        <v>1762</v>
      </c>
      <c r="E49" s="210" t="s">
        <v>129</v>
      </c>
      <c r="F49" s="210">
        <v>1</v>
      </c>
      <c r="G49" s="210">
        <v>1</v>
      </c>
      <c r="H49" s="210">
        <v>1</v>
      </c>
      <c r="I49" s="210">
        <v>135</v>
      </c>
      <c r="J49" s="210" t="s">
        <v>1923</v>
      </c>
      <c r="K49" s="210" t="s">
        <v>83</v>
      </c>
      <c r="L49" s="210">
        <v>135</v>
      </c>
      <c r="M49" s="210"/>
      <c r="N49" s="210" t="s">
        <v>123</v>
      </c>
      <c r="O49" s="210"/>
      <c r="P49" s="210" t="s">
        <v>1799</v>
      </c>
      <c r="Q49" s="210" t="s">
        <v>129</v>
      </c>
      <c r="R49" s="210"/>
      <c r="S49" s="210" t="s">
        <v>111</v>
      </c>
      <c r="T49" s="210" t="s">
        <v>1924</v>
      </c>
      <c r="U49" s="115" t="s">
        <v>105</v>
      </c>
      <c r="V49" s="210" t="str">
        <f>IF(W49=0,"out of scope",(INDEX('CostModel Coef'!$C$17:$C$18,W49)))</f>
        <v>MagRS</v>
      </c>
      <c r="W49" s="210">
        <v>1</v>
      </c>
      <c r="X49" s="210"/>
      <c r="Y49" s="116">
        <f>IFERROR(VLOOKUP(C49,LF_lamp!$A$8:$AI$68,35,0)*F49,0)</f>
        <v>0</v>
      </c>
      <c r="Z49" s="210"/>
      <c r="AA49" s="229">
        <f>VLOOKUP(D49,LF_Ballast!$A$8:$N$220,14,FALSE)</f>
        <v>0.9</v>
      </c>
      <c r="AB49" s="229" t="b">
        <f>VLOOKUP(D49,LF_Ballast!$A$8:$I$220,9,FALSE)="Dimming"</f>
        <v>0</v>
      </c>
      <c r="AC49" s="229" t="b">
        <f>VLOOKUP(D49,LF_Ballast!$A$8:$I$220,4,FALSE)="PS"</f>
        <v>0</v>
      </c>
      <c r="AD49" s="210"/>
      <c r="AE49" s="210">
        <f t="shared" si="1"/>
        <v>1</v>
      </c>
      <c r="AF49" s="184">
        <f t="shared" si="2"/>
        <v>0</v>
      </c>
      <c r="AG49" s="184">
        <f t="shared" si="3"/>
        <v>0</v>
      </c>
      <c r="AH49" s="184">
        <f>VLOOKUP($C49,LF_lamp!$A$8:$H$68,8,FALSE)*AE49</f>
        <v>110</v>
      </c>
      <c r="AI49" s="184">
        <f>VLOOKUP($C49,LF_lamp!$A$8:$H$68,8,FALSE)*AF49</f>
        <v>0</v>
      </c>
      <c r="AJ49" s="184">
        <f>VLOOKUP($C49,LF_lamp!$A$8:$H$68,8,FALSE)*AG49</f>
        <v>0</v>
      </c>
      <c r="AK49" s="184">
        <f t="shared" si="0"/>
        <v>1</v>
      </c>
      <c r="AL49" s="184">
        <f t="shared" si="4"/>
        <v>0</v>
      </c>
      <c r="AM49" s="184">
        <f t="shared" si="5"/>
        <v>0</v>
      </c>
      <c r="AN49" s="184"/>
      <c r="AO49" s="184">
        <f>IF($W49&gt;0,INDEX('CostModel Coef'!D$17:D$18,$W49),"")</f>
        <v>14.69</v>
      </c>
      <c r="AP49" s="184">
        <f>IF($W49&gt;0,INDEX('CostModel Coef'!E$17:E$18,$W49),"")</f>
        <v>0.4</v>
      </c>
      <c r="AQ49" s="184">
        <f>IF($W49&gt;0,INDEX('CostModel Coef'!F$17:F$18,$W49),"")</f>
        <v>9</v>
      </c>
      <c r="AR49" s="184">
        <f>IF($W49&gt;0,INDEX('CostModel Coef'!G$17:G$18,$W49),"")</f>
        <v>604</v>
      </c>
      <c r="AS49" s="184">
        <f>IF($W49&gt;0,INDEX('CostModel Coef'!H$17:H$18,$W49),"")</f>
        <v>10.56</v>
      </c>
      <c r="AT49" s="184">
        <f>IF($W49&gt;0,INDEX('CostModel Coef'!I$17:I$18,$W49),"")</f>
        <v>0.6</v>
      </c>
      <c r="AU49" s="184">
        <f>IF($W49&gt;0,INDEX('CostModel Coef'!J$17:J$18,$W49),"")</f>
        <v>1.2</v>
      </c>
      <c r="AV49" s="184">
        <f>IF($W49&gt;0,INDEX('CostModel Coef'!K$17:K$18,$W49),"")</f>
        <v>30.78</v>
      </c>
      <c r="AW49" s="184">
        <f>IF($W49&gt;0,INDEX('CostModel Coef'!L$17:L$18,$W49),"")</f>
        <v>0</v>
      </c>
      <c r="AX49" s="184">
        <f>IF($W49&gt;0,INDEX('CostModel Coef'!M$17:M$18,$W49),"")</f>
        <v>40.89</v>
      </c>
      <c r="AY49" s="184">
        <f>IF($W49&gt;0,INDEX('CostModel Coef'!N$17:N$18,$W49),"")</f>
        <v>0</v>
      </c>
      <c r="AZ49" s="184">
        <f>IF($W49&gt;0,INDEX('CostModel Coef'!O$17:O$18,$W49),"")</f>
        <v>0</v>
      </c>
      <c r="BA49" s="184"/>
      <c r="BB49" s="116">
        <f t="shared" si="9"/>
        <v>109.084</v>
      </c>
      <c r="BC49" s="116">
        <f t="shared" si="6"/>
        <v>0</v>
      </c>
      <c r="BD49" s="116">
        <f t="shared" si="7"/>
        <v>0</v>
      </c>
      <c r="BE49" s="210"/>
      <c r="BF49" s="196" t="str">
        <f t="shared" si="8"/>
        <v/>
      </c>
      <c r="BG49" s="210"/>
      <c r="BH49" s="210"/>
    </row>
    <row r="50" spans="1:60" hidden="1">
      <c r="A50" s="210" t="s">
        <v>1925</v>
      </c>
      <c r="B50" s="210" t="s">
        <v>1317</v>
      </c>
      <c r="C50" s="210" t="s">
        <v>1204</v>
      </c>
      <c r="D50" s="210" t="s">
        <v>1762</v>
      </c>
      <c r="E50" s="210" t="s">
        <v>129</v>
      </c>
      <c r="F50" s="210">
        <v>2</v>
      </c>
      <c r="G50" s="210">
        <v>1</v>
      </c>
      <c r="H50" s="210">
        <v>2</v>
      </c>
      <c r="I50" s="210">
        <v>242</v>
      </c>
      <c r="J50" s="210" t="s">
        <v>1926</v>
      </c>
      <c r="K50" s="210" t="s">
        <v>83</v>
      </c>
      <c r="L50" s="210">
        <v>242</v>
      </c>
      <c r="M50" s="210"/>
      <c r="N50" s="210" t="s">
        <v>123</v>
      </c>
      <c r="O50" s="210"/>
      <c r="P50" s="210" t="s">
        <v>1799</v>
      </c>
      <c r="Q50" s="210" t="s">
        <v>129</v>
      </c>
      <c r="R50" s="210"/>
      <c r="S50" s="210" t="s">
        <v>111</v>
      </c>
      <c r="T50" s="210" t="s">
        <v>1927</v>
      </c>
      <c r="U50" s="115" t="s">
        <v>105</v>
      </c>
      <c r="V50" s="210" t="str">
        <f>IF(W50=0,"out of scope",(INDEX('CostModel Coef'!$C$17:$C$18,W50)))</f>
        <v>MagRS</v>
      </c>
      <c r="W50" s="210">
        <v>1</v>
      </c>
      <c r="X50" s="210"/>
      <c r="Y50" s="116">
        <f>IFERROR(VLOOKUP(C50,LF_lamp!$A$8:$AI$68,35,0)*F50,0)</f>
        <v>0</v>
      </c>
      <c r="Z50" s="210"/>
      <c r="AA50" s="229">
        <f>VLOOKUP(D50,LF_Ballast!$A$8:$N$220,14,FALSE)</f>
        <v>0.9</v>
      </c>
      <c r="AB50" s="229" t="b">
        <f>VLOOKUP(D50,LF_Ballast!$A$8:$I$220,9,FALSE)="Dimming"</f>
        <v>0</v>
      </c>
      <c r="AC50" s="229" t="b">
        <f>VLOOKUP(D50,LF_Ballast!$A$8:$I$220,4,FALSE)="PS"</f>
        <v>0</v>
      </c>
      <c r="AD50" s="210"/>
      <c r="AE50" s="210">
        <f t="shared" si="1"/>
        <v>2</v>
      </c>
      <c r="AF50" s="184">
        <f t="shared" si="2"/>
        <v>0</v>
      </c>
      <c r="AG50" s="184">
        <f t="shared" si="3"/>
        <v>0</v>
      </c>
      <c r="AH50" s="184">
        <f>VLOOKUP($C50,LF_lamp!$A$8:$H$68,8,FALSE)*AE50</f>
        <v>220</v>
      </c>
      <c r="AI50" s="184">
        <f>VLOOKUP($C50,LF_lamp!$A$8:$H$68,8,FALSE)*AF50</f>
        <v>0</v>
      </c>
      <c r="AJ50" s="184">
        <f>VLOOKUP($C50,LF_lamp!$A$8:$H$68,8,FALSE)*AG50</f>
        <v>0</v>
      </c>
      <c r="AK50" s="184">
        <f t="shared" si="0"/>
        <v>1</v>
      </c>
      <c r="AL50" s="184">
        <f t="shared" si="4"/>
        <v>0</v>
      </c>
      <c r="AM50" s="184">
        <f t="shared" si="5"/>
        <v>0</v>
      </c>
      <c r="AN50" s="184"/>
      <c r="AO50" s="184">
        <f>IF($W50&gt;0,INDEX('CostModel Coef'!D$17:D$18,$W50),"")</f>
        <v>14.69</v>
      </c>
      <c r="AP50" s="184">
        <f>IF($W50&gt;0,INDEX('CostModel Coef'!E$17:E$18,$W50),"")</f>
        <v>0.4</v>
      </c>
      <c r="AQ50" s="184">
        <f>IF($W50&gt;0,INDEX('CostModel Coef'!F$17:F$18,$W50),"")</f>
        <v>9</v>
      </c>
      <c r="AR50" s="184">
        <f>IF($W50&gt;0,INDEX('CostModel Coef'!G$17:G$18,$W50),"")</f>
        <v>604</v>
      </c>
      <c r="AS50" s="184">
        <f>IF($W50&gt;0,INDEX('CostModel Coef'!H$17:H$18,$W50),"")</f>
        <v>10.56</v>
      </c>
      <c r="AT50" s="184">
        <f>IF($W50&gt;0,INDEX('CostModel Coef'!I$17:I$18,$W50),"")</f>
        <v>0.6</v>
      </c>
      <c r="AU50" s="184">
        <f>IF($W50&gt;0,INDEX('CostModel Coef'!J$17:J$18,$W50),"")</f>
        <v>1.2</v>
      </c>
      <c r="AV50" s="184">
        <f>IF($W50&gt;0,INDEX('CostModel Coef'!K$17:K$18,$W50),"")</f>
        <v>30.78</v>
      </c>
      <c r="AW50" s="184">
        <f>IF($W50&gt;0,INDEX('CostModel Coef'!L$17:L$18,$W50),"")</f>
        <v>0</v>
      </c>
      <c r="AX50" s="184">
        <f>IF($W50&gt;0,INDEX('CostModel Coef'!M$17:M$18,$W50),"")</f>
        <v>40.89</v>
      </c>
      <c r="AY50" s="184">
        <f>IF($W50&gt;0,INDEX('CostModel Coef'!N$17:N$18,$W50),"")</f>
        <v>0</v>
      </c>
      <c r="AZ50" s="184">
        <f>IF($W50&gt;0,INDEX('CostModel Coef'!O$17:O$18,$W50),"")</f>
        <v>0</v>
      </c>
      <c r="BA50" s="184"/>
      <c r="BB50" s="116">
        <f t="shared" si="9"/>
        <v>153.084</v>
      </c>
      <c r="BC50" s="116">
        <f t="shared" si="6"/>
        <v>0</v>
      </c>
      <c r="BD50" s="116">
        <f t="shared" si="7"/>
        <v>0</v>
      </c>
      <c r="BE50" s="210"/>
      <c r="BF50" s="196" t="str">
        <f t="shared" si="8"/>
        <v/>
      </c>
      <c r="BG50" s="210"/>
      <c r="BH50" s="210"/>
    </row>
    <row r="51" spans="1:60" hidden="1">
      <c r="A51" s="210" t="s">
        <v>1928</v>
      </c>
      <c r="B51" s="210" t="s">
        <v>1317</v>
      </c>
      <c r="C51" s="210" t="s">
        <v>1204</v>
      </c>
      <c r="D51" s="210" t="s">
        <v>1762</v>
      </c>
      <c r="E51" s="210" t="s">
        <v>129</v>
      </c>
      <c r="F51" s="210">
        <v>3</v>
      </c>
      <c r="G51" s="210">
        <v>2</v>
      </c>
      <c r="H51" s="210" t="s">
        <v>1857</v>
      </c>
      <c r="I51" s="210">
        <v>377</v>
      </c>
      <c r="J51" s="210" t="s">
        <v>1929</v>
      </c>
      <c r="K51" s="210" t="s">
        <v>83</v>
      </c>
      <c r="L51" s="210">
        <v>377</v>
      </c>
      <c r="M51" s="210"/>
      <c r="N51" s="210" t="s">
        <v>123</v>
      </c>
      <c r="O51" s="210"/>
      <c r="P51" s="210" t="s">
        <v>1799</v>
      </c>
      <c r="Q51" s="210" t="s">
        <v>129</v>
      </c>
      <c r="R51" s="210"/>
      <c r="S51" s="210" t="s">
        <v>111</v>
      </c>
      <c r="T51" s="210" t="s">
        <v>1930</v>
      </c>
      <c r="U51" s="115" t="s">
        <v>105</v>
      </c>
      <c r="V51" s="210" t="str">
        <f>IF(W51=0,"out of scope",(INDEX('CostModel Coef'!$C$17:$C$18,W51)))</f>
        <v>MagRS</v>
      </c>
      <c r="W51" s="210">
        <v>1</v>
      </c>
      <c r="X51" s="210"/>
      <c r="Y51" s="116">
        <f>IFERROR(VLOOKUP(C51,LF_lamp!$A$8:$AI$68,35,0)*F51,0)</f>
        <v>0</v>
      </c>
      <c r="Z51" s="210"/>
      <c r="AA51" s="229">
        <f>VLOOKUP(D51,LF_Ballast!$A$8:$N$220,14,FALSE)</f>
        <v>0.9</v>
      </c>
      <c r="AB51" s="229" t="b">
        <f>VLOOKUP(D51,LF_Ballast!$A$8:$I$220,9,FALSE)="Dimming"</f>
        <v>0</v>
      </c>
      <c r="AC51" s="229" t="b">
        <f>VLOOKUP(D51,LF_Ballast!$A$8:$I$220,4,FALSE)="PS"</f>
        <v>0</v>
      </c>
      <c r="AD51" s="210"/>
      <c r="AE51" s="210">
        <f t="shared" si="1"/>
        <v>1</v>
      </c>
      <c r="AF51" s="184">
        <f t="shared" si="2"/>
        <v>2</v>
      </c>
      <c r="AG51" s="184">
        <f t="shared" si="3"/>
        <v>0</v>
      </c>
      <c r="AH51" s="184">
        <f>VLOOKUP($C51,LF_lamp!$A$8:$H$68,8,FALSE)*AE51</f>
        <v>110</v>
      </c>
      <c r="AI51" s="184">
        <f>VLOOKUP($C51,LF_lamp!$A$8:$H$68,8,FALSE)*AF51</f>
        <v>220</v>
      </c>
      <c r="AJ51" s="184">
        <f>VLOOKUP($C51,LF_lamp!$A$8:$H$68,8,FALSE)*AG51</f>
        <v>0</v>
      </c>
      <c r="AK51" s="184">
        <f t="shared" si="0"/>
        <v>1</v>
      </c>
      <c r="AL51" s="184">
        <f t="shared" si="4"/>
        <v>1</v>
      </c>
      <c r="AM51" s="184">
        <f t="shared" si="5"/>
        <v>0</v>
      </c>
      <c r="AN51" s="184"/>
      <c r="AO51" s="184">
        <f>IF($W51&gt;0,INDEX('CostModel Coef'!D$17:D$18,$W51),"")</f>
        <v>14.69</v>
      </c>
      <c r="AP51" s="184">
        <f>IF($W51&gt;0,INDEX('CostModel Coef'!E$17:E$18,$W51),"")</f>
        <v>0.4</v>
      </c>
      <c r="AQ51" s="184">
        <f>IF($W51&gt;0,INDEX('CostModel Coef'!F$17:F$18,$W51),"")</f>
        <v>9</v>
      </c>
      <c r="AR51" s="184">
        <f>IF($W51&gt;0,INDEX('CostModel Coef'!G$17:G$18,$W51),"")</f>
        <v>604</v>
      </c>
      <c r="AS51" s="184">
        <f>IF($W51&gt;0,INDEX('CostModel Coef'!H$17:H$18,$W51),"")</f>
        <v>10.56</v>
      </c>
      <c r="AT51" s="184">
        <f>IF($W51&gt;0,INDEX('CostModel Coef'!I$17:I$18,$W51),"")</f>
        <v>0.6</v>
      </c>
      <c r="AU51" s="184">
        <f>IF($W51&gt;0,INDEX('CostModel Coef'!J$17:J$18,$W51),"")</f>
        <v>1.2</v>
      </c>
      <c r="AV51" s="184">
        <f>IF($W51&gt;0,INDEX('CostModel Coef'!K$17:K$18,$W51),"")</f>
        <v>30.78</v>
      </c>
      <c r="AW51" s="184">
        <f>IF($W51&gt;0,INDEX('CostModel Coef'!L$17:L$18,$W51),"")</f>
        <v>0</v>
      </c>
      <c r="AX51" s="184">
        <f>IF($W51&gt;0,INDEX('CostModel Coef'!M$17:M$18,$W51),"")</f>
        <v>40.89</v>
      </c>
      <c r="AY51" s="184">
        <f>IF($W51&gt;0,INDEX('CostModel Coef'!N$17:N$18,$W51),"")</f>
        <v>0</v>
      </c>
      <c r="AZ51" s="184">
        <f>IF($W51&gt;0,INDEX('CostModel Coef'!O$17:O$18,$W51),"")</f>
        <v>0</v>
      </c>
      <c r="BA51" s="184"/>
      <c r="BB51" s="116">
        <f t="shared" si="9"/>
        <v>109.084</v>
      </c>
      <c r="BC51" s="116">
        <f t="shared" si="6"/>
        <v>153.084</v>
      </c>
      <c r="BD51" s="116">
        <f t="shared" si="7"/>
        <v>0</v>
      </c>
      <c r="BE51" s="210"/>
      <c r="BF51" s="196" t="str">
        <f t="shared" si="8"/>
        <v/>
      </c>
      <c r="BG51" s="210"/>
      <c r="BH51" s="210"/>
    </row>
    <row r="52" spans="1:60" hidden="1">
      <c r="A52" s="210" t="s">
        <v>1931</v>
      </c>
      <c r="B52" s="210" t="s">
        <v>1317</v>
      </c>
      <c r="C52" s="210" t="s">
        <v>1204</v>
      </c>
      <c r="D52" s="210" t="s">
        <v>1762</v>
      </c>
      <c r="E52" s="210" t="s">
        <v>129</v>
      </c>
      <c r="F52" s="210">
        <v>4</v>
      </c>
      <c r="G52" s="210">
        <v>2</v>
      </c>
      <c r="H52" s="210">
        <v>2</v>
      </c>
      <c r="I52" s="210">
        <v>484</v>
      </c>
      <c r="J52" s="210" t="s">
        <v>1932</v>
      </c>
      <c r="K52" s="210" t="s">
        <v>83</v>
      </c>
      <c r="L52" s="210">
        <v>484</v>
      </c>
      <c r="M52" s="210"/>
      <c r="N52" s="210" t="s">
        <v>123</v>
      </c>
      <c r="O52" s="210"/>
      <c r="P52" s="210" t="s">
        <v>1799</v>
      </c>
      <c r="Q52" s="210" t="s">
        <v>129</v>
      </c>
      <c r="R52" s="210"/>
      <c r="S52" s="210" t="s">
        <v>111</v>
      </c>
      <c r="T52" s="210" t="s">
        <v>1933</v>
      </c>
      <c r="U52" s="115" t="s">
        <v>105</v>
      </c>
      <c r="V52" s="210" t="str">
        <f>IF(W52=0,"out of scope",(INDEX('CostModel Coef'!$C$17:$C$18,W52)))</f>
        <v>MagRS</v>
      </c>
      <c r="W52" s="210">
        <v>1</v>
      </c>
      <c r="X52" s="210"/>
      <c r="Y52" s="116">
        <f>IFERROR(VLOOKUP(C52,LF_lamp!$A$8:$AI$68,35,0)*F52,0)</f>
        <v>0</v>
      </c>
      <c r="Z52" s="210"/>
      <c r="AA52" s="229">
        <f>VLOOKUP(D52,LF_Ballast!$A$8:$N$220,14,FALSE)</f>
        <v>0.9</v>
      </c>
      <c r="AB52" s="229" t="b">
        <f>VLOOKUP(D52,LF_Ballast!$A$8:$I$220,9,FALSE)="Dimming"</f>
        <v>0</v>
      </c>
      <c r="AC52" s="229" t="b">
        <f>VLOOKUP(D52,LF_Ballast!$A$8:$I$220,4,FALSE)="PS"</f>
        <v>0</v>
      </c>
      <c r="AD52" s="210"/>
      <c r="AE52" s="210">
        <f t="shared" si="1"/>
        <v>2</v>
      </c>
      <c r="AF52" s="184">
        <f t="shared" si="2"/>
        <v>0</v>
      </c>
      <c r="AG52" s="184">
        <f t="shared" si="3"/>
        <v>0</v>
      </c>
      <c r="AH52" s="184">
        <f>VLOOKUP($C52,LF_lamp!$A$8:$H$68,8,FALSE)*AE52</f>
        <v>220</v>
      </c>
      <c r="AI52" s="184">
        <f>VLOOKUP($C52,LF_lamp!$A$8:$H$68,8,FALSE)*AF52</f>
        <v>0</v>
      </c>
      <c r="AJ52" s="184">
        <f>VLOOKUP($C52,LF_lamp!$A$8:$H$68,8,FALSE)*AG52</f>
        <v>0</v>
      </c>
      <c r="AK52" s="184">
        <f t="shared" si="0"/>
        <v>2</v>
      </c>
      <c r="AL52" s="184">
        <f t="shared" si="4"/>
        <v>0</v>
      </c>
      <c r="AM52" s="184">
        <f t="shared" si="5"/>
        <v>0</v>
      </c>
      <c r="AN52" s="184"/>
      <c r="AO52" s="184">
        <f>IF($W52&gt;0,INDEX('CostModel Coef'!D$17:D$18,$W52),"")</f>
        <v>14.69</v>
      </c>
      <c r="AP52" s="184">
        <f>IF($W52&gt;0,INDEX('CostModel Coef'!E$17:E$18,$W52),"")</f>
        <v>0.4</v>
      </c>
      <c r="AQ52" s="184">
        <f>IF($W52&gt;0,INDEX('CostModel Coef'!F$17:F$18,$W52),"")</f>
        <v>9</v>
      </c>
      <c r="AR52" s="184">
        <f>IF($W52&gt;0,INDEX('CostModel Coef'!G$17:G$18,$W52),"")</f>
        <v>604</v>
      </c>
      <c r="AS52" s="184">
        <f>IF($W52&gt;0,INDEX('CostModel Coef'!H$17:H$18,$W52),"")</f>
        <v>10.56</v>
      </c>
      <c r="AT52" s="184">
        <f>IF($W52&gt;0,INDEX('CostModel Coef'!I$17:I$18,$W52),"")</f>
        <v>0.6</v>
      </c>
      <c r="AU52" s="184">
        <f>IF($W52&gt;0,INDEX('CostModel Coef'!J$17:J$18,$W52),"")</f>
        <v>1.2</v>
      </c>
      <c r="AV52" s="184">
        <f>IF($W52&gt;0,INDEX('CostModel Coef'!K$17:K$18,$W52),"")</f>
        <v>30.78</v>
      </c>
      <c r="AW52" s="184">
        <f>IF($W52&gt;0,INDEX('CostModel Coef'!L$17:L$18,$W52),"")</f>
        <v>0</v>
      </c>
      <c r="AX52" s="184">
        <f>IF($W52&gt;0,INDEX('CostModel Coef'!M$17:M$18,$W52),"")</f>
        <v>40.89</v>
      </c>
      <c r="AY52" s="184">
        <f>IF($W52&gt;0,INDEX('CostModel Coef'!N$17:N$18,$W52),"")</f>
        <v>0</v>
      </c>
      <c r="AZ52" s="184">
        <f>IF($W52&gt;0,INDEX('CostModel Coef'!O$17:O$18,$W52),"")</f>
        <v>0</v>
      </c>
      <c r="BA52" s="184"/>
      <c r="BB52" s="116">
        <f t="shared" si="9"/>
        <v>306.16800000000001</v>
      </c>
      <c r="BC52" s="116">
        <f t="shared" si="6"/>
        <v>0</v>
      </c>
      <c r="BD52" s="116">
        <f t="shared" si="7"/>
        <v>0</v>
      </c>
      <c r="BE52" s="210"/>
      <c r="BF52" s="196" t="str">
        <f t="shared" si="8"/>
        <v/>
      </c>
      <c r="BG52" s="210"/>
      <c r="BH52" s="210"/>
    </row>
    <row r="53" spans="1:60" hidden="1">
      <c r="A53" s="210" t="s">
        <v>1934</v>
      </c>
      <c r="B53" s="210" t="s">
        <v>1317</v>
      </c>
      <c r="C53" s="210" t="s">
        <v>1207</v>
      </c>
      <c r="D53" s="210" t="s">
        <v>1409</v>
      </c>
      <c r="E53" s="210" t="s">
        <v>129</v>
      </c>
      <c r="F53" s="210">
        <v>1</v>
      </c>
      <c r="G53" s="210">
        <v>1</v>
      </c>
      <c r="H53" s="210">
        <v>1</v>
      </c>
      <c r="I53" s="210">
        <v>25</v>
      </c>
      <c r="J53" s="210" t="s">
        <v>1935</v>
      </c>
      <c r="K53" s="210" t="s">
        <v>83</v>
      </c>
      <c r="L53" s="210">
        <v>25</v>
      </c>
      <c r="M53" s="210"/>
      <c r="N53" s="210" t="s">
        <v>123</v>
      </c>
      <c r="O53" s="210"/>
      <c r="P53" s="210" t="s">
        <v>1799</v>
      </c>
      <c r="Q53" s="210" t="s">
        <v>129</v>
      </c>
      <c r="R53" s="210"/>
      <c r="S53" s="210" t="s">
        <v>111</v>
      </c>
      <c r="T53" s="210" t="s">
        <v>1936</v>
      </c>
      <c r="U53" s="115" t="s">
        <v>105</v>
      </c>
      <c r="V53" s="210" t="str">
        <f>IF(W53=0,"out of scope",(INDEX('CostModel Coef'!$C$17:$C$18,W53)))</f>
        <v>Elec</v>
      </c>
      <c r="W53" s="210">
        <v>2</v>
      </c>
      <c r="X53" s="210"/>
      <c r="Y53" s="116">
        <f>IFERROR(VLOOKUP(C53,LF_lamp!$A$8:$AI$68,35,0)*F53,0)</f>
        <v>0</v>
      </c>
      <c r="Z53" s="210"/>
      <c r="AA53" s="229">
        <f>VLOOKUP(D53,LF_Ballast!$A$8:$N$220,14,FALSE)</f>
        <v>0.9</v>
      </c>
      <c r="AB53" s="229" t="b">
        <f>VLOOKUP(D53,LF_Ballast!$A$8:$I$220,9,FALSE)="Dimming"</f>
        <v>0</v>
      </c>
      <c r="AC53" s="229" t="b">
        <f>VLOOKUP(D53,LF_Ballast!$A$8:$I$220,4,FALSE)="PS"</f>
        <v>0</v>
      </c>
      <c r="AD53" s="210"/>
      <c r="AE53" s="210">
        <f t="shared" si="1"/>
        <v>1</v>
      </c>
      <c r="AF53" s="184">
        <f t="shared" si="2"/>
        <v>0</v>
      </c>
      <c r="AG53" s="184">
        <f t="shared" si="3"/>
        <v>0</v>
      </c>
      <c r="AH53" s="184">
        <f>VLOOKUP($C53,LF_lamp!$A$8:$H$68,8,FALSE)*AE53</f>
        <v>25</v>
      </c>
      <c r="AI53" s="184">
        <f>VLOOKUP($C53,LF_lamp!$A$8:$H$68,8,FALSE)*AF53</f>
        <v>0</v>
      </c>
      <c r="AJ53" s="184">
        <f>VLOOKUP($C53,LF_lamp!$A$8:$H$68,8,FALSE)*AG53</f>
        <v>0</v>
      </c>
      <c r="AK53" s="184">
        <f t="shared" si="0"/>
        <v>1</v>
      </c>
      <c r="AL53" s="184">
        <f t="shared" si="4"/>
        <v>0</v>
      </c>
      <c r="AM53" s="184">
        <f t="shared" si="5"/>
        <v>0</v>
      </c>
      <c r="AN53" s="184"/>
      <c r="AO53" s="184">
        <f>IF($W53&gt;0,INDEX('CostModel Coef'!D$17:D$18,$W53),"")</f>
        <v>21.92</v>
      </c>
      <c r="AP53" s="184">
        <f>IF($W53&gt;0,INDEX('CostModel Coef'!E$17:E$18,$W53),"")</f>
        <v>0.161</v>
      </c>
      <c r="AQ53" s="184">
        <f>IF($W53&gt;0,INDEX('CostModel Coef'!F$17:F$18,$W53),"")</f>
        <v>19</v>
      </c>
      <c r="AR53" s="184">
        <f>IF($W53&gt;0,INDEX('CostModel Coef'!G$17:G$18,$W53),"")</f>
        <v>116</v>
      </c>
      <c r="AS53" s="184">
        <f>IF($W53&gt;0,INDEX('CostModel Coef'!H$17:H$18,$W53),"")</f>
        <v>-11.27</v>
      </c>
      <c r="AT53" s="184">
        <f>IF($W53&gt;0,INDEX('CostModel Coef'!I$17:I$18,$W53),"")</f>
        <v>0.74</v>
      </c>
      <c r="AU53" s="184">
        <f>IF($W53&gt;0,INDEX('CostModel Coef'!J$17:J$18,$W53),"")</f>
        <v>1.18</v>
      </c>
      <c r="AV53" s="184">
        <f>IF($W53&gt;0,INDEX('CostModel Coef'!K$17:K$18,$W53),"")</f>
        <v>31.59</v>
      </c>
      <c r="AW53" s="184">
        <f>IF($W53&gt;0,INDEX('CostModel Coef'!L$17:L$18,$W53),"")</f>
        <v>17.190000000000001</v>
      </c>
      <c r="AX53" s="184">
        <f>IF($W53&gt;0,INDEX('CostModel Coef'!M$17:M$18,$W53),"")</f>
        <v>0</v>
      </c>
      <c r="AY53" s="184">
        <f>IF($W53&gt;0,INDEX('CostModel Coef'!N$17:N$18,$W53),"")</f>
        <v>0</v>
      </c>
      <c r="AZ53" s="184">
        <f>IF($W53&gt;0,INDEX('CostModel Coef'!O$17:O$18,$W53),"")</f>
        <v>-10.14</v>
      </c>
      <c r="BA53" s="184"/>
      <c r="BB53" s="116">
        <f t="shared" si="9"/>
        <v>15.805</v>
      </c>
      <c r="BC53" s="116">
        <f t="shared" si="6"/>
        <v>0</v>
      </c>
      <c r="BD53" s="116">
        <f t="shared" si="7"/>
        <v>0</v>
      </c>
      <c r="BE53" s="210"/>
      <c r="BF53" s="196" t="str">
        <f t="shared" si="8"/>
        <v/>
      </c>
      <c r="BG53" s="210"/>
      <c r="BH53" s="210"/>
    </row>
    <row r="54" spans="1:60" hidden="1">
      <c r="A54" s="210" t="s">
        <v>1937</v>
      </c>
      <c r="B54" s="210" t="s">
        <v>1317</v>
      </c>
      <c r="C54" s="210" t="s">
        <v>1207</v>
      </c>
      <c r="D54" s="210" t="s">
        <v>1491</v>
      </c>
      <c r="E54" s="210" t="s">
        <v>129</v>
      </c>
      <c r="F54" s="210">
        <v>1</v>
      </c>
      <c r="G54" s="210">
        <v>0.5</v>
      </c>
      <c r="H54" s="210">
        <v>2</v>
      </c>
      <c r="I54" s="210">
        <v>19</v>
      </c>
      <c r="J54" s="210" t="s">
        <v>1938</v>
      </c>
      <c r="K54" s="210" t="s">
        <v>83</v>
      </c>
      <c r="L54" s="210">
        <v>19</v>
      </c>
      <c r="M54" s="210"/>
      <c r="N54" s="210" t="s">
        <v>123</v>
      </c>
      <c r="O54" s="210"/>
      <c r="P54" s="210" t="s">
        <v>1799</v>
      </c>
      <c r="Q54" s="210" t="s">
        <v>129</v>
      </c>
      <c r="R54" s="210"/>
      <c r="S54" s="210" t="s">
        <v>111</v>
      </c>
      <c r="T54" s="210" t="s">
        <v>1939</v>
      </c>
      <c r="U54" s="115" t="s">
        <v>105</v>
      </c>
      <c r="V54" s="210" t="str">
        <f>IF(W54=0,"out of scope",(INDEX('CostModel Coef'!$C$17:$C$18,W54)))</f>
        <v>Elec</v>
      </c>
      <c r="W54" s="210">
        <v>2</v>
      </c>
      <c r="X54" s="210"/>
      <c r="Y54" s="116">
        <f>IFERROR(VLOOKUP(C54,LF_lamp!$A$8:$AI$68,35,0)*F54,0)</f>
        <v>0</v>
      </c>
      <c r="Z54" s="210"/>
      <c r="AA54" s="229">
        <f>VLOOKUP(D54,LF_Ballast!$A$8:$N$220,14,FALSE)</f>
        <v>0.82499999999999996</v>
      </c>
      <c r="AB54" s="229" t="b">
        <f>VLOOKUP(D54,LF_Ballast!$A$8:$I$220,9,FALSE)="Dimming"</f>
        <v>0</v>
      </c>
      <c r="AC54" s="229" t="b">
        <f>VLOOKUP(D54,LF_Ballast!$A$8:$I$220,4,FALSE)="PS"</f>
        <v>0</v>
      </c>
      <c r="AD54" s="210"/>
      <c r="AE54" s="210">
        <f t="shared" si="1"/>
        <v>2</v>
      </c>
      <c r="AF54" s="184">
        <f t="shared" si="2"/>
        <v>0</v>
      </c>
      <c r="AG54" s="184">
        <f t="shared" si="3"/>
        <v>0</v>
      </c>
      <c r="AH54" s="184">
        <f>VLOOKUP($C54,LF_lamp!$A$8:$H$68,8,FALSE)*AE54</f>
        <v>50</v>
      </c>
      <c r="AI54" s="184">
        <f>VLOOKUP($C54,LF_lamp!$A$8:$H$68,8,FALSE)*AF54</f>
        <v>0</v>
      </c>
      <c r="AJ54" s="184">
        <f>VLOOKUP($C54,LF_lamp!$A$8:$H$68,8,FALSE)*AG54</f>
        <v>0</v>
      </c>
      <c r="AK54" s="184">
        <f t="shared" si="0"/>
        <v>0.5</v>
      </c>
      <c r="AL54" s="184">
        <f t="shared" si="4"/>
        <v>0</v>
      </c>
      <c r="AM54" s="184">
        <f t="shared" si="5"/>
        <v>0</v>
      </c>
      <c r="AN54" s="184"/>
      <c r="AO54" s="184">
        <f>IF($W54&gt;0,INDEX('CostModel Coef'!D$17:D$18,$W54),"")</f>
        <v>21.92</v>
      </c>
      <c r="AP54" s="184">
        <f>IF($W54&gt;0,INDEX('CostModel Coef'!E$17:E$18,$W54),"")</f>
        <v>0.161</v>
      </c>
      <c r="AQ54" s="184">
        <f>IF($W54&gt;0,INDEX('CostModel Coef'!F$17:F$18,$W54),"")</f>
        <v>19</v>
      </c>
      <c r="AR54" s="184">
        <f>IF($W54&gt;0,INDEX('CostModel Coef'!G$17:G$18,$W54),"")</f>
        <v>116</v>
      </c>
      <c r="AS54" s="184">
        <f>IF($W54&gt;0,INDEX('CostModel Coef'!H$17:H$18,$W54),"")</f>
        <v>-11.27</v>
      </c>
      <c r="AT54" s="184">
        <f>IF($W54&gt;0,INDEX('CostModel Coef'!I$17:I$18,$W54),"")</f>
        <v>0.74</v>
      </c>
      <c r="AU54" s="184">
        <f>IF($W54&gt;0,INDEX('CostModel Coef'!J$17:J$18,$W54),"")</f>
        <v>1.18</v>
      </c>
      <c r="AV54" s="184">
        <f>IF($W54&gt;0,INDEX('CostModel Coef'!K$17:K$18,$W54),"")</f>
        <v>31.59</v>
      </c>
      <c r="AW54" s="184">
        <f>IF($W54&gt;0,INDEX('CostModel Coef'!L$17:L$18,$W54),"")</f>
        <v>17.190000000000001</v>
      </c>
      <c r="AX54" s="184">
        <f>IF($W54&gt;0,INDEX('CostModel Coef'!M$17:M$18,$W54),"")</f>
        <v>0</v>
      </c>
      <c r="AY54" s="184">
        <f>IF($W54&gt;0,INDEX('CostModel Coef'!N$17:N$18,$W54),"")</f>
        <v>0</v>
      </c>
      <c r="AZ54" s="184">
        <f>IF($W54&gt;0,INDEX('CostModel Coef'!O$17:O$18,$W54),"")</f>
        <v>-10.14</v>
      </c>
      <c r="BA54" s="184"/>
      <c r="BB54" s="116">
        <f t="shared" si="9"/>
        <v>9.9150000000000009</v>
      </c>
      <c r="BC54" s="116">
        <f t="shared" si="6"/>
        <v>0</v>
      </c>
      <c r="BD54" s="116">
        <f t="shared" si="7"/>
        <v>0</v>
      </c>
      <c r="BE54" s="210"/>
      <c r="BF54" s="196" t="str">
        <f t="shared" si="8"/>
        <v/>
      </c>
      <c r="BG54" s="210"/>
      <c r="BH54" s="210"/>
    </row>
    <row r="55" spans="1:60" hidden="1">
      <c r="A55" s="210" t="s">
        <v>1940</v>
      </c>
      <c r="B55" s="210" t="s">
        <v>1317</v>
      </c>
      <c r="C55" s="210" t="s">
        <v>1207</v>
      </c>
      <c r="D55" s="210" t="s">
        <v>1491</v>
      </c>
      <c r="E55" s="210" t="s">
        <v>129</v>
      </c>
      <c r="F55" s="210">
        <v>1</v>
      </c>
      <c r="G55" s="210">
        <v>0.33</v>
      </c>
      <c r="H55" s="210">
        <v>3</v>
      </c>
      <c r="I55" s="210">
        <v>20</v>
      </c>
      <c r="J55" s="210" t="s">
        <v>1941</v>
      </c>
      <c r="K55" s="210" t="s">
        <v>83</v>
      </c>
      <c r="L55" s="210">
        <v>20</v>
      </c>
      <c r="M55" s="210"/>
      <c r="N55" s="210" t="s">
        <v>123</v>
      </c>
      <c r="O55" s="210"/>
      <c r="P55" s="210" t="s">
        <v>1799</v>
      </c>
      <c r="Q55" s="210" t="s">
        <v>129</v>
      </c>
      <c r="R55" s="210"/>
      <c r="S55" s="210" t="s">
        <v>111</v>
      </c>
      <c r="T55" s="210" t="s">
        <v>1942</v>
      </c>
      <c r="U55" s="115" t="s">
        <v>105</v>
      </c>
      <c r="V55" s="210" t="str">
        <f>IF(W55=0,"out of scope",(INDEX('CostModel Coef'!$C$17:$C$18,W55)))</f>
        <v>Elec</v>
      </c>
      <c r="W55" s="210">
        <v>2</v>
      </c>
      <c r="X55" s="210"/>
      <c r="Y55" s="116">
        <f>IFERROR(VLOOKUP(C55,LF_lamp!$A$8:$AI$68,35,0)*F55,0)</f>
        <v>0</v>
      </c>
      <c r="Z55" s="210"/>
      <c r="AA55" s="229">
        <f>VLOOKUP(D55,LF_Ballast!$A$8:$N$220,14,FALSE)</f>
        <v>0.82499999999999996</v>
      </c>
      <c r="AB55" s="229" t="b">
        <f>VLOOKUP(D55,LF_Ballast!$A$8:$I$220,9,FALSE)="Dimming"</f>
        <v>0</v>
      </c>
      <c r="AC55" s="229" t="b">
        <f>VLOOKUP(D55,LF_Ballast!$A$8:$I$220,4,FALSE)="PS"</f>
        <v>0</v>
      </c>
      <c r="AD55" s="210"/>
      <c r="AE55" s="210">
        <f t="shared" si="1"/>
        <v>3</v>
      </c>
      <c r="AF55" s="184">
        <f t="shared" si="2"/>
        <v>0</v>
      </c>
      <c r="AG55" s="184">
        <f t="shared" si="3"/>
        <v>0</v>
      </c>
      <c r="AH55" s="184">
        <f>VLOOKUP($C55,LF_lamp!$A$8:$H$68,8,FALSE)*AE55</f>
        <v>75</v>
      </c>
      <c r="AI55" s="184">
        <f>VLOOKUP($C55,LF_lamp!$A$8:$H$68,8,FALSE)*AF55</f>
        <v>0</v>
      </c>
      <c r="AJ55" s="184">
        <f>VLOOKUP($C55,LF_lamp!$A$8:$H$68,8,FALSE)*AG55</f>
        <v>0</v>
      </c>
      <c r="AK55" s="184">
        <f t="shared" si="0"/>
        <v>0.33</v>
      </c>
      <c r="AL55" s="184">
        <f t="shared" si="4"/>
        <v>0</v>
      </c>
      <c r="AM55" s="184">
        <f t="shared" si="5"/>
        <v>0</v>
      </c>
      <c r="AN55" s="184"/>
      <c r="AO55" s="184">
        <f>IF($W55&gt;0,INDEX('CostModel Coef'!D$17:D$18,$W55),"")</f>
        <v>21.92</v>
      </c>
      <c r="AP55" s="184">
        <f>IF($W55&gt;0,INDEX('CostModel Coef'!E$17:E$18,$W55),"")</f>
        <v>0.161</v>
      </c>
      <c r="AQ55" s="184">
        <f>IF($W55&gt;0,INDEX('CostModel Coef'!F$17:F$18,$W55),"")</f>
        <v>19</v>
      </c>
      <c r="AR55" s="184">
        <f>IF($W55&gt;0,INDEX('CostModel Coef'!G$17:G$18,$W55),"")</f>
        <v>116</v>
      </c>
      <c r="AS55" s="184">
        <f>IF($W55&gt;0,INDEX('CostModel Coef'!H$17:H$18,$W55),"")</f>
        <v>-11.27</v>
      </c>
      <c r="AT55" s="184">
        <f>IF($W55&gt;0,INDEX('CostModel Coef'!I$17:I$18,$W55),"")</f>
        <v>0.74</v>
      </c>
      <c r="AU55" s="184">
        <f>IF($W55&gt;0,INDEX('CostModel Coef'!J$17:J$18,$W55),"")</f>
        <v>1.18</v>
      </c>
      <c r="AV55" s="184">
        <f>IF($W55&gt;0,INDEX('CostModel Coef'!K$17:K$18,$W55),"")</f>
        <v>31.59</v>
      </c>
      <c r="AW55" s="184">
        <f>IF($W55&gt;0,INDEX('CostModel Coef'!L$17:L$18,$W55),"")</f>
        <v>17.190000000000001</v>
      </c>
      <c r="AX55" s="184">
        <f>IF($W55&gt;0,INDEX('CostModel Coef'!M$17:M$18,$W55),"")</f>
        <v>0</v>
      </c>
      <c r="AY55" s="184">
        <f>IF($W55&gt;0,INDEX('CostModel Coef'!N$17:N$18,$W55),"")</f>
        <v>0</v>
      </c>
      <c r="AZ55" s="184">
        <f>IF($W55&gt;0,INDEX('CostModel Coef'!O$17:O$18,$W55),"")</f>
        <v>-10.14</v>
      </c>
      <c r="BA55" s="184"/>
      <c r="BB55" s="116">
        <f t="shared" si="9"/>
        <v>7.8721500000000013</v>
      </c>
      <c r="BC55" s="116">
        <f t="shared" si="6"/>
        <v>0</v>
      </c>
      <c r="BD55" s="116">
        <f t="shared" si="7"/>
        <v>0</v>
      </c>
      <c r="BE55" s="210"/>
      <c r="BF55" s="196" t="str">
        <f t="shared" si="8"/>
        <v/>
      </c>
      <c r="BG55" s="210"/>
      <c r="BH55" s="210"/>
    </row>
    <row r="56" spans="1:60" hidden="1">
      <c r="A56" s="210" t="s">
        <v>1943</v>
      </c>
      <c r="B56" s="210" t="s">
        <v>1317</v>
      </c>
      <c r="C56" s="210" t="s">
        <v>1207</v>
      </c>
      <c r="D56" s="210" t="s">
        <v>1491</v>
      </c>
      <c r="E56" s="210" t="s">
        <v>129</v>
      </c>
      <c r="F56" s="210">
        <v>2</v>
      </c>
      <c r="G56" s="210">
        <v>1</v>
      </c>
      <c r="H56" s="210">
        <v>2</v>
      </c>
      <c r="I56" s="210">
        <v>39</v>
      </c>
      <c r="J56" s="210" t="s">
        <v>1944</v>
      </c>
      <c r="K56" s="210" t="s">
        <v>83</v>
      </c>
      <c r="L56" s="210">
        <v>39</v>
      </c>
      <c r="M56" s="210"/>
      <c r="N56" s="210" t="s">
        <v>123</v>
      </c>
      <c r="O56" s="210"/>
      <c r="P56" s="210" t="s">
        <v>1799</v>
      </c>
      <c r="Q56" s="210" t="s">
        <v>129</v>
      </c>
      <c r="R56" s="210"/>
      <c r="S56" s="210" t="s">
        <v>111</v>
      </c>
      <c r="T56" s="210" t="s">
        <v>1945</v>
      </c>
      <c r="U56" s="115" t="s">
        <v>105</v>
      </c>
      <c r="V56" s="210" t="str">
        <f>IF(W56=0,"out of scope",(INDEX('CostModel Coef'!$C$17:$C$18,W56)))</f>
        <v>Elec</v>
      </c>
      <c r="W56" s="210">
        <v>2</v>
      </c>
      <c r="X56" s="210"/>
      <c r="Y56" s="116">
        <f>IFERROR(VLOOKUP(C56,LF_lamp!$A$8:$AI$68,35,0)*F56,0)</f>
        <v>0</v>
      </c>
      <c r="Z56" s="210"/>
      <c r="AA56" s="229">
        <f>VLOOKUP(D56,LF_Ballast!$A$8:$N$220,14,FALSE)</f>
        <v>0.82499999999999996</v>
      </c>
      <c r="AB56" s="229" t="b">
        <f>VLOOKUP(D56,LF_Ballast!$A$8:$I$220,9,FALSE)="Dimming"</f>
        <v>0</v>
      </c>
      <c r="AC56" s="229" t="b">
        <f>VLOOKUP(D56,LF_Ballast!$A$8:$I$220,4,FALSE)="PS"</f>
        <v>0</v>
      </c>
      <c r="AD56" s="210"/>
      <c r="AE56" s="210">
        <f t="shared" si="1"/>
        <v>2</v>
      </c>
      <c r="AF56" s="184">
        <f t="shared" si="2"/>
        <v>0</v>
      </c>
      <c r="AG56" s="184">
        <f t="shared" si="3"/>
        <v>0</v>
      </c>
      <c r="AH56" s="184">
        <f>VLOOKUP($C56,LF_lamp!$A$8:$H$68,8,FALSE)*AE56</f>
        <v>50</v>
      </c>
      <c r="AI56" s="184">
        <f>VLOOKUP($C56,LF_lamp!$A$8:$H$68,8,FALSE)*AF56</f>
        <v>0</v>
      </c>
      <c r="AJ56" s="184">
        <f>VLOOKUP($C56,LF_lamp!$A$8:$H$68,8,FALSE)*AG56</f>
        <v>0</v>
      </c>
      <c r="AK56" s="184">
        <f t="shared" si="0"/>
        <v>1</v>
      </c>
      <c r="AL56" s="184">
        <f t="shared" si="4"/>
        <v>0</v>
      </c>
      <c r="AM56" s="184">
        <f t="shared" si="5"/>
        <v>0</v>
      </c>
      <c r="AN56" s="184"/>
      <c r="AO56" s="184">
        <f>IF($W56&gt;0,INDEX('CostModel Coef'!D$17:D$18,$W56),"")</f>
        <v>21.92</v>
      </c>
      <c r="AP56" s="184">
        <f>IF($W56&gt;0,INDEX('CostModel Coef'!E$17:E$18,$W56),"")</f>
        <v>0.161</v>
      </c>
      <c r="AQ56" s="184">
        <f>IF($W56&gt;0,INDEX('CostModel Coef'!F$17:F$18,$W56),"")</f>
        <v>19</v>
      </c>
      <c r="AR56" s="184">
        <f>IF($W56&gt;0,INDEX('CostModel Coef'!G$17:G$18,$W56),"")</f>
        <v>116</v>
      </c>
      <c r="AS56" s="184">
        <f>IF($W56&gt;0,INDEX('CostModel Coef'!H$17:H$18,$W56),"")</f>
        <v>-11.27</v>
      </c>
      <c r="AT56" s="184">
        <f>IF($W56&gt;0,INDEX('CostModel Coef'!I$17:I$18,$W56),"")</f>
        <v>0.74</v>
      </c>
      <c r="AU56" s="184">
        <f>IF($W56&gt;0,INDEX('CostModel Coef'!J$17:J$18,$W56),"")</f>
        <v>1.18</v>
      </c>
      <c r="AV56" s="184">
        <f>IF($W56&gt;0,INDEX('CostModel Coef'!K$17:K$18,$W56),"")</f>
        <v>31.59</v>
      </c>
      <c r="AW56" s="184">
        <f>IF($W56&gt;0,INDEX('CostModel Coef'!L$17:L$18,$W56),"")</f>
        <v>17.190000000000001</v>
      </c>
      <c r="AX56" s="184">
        <f>IF($W56&gt;0,INDEX('CostModel Coef'!M$17:M$18,$W56),"")</f>
        <v>0</v>
      </c>
      <c r="AY56" s="184">
        <f>IF($W56&gt;0,INDEX('CostModel Coef'!N$17:N$18,$W56),"")</f>
        <v>0</v>
      </c>
      <c r="AZ56" s="184">
        <f>IF($W56&gt;0,INDEX('CostModel Coef'!O$17:O$18,$W56),"")</f>
        <v>-10.14</v>
      </c>
      <c r="BA56" s="184"/>
      <c r="BB56" s="116">
        <f t="shared" si="9"/>
        <v>19.830000000000002</v>
      </c>
      <c r="BC56" s="116">
        <f t="shared" si="6"/>
        <v>0</v>
      </c>
      <c r="BD56" s="116">
        <f t="shared" si="7"/>
        <v>0</v>
      </c>
      <c r="BE56" s="210"/>
      <c r="BF56" s="196" t="str">
        <f t="shared" si="8"/>
        <v/>
      </c>
      <c r="BG56" s="210"/>
      <c r="BH56" s="210"/>
    </row>
    <row r="57" spans="1:60" hidden="1">
      <c r="A57" s="210" t="s">
        <v>1946</v>
      </c>
      <c r="B57" s="210" t="s">
        <v>1317</v>
      </c>
      <c r="C57" s="210" t="s">
        <v>1207</v>
      </c>
      <c r="D57" s="210" t="s">
        <v>1491</v>
      </c>
      <c r="E57" s="210" t="s">
        <v>129</v>
      </c>
      <c r="F57" s="210">
        <v>2</v>
      </c>
      <c r="G57" s="210">
        <v>0.5</v>
      </c>
      <c r="H57" s="210">
        <v>4</v>
      </c>
      <c r="I57" s="210">
        <v>40</v>
      </c>
      <c r="J57" s="210" t="s">
        <v>1947</v>
      </c>
      <c r="K57" s="210" t="s">
        <v>83</v>
      </c>
      <c r="L57" s="210">
        <v>40</v>
      </c>
      <c r="M57" s="210"/>
      <c r="N57" s="210" t="s">
        <v>123</v>
      </c>
      <c r="O57" s="210"/>
      <c r="P57" s="210" t="s">
        <v>1799</v>
      </c>
      <c r="Q57" s="210" t="s">
        <v>129</v>
      </c>
      <c r="R57" s="210"/>
      <c r="S57" s="210" t="s">
        <v>111</v>
      </c>
      <c r="T57" s="210" t="s">
        <v>1948</v>
      </c>
      <c r="U57" s="115" t="s">
        <v>105</v>
      </c>
      <c r="V57" s="210" t="str">
        <f>IF(W57=0,"out of scope",(INDEX('CostModel Coef'!$C$17:$C$18,W57)))</f>
        <v>Elec</v>
      </c>
      <c r="W57" s="210">
        <v>2</v>
      </c>
      <c r="X57" s="210"/>
      <c r="Y57" s="116">
        <f>IFERROR(VLOOKUP(C57,LF_lamp!$A$8:$AI$68,35,0)*F57,0)</f>
        <v>0</v>
      </c>
      <c r="Z57" s="210"/>
      <c r="AA57" s="229">
        <f>VLOOKUP(D57,LF_Ballast!$A$8:$N$220,14,FALSE)</f>
        <v>0.82499999999999996</v>
      </c>
      <c r="AB57" s="229" t="b">
        <f>VLOOKUP(D57,LF_Ballast!$A$8:$I$220,9,FALSE)="Dimming"</f>
        <v>0</v>
      </c>
      <c r="AC57" s="229" t="b">
        <f>VLOOKUP(D57,LF_Ballast!$A$8:$I$220,4,FALSE)="PS"</f>
        <v>0</v>
      </c>
      <c r="AD57" s="210"/>
      <c r="AE57" s="210">
        <f t="shared" si="1"/>
        <v>4</v>
      </c>
      <c r="AF57" s="184">
        <f t="shared" si="2"/>
        <v>0</v>
      </c>
      <c r="AG57" s="184">
        <f t="shared" si="3"/>
        <v>0</v>
      </c>
      <c r="AH57" s="184">
        <f>VLOOKUP($C57,LF_lamp!$A$8:$H$68,8,FALSE)*AE57</f>
        <v>100</v>
      </c>
      <c r="AI57" s="184">
        <f>VLOOKUP($C57,LF_lamp!$A$8:$H$68,8,FALSE)*AF57</f>
        <v>0</v>
      </c>
      <c r="AJ57" s="184">
        <f>VLOOKUP($C57,LF_lamp!$A$8:$H$68,8,FALSE)*AG57</f>
        <v>0</v>
      </c>
      <c r="AK57" s="184">
        <f t="shared" si="0"/>
        <v>0.5</v>
      </c>
      <c r="AL57" s="184">
        <f t="shared" si="4"/>
        <v>0</v>
      </c>
      <c r="AM57" s="184">
        <f t="shared" si="5"/>
        <v>0</v>
      </c>
      <c r="AN57" s="184"/>
      <c r="AO57" s="184">
        <f>IF($W57&gt;0,INDEX('CostModel Coef'!D$17:D$18,$W57),"")</f>
        <v>21.92</v>
      </c>
      <c r="AP57" s="184">
        <f>IF($W57&gt;0,INDEX('CostModel Coef'!E$17:E$18,$W57),"")</f>
        <v>0.161</v>
      </c>
      <c r="AQ57" s="184">
        <f>IF($W57&gt;0,INDEX('CostModel Coef'!F$17:F$18,$W57),"")</f>
        <v>19</v>
      </c>
      <c r="AR57" s="184">
        <f>IF($W57&gt;0,INDEX('CostModel Coef'!G$17:G$18,$W57),"")</f>
        <v>116</v>
      </c>
      <c r="AS57" s="184">
        <f>IF($W57&gt;0,INDEX('CostModel Coef'!H$17:H$18,$W57),"")</f>
        <v>-11.27</v>
      </c>
      <c r="AT57" s="184">
        <f>IF($W57&gt;0,INDEX('CostModel Coef'!I$17:I$18,$W57),"")</f>
        <v>0.74</v>
      </c>
      <c r="AU57" s="184">
        <f>IF($W57&gt;0,INDEX('CostModel Coef'!J$17:J$18,$W57),"")</f>
        <v>1.18</v>
      </c>
      <c r="AV57" s="184">
        <f>IF($W57&gt;0,INDEX('CostModel Coef'!K$17:K$18,$W57),"")</f>
        <v>31.59</v>
      </c>
      <c r="AW57" s="184">
        <f>IF($W57&gt;0,INDEX('CostModel Coef'!L$17:L$18,$W57),"")</f>
        <v>17.190000000000001</v>
      </c>
      <c r="AX57" s="184">
        <f>IF($W57&gt;0,INDEX('CostModel Coef'!M$17:M$18,$W57),"")</f>
        <v>0</v>
      </c>
      <c r="AY57" s="184">
        <f>IF($W57&gt;0,INDEX('CostModel Coef'!N$17:N$18,$W57),"")</f>
        <v>0</v>
      </c>
      <c r="AZ57" s="184">
        <f>IF($W57&gt;0,INDEX('CostModel Coef'!O$17:O$18,$W57),"")</f>
        <v>-10.14</v>
      </c>
      <c r="BA57" s="184"/>
      <c r="BB57" s="116">
        <f t="shared" si="9"/>
        <v>13.940000000000001</v>
      </c>
      <c r="BC57" s="116">
        <f t="shared" si="6"/>
        <v>0</v>
      </c>
      <c r="BD57" s="116">
        <f t="shared" si="7"/>
        <v>0</v>
      </c>
      <c r="BE57" s="210"/>
      <c r="BF57" s="196" t="str">
        <f t="shared" si="8"/>
        <v/>
      </c>
      <c r="BG57" s="210"/>
      <c r="BH57" s="210"/>
    </row>
    <row r="58" spans="1:60" hidden="1">
      <c r="A58" s="210" t="s">
        <v>1949</v>
      </c>
      <c r="B58" s="210" t="s">
        <v>1317</v>
      </c>
      <c r="C58" s="210" t="s">
        <v>1207</v>
      </c>
      <c r="D58" s="210" t="s">
        <v>1491</v>
      </c>
      <c r="E58" s="210" t="s">
        <v>129</v>
      </c>
      <c r="F58" s="210">
        <v>3</v>
      </c>
      <c r="G58" s="210">
        <v>1</v>
      </c>
      <c r="H58" s="210">
        <v>3</v>
      </c>
      <c r="I58" s="210">
        <v>60</v>
      </c>
      <c r="J58" s="210" t="s">
        <v>1950</v>
      </c>
      <c r="K58" s="210" t="s">
        <v>83</v>
      </c>
      <c r="L58" s="210">
        <v>60</v>
      </c>
      <c r="M58" s="210"/>
      <c r="N58" s="210" t="s">
        <v>123</v>
      </c>
      <c r="O58" s="210"/>
      <c r="P58" s="210" t="s">
        <v>1799</v>
      </c>
      <c r="Q58" s="210" t="s">
        <v>129</v>
      </c>
      <c r="R58" s="210"/>
      <c r="S58" s="210" t="s">
        <v>111</v>
      </c>
      <c r="T58" s="210" t="s">
        <v>1951</v>
      </c>
      <c r="U58" s="115" t="s">
        <v>105</v>
      </c>
      <c r="V58" s="210" t="str">
        <f>IF(W58=0,"out of scope",(INDEX('CostModel Coef'!$C$17:$C$18,W58)))</f>
        <v>Elec</v>
      </c>
      <c r="W58" s="210">
        <v>2</v>
      </c>
      <c r="X58" s="210"/>
      <c r="Y58" s="116">
        <f>IFERROR(VLOOKUP(C58,LF_lamp!$A$8:$AI$68,35,0)*F58,0)</f>
        <v>0</v>
      </c>
      <c r="Z58" s="210"/>
      <c r="AA58" s="229">
        <f>VLOOKUP(D58,LF_Ballast!$A$8:$N$220,14,FALSE)</f>
        <v>0.82499999999999996</v>
      </c>
      <c r="AB58" s="229" t="b">
        <f>VLOOKUP(D58,LF_Ballast!$A$8:$I$220,9,FALSE)="Dimming"</f>
        <v>0</v>
      </c>
      <c r="AC58" s="229" t="b">
        <f>VLOOKUP(D58,LF_Ballast!$A$8:$I$220,4,FALSE)="PS"</f>
        <v>0</v>
      </c>
      <c r="AD58" s="210"/>
      <c r="AE58" s="210">
        <f t="shared" si="1"/>
        <v>3</v>
      </c>
      <c r="AF58" s="184">
        <f t="shared" si="2"/>
        <v>0</v>
      </c>
      <c r="AG58" s="184">
        <f t="shared" si="3"/>
        <v>0</v>
      </c>
      <c r="AH58" s="184">
        <f>VLOOKUP($C58,LF_lamp!$A$8:$H$68,8,FALSE)*AE58</f>
        <v>75</v>
      </c>
      <c r="AI58" s="184">
        <f>VLOOKUP($C58,LF_lamp!$A$8:$H$68,8,FALSE)*AF58</f>
        <v>0</v>
      </c>
      <c r="AJ58" s="184">
        <f>VLOOKUP($C58,LF_lamp!$A$8:$H$68,8,FALSE)*AG58</f>
        <v>0</v>
      </c>
      <c r="AK58" s="184">
        <f t="shared" si="0"/>
        <v>1</v>
      </c>
      <c r="AL58" s="184">
        <f t="shared" si="4"/>
        <v>0</v>
      </c>
      <c r="AM58" s="184">
        <f t="shared" si="5"/>
        <v>0</v>
      </c>
      <c r="AN58" s="184"/>
      <c r="AO58" s="184">
        <f>IF($W58&gt;0,INDEX('CostModel Coef'!D$17:D$18,$W58),"")</f>
        <v>21.92</v>
      </c>
      <c r="AP58" s="184">
        <f>IF($W58&gt;0,INDEX('CostModel Coef'!E$17:E$18,$W58),"")</f>
        <v>0.161</v>
      </c>
      <c r="AQ58" s="184">
        <f>IF($W58&gt;0,INDEX('CostModel Coef'!F$17:F$18,$W58),"")</f>
        <v>19</v>
      </c>
      <c r="AR58" s="184">
        <f>IF($W58&gt;0,INDEX('CostModel Coef'!G$17:G$18,$W58),"")</f>
        <v>116</v>
      </c>
      <c r="AS58" s="184">
        <f>IF($W58&gt;0,INDEX('CostModel Coef'!H$17:H$18,$W58),"")</f>
        <v>-11.27</v>
      </c>
      <c r="AT58" s="184">
        <f>IF($W58&gt;0,INDEX('CostModel Coef'!I$17:I$18,$W58),"")</f>
        <v>0.74</v>
      </c>
      <c r="AU58" s="184">
        <f>IF($W58&gt;0,INDEX('CostModel Coef'!J$17:J$18,$W58),"")</f>
        <v>1.18</v>
      </c>
      <c r="AV58" s="184">
        <f>IF($W58&gt;0,INDEX('CostModel Coef'!K$17:K$18,$W58),"")</f>
        <v>31.59</v>
      </c>
      <c r="AW58" s="184">
        <f>IF($W58&gt;0,INDEX('CostModel Coef'!L$17:L$18,$W58),"")</f>
        <v>17.190000000000001</v>
      </c>
      <c r="AX58" s="184">
        <f>IF($W58&gt;0,INDEX('CostModel Coef'!M$17:M$18,$W58),"")</f>
        <v>0</v>
      </c>
      <c r="AY58" s="184">
        <f>IF($W58&gt;0,INDEX('CostModel Coef'!N$17:N$18,$W58),"")</f>
        <v>0</v>
      </c>
      <c r="AZ58" s="184">
        <f>IF($W58&gt;0,INDEX('CostModel Coef'!O$17:O$18,$W58),"")</f>
        <v>-10.14</v>
      </c>
      <c r="BA58" s="184"/>
      <c r="BB58" s="116">
        <f t="shared" si="9"/>
        <v>23.855000000000004</v>
      </c>
      <c r="BC58" s="116">
        <f t="shared" si="6"/>
        <v>0</v>
      </c>
      <c r="BD58" s="116">
        <f t="shared" si="7"/>
        <v>0</v>
      </c>
      <c r="BE58" s="210"/>
      <c r="BF58" s="196" t="str">
        <f t="shared" si="8"/>
        <v/>
      </c>
      <c r="BG58" s="210"/>
      <c r="BH58" s="210"/>
    </row>
    <row r="59" spans="1:60" hidden="1">
      <c r="A59" s="210" t="s">
        <v>1952</v>
      </c>
      <c r="B59" s="210" t="s">
        <v>1317</v>
      </c>
      <c r="C59" s="210" t="s">
        <v>1207</v>
      </c>
      <c r="D59" s="210" t="s">
        <v>1491</v>
      </c>
      <c r="E59" s="210" t="s">
        <v>129</v>
      </c>
      <c r="F59" s="210">
        <v>4</v>
      </c>
      <c r="G59" s="210">
        <v>1</v>
      </c>
      <c r="H59" s="210">
        <v>4</v>
      </c>
      <c r="I59" s="210">
        <v>80</v>
      </c>
      <c r="J59" s="210" t="s">
        <v>1953</v>
      </c>
      <c r="K59" s="210" t="s">
        <v>83</v>
      </c>
      <c r="L59" s="210">
        <v>80</v>
      </c>
      <c r="M59" s="210"/>
      <c r="N59" s="210" t="s">
        <v>123</v>
      </c>
      <c r="O59" s="210"/>
      <c r="P59" s="210" t="s">
        <v>1799</v>
      </c>
      <c r="Q59" s="210" t="s">
        <v>129</v>
      </c>
      <c r="R59" s="210"/>
      <c r="S59" s="210" t="s">
        <v>111</v>
      </c>
      <c r="T59" s="210" t="s">
        <v>1954</v>
      </c>
      <c r="U59" s="115" t="s">
        <v>105</v>
      </c>
      <c r="V59" s="210" t="str">
        <f>IF(W59=0,"out of scope",(INDEX('CostModel Coef'!$C$17:$C$18,W59)))</f>
        <v>Elec</v>
      </c>
      <c r="W59" s="210">
        <v>2</v>
      </c>
      <c r="X59" s="210"/>
      <c r="Y59" s="116">
        <f>IFERROR(VLOOKUP(C59,LF_lamp!$A$8:$AI$68,35,0)*F59,0)</f>
        <v>0</v>
      </c>
      <c r="Z59" s="210"/>
      <c r="AA59" s="229">
        <f>VLOOKUP(D59,LF_Ballast!$A$8:$N$220,14,FALSE)</f>
        <v>0.82499999999999996</v>
      </c>
      <c r="AB59" s="229" t="b">
        <f>VLOOKUP(D59,LF_Ballast!$A$8:$I$220,9,FALSE)="Dimming"</f>
        <v>0</v>
      </c>
      <c r="AC59" s="229" t="b">
        <f>VLOOKUP(D59,LF_Ballast!$A$8:$I$220,4,FALSE)="PS"</f>
        <v>0</v>
      </c>
      <c r="AD59" s="210"/>
      <c r="AE59" s="210">
        <f t="shared" si="1"/>
        <v>4</v>
      </c>
      <c r="AF59" s="184">
        <f t="shared" si="2"/>
        <v>0</v>
      </c>
      <c r="AG59" s="184">
        <f t="shared" si="3"/>
        <v>0</v>
      </c>
      <c r="AH59" s="184">
        <f>VLOOKUP($C59,LF_lamp!$A$8:$H$68,8,FALSE)*AE59</f>
        <v>100</v>
      </c>
      <c r="AI59" s="184">
        <f>VLOOKUP($C59,LF_lamp!$A$8:$H$68,8,FALSE)*AF59</f>
        <v>0</v>
      </c>
      <c r="AJ59" s="184">
        <f>VLOOKUP($C59,LF_lamp!$A$8:$H$68,8,FALSE)*AG59</f>
        <v>0</v>
      </c>
      <c r="AK59" s="184">
        <f t="shared" si="0"/>
        <v>1</v>
      </c>
      <c r="AL59" s="184">
        <f t="shared" si="4"/>
        <v>0</v>
      </c>
      <c r="AM59" s="184">
        <f t="shared" si="5"/>
        <v>0</v>
      </c>
      <c r="AN59" s="184"/>
      <c r="AO59" s="184">
        <f>IF($W59&gt;0,INDEX('CostModel Coef'!D$17:D$18,$W59),"")</f>
        <v>21.92</v>
      </c>
      <c r="AP59" s="184">
        <f>IF($W59&gt;0,INDEX('CostModel Coef'!E$17:E$18,$W59),"")</f>
        <v>0.161</v>
      </c>
      <c r="AQ59" s="184">
        <f>IF($W59&gt;0,INDEX('CostModel Coef'!F$17:F$18,$W59),"")</f>
        <v>19</v>
      </c>
      <c r="AR59" s="184">
        <f>IF($W59&gt;0,INDEX('CostModel Coef'!G$17:G$18,$W59),"")</f>
        <v>116</v>
      </c>
      <c r="AS59" s="184">
        <f>IF($W59&gt;0,INDEX('CostModel Coef'!H$17:H$18,$W59),"")</f>
        <v>-11.27</v>
      </c>
      <c r="AT59" s="184">
        <f>IF($W59&gt;0,INDEX('CostModel Coef'!I$17:I$18,$W59),"")</f>
        <v>0.74</v>
      </c>
      <c r="AU59" s="184">
        <f>IF($W59&gt;0,INDEX('CostModel Coef'!J$17:J$18,$W59),"")</f>
        <v>1.18</v>
      </c>
      <c r="AV59" s="184">
        <f>IF($W59&gt;0,INDEX('CostModel Coef'!K$17:K$18,$W59),"")</f>
        <v>31.59</v>
      </c>
      <c r="AW59" s="184">
        <f>IF($W59&gt;0,INDEX('CostModel Coef'!L$17:L$18,$W59),"")</f>
        <v>17.190000000000001</v>
      </c>
      <c r="AX59" s="184">
        <f>IF($W59&gt;0,INDEX('CostModel Coef'!M$17:M$18,$W59),"")</f>
        <v>0</v>
      </c>
      <c r="AY59" s="184">
        <f>IF($W59&gt;0,INDEX('CostModel Coef'!N$17:N$18,$W59),"")</f>
        <v>0</v>
      </c>
      <c r="AZ59" s="184">
        <f>IF($W59&gt;0,INDEX('CostModel Coef'!O$17:O$18,$W59),"")</f>
        <v>-10.14</v>
      </c>
      <c r="BA59" s="184"/>
      <c r="BB59" s="116">
        <f t="shared" si="9"/>
        <v>27.880000000000003</v>
      </c>
      <c r="BC59" s="116">
        <f t="shared" si="6"/>
        <v>0</v>
      </c>
      <c r="BD59" s="116">
        <f t="shared" si="7"/>
        <v>0</v>
      </c>
      <c r="BE59" s="210"/>
      <c r="BF59" s="196" t="str">
        <f t="shared" si="8"/>
        <v/>
      </c>
      <c r="BG59" s="210"/>
      <c r="BH59" s="210"/>
    </row>
    <row r="60" spans="1:60" hidden="1">
      <c r="A60" s="210" t="s">
        <v>1955</v>
      </c>
      <c r="B60" s="210" t="s">
        <v>203</v>
      </c>
      <c r="C60" s="210" t="s">
        <v>1209</v>
      </c>
      <c r="D60" s="210" t="s">
        <v>1758</v>
      </c>
      <c r="E60" s="210" t="s">
        <v>129</v>
      </c>
      <c r="F60" s="210">
        <v>3</v>
      </c>
      <c r="G60" s="210">
        <v>1</v>
      </c>
      <c r="H60" s="210">
        <v>3</v>
      </c>
      <c r="I60" s="210">
        <v>109</v>
      </c>
      <c r="J60" s="210" t="s">
        <v>1956</v>
      </c>
      <c r="K60" s="210" t="s">
        <v>83</v>
      </c>
      <c r="L60" s="210">
        <v>109</v>
      </c>
      <c r="M60" s="210"/>
      <c r="N60" s="210" t="s">
        <v>123</v>
      </c>
      <c r="O60" s="210" t="s">
        <v>1957</v>
      </c>
      <c r="P60" s="210" t="s">
        <v>1799</v>
      </c>
      <c r="Q60" s="210" t="s">
        <v>129</v>
      </c>
      <c r="R60" s="210"/>
      <c r="S60" s="210" t="s">
        <v>111</v>
      </c>
      <c r="T60" s="210" t="s">
        <v>1958</v>
      </c>
      <c r="U60" s="115" t="s">
        <v>105</v>
      </c>
      <c r="V60" s="210" t="str">
        <f>IF(W60=0,"out of scope",(INDEX('CostModel Coef'!$C$17:$C$18,W60)))</f>
        <v>out of scope</v>
      </c>
      <c r="W60" s="210">
        <v>0</v>
      </c>
      <c r="X60" s="210"/>
      <c r="Y60" s="116">
        <f>IFERROR(VLOOKUP(C60,LF_lamp!$A$8:$AI$68,35,0)*F60,0)</f>
        <v>0</v>
      </c>
      <c r="Z60" s="210"/>
      <c r="AA60" s="229">
        <f>VLOOKUP(D60,LF_Ballast!$A$8:$N$220,14,FALSE)</f>
        <v>0.9</v>
      </c>
      <c r="AB60" s="229" t="b">
        <f>VLOOKUP(D60,LF_Ballast!$A$8:$I$220,9,FALSE)="Dimming"</f>
        <v>0</v>
      </c>
      <c r="AC60" s="229" t="b">
        <f>VLOOKUP(D60,LF_Ballast!$A$8:$I$220,4,FALSE)="PS"</f>
        <v>0</v>
      </c>
      <c r="AD60" s="210"/>
      <c r="AE60" s="210">
        <f t="shared" si="1"/>
        <v>3</v>
      </c>
      <c r="AF60" s="184">
        <f t="shared" si="2"/>
        <v>0</v>
      </c>
      <c r="AG60" s="184">
        <f t="shared" si="3"/>
        <v>0</v>
      </c>
      <c r="AH60" s="184">
        <f>VLOOKUP($C60,LF_lamp!$A$8:$H$68,8,FALSE)*AE60</f>
        <v>90</v>
      </c>
      <c r="AI60" s="184">
        <f>VLOOKUP($C60,LF_lamp!$A$8:$H$68,8,FALSE)*AF60</f>
        <v>0</v>
      </c>
      <c r="AJ60" s="184">
        <f>VLOOKUP($C60,LF_lamp!$A$8:$H$68,8,FALSE)*AG60</f>
        <v>0</v>
      </c>
      <c r="AK60" s="184">
        <f t="shared" si="0"/>
        <v>1</v>
      </c>
      <c r="AL60" s="184">
        <f t="shared" si="4"/>
        <v>0</v>
      </c>
      <c r="AM60" s="184">
        <f t="shared" si="5"/>
        <v>0</v>
      </c>
      <c r="AN60" s="184"/>
      <c r="AO60" s="184" t="str">
        <f>IF($W60&gt;0,INDEX('CostModel Coef'!D$17:D$18,$W60),"")</f>
        <v/>
      </c>
      <c r="AP60" s="184" t="str">
        <f>IF($W60&gt;0,INDEX('CostModel Coef'!E$17:E$18,$W60),"")</f>
        <v/>
      </c>
      <c r="AQ60" s="184" t="str">
        <f>IF($W60&gt;0,INDEX('CostModel Coef'!F$17:F$18,$W60),"")</f>
        <v/>
      </c>
      <c r="AR60" s="184" t="str">
        <f>IF($W60&gt;0,INDEX('CostModel Coef'!G$17:G$18,$W60),"")</f>
        <v/>
      </c>
      <c r="AS60" s="184" t="str">
        <f>IF($W60&gt;0,INDEX('CostModel Coef'!H$17:H$18,$W60),"")</f>
        <v/>
      </c>
      <c r="AT60" s="184" t="str">
        <f>IF($W60&gt;0,INDEX('CostModel Coef'!I$17:I$18,$W60),"")</f>
        <v/>
      </c>
      <c r="AU60" s="184" t="str">
        <f>IF($W60&gt;0,INDEX('CostModel Coef'!J$17:J$18,$W60),"")</f>
        <v/>
      </c>
      <c r="AV60" s="184" t="str">
        <f>IF($W60&gt;0,INDEX('CostModel Coef'!K$17:K$18,$W60),"")</f>
        <v/>
      </c>
      <c r="AW60" s="184" t="str">
        <f>IF($W60&gt;0,INDEX('CostModel Coef'!L$17:L$18,$W60),"")</f>
        <v/>
      </c>
      <c r="AX60" s="184" t="str">
        <f>IF($W60&gt;0,INDEX('CostModel Coef'!M$17:M$18,$W60),"")</f>
        <v/>
      </c>
      <c r="AY60" s="184" t="str">
        <f>IF($W60&gt;0,INDEX('CostModel Coef'!N$17:N$18,$W60),"")</f>
        <v/>
      </c>
      <c r="AZ60" s="184" t="str">
        <f>IF($W60&gt;0,INDEX('CostModel Coef'!O$17:O$18,$W60),"")</f>
        <v/>
      </c>
      <c r="BA60" s="184"/>
      <c r="BB60" s="116">
        <f t="shared" si="9"/>
        <v>0</v>
      </c>
      <c r="BC60" s="116">
        <f t="shared" si="6"/>
        <v>0</v>
      </c>
      <c r="BD60" s="116">
        <f t="shared" si="7"/>
        <v>0</v>
      </c>
      <c r="BE60" s="210"/>
      <c r="BF60" s="196" t="str">
        <f t="shared" si="8"/>
        <v/>
      </c>
      <c r="BG60" s="210"/>
      <c r="BH60" s="210"/>
    </row>
    <row r="61" spans="1:60" hidden="1">
      <c r="A61" s="210" t="s">
        <v>1959</v>
      </c>
      <c r="B61" s="210" t="s">
        <v>1317</v>
      </c>
      <c r="C61" s="210" t="s">
        <v>1209</v>
      </c>
      <c r="D61" s="210" t="s">
        <v>1758</v>
      </c>
      <c r="E61" s="210" t="s">
        <v>129</v>
      </c>
      <c r="F61" s="210">
        <v>4</v>
      </c>
      <c r="G61" s="210">
        <v>1</v>
      </c>
      <c r="H61" s="210">
        <v>4</v>
      </c>
      <c r="I61" s="210">
        <v>144</v>
      </c>
      <c r="J61" s="210" t="s">
        <v>1960</v>
      </c>
      <c r="K61" s="210" t="s">
        <v>83</v>
      </c>
      <c r="L61" s="210">
        <v>144</v>
      </c>
      <c r="M61" s="210"/>
      <c r="N61" s="210" t="s">
        <v>123</v>
      </c>
      <c r="O61" s="210" t="s">
        <v>1961</v>
      </c>
      <c r="P61" s="210" t="s">
        <v>1799</v>
      </c>
      <c r="Q61" s="210" t="s">
        <v>129</v>
      </c>
      <c r="R61" s="210"/>
      <c r="S61" s="210" t="s">
        <v>111</v>
      </c>
      <c r="T61" s="210" t="s">
        <v>1962</v>
      </c>
      <c r="U61" s="115" t="s">
        <v>105</v>
      </c>
      <c r="V61" s="210" t="str">
        <f>IF(W61=0,"out of scope",(INDEX('CostModel Coef'!$C$17:$C$18,W61)))</f>
        <v>out of scope</v>
      </c>
      <c r="W61" s="210">
        <v>0</v>
      </c>
      <c r="X61" s="210"/>
      <c r="Y61" s="116">
        <f>IFERROR(VLOOKUP(C61,LF_lamp!$A$8:$AI$68,35,0)*F61,0)</f>
        <v>0</v>
      </c>
      <c r="Z61" s="210"/>
      <c r="AA61" s="229">
        <f>VLOOKUP(D61,LF_Ballast!$A$8:$N$220,14,FALSE)</f>
        <v>0.9</v>
      </c>
      <c r="AB61" s="229" t="b">
        <f>VLOOKUP(D61,LF_Ballast!$A$8:$I$220,9,FALSE)="Dimming"</f>
        <v>0</v>
      </c>
      <c r="AC61" s="229" t="b">
        <f>VLOOKUP(D61,LF_Ballast!$A$8:$I$220,4,FALSE)="PS"</f>
        <v>0</v>
      </c>
      <c r="AD61" s="210"/>
      <c r="AE61" s="210">
        <f t="shared" si="1"/>
        <v>4</v>
      </c>
      <c r="AF61" s="184">
        <f t="shared" si="2"/>
        <v>0</v>
      </c>
      <c r="AG61" s="184">
        <f t="shared" si="3"/>
        <v>0</v>
      </c>
      <c r="AH61" s="184">
        <f>VLOOKUP($C61,LF_lamp!$A$8:$H$68,8,FALSE)*AE61</f>
        <v>120</v>
      </c>
      <c r="AI61" s="184">
        <f>VLOOKUP($C61,LF_lamp!$A$8:$H$68,8,FALSE)*AF61</f>
        <v>0</v>
      </c>
      <c r="AJ61" s="184">
        <f>VLOOKUP($C61,LF_lamp!$A$8:$H$68,8,FALSE)*AG61</f>
        <v>0</v>
      </c>
      <c r="AK61" s="184">
        <f t="shared" si="0"/>
        <v>1</v>
      </c>
      <c r="AL61" s="184">
        <f t="shared" si="4"/>
        <v>0</v>
      </c>
      <c r="AM61" s="184">
        <f t="shared" si="5"/>
        <v>0</v>
      </c>
      <c r="AN61" s="184"/>
      <c r="AO61" s="184" t="str">
        <f>IF($W61&gt;0,INDEX('CostModel Coef'!D$17:D$18,$W61),"")</f>
        <v/>
      </c>
      <c r="AP61" s="184" t="str">
        <f>IF($W61&gt;0,INDEX('CostModel Coef'!E$17:E$18,$W61),"")</f>
        <v/>
      </c>
      <c r="AQ61" s="184" t="str">
        <f>IF($W61&gt;0,INDEX('CostModel Coef'!F$17:F$18,$W61),"")</f>
        <v/>
      </c>
      <c r="AR61" s="184" t="str">
        <f>IF($W61&gt;0,INDEX('CostModel Coef'!G$17:G$18,$W61),"")</f>
        <v/>
      </c>
      <c r="AS61" s="184" t="str">
        <f>IF($W61&gt;0,INDEX('CostModel Coef'!H$17:H$18,$W61),"")</f>
        <v/>
      </c>
      <c r="AT61" s="184" t="str">
        <f>IF($W61&gt;0,INDEX('CostModel Coef'!I$17:I$18,$W61),"")</f>
        <v/>
      </c>
      <c r="AU61" s="184" t="str">
        <f>IF($W61&gt;0,INDEX('CostModel Coef'!J$17:J$18,$W61),"")</f>
        <v/>
      </c>
      <c r="AV61" s="184" t="str">
        <f>IF($W61&gt;0,INDEX('CostModel Coef'!K$17:K$18,$W61),"")</f>
        <v/>
      </c>
      <c r="AW61" s="184" t="str">
        <f>IF($W61&gt;0,INDEX('CostModel Coef'!L$17:L$18,$W61),"")</f>
        <v/>
      </c>
      <c r="AX61" s="184" t="str">
        <f>IF($W61&gt;0,INDEX('CostModel Coef'!M$17:M$18,$W61),"")</f>
        <v/>
      </c>
      <c r="AY61" s="184" t="str">
        <f>IF($W61&gt;0,INDEX('CostModel Coef'!N$17:N$18,$W61),"")</f>
        <v/>
      </c>
      <c r="AZ61" s="184" t="str">
        <f>IF($W61&gt;0,INDEX('CostModel Coef'!O$17:O$18,$W61),"")</f>
        <v/>
      </c>
      <c r="BA61" s="184"/>
      <c r="BB61" s="116">
        <f t="shared" si="9"/>
        <v>0</v>
      </c>
      <c r="BC61" s="116">
        <f t="shared" si="6"/>
        <v>0</v>
      </c>
      <c r="BD61" s="116">
        <f t="shared" si="7"/>
        <v>0</v>
      </c>
      <c r="BE61" s="210"/>
      <c r="BF61" s="196" t="str">
        <f t="shared" si="8"/>
        <v/>
      </c>
      <c r="BG61" s="210"/>
      <c r="BH61" s="210"/>
    </row>
    <row r="62" spans="1:60" hidden="1">
      <c r="A62" s="210" t="s">
        <v>1963</v>
      </c>
      <c r="B62" s="210" t="s">
        <v>203</v>
      </c>
      <c r="C62" s="210" t="s">
        <v>1209</v>
      </c>
      <c r="D62" s="210" t="s">
        <v>1758</v>
      </c>
      <c r="E62" s="210" t="s">
        <v>129</v>
      </c>
      <c r="F62" s="210">
        <v>1</v>
      </c>
      <c r="G62" s="210">
        <v>1</v>
      </c>
      <c r="H62" s="210">
        <v>1</v>
      </c>
      <c r="I62" s="210">
        <v>43</v>
      </c>
      <c r="J62" s="210" t="s">
        <v>1964</v>
      </c>
      <c r="K62" s="210" t="s">
        <v>83</v>
      </c>
      <c r="L62" s="210">
        <v>43</v>
      </c>
      <c r="M62" s="210"/>
      <c r="N62" s="210" t="s">
        <v>123</v>
      </c>
      <c r="O62" s="210" t="s">
        <v>1965</v>
      </c>
      <c r="P62" s="210" t="s">
        <v>1799</v>
      </c>
      <c r="Q62" s="210" t="s">
        <v>129</v>
      </c>
      <c r="R62" s="210"/>
      <c r="S62" s="210" t="s">
        <v>111</v>
      </c>
      <c r="T62" s="210" t="s">
        <v>1966</v>
      </c>
      <c r="U62" s="115" t="s">
        <v>105</v>
      </c>
      <c r="V62" s="210" t="str">
        <f>IF(W62=0,"out of scope",(INDEX('CostModel Coef'!$C$17:$C$18,W62)))</f>
        <v>out of scope</v>
      </c>
      <c r="W62" s="210">
        <v>0</v>
      </c>
      <c r="X62" s="210"/>
      <c r="Y62" s="116">
        <f>IFERROR(VLOOKUP(C62,LF_lamp!$A$8:$AI$68,35,0)*F62,0)</f>
        <v>0</v>
      </c>
      <c r="Z62" s="210"/>
      <c r="AA62" s="229">
        <f>VLOOKUP(D62,LF_Ballast!$A$8:$N$220,14,FALSE)</f>
        <v>0.9</v>
      </c>
      <c r="AB62" s="229" t="b">
        <f>VLOOKUP(D62,LF_Ballast!$A$8:$I$220,9,FALSE)="Dimming"</f>
        <v>0</v>
      </c>
      <c r="AC62" s="229" t="b">
        <f>VLOOKUP(D62,LF_Ballast!$A$8:$I$220,4,FALSE)="PS"</f>
        <v>0</v>
      </c>
      <c r="AD62" s="210"/>
      <c r="AE62" s="210">
        <f t="shared" si="1"/>
        <v>1</v>
      </c>
      <c r="AF62" s="184">
        <f t="shared" si="2"/>
        <v>0</v>
      </c>
      <c r="AG62" s="184">
        <f t="shared" si="3"/>
        <v>0</v>
      </c>
      <c r="AH62" s="184">
        <f>VLOOKUP($C62,LF_lamp!$A$8:$H$68,8,FALSE)*AE62</f>
        <v>30</v>
      </c>
      <c r="AI62" s="184">
        <f>VLOOKUP($C62,LF_lamp!$A$8:$H$68,8,FALSE)*AF62</f>
        <v>0</v>
      </c>
      <c r="AJ62" s="184">
        <f>VLOOKUP($C62,LF_lamp!$A$8:$H$68,8,FALSE)*AG62</f>
        <v>0</v>
      </c>
      <c r="AK62" s="184">
        <f t="shared" si="0"/>
        <v>1</v>
      </c>
      <c r="AL62" s="184">
        <f t="shared" si="4"/>
        <v>0</v>
      </c>
      <c r="AM62" s="184">
        <f t="shared" si="5"/>
        <v>0</v>
      </c>
      <c r="AN62" s="184"/>
      <c r="AO62" s="184" t="str">
        <f>IF($W62&gt;0,INDEX('CostModel Coef'!D$17:D$18,$W62),"")</f>
        <v/>
      </c>
      <c r="AP62" s="184" t="str">
        <f>IF($W62&gt;0,INDEX('CostModel Coef'!E$17:E$18,$W62),"")</f>
        <v/>
      </c>
      <c r="AQ62" s="184" t="str">
        <f>IF($W62&gt;0,INDEX('CostModel Coef'!F$17:F$18,$W62),"")</f>
        <v/>
      </c>
      <c r="AR62" s="184" t="str">
        <f>IF($W62&gt;0,INDEX('CostModel Coef'!G$17:G$18,$W62),"")</f>
        <v/>
      </c>
      <c r="AS62" s="184" t="str">
        <f>IF($W62&gt;0,INDEX('CostModel Coef'!H$17:H$18,$W62),"")</f>
        <v/>
      </c>
      <c r="AT62" s="184" t="str">
        <f>IF($W62&gt;0,INDEX('CostModel Coef'!I$17:I$18,$W62),"")</f>
        <v/>
      </c>
      <c r="AU62" s="184" t="str">
        <f>IF($W62&gt;0,INDEX('CostModel Coef'!J$17:J$18,$W62),"")</f>
        <v/>
      </c>
      <c r="AV62" s="184" t="str">
        <f>IF($W62&gt;0,INDEX('CostModel Coef'!K$17:K$18,$W62),"")</f>
        <v/>
      </c>
      <c r="AW62" s="184" t="str">
        <f>IF($W62&gt;0,INDEX('CostModel Coef'!L$17:L$18,$W62),"")</f>
        <v/>
      </c>
      <c r="AX62" s="184" t="str">
        <f>IF($W62&gt;0,INDEX('CostModel Coef'!M$17:M$18,$W62),"")</f>
        <v/>
      </c>
      <c r="AY62" s="184" t="str">
        <f>IF($W62&gt;0,INDEX('CostModel Coef'!N$17:N$18,$W62),"")</f>
        <v/>
      </c>
      <c r="AZ62" s="184" t="str">
        <f>IF($W62&gt;0,INDEX('CostModel Coef'!O$17:O$18,$W62),"")</f>
        <v/>
      </c>
      <c r="BA62" s="184"/>
      <c r="BB62" s="116">
        <f t="shared" si="9"/>
        <v>0</v>
      </c>
      <c r="BC62" s="116">
        <f t="shared" si="6"/>
        <v>0</v>
      </c>
      <c r="BD62" s="116">
        <f t="shared" si="7"/>
        <v>0</v>
      </c>
      <c r="BE62" s="210"/>
      <c r="BF62" s="196" t="str">
        <f t="shared" si="8"/>
        <v/>
      </c>
      <c r="BG62" s="210"/>
      <c r="BH62" s="210"/>
    </row>
    <row r="63" spans="1:60" hidden="1">
      <c r="A63" s="210" t="s">
        <v>1967</v>
      </c>
      <c r="B63" s="210" t="s">
        <v>203</v>
      </c>
      <c r="C63" s="210" t="s">
        <v>1209</v>
      </c>
      <c r="D63" s="210" t="s">
        <v>1758</v>
      </c>
      <c r="E63" s="210" t="s">
        <v>129</v>
      </c>
      <c r="F63" s="210">
        <v>2</v>
      </c>
      <c r="G63" s="210">
        <v>1</v>
      </c>
      <c r="H63" s="210">
        <v>2</v>
      </c>
      <c r="I63" s="210">
        <v>72</v>
      </c>
      <c r="J63" s="210" t="s">
        <v>1968</v>
      </c>
      <c r="K63" s="210" t="s">
        <v>83</v>
      </c>
      <c r="L63" s="210">
        <v>72</v>
      </c>
      <c r="M63" s="210"/>
      <c r="N63" s="210" t="s">
        <v>123</v>
      </c>
      <c r="O63" s="210" t="s">
        <v>1969</v>
      </c>
      <c r="P63" s="210" t="s">
        <v>1799</v>
      </c>
      <c r="Q63" s="210" t="s">
        <v>129</v>
      </c>
      <c r="R63" s="210"/>
      <c r="S63" s="210" t="s">
        <v>111</v>
      </c>
      <c r="T63" s="210" t="s">
        <v>1970</v>
      </c>
      <c r="U63" s="115" t="s">
        <v>105</v>
      </c>
      <c r="V63" s="210" t="str">
        <f>IF(W63=0,"out of scope",(INDEX('CostModel Coef'!$C$17:$C$18,W63)))</f>
        <v>out of scope</v>
      </c>
      <c r="W63" s="210">
        <v>0</v>
      </c>
      <c r="X63" s="210"/>
      <c r="Y63" s="116">
        <f>IFERROR(VLOOKUP(C63,LF_lamp!$A$8:$AI$68,35,0)*F63,0)</f>
        <v>0</v>
      </c>
      <c r="Z63" s="210"/>
      <c r="AA63" s="229">
        <f>VLOOKUP(D63,LF_Ballast!$A$8:$N$220,14,FALSE)</f>
        <v>0.9</v>
      </c>
      <c r="AB63" s="229" t="b">
        <f>VLOOKUP(D63,LF_Ballast!$A$8:$I$220,9,FALSE)="Dimming"</f>
        <v>0</v>
      </c>
      <c r="AC63" s="229" t="b">
        <f>VLOOKUP(D63,LF_Ballast!$A$8:$I$220,4,FALSE)="PS"</f>
        <v>0</v>
      </c>
      <c r="AD63" s="210"/>
      <c r="AE63" s="210">
        <f t="shared" si="1"/>
        <v>2</v>
      </c>
      <c r="AF63" s="184">
        <f t="shared" si="2"/>
        <v>0</v>
      </c>
      <c r="AG63" s="184">
        <f t="shared" si="3"/>
        <v>0</v>
      </c>
      <c r="AH63" s="184">
        <f>VLOOKUP($C63,LF_lamp!$A$8:$H$68,8,FALSE)*AE63</f>
        <v>60</v>
      </c>
      <c r="AI63" s="184">
        <f>VLOOKUP($C63,LF_lamp!$A$8:$H$68,8,FALSE)*AF63</f>
        <v>0</v>
      </c>
      <c r="AJ63" s="184">
        <f>VLOOKUP($C63,LF_lamp!$A$8:$H$68,8,FALSE)*AG63</f>
        <v>0</v>
      </c>
      <c r="AK63" s="184">
        <f t="shared" si="0"/>
        <v>1</v>
      </c>
      <c r="AL63" s="184">
        <f t="shared" si="4"/>
        <v>0</v>
      </c>
      <c r="AM63" s="184">
        <f t="shared" si="5"/>
        <v>0</v>
      </c>
      <c r="AN63" s="184"/>
      <c r="AO63" s="184" t="str">
        <f>IF($W63&gt;0,INDEX('CostModel Coef'!D$17:D$18,$W63),"")</f>
        <v/>
      </c>
      <c r="AP63" s="184" t="str">
        <f>IF($W63&gt;0,INDEX('CostModel Coef'!E$17:E$18,$W63),"")</f>
        <v/>
      </c>
      <c r="AQ63" s="184" t="str">
        <f>IF($W63&gt;0,INDEX('CostModel Coef'!F$17:F$18,$W63),"")</f>
        <v/>
      </c>
      <c r="AR63" s="184" t="str">
        <f>IF($W63&gt;0,INDEX('CostModel Coef'!G$17:G$18,$W63),"")</f>
        <v/>
      </c>
      <c r="AS63" s="184" t="str">
        <f>IF($W63&gt;0,INDEX('CostModel Coef'!H$17:H$18,$W63),"")</f>
        <v/>
      </c>
      <c r="AT63" s="184" t="str">
        <f>IF($W63&gt;0,INDEX('CostModel Coef'!I$17:I$18,$W63),"")</f>
        <v/>
      </c>
      <c r="AU63" s="184" t="str">
        <f>IF($W63&gt;0,INDEX('CostModel Coef'!J$17:J$18,$W63),"")</f>
        <v/>
      </c>
      <c r="AV63" s="184" t="str">
        <f>IF($W63&gt;0,INDEX('CostModel Coef'!K$17:K$18,$W63),"")</f>
        <v/>
      </c>
      <c r="AW63" s="184" t="str">
        <f>IF($W63&gt;0,INDEX('CostModel Coef'!L$17:L$18,$W63),"")</f>
        <v/>
      </c>
      <c r="AX63" s="184" t="str">
        <f>IF($W63&gt;0,INDEX('CostModel Coef'!M$17:M$18,$W63),"")</f>
        <v/>
      </c>
      <c r="AY63" s="184" t="str">
        <f>IF($W63&gt;0,INDEX('CostModel Coef'!N$17:N$18,$W63),"")</f>
        <v/>
      </c>
      <c r="AZ63" s="184" t="str">
        <f>IF($W63&gt;0,INDEX('CostModel Coef'!O$17:O$18,$W63),"")</f>
        <v/>
      </c>
      <c r="BA63" s="184"/>
      <c r="BB63" s="116">
        <f t="shared" si="9"/>
        <v>0</v>
      </c>
      <c r="BC63" s="116">
        <f t="shared" si="6"/>
        <v>0</v>
      </c>
      <c r="BD63" s="116">
        <f t="shared" si="7"/>
        <v>0</v>
      </c>
      <c r="BE63" s="210"/>
      <c r="BF63" s="196" t="str">
        <f t="shared" si="8"/>
        <v/>
      </c>
      <c r="BG63" s="210"/>
      <c r="BH63" s="210"/>
    </row>
    <row r="64" spans="1:60" hidden="1">
      <c r="A64" s="210" t="s">
        <v>1971</v>
      </c>
      <c r="B64" s="210" t="s">
        <v>1317</v>
      </c>
      <c r="C64" s="210" t="s">
        <v>1211</v>
      </c>
      <c r="D64" s="210" t="s">
        <v>1742</v>
      </c>
      <c r="E64" s="210" t="s">
        <v>129</v>
      </c>
      <c r="F64" s="210">
        <v>4</v>
      </c>
      <c r="G64" s="210">
        <v>1</v>
      </c>
      <c r="H64" s="210">
        <v>4</v>
      </c>
      <c r="I64" s="210">
        <v>120</v>
      </c>
      <c r="J64" s="210" t="s">
        <v>1972</v>
      </c>
      <c r="K64" s="210" t="s">
        <v>83</v>
      </c>
      <c r="L64" s="210">
        <v>120</v>
      </c>
      <c r="M64" s="210"/>
      <c r="N64" s="210" t="s">
        <v>123</v>
      </c>
      <c r="O64" s="210"/>
      <c r="P64" s="210" t="s">
        <v>1799</v>
      </c>
      <c r="Q64" s="210" t="s">
        <v>129</v>
      </c>
      <c r="R64" s="210"/>
      <c r="S64" s="210" t="s">
        <v>111</v>
      </c>
      <c r="T64" s="210" t="s">
        <v>1973</v>
      </c>
      <c r="U64" s="115" t="s">
        <v>105</v>
      </c>
      <c r="V64" s="210" t="str">
        <f>IF(W64=0,"out of scope",(INDEX('CostModel Coef'!$C$17:$C$18,W64)))</f>
        <v>Elec</v>
      </c>
      <c r="W64" s="210">
        <v>2</v>
      </c>
      <c r="X64" s="210"/>
      <c r="Y64" s="116">
        <f>IFERROR(VLOOKUP(C64,LF_lamp!$A$8:$AI$68,35,0)*F64,0)</f>
        <v>0</v>
      </c>
      <c r="Z64" s="210"/>
      <c r="AA64" s="229">
        <f>VLOOKUP(D64,LF_Ballast!$A$8:$N$220,14,FALSE)</f>
        <v>0.9</v>
      </c>
      <c r="AB64" s="229" t="b">
        <f>VLOOKUP(D64,LF_Ballast!$A$8:$I$220,9,FALSE)="Dimming"</f>
        <v>0</v>
      </c>
      <c r="AC64" s="229" t="b">
        <f>VLOOKUP(D64,LF_Ballast!$A$8:$I$220,4,FALSE)="PS"</f>
        <v>0</v>
      </c>
      <c r="AD64" s="210"/>
      <c r="AE64" s="210">
        <f t="shared" si="1"/>
        <v>4</v>
      </c>
      <c r="AF64" s="184">
        <f t="shared" si="2"/>
        <v>0</v>
      </c>
      <c r="AG64" s="184">
        <f t="shared" si="3"/>
        <v>0</v>
      </c>
      <c r="AH64" s="184">
        <f>VLOOKUP($C64,LF_lamp!$A$8:$H$68,8,FALSE)*AE64</f>
        <v>136</v>
      </c>
      <c r="AI64" s="184">
        <f>VLOOKUP($C64,LF_lamp!$A$8:$H$68,8,FALSE)*AF64</f>
        <v>0</v>
      </c>
      <c r="AJ64" s="184">
        <f>VLOOKUP($C64,LF_lamp!$A$8:$H$68,8,FALSE)*AG64</f>
        <v>0</v>
      </c>
      <c r="AK64" s="184">
        <f t="shared" si="0"/>
        <v>1</v>
      </c>
      <c r="AL64" s="184">
        <f t="shared" si="4"/>
        <v>0</v>
      </c>
      <c r="AM64" s="184">
        <f t="shared" si="5"/>
        <v>0</v>
      </c>
      <c r="AN64" s="184"/>
      <c r="AO64" s="184">
        <f>IF($W64&gt;0,INDEX('CostModel Coef'!D$17:D$18,$W64),"")</f>
        <v>21.92</v>
      </c>
      <c r="AP64" s="184">
        <f>IF($W64&gt;0,INDEX('CostModel Coef'!E$17:E$18,$W64),"")</f>
        <v>0.161</v>
      </c>
      <c r="AQ64" s="184">
        <f>IF($W64&gt;0,INDEX('CostModel Coef'!F$17:F$18,$W64),"")</f>
        <v>19</v>
      </c>
      <c r="AR64" s="184">
        <f>IF($W64&gt;0,INDEX('CostModel Coef'!G$17:G$18,$W64),"")</f>
        <v>116</v>
      </c>
      <c r="AS64" s="184">
        <f>IF($W64&gt;0,INDEX('CostModel Coef'!H$17:H$18,$W64),"")</f>
        <v>-11.27</v>
      </c>
      <c r="AT64" s="184">
        <f>IF($W64&gt;0,INDEX('CostModel Coef'!I$17:I$18,$W64),"")</f>
        <v>0.74</v>
      </c>
      <c r="AU64" s="184">
        <f>IF($W64&gt;0,INDEX('CostModel Coef'!J$17:J$18,$W64),"")</f>
        <v>1.18</v>
      </c>
      <c r="AV64" s="184">
        <f>IF($W64&gt;0,INDEX('CostModel Coef'!K$17:K$18,$W64),"")</f>
        <v>31.59</v>
      </c>
      <c r="AW64" s="184">
        <f>IF($W64&gt;0,INDEX('CostModel Coef'!L$17:L$18,$W64),"")</f>
        <v>17.190000000000001</v>
      </c>
      <c r="AX64" s="184">
        <f>IF($W64&gt;0,INDEX('CostModel Coef'!M$17:M$18,$W64),"")</f>
        <v>0</v>
      </c>
      <c r="AY64" s="184">
        <f>IF($W64&gt;0,INDEX('CostModel Coef'!N$17:N$18,$W64),"")</f>
        <v>0</v>
      </c>
      <c r="AZ64" s="184">
        <f>IF($W64&gt;0,INDEX('CostModel Coef'!O$17:O$18,$W64),"")</f>
        <v>-10.14</v>
      </c>
      <c r="BA64" s="184"/>
      <c r="BB64" s="116">
        <f t="shared" si="9"/>
        <v>33.676000000000002</v>
      </c>
      <c r="BC64" s="116">
        <f t="shared" si="6"/>
        <v>0</v>
      </c>
      <c r="BD64" s="116">
        <f t="shared" si="7"/>
        <v>0</v>
      </c>
      <c r="BE64" s="210"/>
      <c r="BF64" s="196" t="str">
        <f t="shared" si="8"/>
        <v/>
      </c>
      <c r="BG64" s="210"/>
      <c r="BH64" s="210"/>
    </row>
    <row r="65" spans="1:60" hidden="1">
      <c r="A65" s="210" t="s">
        <v>1974</v>
      </c>
      <c r="B65" s="210" t="s">
        <v>1317</v>
      </c>
      <c r="C65" s="210" t="s">
        <v>1211</v>
      </c>
      <c r="D65" s="210" t="s">
        <v>1742</v>
      </c>
      <c r="E65" s="210" t="s">
        <v>129</v>
      </c>
      <c r="F65" s="210">
        <v>6</v>
      </c>
      <c r="G65" s="210">
        <v>2</v>
      </c>
      <c r="H65" s="210">
        <v>3</v>
      </c>
      <c r="I65" s="210">
        <v>186</v>
      </c>
      <c r="J65" s="210" t="s">
        <v>1975</v>
      </c>
      <c r="K65" s="210" t="s">
        <v>83</v>
      </c>
      <c r="L65" s="210">
        <v>186</v>
      </c>
      <c r="M65" s="210"/>
      <c r="N65" s="210" t="s">
        <v>123</v>
      </c>
      <c r="O65" s="210"/>
      <c r="P65" s="210" t="s">
        <v>1799</v>
      </c>
      <c r="Q65" s="210" t="s">
        <v>129</v>
      </c>
      <c r="R65" s="210"/>
      <c r="S65" s="210" t="s">
        <v>111</v>
      </c>
      <c r="T65" s="210" t="s">
        <v>1976</v>
      </c>
      <c r="U65" s="115" t="s">
        <v>105</v>
      </c>
      <c r="V65" s="210" t="str">
        <f>IF(W65=0,"out of scope",(INDEX('CostModel Coef'!$C$17:$C$18,W65)))</f>
        <v>Elec</v>
      </c>
      <c r="W65" s="210">
        <v>2</v>
      </c>
      <c r="X65" s="210"/>
      <c r="Y65" s="116">
        <f>IFERROR(VLOOKUP(C65,LF_lamp!$A$8:$AI$68,35,0)*F65,0)</f>
        <v>0</v>
      </c>
      <c r="Z65" s="210"/>
      <c r="AA65" s="229">
        <f>VLOOKUP(D65,LF_Ballast!$A$8:$N$220,14,FALSE)</f>
        <v>0.9</v>
      </c>
      <c r="AB65" s="229" t="b">
        <f>VLOOKUP(D65,LF_Ballast!$A$8:$I$220,9,FALSE)="Dimming"</f>
        <v>0</v>
      </c>
      <c r="AC65" s="229" t="b">
        <f>VLOOKUP(D65,LF_Ballast!$A$8:$I$220,4,FALSE)="PS"</f>
        <v>0</v>
      </c>
      <c r="AD65" s="210"/>
      <c r="AE65" s="210">
        <f t="shared" si="1"/>
        <v>3</v>
      </c>
      <c r="AF65" s="184">
        <f t="shared" si="2"/>
        <v>0</v>
      </c>
      <c r="AG65" s="184">
        <f t="shared" si="3"/>
        <v>0</v>
      </c>
      <c r="AH65" s="184">
        <f>VLOOKUP($C65,LF_lamp!$A$8:$H$68,8,FALSE)*AE65</f>
        <v>102</v>
      </c>
      <c r="AI65" s="184">
        <f>VLOOKUP($C65,LF_lamp!$A$8:$H$68,8,FALSE)*AF65</f>
        <v>0</v>
      </c>
      <c r="AJ65" s="184">
        <f>VLOOKUP($C65,LF_lamp!$A$8:$H$68,8,FALSE)*AG65</f>
        <v>0</v>
      </c>
      <c r="AK65" s="184">
        <f t="shared" si="0"/>
        <v>2</v>
      </c>
      <c r="AL65" s="184">
        <f t="shared" si="4"/>
        <v>0</v>
      </c>
      <c r="AM65" s="184">
        <f t="shared" si="5"/>
        <v>0</v>
      </c>
      <c r="AN65" s="184"/>
      <c r="AO65" s="184">
        <f>IF($W65&gt;0,INDEX('CostModel Coef'!D$17:D$18,$W65),"")</f>
        <v>21.92</v>
      </c>
      <c r="AP65" s="184">
        <f>IF($W65&gt;0,INDEX('CostModel Coef'!E$17:E$18,$W65),"")</f>
        <v>0.161</v>
      </c>
      <c r="AQ65" s="184">
        <f>IF($W65&gt;0,INDEX('CostModel Coef'!F$17:F$18,$W65),"")</f>
        <v>19</v>
      </c>
      <c r="AR65" s="184">
        <f>IF($W65&gt;0,INDEX('CostModel Coef'!G$17:G$18,$W65),"")</f>
        <v>116</v>
      </c>
      <c r="AS65" s="184">
        <f>IF($W65&gt;0,INDEX('CostModel Coef'!H$17:H$18,$W65),"")</f>
        <v>-11.27</v>
      </c>
      <c r="AT65" s="184">
        <f>IF($W65&gt;0,INDEX('CostModel Coef'!I$17:I$18,$W65),"")</f>
        <v>0.74</v>
      </c>
      <c r="AU65" s="184">
        <f>IF($W65&gt;0,INDEX('CostModel Coef'!J$17:J$18,$W65),"")</f>
        <v>1.18</v>
      </c>
      <c r="AV65" s="184">
        <f>IF($W65&gt;0,INDEX('CostModel Coef'!K$17:K$18,$W65),"")</f>
        <v>31.59</v>
      </c>
      <c r="AW65" s="184">
        <f>IF($W65&gt;0,INDEX('CostModel Coef'!L$17:L$18,$W65),"")</f>
        <v>17.190000000000001</v>
      </c>
      <c r="AX65" s="184">
        <f>IF($W65&gt;0,INDEX('CostModel Coef'!M$17:M$18,$W65),"")</f>
        <v>0</v>
      </c>
      <c r="AY65" s="184">
        <f>IF($W65&gt;0,INDEX('CostModel Coef'!N$17:N$18,$W65),"")</f>
        <v>0</v>
      </c>
      <c r="AZ65" s="184">
        <f>IF($W65&gt;0,INDEX('CostModel Coef'!O$17:O$18,$W65),"")</f>
        <v>-10.14</v>
      </c>
      <c r="BA65" s="184"/>
      <c r="BB65" s="116">
        <f t="shared" si="9"/>
        <v>56.403999999999996</v>
      </c>
      <c r="BC65" s="116">
        <f t="shared" si="6"/>
        <v>0</v>
      </c>
      <c r="BD65" s="116">
        <f t="shared" si="7"/>
        <v>0</v>
      </c>
      <c r="BE65" s="210"/>
      <c r="BF65" s="196" t="str">
        <f t="shared" si="8"/>
        <v/>
      </c>
      <c r="BG65" s="210"/>
      <c r="BH65" s="210"/>
    </row>
    <row r="66" spans="1:60" hidden="1">
      <c r="A66" s="210" t="s">
        <v>1977</v>
      </c>
      <c r="B66" s="210" t="s">
        <v>1317</v>
      </c>
      <c r="C66" s="210" t="s">
        <v>1211</v>
      </c>
      <c r="D66" s="210" t="s">
        <v>1742</v>
      </c>
      <c r="E66" s="210" t="s">
        <v>129</v>
      </c>
      <c r="F66" s="210">
        <v>1</v>
      </c>
      <c r="G66" s="210">
        <v>1</v>
      </c>
      <c r="H66" s="210">
        <v>1</v>
      </c>
      <c r="I66" s="210">
        <v>32</v>
      </c>
      <c r="J66" s="210" t="s">
        <v>1978</v>
      </c>
      <c r="K66" s="210" t="s">
        <v>83</v>
      </c>
      <c r="L66" s="210">
        <v>32</v>
      </c>
      <c r="M66" s="210"/>
      <c r="N66" s="210" t="s">
        <v>123</v>
      </c>
      <c r="O66" s="210"/>
      <c r="P66" s="210" t="s">
        <v>1799</v>
      </c>
      <c r="Q66" s="210" t="s">
        <v>129</v>
      </c>
      <c r="R66" s="210"/>
      <c r="S66" s="210" t="s">
        <v>111</v>
      </c>
      <c r="T66" s="210" t="s">
        <v>1979</v>
      </c>
      <c r="U66" s="115" t="s">
        <v>105</v>
      </c>
      <c r="V66" s="210" t="str">
        <f>IF(W66=0,"out of scope",(INDEX('CostModel Coef'!$C$17:$C$18,W66)))</f>
        <v>Elec</v>
      </c>
      <c r="W66" s="210">
        <v>2</v>
      </c>
      <c r="X66" s="210"/>
      <c r="Y66" s="116">
        <f>IFERROR(VLOOKUP(C66,LF_lamp!$A$8:$AI$68,35,0)*F66,0)</f>
        <v>0</v>
      </c>
      <c r="Z66" s="210"/>
      <c r="AA66" s="229">
        <f>VLOOKUP(D66,LF_Ballast!$A$8:$N$220,14,FALSE)</f>
        <v>0.9</v>
      </c>
      <c r="AB66" s="229" t="b">
        <f>VLOOKUP(D66,LF_Ballast!$A$8:$I$220,9,FALSE)="Dimming"</f>
        <v>0</v>
      </c>
      <c r="AC66" s="229" t="b">
        <f>VLOOKUP(D66,LF_Ballast!$A$8:$I$220,4,FALSE)="PS"</f>
        <v>0</v>
      </c>
      <c r="AD66" s="210"/>
      <c r="AE66" s="210">
        <f t="shared" si="1"/>
        <v>1</v>
      </c>
      <c r="AF66" s="184">
        <f t="shared" si="2"/>
        <v>0</v>
      </c>
      <c r="AG66" s="184">
        <f t="shared" si="3"/>
        <v>0</v>
      </c>
      <c r="AH66" s="184">
        <f>VLOOKUP($C66,LF_lamp!$A$8:$H$68,8,FALSE)*AE66</f>
        <v>34</v>
      </c>
      <c r="AI66" s="184">
        <f>VLOOKUP($C66,LF_lamp!$A$8:$H$68,8,FALSE)*AF66</f>
        <v>0</v>
      </c>
      <c r="AJ66" s="184">
        <f>VLOOKUP($C66,LF_lamp!$A$8:$H$68,8,FALSE)*AG66</f>
        <v>0</v>
      </c>
      <c r="AK66" s="184">
        <f t="shared" si="0"/>
        <v>1</v>
      </c>
      <c r="AL66" s="184">
        <f t="shared" si="4"/>
        <v>0</v>
      </c>
      <c r="AM66" s="184">
        <f t="shared" si="5"/>
        <v>0</v>
      </c>
      <c r="AN66" s="184"/>
      <c r="AO66" s="184">
        <f>IF($W66&gt;0,INDEX('CostModel Coef'!D$17:D$18,$W66),"")</f>
        <v>21.92</v>
      </c>
      <c r="AP66" s="184">
        <f>IF($W66&gt;0,INDEX('CostModel Coef'!E$17:E$18,$W66),"")</f>
        <v>0.161</v>
      </c>
      <c r="AQ66" s="184">
        <f>IF($W66&gt;0,INDEX('CostModel Coef'!F$17:F$18,$W66),"")</f>
        <v>19</v>
      </c>
      <c r="AR66" s="184">
        <f>IF($W66&gt;0,INDEX('CostModel Coef'!G$17:G$18,$W66),"")</f>
        <v>116</v>
      </c>
      <c r="AS66" s="184">
        <f>IF($W66&gt;0,INDEX('CostModel Coef'!H$17:H$18,$W66),"")</f>
        <v>-11.27</v>
      </c>
      <c r="AT66" s="184">
        <f>IF($W66&gt;0,INDEX('CostModel Coef'!I$17:I$18,$W66),"")</f>
        <v>0.74</v>
      </c>
      <c r="AU66" s="184">
        <f>IF($W66&gt;0,INDEX('CostModel Coef'!J$17:J$18,$W66),"")</f>
        <v>1.18</v>
      </c>
      <c r="AV66" s="184">
        <f>IF($W66&gt;0,INDEX('CostModel Coef'!K$17:K$18,$W66),"")</f>
        <v>31.59</v>
      </c>
      <c r="AW66" s="184">
        <f>IF($W66&gt;0,INDEX('CostModel Coef'!L$17:L$18,$W66),"")</f>
        <v>17.190000000000001</v>
      </c>
      <c r="AX66" s="184">
        <f>IF($W66&gt;0,INDEX('CostModel Coef'!M$17:M$18,$W66),"")</f>
        <v>0</v>
      </c>
      <c r="AY66" s="184">
        <f>IF($W66&gt;0,INDEX('CostModel Coef'!N$17:N$18,$W66),"")</f>
        <v>0</v>
      </c>
      <c r="AZ66" s="184">
        <f>IF($W66&gt;0,INDEX('CostModel Coef'!O$17:O$18,$W66),"")</f>
        <v>-10.14</v>
      </c>
      <c r="BA66" s="184"/>
      <c r="BB66" s="116">
        <f t="shared" si="9"/>
        <v>17.254000000000001</v>
      </c>
      <c r="BC66" s="116">
        <f t="shared" si="6"/>
        <v>0</v>
      </c>
      <c r="BD66" s="116">
        <f t="shared" si="7"/>
        <v>0</v>
      </c>
      <c r="BE66" s="210"/>
      <c r="BF66" s="196" t="str">
        <f t="shared" si="8"/>
        <v/>
      </c>
      <c r="BG66" s="210"/>
      <c r="BH66" s="210"/>
    </row>
    <row r="67" spans="1:60" hidden="1">
      <c r="A67" s="210" t="s">
        <v>1980</v>
      </c>
      <c r="B67" s="210" t="s">
        <v>1317</v>
      </c>
      <c r="C67" s="210" t="s">
        <v>1211</v>
      </c>
      <c r="D67" s="210" t="s">
        <v>1742</v>
      </c>
      <c r="E67" s="210" t="s">
        <v>129</v>
      </c>
      <c r="F67" s="210">
        <v>2</v>
      </c>
      <c r="G67" s="210">
        <v>1</v>
      </c>
      <c r="H67" s="210">
        <v>2</v>
      </c>
      <c r="I67" s="210">
        <v>60</v>
      </c>
      <c r="J67" s="210" t="s">
        <v>1981</v>
      </c>
      <c r="K67" s="210" t="s">
        <v>83</v>
      </c>
      <c r="L67" s="210">
        <v>60</v>
      </c>
      <c r="M67" s="210"/>
      <c r="N67" s="210" t="s">
        <v>123</v>
      </c>
      <c r="O67" s="210"/>
      <c r="P67" s="210" t="s">
        <v>1799</v>
      </c>
      <c r="Q67" s="210" t="s">
        <v>129</v>
      </c>
      <c r="R67" s="210"/>
      <c r="S67" s="210" t="s">
        <v>111</v>
      </c>
      <c r="T67" s="210" t="s">
        <v>1982</v>
      </c>
      <c r="U67" s="115" t="s">
        <v>105</v>
      </c>
      <c r="V67" s="210" t="str">
        <f>IF(W67=0,"out of scope",(INDEX('CostModel Coef'!$C$17:$C$18,W67)))</f>
        <v>Elec</v>
      </c>
      <c r="W67" s="210">
        <v>2</v>
      </c>
      <c r="X67" s="210"/>
      <c r="Y67" s="116">
        <f>IFERROR(VLOOKUP(C67,LF_lamp!$A$8:$AI$68,35,0)*F67,0)</f>
        <v>0</v>
      </c>
      <c r="Z67" s="210"/>
      <c r="AA67" s="229">
        <f>VLOOKUP(D67,LF_Ballast!$A$8:$N$220,14,FALSE)</f>
        <v>0.9</v>
      </c>
      <c r="AB67" s="229" t="b">
        <f>VLOOKUP(D67,LF_Ballast!$A$8:$I$220,9,FALSE)="Dimming"</f>
        <v>0</v>
      </c>
      <c r="AC67" s="229" t="b">
        <f>VLOOKUP(D67,LF_Ballast!$A$8:$I$220,4,FALSE)="PS"</f>
        <v>0</v>
      </c>
      <c r="AD67" s="210"/>
      <c r="AE67" s="210">
        <f t="shared" si="1"/>
        <v>2</v>
      </c>
      <c r="AF67" s="184">
        <f t="shared" si="2"/>
        <v>0</v>
      </c>
      <c r="AG67" s="184">
        <f t="shared" si="3"/>
        <v>0</v>
      </c>
      <c r="AH67" s="184">
        <f>VLOOKUP($C67,LF_lamp!$A$8:$H$68,8,FALSE)*AE67</f>
        <v>68</v>
      </c>
      <c r="AI67" s="184">
        <f>VLOOKUP($C67,LF_lamp!$A$8:$H$68,8,FALSE)*AF67</f>
        <v>0</v>
      </c>
      <c r="AJ67" s="184">
        <f>VLOOKUP($C67,LF_lamp!$A$8:$H$68,8,FALSE)*AG67</f>
        <v>0</v>
      </c>
      <c r="AK67" s="184">
        <f t="shared" si="0"/>
        <v>1</v>
      </c>
      <c r="AL67" s="184">
        <f t="shared" si="4"/>
        <v>0</v>
      </c>
      <c r="AM67" s="184">
        <f t="shared" si="5"/>
        <v>0</v>
      </c>
      <c r="AN67" s="184"/>
      <c r="AO67" s="184">
        <f>IF($W67&gt;0,INDEX('CostModel Coef'!D$17:D$18,$W67),"")</f>
        <v>21.92</v>
      </c>
      <c r="AP67" s="184">
        <f>IF($W67&gt;0,INDEX('CostModel Coef'!E$17:E$18,$W67),"")</f>
        <v>0.161</v>
      </c>
      <c r="AQ67" s="184">
        <f>IF($W67&gt;0,INDEX('CostModel Coef'!F$17:F$18,$W67),"")</f>
        <v>19</v>
      </c>
      <c r="AR67" s="184">
        <f>IF($W67&gt;0,INDEX('CostModel Coef'!G$17:G$18,$W67),"")</f>
        <v>116</v>
      </c>
      <c r="AS67" s="184">
        <f>IF($W67&gt;0,INDEX('CostModel Coef'!H$17:H$18,$W67),"")</f>
        <v>-11.27</v>
      </c>
      <c r="AT67" s="184">
        <f>IF($W67&gt;0,INDEX('CostModel Coef'!I$17:I$18,$W67),"")</f>
        <v>0.74</v>
      </c>
      <c r="AU67" s="184">
        <f>IF($W67&gt;0,INDEX('CostModel Coef'!J$17:J$18,$W67),"")</f>
        <v>1.18</v>
      </c>
      <c r="AV67" s="184">
        <f>IF($W67&gt;0,INDEX('CostModel Coef'!K$17:K$18,$W67),"")</f>
        <v>31.59</v>
      </c>
      <c r="AW67" s="184">
        <f>IF($W67&gt;0,INDEX('CostModel Coef'!L$17:L$18,$W67),"")</f>
        <v>17.190000000000001</v>
      </c>
      <c r="AX67" s="184">
        <f>IF($W67&gt;0,INDEX('CostModel Coef'!M$17:M$18,$W67),"")</f>
        <v>0</v>
      </c>
      <c r="AY67" s="184">
        <f>IF($W67&gt;0,INDEX('CostModel Coef'!N$17:N$18,$W67),"")</f>
        <v>0</v>
      </c>
      <c r="AZ67" s="184">
        <f>IF($W67&gt;0,INDEX('CostModel Coef'!O$17:O$18,$W67),"")</f>
        <v>-10.14</v>
      </c>
      <c r="BA67" s="184"/>
      <c r="BB67" s="116">
        <f t="shared" si="9"/>
        <v>22.728000000000002</v>
      </c>
      <c r="BC67" s="116">
        <f t="shared" si="6"/>
        <v>0</v>
      </c>
      <c r="BD67" s="116">
        <f t="shared" si="7"/>
        <v>0</v>
      </c>
      <c r="BE67" s="210"/>
      <c r="BF67" s="196" t="str">
        <f t="shared" si="8"/>
        <v/>
      </c>
      <c r="BG67" s="210"/>
      <c r="BH67" s="210"/>
    </row>
    <row r="68" spans="1:60" hidden="1">
      <c r="A68" s="210" t="s">
        <v>1983</v>
      </c>
      <c r="B68" s="210" t="s">
        <v>1317</v>
      </c>
      <c r="C68" s="210" t="s">
        <v>1211</v>
      </c>
      <c r="D68" s="210" t="s">
        <v>1742</v>
      </c>
      <c r="E68" s="210" t="s">
        <v>129</v>
      </c>
      <c r="F68" s="210">
        <v>3</v>
      </c>
      <c r="G68" s="210">
        <v>1</v>
      </c>
      <c r="H68" s="210">
        <v>3</v>
      </c>
      <c r="I68" s="210">
        <v>92</v>
      </c>
      <c r="J68" s="210" t="s">
        <v>1984</v>
      </c>
      <c r="K68" s="210" t="s">
        <v>83</v>
      </c>
      <c r="L68" s="210">
        <v>92</v>
      </c>
      <c r="M68" s="210"/>
      <c r="N68" s="210" t="s">
        <v>123</v>
      </c>
      <c r="O68" s="210"/>
      <c r="P68" s="210" t="s">
        <v>1799</v>
      </c>
      <c r="Q68" s="210" t="s">
        <v>129</v>
      </c>
      <c r="R68" s="210"/>
      <c r="S68" s="210" t="s">
        <v>111</v>
      </c>
      <c r="T68" s="210" t="s">
        <v>1985</v>
      </c>
      <c r="U68" s="115" t="s">
        <v>105</v>
      </c>
      <c r="V68" s="210" t="str">
        <f>IF(W68=0,"out of scope",(INDEX('CostModel Coef'!$C$17:$C$18,W68)))</f>
        <v>Elec</v>
      </c>
      <c r="W68" s="210">
        <v>2</v>
      </c>
      <c r="X68" s="210"/>
      <c r="Y68" s="116">
        <f>IFERROR(VLOOKUP(C68,LF_lamp!$A$8:$AI$68,35,0)*F68,0)</f>
        <v>0</v>
      </c>
      <c r="Z68" s="210"/>
      <c r="AA68" s="229">
        <f>VLOOKUP(D68,LF_Ballast!$A$8:$N$220,14,FALSE)</f>
        <v>0.9</v>
      </c>
      <c r="AB68" s="229" t="b">
        <f>VLOOKUP(D68,LF_Ballast!$A$8:$I$220,9,FALSE)="Dimming"</f>
        <v>0</v>
      </c>
      <c r="AC68" s="229" t="b">
        <f>VLOOKUP(D68,LF_Ballast!$A$8:$I$220,4,FALSE)="PS"</f>
        <v>0</v>
      </c>
      <c r="AD68" s="210"/>
      <c r="AE68" s="210">
        <f t="shared" si="1"/>
        <v>3</v>
      </c>
      <c r="AF68" s="184">
        <f t="shared" si="2"/>
        <v>0</v>
      </c>
      <c r="AG68" s="184">
        <f t="shared" si="3"/>
        <v>0</v>
      </c>
      <c r="AH68" s="184">
        <f>VLOOKUP($C68,LF_lamp!$A$8:$H$68,8,FALSE)*AE68</f>
        <v>102</v>
      </c>
      <c r="AI68" s="184">
        <f>VLOOKUP($C68,LF_lamp!$A$8:$H$68,8,FALSE)*AF68</f>
        <v>0</v>
      </c>
      <c r="AJ68" s="184">
        <f>VLOOKUP($C68,LF_lamp!$A$8:$H$68,8,FALSE)*AG68</f>
        <v>0</v>
      </c>
      <c r="AK68" s="184">
        <f t="shared" si="0"/>
        <v>1</v>
      </c>
      <c r="AL68" s="184">
        <f t="shared" si="4"/>
        <v>0</v>
      </c>
      <c r="AM68" s="184">
        <f t="shared" si="5"/>
        <v>0</v>
      </c>
      <c r="AN68" s="184"/>
      <c r="AO68" s="184">
        <f>IF($W68&gt;0,INDEX('CostModel Coef'!D$17:D$18,$W68),"")</f>
        <v>21.92</v>
      </c>
      <c r="AP68" s="184">
        <f>IF($W68&gt;0,INDEX('CostModel Coef'!E$17:E$18,$W68),"")</f>
        <v>0.161</v>
      </c>
      <c r="AQ68" s="184">
        <f>IF($W68&gt;0,INDEX('CostModel Coef'!F$17:F$18,$W68),"")</f>
        <v>19</v>
      </c>
      <c r="AR68" s="184">
        <f>IF($W68&gt;0,INDEX('CostModel Coef'!G$17:G$18,$W68),"")</f>
        <v>116</v>
      </c>
      <c r="AS68" s="184">
        <f>IF($W68&gt;0,INDEX('CostModel Coef'!H$17:H$18,$W68),"")</f>
        <v>-11.27</v>
      </c>
      <c r="AT68" s="184">
        <f>IF($W68&gt;0,INDEX('CostModel Coef'!I$17:I$18,$W68),"")</f>
        <v>0.74</v>
      </c>
      <c r="AU68" s="184">
        <f>IF($W68&gt;0,INDEX('CostModel Coef'!J$17:J$18,$W68),"")</f>
        <v>1.18</v>
      </c>
      <c r="AV68" s="184">
        <f>IF($W68&gt;0,INDEX('CostModel Coef'!K$17:K$18,$W68),"")</f>
        <v>31.59</v>
      </c>
      <c r="AW68" s="184">
        <f>IF($W68&gt;0,INDEX('CostModel Coef'!L$17:L$18,$W68),"")</f>
        <v>17.190000000000001</v>
      </c>
      <c r="AX68" s="184">
        <f>IF($W68&gt;0,INDEX('CostModel Coef'!M$17:M$18,$W68),"")</f>
        <v>0</v>
      </c>
      <c r="AY68" s="184">
        <f>IF($W68&gt;0,INDEX('CostModel Coef'!N$17:N$18,$W68),"")</f>
        <v>0</v>
      </c>
      <c r="AZ68" s="184">
        <f>IF($W68&gt;0,INDEX('CostModel Coef'!O$17:O$18,$W68),"")</f>
        <v>-10.14</v>
      </c>
      <c r="BA68" s="184"/>
      <c r="BB68" s="116">
        <f t="shared" si="9"/>
        <v>28.201999999999998</v>
      </c>
      <c r="BC68" s="116">
        <f t="shared" si="6"/>
        <v>0</v>
      </c>
      <c r="BD68" s="116">
        <f t="shared" si="7"/>
        <v>0</v>
      </c>
      <c r="BE68" s="210"/>
      <c r="BF68" s="196" t="str">
        <f t="shared" si="8"/>
        <v/>
      </c>
      <c r="BG68" s="210"/>
      <c r="BH68" s="210"/>
    </row>
    <row r="69" spans="1:60" hidden="1">
      <c r="A69" s="210" t="s">
        <v>1986</v>
      </c>
      <c r="B69" s="210" t="s">
        <v>203</v>
      </c>
      <c r="C69" s="210" t="s">
        <v>1211</v>
      </c>
      <c r="D69" s="210" t="s">
        <v>1751</v>
      </c>
      <c r="E69" s="210" t="s">
        <v>129</v>
      </c>
      <c r="F69" s="210">
        <v>3</v>
      </c>
      <c r="G69" s="210">
        <v>1.5</v>
      </c>
      <c r="H69" s="210">
        <v>2</v>
      </c>
      <c r="I69" s="210">
        <v>102</v>
      </c>
      <c r="J69" s="210" t="s">
        <v>1987</v>
      </c>
      <c r="K69" s="210" t="s">
        <v>83</v>
      </c>
      <c r="L69" s="210">
        <v>102</v>
      </c>
      <c r="M69" s="210"/>
      <c r="N69" s="210" t="s">
        <v>123</v>
      </c>
      <c r="O69" s="210"/>
      <c r="P69" s="210" t="s">
        <v>1799</v>
      </c>
      <c r="Q69" s="210" t="s">
        <v>129</v>
      </c>
      <c r="R69" s="210"/>
      <c r="S69" s="210" t="s">
        <v>111</v>
      </c>
      <c r="T69" s="210" t="s">
        <v>1988</v>
      </c>
      <c r="U69" s="115" t="s">
        <v>105</v>
      </c>
      <c r="V69" s="210" t="str">
        <f>IF(W69=0,"out of scope",(INDEX('CostModel Coef'!$C$17:$C$18,W69)))</f>
        <v>out of scope</v>
      </c>
      <c r="W69" s="210">
        <v>0</v>
      </c>
      <c r="X69" s="210"/>
      <c r="Y69" s="116">
        <f>IFERROR(VLOOKUP(C69,LF_lamp!$A$8:$AI$68,35,0)*F69,0)</f>
        <v>0</v>
      </c>
      <c r="Z69" s="210"/>
      <c r="AA69" s="229">
        <f>VLOOKUP(D69,LF_Ballast!$A$8:$N$220,14,FALSE)</f>
        <v>0.9</v>
      </c>
      <c r="AB69" s="229" t="b">
        <f>VLOOKUP(D69,LF_Ballast!$A$8:$I$220,9,FALSE)="Dimming"</f>
        <v>0</v>
      </c>
      <c r="AC69" s="229" t="b">
        <f>VLOOKUP(D69,LF_Ballast!$A$8:$I$220,4,FALSE)="PS"</f>
        <v>0</v>
      </c>
      <c r="AD69" s="210"/>
      <c r="AE69" s="210">
        <f t="shared" si="1"/>
        <v>2</v>
      </c>
      <c r="AF69" s="184">
        <f t="shared" si="2"/>
        <v>0</v>
      </c>
      <c r="AG69" s="184">
        <f t="shared" si="3"/>
        <v>0</v>
      </c>
      <c r="AH69" s="184">
        <f>VLOOKUP($C69,LF_lamp!$A$8:$H$68,8,FALSE)*AE69</f>
        <v>68</v>
      </c>
      <c r="AI69" s="184">
        <f>VLOOKUP($C69,LF_lamp!$A$8:$H$68,8,FALSE)*AF69</f>
        <v>0</v>
      </c>
      <c r="AJ69" s="184">
        <f>VLOOKUP($C69,LF_lamp!$A$8:$H$68,8,FALSE)*AG69</f>
        <v>0</v>
      </c>
      <c r="AK69" s="184">
        <f t="shared" si="0"/>
        <v>1.5</v>
      </c>
      <c r="AL69" s="184">
        <f t="shared" si="4"/>
        <v>0</v>
      </c>
      <c r="AM69" s="184">
        <f t="shared" si="5"/>
        <v>0</v>
      </c>
      <c r="AN69" s="184"/>
      <c r="AO69" s="184" t="str">
        <f>IF($W69&gt;0,INDEX('CostModel Coef'!D$17:D$18,$W69),"")</f>
        <v/>
      </c>
      <c r="AP69" s="184" t="str">
        <f>IF($W69&gt;0,INDEX('CostModel Coef'!E$17:E$18,$W69),"")</f>
        <v/>
      </c>
      <c r="AQ69" s="184" t="str">
        <f>IF($W69&gt;0,INDEX('CostModel Coef'!F$17:F$18,$W69),"")</f>
        <v/>
      </c>
      <c r="AR69" s="184" t="str">
        <f>IF($W69&gt;0,INDEX('CostModel Coef'!G$17:G$18,$W69),"")</f>
        <v/>
      </c>
      <c r="AS69" s="184" t="str">
        <f>IF($W69&gt;0,INDEX('CostModel Coef'!H$17:H$18,$W69),"")</f>
        <v/>
      </c>
      <c r="AT69" s="184" t="str">
        <f>IF($W69&gt;0,INDEX('CostModel Coef'!I$17:I$18,$W69),"")</f>
        <v/>
      </c>
      <c r="AU69" s="184" t="str">
        <f>IF($W69&gt;0,INDEX('CostModel Coef'!J$17:J$18,$W69),"")</f>
        <v/>
      </c>
      <c r="AV69" s="184" t="str">
        <f>IF($W69&gt;0,INDEX('CostModel Coef'!K$17:K$18,$W69),"")</f>
        <v/>
      </c>
      <c r="AW69" s="184" t="str">
        <f>IF($W69&gt;0,INDEX('CostModel Coef'!L$17:L$18,$W69),"")</f>
        <v/>
      </c>
      <c r="AX69" s="184" t="str">
        <f>IF($W69&gt;0,INDEX('CostModel Coef'!M$17:M$18,$W69),"")</f>
        <v/>
      </c>
      <c r="AY69" s="184" t="str">
        <f>IF($W69&gt;0,INDEX('CostModel Coef'!N$17:N$18,$W69),"")</f>
        <v/>
      </c>
      <c r="AZ69" s="184" t="str">
        <f>IF($W69&gt;0,INDEX('CostModel Coef'!O$17:O$18,$W69),"")</f>
        <v/>
      </c>
      <c r="BA69" s="184"/>
      <c r="BB69" s="116">
        <f t="shared" si="9"/>
        <v>0</v>
      </c>
      <c r="BC69" s="116">
        <f t="shared" si="6"/>
        <v>0</v>
      </c>
      <c r="BD69" s="116">
        <f t="shared" si="7"/>
        <v>0</v>
      </c>
      <c r="BE69" s="210"/>
      <c r="BF69" s="196" t="str">
        <f t="shared" si="8"/>
        <v/>
      </c>
      <c r="BG69" s="210"/>
      <c r="BH69" s="210"/>
    </row>
    <row r="70" spans="1:60" hidden="1">
      <c r="A70" s="210" t="s">
        <v>1989</v>
      </c>
      <c r="B70" s="210" t="s">
        <v>203</v>
      </c>
      <c r="C70" s="210" t="s">
        <v>1211</v>
      </c>
      <c r="D70" s="210" t="s">
        <v>1751</v>
      </c>
      <c r="E70" s="210" t="s">
        <v>129</v>
      </c>
      <c r="F70" s="210">
        <v>4</v>
      </c>
      <c r="G70" s="210">
        <v>2</v>
      </c>
      <c r="H70" s="210">
        <v>2</v>
      </c>
      <c r="I70" s="210">
        <v>136</v>
      </c>
      <c r="J70" s="210" t="s">
        <v>1990</v>
      </c>
      <c r="K70" s="210" t="s">
        <v>83</v>
      </c>
      <c r="L70" s="210">
        <v>136</v>
      </c>
      <c r="M70" s="210"/>
      <c r="N70" s="210" t="s">
        <v>123</v>
      </c>
      <c r="O70" s="210"/>
      <c r="P70" s="210" t="s">
        <v>1799</v>
      </c>
      <c r="Q70" s="210" t="s">
        <v>129</v>
      </c>
      <c r="R70" s="210"/>
      <c r="S70" s="210" t="s">
        <v>111</v>
      </c>
      <c r="T70" s="210" t="s">
        <v>1991</v>
      </c>
      <c r="U70" s="115" t="s">
        <v>105</v>
      </c>
      <c r="V70" s="210" t="str">
        <f>IF(W70=0,"out of scope",(INDEX('CostModel Coef'!$C$17:$C$18,W70)))</f>
        <v>out of scope</v>
      </c>
      <c r="W70" s="210">
        <v>0</v>
      </c>
      <c r="X70" s="210"/>
      <c r="Y70" s="116">
        <f>IFERROR(VLOOKUP(C70,LF_lamp!$A$8:$AI$68,35,0)*F70,0)</f>
        <v>0</v>
      </c>
      <c r="Z70" s="210"/>
      <c r="AA70" s="229">
        <f>VLOOKUP(D70,LF_Ballast!$A$8:$N$220,14,FALSE)</f>
        <v>0.9</v>
      </c>
      <c r="AB70" s="229" t="b">
        <f>VLOOKUP(D70,LF_Ballast!$A$8:$I$220,9,FALSE)="Dimming"</f>
        <v>0</v>
      </c>
      <c r="AC70" s="229" t="b">
        <f>VLOOKUP(D70,LF_Ballast!$A$8:$I$220,4,FALSE)="PS"</f>
        <v>0</v>
      </c>
      <c r="AD70" s="210"/>
      <c r="AE70" s="210">
        <f t="shared" si="1"/>
        <v>2</v>
      </c>
      <c r="AF70" s="184">
        <f t="shared" si="2"/>
        <v>0</v>
      </c>
      <c r="AG70" s="184">
        <f t="shared" si="3"/>
        <v>0</v>
      </c>
      <c r="AH70" s="184">
        <f>VLOOKUP($C70,LF_lamp!$A$8:$H$68,8,FALSE)*AE70</f>
        <v>68</v>
      </c>
      <c r="AI70" s="184">
        <f>VLOOKUP($C70,LF_lamp!$A$8:$H$68,8,FALSE)*AF70</f>
        <v>0</v>
      </c>
      <c r="AJ70" s="184">
        <f>VLOOKUP($C70,LF_lamp!$A$8:$H$68,8,FALSE)*AG70</f>
        <v>0</v>
      </c>
      <c r="AK70" s="184">
        <f t="shared" si="0"/>
        <v>2</v>
      </c>
      <c r="AL70" s="184">
        <f t="shared" si="4"/>
        <v>0</v>
      </c>
      <c r="AM70" s="184">
        <f t="shared" si="5"/>
        <v>0</v>
      </c>
      <c r="AN70" s="184"/>
      <c r="AO70" s="184" t="str">
        <f>IF($W70&gt;0,INDEX('CostModel Coef'!D$17:D$18,$W70),"")</f>
        <v/>
      </c>
      <c r="AP70" s="184" t="str">
        <f>IF($W70&gt;0,INDEX('CostModel Coef'!E$17:E$18,$W70),"")</f>
        <v/>
      </c>
      <c r="AQ70" s="184" t="str">
        <f>IF($W70&gt;0,INDEX('CostModel Coef'!F$17:F$18,$W70),"")</f>
        <v/>
      </c>
      <c r="AR70" s="184" t="str">
        <f>IF($W70&gt;0,INDEX('CostModel Coef'!G$17:G$18,$W70),"")</f>
        <v/>
      </c>
      <c r="AS70" s="184" t="str">
        <f>IF($W70&gt;0,INDEX('CostModel Coef'!H$17:H$18,$W70),"")</f>
        <v/>
      </c>
      <c r="AT70" s="184" t="str">
        <f>IF($W70&gt;0,INDEX('CostModel Coef'!I$17:I$18,$W70),"")</f>
        <v/>
      </c>
      <c r="AU70" s="184" t="str">
        <f>IF($W70&gt;0,INDEX('CostModel Coef'!J$17:J$18,$W70),"")</f>
        <v/>
      </c>
      <c r="AV70" s="184" t="str">
        <f>IF($W70&gt;0,INDEX('CostModel Coef'!K$17:K$18,$W70),"")</f>
        <v/>
      </c>
      <c r="AW70" s="184" t="str">
        <f>IF($W70&gt;0,INDEX('CostModel Coef'!L$17:L$18,$W70),"")</f>
        <v/>
      </c>
      <c r="AX70" s="184" t="str">
        <f>IF($W70&gt;0,INDEX('CostModel Coef'!M$17:M$18,$W70),"")</f>
        <v/>
      </c>
      <c r="AY70" s="184" t="str">
        <f>IF($W70&gt;0,INDEX('CostModel Coef'!N$17:N$18,$W70),"")</f>
        <v/>
      </c>
      <c r="AZ70" s="184" t="str">
        <f>IF($W70&gt;0,INDEX('CostModel Coef'!O$17:O$18,$W70),"")</f>
        <v/>
      </c>
      <c r="BA70" s="184"/>
      <c r="BB70" s="116">
        <f t="shared" si="9"/>
        <v>0</v>
      </c>
      <c r="BC70" s="116">
        <f t="shared" si="6"/>
        <v>0</v>
      </c>
      <c r="BD70" s="116">
        <f t="shared" si="7"/>
        <v>0</v>
      </c>
      <c r="BE70" s="210"/>
      <c r="BF70" s="196" t="str">
        <f t="shared" si="8"/>
        <v/>
      </c>
      <c r="BG70" s="210"/>
      <c r="BH70" s="210"/>
    </row>
    <row r="71" spans="1:60" hidden="1">
      <c r="A71" s="210" t="s">
        <v>1992</v>
      </c>
      <c r="B71" s="210" t="s">
        <v>203</v>
      </c>
      <c r="C71" s="210" t="s">
        <v>1211</v>
      </c>
      <c r="D71" s="210" t="s">
        <v>1751</v>
      </c>
      <c r="E71" s="210" t="s">
        <v>129</v>
      </c>
      <c r="F71" s="210">
        <v>1</v>
      </c>
      <c r="G71" s="210">
        <v>1</v>
      </c>
      <c r="H71" s="210">
        <v>1</v>
      </c>
      <c r="I71" s="210">
        <v>36</v>
      </c>
      <c r="J71" s="210" t="s">
        <v>1993</v>
      </c>
      <c r="K71" s="210" t="s">
        <v>83</v>
      </c>
      <c r="L71" s="210">
        <v>36</v>
      </c>
      <c r="M71" s="210"/>
      <c r="N71" s="210" t="s">
        <v>123</v>
      </c>
      <c r="O71" s="210"/>
      <c r="P71" s="210" t="s">
        <v>1799</v>
      </c>
      <c r="Q71" s="210" t="s">
        <v>129</v>
      </c>
      <c r="R71" s="210"/>
      <c r="S71" s="210" t="s">
        <v>111</v>
      </c>
      <c r="T71" s="210" t="s">
        <v>1994</v>
      </c>
      <c r="U71" s="115" t="s">
        <v>105</v>
      </c>
      <c r="V71" s="210" t="str">
        <f>IF(W71=0,"out of scope",(INDEX('CostModel Coef'!$C$17:$C$18,W71)))</f>
        <v>out of scope</v>
      </c>
      <c r="W71" s="210">
        <v>0</v>
      </c>
      <c r="X71" s="210"/>
      <c r="Y71" s="116">
        <f>IFERROR(VLOOKUP(C71,LF_lamp!$A$8:$AI$68,35,0)*F71,0)</f>
        <v>0</v>
      </c>
      <c r="Z71" s="210"/>
      <c r="AA71" s="229">
        <f>VLOOKUP(D71,LF_Ballast!$A$8:$N$220,14,FALSE)</f>
        <v>0.9</v>
      </c>
      <c r="AB71" s="229" t="b">
        <f>VLOOKUP(D71,LF_Ballast!$A$8:$I$220,9,FALSE)="Dimming"</f>
        <v>0</v>
      </c>
      <c r="AC71" s="229" t="b">
        <f>VLOOKUP(D71,LF_Ballast!$A$8:$I$220,4,FALSE)="PS"</f>
        <v>0</v>
      </c>
      <c r="AD71" s="210"/>
      <c r="AE71" s="210">
        <f t="shared" si="1"/>
        <v>1</v>
      </c>
      <c r="AF71" s="184">
        <f t="shared" si="2"/>
        <v>0</v>
      </c>
      <c r="AG71" s="184">
        <f t="shared" si="3"/>
        <v>0</v>
      </c>
      <c r="AH71" s="184">
        <f>VLOOKUP($C71,LF_lamp!$A$8:$H$68,8,FALSE)*AE71</f>
        <v>34</v>
      </c>
      <c r="AI71" s="184">
        <f>VLOOKUP($C71,LF_lamp!$A$8:$H$68,8,FALSE)*AF71</f>
        <v>0</v>
      </c>
      <c r="AJ71" s="184">
        <f>VLOOKUP($C71,LF_lamp!$A$8:$H$68,8,FALSE)*AG71</f>
        <v>0</v>
      </c>
      <c r="AK71" s="184">
        <f t="shared" si="0"/>
        <v>1</v>
      </c>
      <c r="AL71" s="184">
        <f t="shared" si="4"/>
        <v>0</v>
      </c>
      <c r="AM71" s="184">
        <f t="shared" si="5"/>
        <v>0</v>
      </c>
      <c r="AN71" s="184"/>
      <c r="AO71" s="184" t="str">
        <f>IF($W71&gt;0,INDEX('CostModel Coef'!D$17:D$18,$W71),"")</f>
        <v/>
      </c>
      <c r="AP71" s="184" t="str">
        <f>IF($W71&gt;0,INDEX('CostModel Coef'!E$17:E$18,$W71),"")</f>
        <v/>
      </c>
      <c r="AQ71" s="184" t="str">
        <f>IF($W71&gt;0,INDEX('CostModel Coef'!F$17:F$18,$W71),"")</f>
        <v/>
      </c>
      <c r="AR71" s="184" t="str">
        <f>IF($W71&gt;0,INDEX('CostModel Coef'!G$17:G$18,$W71),"")</f>
        <v/>
      </c>
      <c r="AS71" s="184" t="str">
        <f>IF($W71&gt;0,INDEX('CostModel Coef'!H$17:H$18,$W71),"")</f>
        <v/>
      </c>
      <c r="AT71" s="184" t="str">
        <f>IF($W71&gt;0,INDEX('CostModel Coef'!I$17:I$18,$W71),"")</f>
        <v/>
      </c>
      <c r="AU71" s="184" t="str">
        <f>IF($W71&gt;0,INDEX('CostModel Coef'!J$17:J$18,$W71),"")</f>
        <v/>
      </c>
      <c r="AV71" s="184" t="str">
        <f>IF($W71&gt;0,INDEX('CostModel Coef'!K$17:K$18,$W71),"")</f>
        <v/>
      </c>
      <c r="AW71" s="184" t="str">
        <f>IF($W71&gt;0,INDEX('CostModel Coef'!L$17:L$18,$W71),"")</f>
        <v/>
      </c>
      <c r="AX71" s="184" t="str">
        <f>IF($W71&gt;0,INDEX('CostModel Coef'!M$17:M$18,$W71),"")</f>
        <v/>
      </c>
      <c r="AY71" s="184" t="str">
        <f>IF($W71&gt;0,INDEX('CostModel Coef'!N$17:N$18,$W71),"")</f>
        <v/>
      </c>
      <c r="AZ71" s="184" t="str">
        <f>IF($W71&gt;0,INDEX('CostModel Coef'!O$17:O$18,$W71),"")</f>
        <v/>
      </c>
      <c r="BA71" s="184"/>
      <c r="BB71" s="116">
        <f t="shared" si="9"/>
        <v>0</v>
      </c>
      <c r="BC71" s="116">
        <f t="shared" si="6"/>
        <v>0</v>
      </c>
      <c r="BD71" s="116">
        <f t="shared" si="7"/>
        <v>0</v>
      </c>
      <c r="BE71" s="210"/>
      <c r="BF71" s="196" t="str">
        <f t="shared" si="8"/>
        <v/>
      </c>
      <c r="BG71" s="210"/>
      <c r="BH71" s="210"/>
    </row>
    <row r="72" spans="1:60" hidden="1">
      <c r="A72" s="210" t="s">
        <v>1995</v>
      </c>
      <c r="B72" s="210" t="s">
        <v>203</v>
      </c>
      <c r="C72" s="210" t="s">
        <v>1211</v>
      </c>
      <c r="D72" s="210" t="s">
        <v>1751</v>
      </c>
      <c r="E72" s="210" t="s">
        <v>129</v>
      </c>
      <c r="F72" s="210">
        <v>2</v>
      </c>
      <c r="G72" s="210">
        <v>1</v>
      </c>
      <c r="H72" s="210">
        <v>2</v>
      </c>
      <c r="I72" s="210">
        <v>68</v>
      </c>
      <c r="J72" s="210" t="s">
        <v>1996</v>
      </c>
      <c r="K72" s="210" t="s">
        <v>83</v>
      </c>
      <c r="L72" s="210">
        <v>68</v>
      </c>
      <c r="M72" s="210"/>
      <c r="N72" s="210" t="s">
        <v>123</v>
      </c>
      <c r="O72" s="210"/>
      <c r="P72" s="210" t="s">
        <v>1799</v>
      </c>
      <c r="Q72" s="210" t="s">
        <v>129</v>
      </c>
      <c r="R72" s="210"/>
      <c r="S72" s="210" t="s">
        <v>111</v>
      </c>
      <c r="T72" s="210" t="s">
        <v>1997</v>
      </c>
      <c r="U72" s="115" t="s">
        <v>105</v>
      </c>
      <c r="V72" s="210" t="str">
        <f>IF(W72=0,"out of scope",(INDEX('CostModel Coef'!$C$17:$C$18,W72)))</f>
        <v>out of scope</v>
      </c>
      <c r="W72" s="210">
        <v>0</v>
      </c>
      <c r="X72" s="210"/>
      <c r="Y72" s="116">
        <f>IFERROR(VLOOKUP(C72,LF_lamp!$A$8:$AI$68,35,0)*F72,0)</f>
        <v>0</v>
      </c>
      <c r="Z72" s="210"/>
      <c r="AA72" s="229">
        <f>VLOOKUP(D72,LF_Ballast!$A$8:$N$220,14,FALSE)</f>
        <v>0.9</v>
      </c>
      <c r="AB72" s="229" t="b">
        <f>VLOOKUP(D72,LF_Ballast!$A$8:$I$220,9,FALSE)="Dimming"</f>
        <v>0</v>
      </c>
      <c r="AC72" s="229" t="b">
        <f>VLOOKUP(D72,LF_Ballast!$A$8:$I$220,4,FALSE)="PS"</f>
        <v>0</v>
      </c>
      <c r="AD72" s="210"/>
      <c r="AE72" s="210">
        <f t="shared" si="1"/>
        <v>2</v>
      </c>
      <c r="AF72" s="184">
        <f t="shared" si="2"/>
        <v>0</v>
      </c>
      <c r="AG72" s="184">
        <f t="shared" si="3"/>
        <v>0</v>
      </c>
      <c r="AH72" s="184">
        <f>VLOOKUP($C72,LF_lamp!$A$8:$H$68,8,FALSE)*AE72</f>
        <v>68</v>
      </c>
      <c r="AI72" s="184">
        <f>VLOOKUP($C72,LF_lamp!$A$8:$H$68,8,FALSE)*AF72</f>
        <v>0</v>
      </c>
      <c r="AJ72" s="184">
        <f>VLOOKUP($C72,LF_lamp!$A$8:$H$68,8,FALSE)*AG72</f>
        <v>0</v>
      </c>
      <c r="AK72" s="184">
        <f t="shared" ref="AK72:AK135" si="10">IF(ISNUMBER($H72),$G72,1)</f>
        <v>1</v>
      </c>
      <c r="AL72" s="184">
        <f t="shared" si="4"/>
        <v>0</v>
      </c>
      <c r="AM72" s="184">
        <f t="shared" si="5"/>
        <v>0</v>
      </c>
      <c r="AN72" s="184"/>
      <c r="AO72" s="184" t="str">
        <f>IF($W72&gt;0,INDEX('CostModel Coef'!D$17:D$18,$W72),"")</f>
        <v/>
      </c>
      <c r="AP72" s="184" t="str">
        <f>IF($W72&gt;0,INDEX('CostModel Coef'!E$17:E$18,$W72),"")</f>
        <v/>
      </c>
      <c r="AQ72" s="184" t="str">
        <f>IF($W72&gt;0,INDEX('CostModel Coef'!F$17:F$18,$W72),"")</f>
        <v/>
      </c>
      <c r="AR72" s="184" t="str">
        <f>IF($W72&gt;0,INDEX('CostModel Coef'!G$17:G$18,$W72),"")</f>
        <v/>
      </c>
      <c r="AS72" s="184" t="str">
        <f>IF($W72&gt;0,INDEX('CostModel Coef'!H$17:H$18,$W72),"")</f>
        <v/>
      </c>
      <c r="AT72" s="184" t="str">
        <f>IF($W72&gt;0,INDEX('CostModel Coef'!I$17:I$18,$W72),"")</f>
        <v/>
      </c>
      <c r="AU72" s="184" t="str">
        <f>IF($W72&gt;0,INDEX('CostModel Coef'!J$17:J$18,$W72),"")</f>
        <v/>
      </c>
      <c r="AV72" s="184" t="str">
        <f>IF($W72&gt;0,INDEX('CostModel Coef'!K$17:K$18,$W72),"")</f>
        <v/>
      </c>
      <c r="AW72" s="184" t="str">
        <f>IF($W72&gt;0,INDEX('CostModel Coef'!L$17:L$18,$W72),"")</f>
        <v/>
      </c>
      <c r="AX72" s="184" t="str">
        <f>IF($W72&gt;0,INDEX('CostModel Coef'!M$17:M$18,$W72),"")</f>
        <v/>
      </c>
      <c r="AY72" s="184" t="str">
        <f>IF($W72&gt;0,INDEX('CostModel Coef'!N$17:N$18,$W72),"")</f>
        <v/>
      </c>
      <c r="AZ72" s="184" t="str">
        <f>IF($W72&gt;0,INDEX('CostModel Coef'!O$17:O$18,$W72),"")</f>
        <v/>
      </c>
      <c r="BA72" s="184"/>
      <c r="BB72" s="116">
        <f t="shared" si="9"/>
        <v>0</v>
      </c>
      <c r="BC72" s="116">
        <f t="shared" si="6"/>
        <v>0</v>
      </c>
      <c r="BD72" s="116">
        <f t="shared" si="7"/>
        <v>0</v>
      </c>
      <c r="BE72" s="210"/>
      <c r="BF72" s="196" t="str">
        <f t="shared" si="8"/>
        <v/>
      </c>
      <c r="BG72" s="210"/>
      <c r="BH72" s="210"/>
    </row>
    <row r="73" spans="1:60" hidden="1">
      <c r="A73" s="210" t="s">
        <v>1998</v>
      </c>
      <c r="B73" s="210" t="s">
        <v>1811</v>
      </c>
      <c r="C73" s="210" t="s">
        <v>1211</v>
      </c>
      <c r="D73" s="210" t="s">
        <v>1756</v>
      </c>
      <c r="E73" s="210" t="s">
        <v>129</v>
      </c>
      <c r="F73" s="210">
        <v>3</v>
      </c>
      <c r="G73" s="210">
        <v>2</v>
      </c>
      <c r="H73" s="210">
        <v>2</v>
      </c>
      <c r="I73" s="210">
        <v>123</v>
      </c>
      <c r="J73" s="210"/>
      <c r="K73" s="210" t="s">
        <v>83</v>
      </c>
      <c r="L73" s="210">
        <v>123</v>
      </c>
      <c r="M73" s="210"/>
      <c r="N73" s="210" t="s">
        <v>117</v>
      </c>
      <c r="O73" s="210"/>
      <c r="P73" s="210" t="s">
        <v>1812</v>
      </c>
      <c r="Q73" s="210" t="s">
        <v>129</v>
      </c>
      <c r="R73" s="210"/>
      <c r="S73" s="210" t="s">
        <v>111</v>
      </c>
      <c r="T73" s="210" t="s">
        <v>1999</v>
      </c>
      <c r="U73" s="115" t="s">
        <v>105</v>
      </c>
      <c r="V73" s="210" t="str">
        <f>IF(W73=0,"out of scope",(INDEX('CostModel Coef'!$C$17:$C$18,W73)))</f>
        <v>MagRS</v>
      </c>
      <c r="W73" s="210">
        <v>1</v>
      </c>
      <c r="X73" s="210"/>
      <c r="Y73" s="116">
        <f>IFERROR(VLOOKUP(C73,LF_lamp!$A$8:$AI$68,35,0)*F73,0)</f>
        <v>0</v>
      </c>
      <c r="Z73" s="210"/>
      <c r="AA73" s="229">
        <f>VLOOKUP(D73,LF_Ballast!$A$8:$N$220,14,FALSE)</f>
        <v>0.9</v>
      </c>
      <c r="AB73" s="229" t="b">
        <f>VLOOKUP(D73,LF_Ballast!$A$8:$I$220,9,FALSE)="Dimming"</f>
        <v>0</v>
      </c>
      <c r="AC73" s="229" t="b">
        <f>VLOOKUP(D73,LF_Ballast!$A$8:$I$220,4,FALSE)="PS"</f>
        <v>0</v>
      </c>
      <c r="AD73" s="210"/>
      <c r="AE73" s="210">
        <f t="shared" ref="AE73:AE136" si="11">IF(ISNUMBER($H73),$H73,IF($H73="1+2",1,IF($H73="2+3",2,IF($H73="4+4+2",4,0))))</f>
        <v>2</v>
      </c>
      <c r="AF73" s="184">
        <f t="shared" ref="AF73:AF136" si="12">IF($H73="1+2",2,IF($H73="2+3",3,IF($H73="4+4+2",4,0)))</f>
        <v>0</v>
      </c>
      <c r="AG73" s="184">
        <f t="shared" ref="AG73:AG136" si="13">IF($H73="4+4+2",2,0)</f>
        <v>0</v>
      </c>
      <c r="AH73" s="184">
        <f>VLOOKUP($C73,LF_lamp!$A$8:$H$68,8,FALSE)*AE73</f>
        <v>68</v>
      </c>
      <c r="AI73" s="184">
        <f>VLOOKUP($C73,LF_lamp!$A$8:$H$68,8,FALSE)*AF73</f>
        <v>0</v>
      </c>
      <c r="AJ73" s="184">
        <f>VLOOKUP($C73,LF_lamp!$A$8:$H$68,8,FALSE)*AG73</f>
        <v>0</v>
      </c>
      <c r="AK73" s="184">
        <f t="shared" si="10"/>
        <v>2</v>
      </c>
      <c r="AL73" s="184">
        <f t="shared" ref="AL73:AL136" si="14">IF(ISNUMBER($H73),0,IF(AF73&gt;0,1,0))</f>
        <v>0</v>
      </c>
      <c r="AM73" s="184">
        <f t="shared" ref="AM73:AM136" si="15">IF(ISNUMBER($H73),0,IF(AG73&gt;0,1,0))</f>
        <v>0</v>
      </c>
      <c r="AN73" s="184"/>
      <c r="AO73" s="184">
        <f>IF($W73&gt;0,INDEX('CostModel Coef'!D$17:D$18,$W73),"")</f>
        <v>14.69</v>
      </c>
      <c r="AP73" s="184">
        <f>IF($W73&gt;0,INDEX('CostModel Coef'!E$17:E$18,$W73),"")</f>
        <v>0.4</v>
      </c>
      <c r="AQ73" s="184">
        <f>IF($W73&gt;0,INDEX('CostModel Coef'!F$17:F$18,$W73),"")</f>
        <v>9</v>
      </c>
      <c r="AR73" s="184">
        <f>IF($W73&gt;0,INDEX('CostModel Coef'!G$17:G$18,$W73),"")</f>
        <v>604</v>
      </c>
      <c r="AS73" s="184">
        <f>IF($W73&gt;0,INDEX('CostModel Coef'!H$17:H$18,$W73),"")</f>
        <v>10.56</v>
      </c>
      <c r="AT73" s="184">
        <f>IF($W73&gt;0,INDEX('CostModel Coef'!I$17:I$18,$W73),"")</f>
        <v>0.6</v>
      </c>
      <c r="AU73" s="184">
        <f>IF($W73&gt;0,INDEX('CostModel Coef'!J$17:J$18,$W73),"")</f>
        <v>1.2</v>
      </c>
      <c r="AV73" s="184">
        <f>IF($W73&gt;0,INDEX('CostModel Coef'!K$17:K$18,$W73),"")</f>
        <v>30.78</v>
      </c>
      <c r="AW73" s="184">
        <f>IF($W73&gt;0,INDEX('CostModel Coef'!L$17:L$18,$W73),"")</f>
        <v>0</v>
      </c>
      <c r="AX73" s="184">
        <f>IF($W73&gt;0,INDEX('CostModel Coef'!M$17:M$18,$W73),"")</f>
        <v>40.89</v>
      </c>
      <c r="AY73" s="184">
        <f>IF($W73&gt;0,INDEX('CostModel Coef'!N$17:N$18,$W73),"")</f>
        <v>0</v>
      </c>
      <c r="AZ73" s="184">
        <f>IF($W73&gt;0,INDEX('CostModel Coef'!O$17:O$18,$W73),"")</f>
        <v>0</v>
      </c>
      <c r="BA73" s="184"/>
      <c r="BB73" s="116">
        <f t="shared" si="9"/>
        <v>184.56800000000001</v>
      </c>
      <c r="BC73" s="116">
        <f t="shared" ref="BC73:BC136" si="16">IFERROR(IF(AF73&gt;0,(AO73+AP73*AI73+IF(W73=1,AS73*AA73,AZ73)+IF(AB73,AV73,0)+IF(AC73,AW73,0)+AX73)*AL73,0),0)</f>
        <v>0</v>
      </c>
      <c r="BD73" s="116">
        <f t="shared" ref="BD73:BD136" si="17">IFERROR(IF(AG73&gt;0,(AO73+AP73*AJ73+IF(W73=1,AS73*AA73,AZ73)+IF(AB73,AV73,0)+IF(AC73,AW73,0)+AX73)*AM73,0),0)</f>
        <v>0</v>
      </c>
      <c r="BE73" s="210"/>
      <c r="BF73" s="196" t="str">
        <f t="shared" ref="BF73:BF136" si="18">IF(AND(Y73&gt;0,BB73&gt;0),ROUND(Y73+BB73+BC73+BD73,2),"")</f>
        <v/>
      </c>
      <c r="BG73" s="210"/>
      <c r="BH73" s="210"/>
    </row>
    <row r="74" spans="1:60" hidden="1">
      <c r="A74" s="210" t="s">
        <v>2000</v>
      </c>
      <c r="B74" s="210" t="s">
        <v>203</v>
      </c>
      <c r="C74" s="210" t="s">
        <v>1211</v>
      </c>
      <c r="D74" s="210" t="s">
        <v>1756</v>
      </c>
      <c r="E74" s="210" t="s">
        <v>129</v>
      </c>
      <c r="F74" s="210">
        <v>4</v>
      </c>
      <c r="G74" s="210">
        <v>2</v>
      </c>
      <c r="H74" s="210">
        <v>2</v>
      </c>
      <c r="I74" s="210">
        <v>152</v>
      </c>
      <c r="J74" s="210" t="s">
        <v>2001</v>
      </c>
      <c r="K74" s="210" t="s">
        <v>83</v>
      </c>
      <c r="L74" s="210">
        <v>152</v>
      </c>
      <c r="M74" s="210"/>
      <c r="N74" s="210" t="s">
        <v>117</v>
      </c>
      <c r="O74" s="210"/>
      <c r="P74" s="210" t="s">
        <v>1812</v>
      </c>
      <c r="Q74" s="210" t="s">
        <v>129</v>
      </c>
      <c r="R74" s="210"/>
      <c r="S74" s="210" t="s">
        <v>111</v>
      </c>
      <c r="T74" s="210" t="s">
        <v>2002</v>
      </c>
      <c r="U74" s="115" t="s">
        <v>105</v>
      </c>
      <c r="V74" s="210" t="str">
        <f>IF(W74=0,"out of scope",(INDEX('CostModel Coef'!$C$17:$C$18,W74)))</f>
        <v>MagRS</v>
      </c>
      <c r="W74" s="210">
        <v>1</v>
      </c>
      <c r="X74" s="210"/>
      <c r="Y74" s="116">
        <f>IFERROR(VLOOKUP(C74,LF_lamp!$A$8:$AI$68,35,0)*F74,0)</f>
        <v>0</v>
      </c>
      <c r="Z74" s="210"/>
      <c r="AA74" s="229">
        <f>VLOOKUP(D74,LF_Ballast!$A$8:$N$220,14,FALSE)</f>
        <v>0.9</v>
      </c>
      <c r="AB74" s="229" t="b">
        <f>VLOOKUP(D74,LF_Ballast!$A$8:$I$220,9,FALSE)="Dimming"</f>
        <v>0</v>
      </c>
      <c r="AC74" s="229" t="b">
        <f>VLOOKUP(D74,LF_Ballast!$A$8:$I$220,4,FALSE)="PS"</f>
        <v>0</v>
      </c>
      <c r="AD74" s="210"/>
      <c r="AE74" s="210">
        <f t="shared" si="11"/>
        <v>2</v>
      </c>
      <c r="AF74" s="184">
        <f t="shared" si="12"/>
        <v>0</v>
      </c>
      <c r="AG74" s="184">
        <f t="shared" si="13"/>
        <v>0</v>
      </c>
      <c r="AH74" s="184">
        <f>VLOOKUP($C74,LF_lamp!$A$8:$H$68,8,FALSE)*AE74</f>
        <v>68</v>
      </c>
      <c r="AI74" s="184">
        <f>VLOOKUP($C74,LF_lamp!$A$8:$H$68,8,FALSE)*AF74</f>
        <v>0</v>
      </c>
      <c r="AJ74" s="184">
        <f>VLOOKUP($C74,LF_lamp!$A$8:$H$68,8,FALSE)*AG74</f>
        <v>0</v>
      </c>
      <c r="AK74" s="184">
        <f t="shared" si="10"/>
        <v>2</v>
      </c>
      <c r="AL74" s="184">
        <f t="shared" si="14"/>
        <v>0</v>
      </c>
      <c r="AM74" s="184">
        <f t="shared" si="15"/>
        <v>0</v>
      </c>
      <c r="AN74" s="184"/>
      <c r="AO74" s="184">
        <f>IF($W74&gt;0,INDEX('CostModel Coef'!D$17:D$18,$W74),"")</f>
        <v>14.69</v>
      </c>
      <c r="AP74" s="184">
        <f>IF($W74&gt;0,INDEX('CostModel Coef'!E$17:E$18,$W74),"")</f>
        <v>0.4</v>
      </c>
      <c r="AQ74" s="184">
        <f>IF($W74&gt;0,INDEX('CostModel Coef'!F$17:F$18,$W74),"")</f>
        <v>9</v>
      </c>
      <c r="AR74" s="184">
        <f>IF($W74&gt;0,INDEX('CostModel Coef'!G$17:G$18,$W74),"")</f>
        <v>604</v>
      </c>
      <c r="AS74" s="184">
        <f>IF($W74&gt;0,INDEX('CostModel Coef'!H$17:H$18,$W74),"")</f>
        <v>10.56</v>
      </c>
      <c r="AT74" s="184">
        <f>IF($W74&gt;0,INDEX('CostModel Coef'!I$17:I$18,$W74),"")</f>
        <v>0.6</v>
      </c>
      <c r="AU74" s="184">
        <f>IF($W74&gt;0,INDEX('CostModel Coef'!J$17:J$18,$W74),"")</f>
        <v>1.2</v>
      </c>
      <c r="AV74" s="184">
        <f>IF($W74&gt;0,INDEX('CostModel Coef'!K$17:K$18,$W74),"")</f>
        <v>30.78</v>
      </c>
      <c r="AW74" s="184">
        <f>IF($W74&gt;0,INDEX('CostModel Coef'!L$17:L$18,$W74),"")</f>
        <v>0</v>
      </c>
      <c r="AX74" s="184">
        <f>IF($W74&gt;0,INDEX('CostModel Coef'!M$17:M$18,$W74),"")</f>
        <v>40.89</v>
      </c>
      <c r="AY74" s="184">
        <f>IF($W74&gt;0,INDEX('CostModel Coef'!N$17:N$18,$W74),"")</f>
        <v>0</v>
      </c>
      <c r="AZ74" s="184">
        <f>IF($W74&gt;0,INDEX('CostModel Coef'!O$17:O$18,$W74),"")</f>
        <v>0</v>
      </c>
      <c r="BA74" s="184"/>
      <c r="BB74" s="116">
        <f t="shared" ref="BB74:BB137" si="19">IFERROR((AO74+AP74*AH74+IF(W74=1,AS74*AA74,AZ74)+IF(AB74,AV74,0)+IF(AC74,AW74,0)+AX74)*AK74,0)</f>
        <v>184.56800000000001</v>
      </c>
      <c r="BC74" s="116">
        <f t="shared" si="16"/>
        <v>0</v>
      </c>
      <c r="BD74" s="116">
        <f t="shared" si="17"/>
        <v>0</v>
      </c>
      <c r="BE74" s="210"/>
      <c r="BF74" s="196" t="str">
        <f t="shared" si="18"/>
        <v/>
      </c>
      <c r="BG74" s="210"/>
      <c r="BH74" s="210"/>
    </row>
    <row r="75" spans="1:60" hidden="1">
      <c r="A75" s="210" t="s">
        <v>2003</v>
      </c>
      <c r="B75" s="210" t="s">
        <v>203</v>
      </c>
      <c r="C75" s="210" t="s">
        <v>1211</v>
      </c>
      <c r="D75" s="210" t="s">
        <v>1756</v>
      </c>
      <c r="E75" s="210" t="s">
        <v>129</v>
      </c>
      <c r="F75" s="210">
        <v>2</v>
      </c>
      <c r="G75" s="210">
        <v>1</v>
      </c>
      <c r="H75" s="210">
        <v>2</v>
      </c>
      <c r="I75" s="210">
        <v>76</v>
      </c>
      <c r="J75" s="210" t="s">
        <v>2004</v>
      </c>
      <c r="K75" s="210" t="s">
        <v>83</v>
      </c>
      <c r="L75" s="210">
        <v>76</v>
      </c>
      <c r="M75" s="210"/>
      <c r="N75" s="210" t="s">
        <v>117</v>
      </c>
      <c r="O75" s="210"/>
      <c r="P75" s="210" t="s">
        <v>1812</v>
      </c>
      <c r="Q75" s="210" t="s">
        <v>129</v>
      </c>
      <c r="R75" s="210"/>
      <c r="S75" s="210" t="s">
        <v>111</v>
      </c>
      <c r="T75" s="210" t="s">
        <v>2005</v>
      </c>
      <c r="U75" s="115" t="s">
        <v>105</v>
      </c>
      <c r="V75" s="210" t="str">
        <f>IF(W75=0,"out of scope",(INDEX('CostModel Coef'!$C$17:$C$18,W75)))</f>
        <v>MagRS</v>
      </c>
      <c r="W75" s="210">
        <v>1</v>
      </c>
      <c r="X75" s="210"/>
      <c r="Y75" s="116">
        <f>IFERROR(VLOOKUP(C75,LF_lamp!$A$8:$AI$68,35,0)*F75,0)</f>
        <v>0</v>
      </c>
      <c r="Z75" s="210"/>
      <c r="AA75" s="229">
        <f>VLOOKUP(D75,LF_Ballast!$A$8:$N$220,14,FALSE)</f>
        <v>0.9</v>
      </c>
      <c r="AB75" s="229" t="b">
        <f>VLOOKUP(D75,LF_Ballast!$A$8:$I$220,9,FALSE)="Dimming"</f>
        <v>0</v>
      </c>
      <c r="AC75" s="229" t="b">
        <f>VLOOKUP(D75,LF_Ballast!$A$8:$I$220,4,FALSE)="PS"</f>
        <v>0</v>
      </c>
      <c r="AD75" s="210"/>
      <c r="AE75" s="210">
        <f t="shared" si="11"/>
        <v>2</v>
      </c>
      <c r="AF75" s="184">
        <f t="shared" si="12"/>
        <v>0</v>
      </c>
      <c r="AG75" s="184">
        <f t="shared" si="13"/>
        <v>0</v>
      </c>
      <c r="AH75" s="184">
        <f>VLOOKUP($C75,LF_lamp!$A$8:$H$68,8,FALSE)*AE75</f>
        <v>68</v>
      </c>
      <c r="AI75" s="184">
        <f>VLOOKUP($C75,LF_lamp!$A$8:$H$68,8,FALSE)*AF75</f>
        <v>0</v>
      </c>
      <c r="AJ75" s="184">
        <f>VLOOKUP($C75,LF_lamp!$A$8:$H$68,8,FALSE)*AG75</f>
        <v>0</v>
      </c>
      <c r="AK75" s="184">
        <f t="shared" si="10"/>
        <v>1</v>
      </c>
      <c r="AL75" s="184">
        <f t="shared" si="14"/>
        <v>0</v>
      </c>
      <c r="AM75" s="184">
        <f t="shared" si="15"/>
        <v>0</v>
      </c>
      <c r="AN75" s="184"/>
      <c r="AO75" s="184">
        <f>IF($W75&gt;0,INDEX('CostModel Coef'!D$17:D$18,$W75),"")</f>
        <v>14.69</v>
      </c>
      <c r="AP75" s="184">
        <f>IF($W75&gt;0,INDEX('CostModel Coef'!E$17:E$18,$W75),"")</f>
        <v>0.4</v>
      </c>
      <c r="AQ75" s="184">
        <f>IF($W75&gt;0,INDEX('CostModel Coef'!F$17:F$18,$W75),"")</f>
        <v>9</v>
      </c>
      <c r="AR75" s="184">
        <f>IF($W75&gt;0,INDEX('CostModel Coef'!G$17:G$18,$W75),"")</f>
        <v>604</v>
      </c>
      <c r="AS75" s="184">
        <f>IF($W75&gt;0,INDEX('CostModel Coef'!H$17:H$18,$W75),"")</f>
        <v>10.56</v>
      </c>
      <c r="AT75" s="184">
        <f>IF($W75&gt;0,INDEX('CostModel Coef'!I$17:I$18,$W75),"")</f>
        <v>0.6</v>
      </c>
      <c r="AU75" s="184">
        <f>IF($W75&gt;0,INDEX('CostModel Coef'!J$17:J$18,$W75),"")</f>
        <v>1.2</v>
      </c>
      <c r="AV75" s="184">
        <f>IF($W75&gt;0,INDEX('CostModel Coef'!K$17:K$18,$W75),"")</f>
        <v>30.78</v>
      </c>
      <c r="AW75" s="184">
        <f>IF($W75&gt;0,INDEX('CostModel Coef'!L$17:L$18,$W75),"")</f>
        <v>0</v>
      </c>
      <c r="AX75" s="184">
        <f>IF($W75&gt;0,INDEX('CostModel Coef'!M$17:M$18,$W75),"")</f>
        <v>40.89</v>
      </c>
      <c r="AY75" s="184">
        <f>IF($W75&gt;0,INDEX('CostModel Coef'!N$17:N$18,$W75),"")</f>
        <v>0</v>
      </c>
      <c r="AZ75" s="184">
        <f>IF($W75&gt;0,INDEX('CostModel Coef'!O$17:O$18,$W75),"")</f>
        <v>0</v>
      </c>
      <c r="BA75" s="184"/>
      <c r="BB75" s="116">
        <f t="shared" si="19"/>
        <v>92.284000000000006</v>
      </c>
      <c r="BC75" s="116">
        <f t="shared" si="16"/>
        <v>0</v>
      </c>
      <c r="BD75" s="116">
        <f t="shared" si="17"/>
        <v>0</v>
      </c>
      <c r="BE75" s="210"/>
      <c r="BF75" s="196" t="str">
        <f t="shared" si="18"/>
        <v/>
      </c>
      <c r="BG75" s="210"/>
      <c r="BH75" s="210"/>
    </row>
    <row r="76" spans="1:60" hidden="1">
      <c r="A76" s="210" t="s">
        <v>2006</v>
      </c>
      <c r="B76" s="210" t="s">
        <v>203</v>
      </c>
      <c r="C76" s="210" t="s">
        <v>1211</v>
      </c>
      <c r="D76" s="210" t="s">
        <v>1756</v>
      </c>
      <c r="E76" s="210" t="s">
        <v>129</v>
      </c>
      <c r="F76" s="210">
        <v>3</v>
      </c>
      <c r="G76" s="210">
        <v>1</v>
      </c>
      <c r="H76" s="210">
        <v>3</v>
      </c>
      <c r="I76" s="210">
        <v>115</v>
      </c>
      <c r="J76" s="210" t="s">
        <v>2007</v>
      </c>
      <c r="K76" s="210" t="s">
        <v>83</v>
      </c>
      <c r="L76" s="210">
        <v>115</v>
      </c>
      <c r="M76" s="210"/>
      <c r="N76" s="210" t="s">
        <v>123</v>
      </c>
      <c r="O76" s="210"/>
      <c r="P76" s="210" t="s">
        <v>1799</v>
      </c>
      <c r="Q76" s="210" t="s">
        <v>129</v>
      </c>
      <c r="R76" s="210"/>
      <c r="S76" s="210" t="s">
        <v>111</v>
      </c>
      <c r="T76" s="210" t="s">
        <v>2008</v>
      </c>
      <c r="U76" s="115" t="s">
        <v>105</v>
      </c>
      <c r="V76" s="210" t="str">
        <f>IF(W76=0,"out of scope",(INDEX('CostModel Coef'!$C$17:$C$18,W76)))</f>
        <v>MagRS</v>
      </c>
      <c r="W76" s="210">
        <v>1</v>
      </c>
      <c r="X76" s="210"/>
      <c r="Y76" s="116">
        <f>IFERROR(VLOOKUP(C76,LF_lamp!$A$8:$AI$68,35,0)*F76,0)</f>
        <v>0</v>
      </c>
      <c r="Z76" s="210"/>
      <c r="AA76" s="229">
        <f>VLOOKUP(D76,LF_Ballast!$A$8:$N$220,14,FALSE)</f>
        <v>0.9</v>
      </c>
      <c r="AB76" s="229" t="b">
        <f>VLOOKUP(D76,LF_Ballast!$A$8:$I$220,9,FALSE)="Dimming"</f>
        <v>0</v>
      </c>
      <c r="AC76" s="229" t="b">
        <f>VLOOKUP(D76,LF_Ballast!$A$8:$I$220,4,FALSE)="PS"</f>
        <v>0</v>
      </c>
      <c r="AD76" s="210"/>
      <c r="AE76" s="210">
        <f t="shared" si="11"/>
        <v>3</v>
      </c>
      <c r="AF76" s="184">
        <f t="shared" si="12"/>
        <v>0</v>
      </c>
      <c r="AG76" s="184">
        <f t="shared" si="13"/>
        <v>0</v>
      </c>
      <c r="AH76" s="184">
        <f>VLOOKUP($C76,LF_lamp!$A$8:$H$68,8,FALSE)*AE76</f>
        <v>102</v>
      </c>
      <c r="AI76" s="184">
        <f>VLOOKUP($C76,LF_lamp!$A$8:$H$68,8,FALSE)*AF76</f>
        <v>0</v>
      </c>
      <c r="AJ76" s="184">
        <f>VLOOKUP($C76,LF_lamp!$A$8:$H$68,8,FALSE)*AG76</f>
        <v>0</v>
      </c>
      <c r="AK76" s="184">
        <f t="shared" si="10"/>
        <v>1</v>
      </c>
      <c r="AL76" s="184">
        <f t="shared" si="14"/>
        <v>0</v>
      </c>
      <c r="AM76" s="184">
        <f t="shared" si="15"/>
        <v>0</v>
      </c>
      <c r="AN76" s="184"/>
      <c r="AO76" s="184">
        <f>IF($W76&gt;0,INDEX('CostModel Coef'!D$17:D$18,$W76),"")</f>
        <v>14.69</v>
      </c>
      <c r="AP76" s="184">
        <f>IF($W76&gt;0,INDEX('CostModel Coef'!E$17:E$18,$W76),"")</f>
        <v>0.4</v>
      </c>
      <c r="AQ76" s="184">
        <f>IF($W76&gt;0,INDEX('CostModel Coef'!F$17:F$18,$W76),"")</f>
        <v>9</v>
      </c>
      <c r="AR76" s="184">
        <f>IF($W76&gt;0,INDEX('CostModel Coef'!G$17:G$18,$W76),"")</f>
        <v>604</v>
      </c>
      <c r="AS76" s="184">
        <f>IF($W76&gt;0,INDEX('CostModel Coef'!H$17:H$18,$W76),"")</f>
        <v>10.56</v>
      </c>
      <c r="AT76" s="184">
        <f>IF($W76&gt;0,INDEX('CostModel Coef'!I$17:I$18,$W76),"")</f>
        <v>0.6</v>
      </c>
      <c r="AU76" s="184">
        <f>IF($W76&gt;0,INDEX('CostModel Coef'!J$17:J$18,$W76),"")</f>
        <v>1.2</v>
      </c>
      <c r="AV76" s="184">
        <f>IF($W76&gt;0,INDEX('CostModel Coef'!K$17:K$18,$W76),"")</f>
        <v>30.78</v>
      </c>
      <c r="AW76" s="184">
        <f>IF($W76&gt;0,INDEX('CostModel Coef'!L$17:L$18,$W76),"")</f>
        <v>0</v>
      </c>
      <c r="AX76" s="184">
        <f>IF($W76&gt;0,INDEX('CostModel Coef'!M$17:M$18,$W76),"")</f>
        <v>40.89</v>
      </c>
      <c r="AY76" s="184">
        <f>IF($W76&gt;0,INDEX('CostModel Coef'!N$17:N$18,$W76),"")</f>
        <v>0</v>
      </c>
      <c r="AZ76" s="184">
        <f>IF($W76&gt;0,INDEX('CostModel Coef'!O$17:O$18,$W76),"")</f>
        <v>0</v>
      </c>
      <c r="BA76" s="184"/>
      <c r="BB76" s="116">
        <f t="shared" si="19"/>
        <v>105.884</v>
      </c>
      <c r="BC76" s="116">
        <f t="shared" si="16"/>
        <v>0</v>
      </c>
      <c r="BD76" s="116">
        <f t="shared" si="17"/>
        <v>0</v>
      </c>
      <c r="BE76" s="210"/>
      <c r="BF76" s="196" t="str">
        <f t="shared" si="18"/>
        <v/>
      </c>
      <c r="BG76" s="210"/>
      <c r="BH76" s="210"/>
    </row>
    <row r="77" spans="1:60" hidden="1">
      <c r="A77" s="210" t="s">
        <v>2009</v>
      </c>
      <c r="B77" s="210" t="s">
        <v>1811</v>
      </c>
      <c r="C77" s="210" t="s">
        <v>1211</v>
      </c>
      <c r="D77" s="210" t="s">
        <v>1756</v>
      </c>
      <c r="E77" s="210" t="s">
        <v>129</v>
      </c>
      <c r="F77" s="210">
        <v>3</v>
      </c>
      <c r="G77" s="210">
        <v>2</v>
      </c>
      <c r="H77" s="210">
        <v>2</v>
      </c>
      <c r="I77" s="210">
        <v>123</v>
      </c>
      <c r="J77" s="210"/>
      <c r="K77" s="210" t="s">
        <v>83</v>
      </c>
      <c r="L77" s="210">
        <v>123</v>
      </c>
      <c r="M77" s="210"/>
      <c r="N77" s="210" t="s">
        <v>117</v>
      </c>
      <c r="O77" s="210"/>
      <c r="P77" s="210" t="s">
        <v>1799</v>
      </c>
      <c r="Q77" s="210" t="s">
        <v>129</v>
      </c>
      <c r="R77" s="210"/>
      <c r="S77" s="210" t="s">
        <v>111</v>
      </c>
      <c r="T77" s="210" t="s">
        <v>2010</v>
      </c>
      <c r="U77" s="115" t="s">
        <v>105</v>
      </c>
      <c r="V77" s="210" t="str">
        <f>IF(W77=0,"out of scope",(INDEX('CostModel Coef'!$C$17:$C$18,W77)))</f>
        <v>MagRS</v>
      </c>
      <c r="W77" s="210">
        <v>1</v>
      </c>
      <c r="X77" s="210"/>
      <c r="Y77" s="116">
        <f>IFERROR(VLOOKUP(C77,LF_lamp!$A$8:$AI$68,35,0)*F77,0)</f>
        <v>0</v>
      </c>
      <c r="Z77" s="210"/>
      <c r="AA77" s="229">
        <f>VLOOKUP(D77,LF_Ballast!$A$8:$N$220,14,FALSE)</f>
        <v>0.9</v>
      </c>
      <c r="AB77" s="229" t="b">
        <f>VLOOKUP(D77,LF_Ballast!$A$8:$I$220,9,FALSE)="Dimming"</f>
        <v>0</v>
      </c>
      <c r="AC77" s="229" t="b">
        <f>VLOOKUP(D77,LF_Ballast!$A$8:$I$220,4,FALSE)="PS"</f>
        <v>0</v>
      </c>
      <c r="AD77" s="210"/>
      <c r="AE77" s="210">
        <f t="shared" si="11"/>
        <v>2</v>
      </c>
      <c r="AF77" s="184">
        <f t="shared" si="12"/>
        <v>0</v>
      </c>
      <c r="AG77" s="184">
        <f t="shared" si="13"/>
        <v>0</v>
      </c>
      <c r="AH77" s="184">
        <f>VLOOKUP($C77,LF_lamp!$A$8:$H$68,8,FALSE)*AE77</f>
        <v>68</v>
      </c>
      <c r="AI77" s="184">
        <f>VLOOKUP($C77,LF_lamp!$A$8:$H$68,8,FALSE)*AF77</f>
        <v>0</v>
      </c>
      <c r="AJ77" s="184">
        <f>VLOOKUP($C77,LF_lamp!$A$8:$H$68,8,FALSE)*AG77</f>
        <v>0</v>
      </c>
      <c r="AK77" s="184">
        <f t="shared" si="10"/>
        <v>2</v>
      </c>
      <c r="AL77" s="184">
        <f t="shared" si="14"/>
        <v>0</v>
      </c>
      <c r="AM77" s="184">
        <f t="shared" si="15"/>
        <v>0</v>
      </c>
      <c r="AN77" s="184"/>
      <c r="AO77" s="184">
        <f>IF($W77&gt;0,INDEX('CostModel Coef'!D$17:D$18,$W77),"")</f>
        <v>14.69</v>
      </c>
      <c r="AP77" s="184">
        <f>IF($W77&gt;0,INDEX('CostModel Coef'!E$17:E$18,$W77),"")</f>
        <v>0.4</v>
      </c>
      <c r="AQ77" s="184">
        <f>IF($W77&gt;0,INDEX('CostModel Coef'!F$17:F$18,$W77),"")</f>
        <v>9</v>
      </c>
      <c r="AR77" s="184">
        <f>IF($W77&gt;0,INDEX('CostModel Coef'!G$17:G$18,$W77),"")</f>
        <v>604</v>
      </c>
      <c r="AS77" s="184">
        <f>IF($W77&gt;0,INDEX('CostModel Coef'!H$17:H$18,$W77),"")</f>
        <v>10.56</v>
      </c>
      <c r="AT77" s="184">
        <f>IF($W77&gt;0,INDEX('CostModel Coef'!I$17:I$18,$W77),"")</f>
        <v>0.6</v>
      </c>
      <c r="AU77" s="184">
        <f>IF($W77&gt;0,INDEX('CostModel Coef'!J$17:J$18,$W77),"")</f>
        <v>1.2</v>
      </c>
      <c r="AV77" s="184">
        <f>IF($W77&gt;0,INDEX('CostModel Coef'!K$17:K$18,$W77),"")</f>
        <v>30.78</v>
      </c>
      <c r="AW77" s="184">
        <f>IF($W77&gt;0,INDEX('CostModel Coef'!L$17:L$18,$W77),"")</f>
        <v>0</v>
      </c>
      <c r="AX77" s="184">
        <f>IF($W77&gt;0,INDEX('CostModel Coef'!M$17:M$18,$W77),"")</f>
        <v>40.89</v>
      </c>
      <c r="AY77" s="184">
        <f>IF($W77&gt;0,INDEX('CostModel Coef'!N$17:N$18,$W77),"")</f>
        <v>0</v>
      </c>
      <c r="AZ77" s="184">
        <f>IF($W77&gt;0,INDEX('CostModel Coef'!O$17:O$18,$W77),"")</f>
        <v>0</v>
      </c>
      <c r="BA77" s="184"/>
      <c r="BB77" s="116">
        <f t="shared" si="19"/>
        <v>184.56800000000001</v>
      </c>
      <c r="BC77" s="116">
        <f t="shared" si="16"/>
        <v>0</v>
      </c>
      <c r="BD77" s="116">
        <f t="shared" si="17"/>
        <v>0</v>
      </c>
      <c r="BE77" s="210"/>
      <c r="BF77" s="196" t="str">
        <f t="shared" si="18"/>
        <v/>
      </c>
      <c r="BG77" s="210"/>
      <c r="BH77" s="210"/>
    </row>
    <row r="78" spans="1:60" hidden="1">
      <c r="A78" s="210" t="s">
        <v>2011</v>
      </c>
      <c r="B78" s="210" t="s">
        <v>203</v>
      </c>
      <c r="C78" s="210" t="s">
        <v>1211</v>
      </c>
      <c r="D78" s="210" t="s">
        <v>1756</v>
      </c>
      <c r="E78" s="210" t="s">
        <v>129</v>
      </c>
      <c r="F78" s="210">
        <v>4</v>
      </c>
      <c r="G78" s="210">
        <v>2</v>
      </c>
      <c r="H78" s="210">
        <v>2</v>
      </c>
      <c r="I78" s="210">
        <v>144</v>
      </c>
      <c r="J78" s="210" t="s">
        <v>2012</v>
      </c>
      <c r="K78" s="210" t="s">
        <v>83</v>
      </c>
      <c r="L78" s="210">
        <v>144</v>
      </c>
      <c r="M78" s="210"/>
      <c r="N78" s="210" t="s">
        <v>123</v>
      </c>
      <c r="O78" s="210"/>
      <c r="P78" s="210" t="s">
        <v>1799</v>
      </c>
      <c r="Q78" s="210" t="s">
        <v>129</v>
      </c>
      <c r="R78" s="210"/>
      <c r="S78" s="210" t="s">
        <v>111</v>
      </c>
      <c r="T78" s="210" t="s">
        <v>2013</v>
      </c>
      <c r="U78" s="115" t="s">
        <v>105</v>
      </c>
      <c r="V78" s="210" t="str">
        <f>IF(W78=0,"out of scope",(INDEX('CostModel Coef'!$C$17:$C$18,W78)))</f>
        <v>MagRS</v>
      </c>
      <c r="W78" s="210">
        <v>1</v>
      </c>
      <c r="X78" s="210"/>
      <c r="Y78" s="116">
        <f>IFERROR(VLOOKUP(C78,LF_lamp!$A$8:$AI$68,35,0)*F78,0)</f>
        <v>0</v>
      </c>
      <c r="Z78" s="210"/>
      <c r="AA78" s="229">
        <f>VLOOKUP(D78,LF_Ballast!$A$8:$N$220,14,FALSE)</f>
        <v>0.9</v>
      </c>
      <c r="AB78" s="229" t="b">
        <f>VLOOKUP(D78,LF_Ballast!$A$8:$I$220,9,FALSE)="Dimming"</f>
        <v>0</v>
      </c>
      <c r="AC78" s="229" t="b">
        <f>VLOOKUP(D78,LF_Ballast!$A$8:$I$220,4,FALSE)="PS"</f>
        <v>0</v>
      </c>
      <c r="AD78" s="210"/>
      <c r="AE78" s="210">
        <f t="shared" si="11"/>
        <v>2</v>
      </c>
      <c r="AF78" s="184">
        <f t="shared" si="12"/>
        <v>0</v>
      </c>
      <c r="AG78" s="184">
        <f t="shared" si="13"/>
        <v>0</v>
      </c>
      <c r="AH78" s="184">
        <f>VLOOKUP($C78,LF_lamp!$A$8:$H$68,8,FALSE)*AE78</f>
        <v>68</v>
      </c>
      <c r="AI78" s="184">
        <f>VLOOKUP($C78,LF_lamp!$A$8:$H$68,8,FALSE)*AF78</f>
        <v>0</v>
      </c>
      <c r="AJ78" s="184">
        <f>VLOOKUP($C78,LF_lamp!$A$8:$H$68,8,FALSE)*AG78</f>
        <v>0</v>
      </c>
      <c r="AK78" s="184">
        <f t="shared" si="10"/>
        <v>2</v>
      </c>
      <c r="AL78" s="184">
        <f t="shared" si="14"/>
        <v>0</v>
      </c>
      <c r="AM78" s="184">
        <f t="shared" si="15"/>
        <v>0</v>
      </c>
      <c r="AN78" s="184"/>
      <c r="AO78" s="184">
        <f>IF($W78&gt;0,INDEX('CostModel Coef'!D$17:D$18,$W78),"")</f>
        <v>14.69</v>
      </c>
      <c r="AP78" s="184">
        <f>IF($W78&gt;0,INDEX('CostModel Coef'!E$17:E$18,$W78),"")</f>
        <v>0.4</v>
      </c>
      <c r="AQ78" s="184">
        <f>IF($W78&gt;0,INDEX('CostModel Coef'!F$17:F$18,$W78),"")</f>
        <v>9</v>
      </c>
      <c r="AR78" s="184">
        <f>IF($W78&gt;0,INDEX('CostModel Coef'!G$17:G$18,$W78),"")</f>
        <v>604</v>
      </c>
      <c r="AS78" s="184">
        <f>IF($W78&gt;0,INDEX('CostModel Coef'!H$17:H$18,$W78),"")</f>
        <v>10.56</v>
      </c>
      <c r="AT78" s="184">
        <f>IF($W78&gt;0,INDEX('CostModel Coef'!I$17:I$18,$W78),"")</f>
        <v>0.6</v>
      </c>
      <c r="AU78" s="184">
        <f>IF($W78&gt;0,INDEX('CostModel Coef'!J$17:J$18,$W78),"")</f>
        <v>1.2</v>
      </c>
      <c r="AV78" s="184">
        <f>IF($W78&gt;0,INDEX('CostModel Coef'!K$17:K$18,$W78),"")</f>
        <v>30.78</v>
      </c>
      <c r="AW78" s="184">
        <f>IF($W78&gt;0,INDEX('CostModel Coef'!L$17:L$18,$W78),"")</f>
        <v>0</v>
      </c>
      <c r="AX78" s="184">
        <f>IF($W78&gt;0,INDEX('CostModel Coef'!M$17:M$18,$W78),"")</f>
        <v>40.89</v>
      </c>
      <c r="AY78" s="184">
        <f>IF($W78&gt;0,INDEX('CostModel Coef'!N$17:N$18,$W78),"")</f>
        <v>0</v>
      </c>
      <c r="AZ78" s="184">
        <f>IF($W78&gt;0,INDEX('CostModel Coef'!O$17:O$18,$W78),"")</f>
        <v>0</v>
      </c>
      <c r="BA78" s="184"/>
      <c r="BB78" s="116">
        <f t="shared" si="19"/>
        <v>184.56800000000001</v>
      </c>
      <c r="BC78" s="116">
        <f t="shared" si="16"/>
        <v>0</v>
      </c>
      <c r="BD78" s="116">
        <f t="shared" si="17"/>
        <v>0</v>
      </c>
      <c r="BE78" s="210"/>
      <c r="BF78" s="196" t="str">
        <f t="shared" si="18"/>
        <v/>
      </c>
      <c r="BG78" s="210"/>
      <c r="BH78" s="210"/>
    </row>
    <row r="79" spans="1:60" hidden="1">
      <c r="A79" s="210" t="s">
        <v>2014</v>
      </c>
      <c r="B79" s="210" t="s">
        <v>1811</v>
      </c>
      <c r="C79" s="210" t="s">
        <v>1211</v>
      </c>
      <c r="D79" s="210" t="s">
        <v>1756</v>
      </c>
      <c r="E79" s="210" t="s">
        <v>129</v>
      </c>
      <c r="F79" s="210">
        <v>3</v>
      </c>
      <c r="G79" s="210">
        <v>2</v>
      </c>
      <c r="H79" s="210" t="s">
        <v>1857</v>
      </c>
      <c r="I79" s="210">
        <v>152</v>
      </c>
      <c r="J79" s="210" t="s">
        <v>1833</v>
      </c>
      <c r="K79" s="210" t="s">
        <v>83</v>
      </c>
      <c r="L79" s="210">
        <v>152</v>
      </c>
      <c r="M79" s="210"/>
      <c r="N79" s="210" t="s">
        <v>123</v>
      </c>
      <c r="O79" s="210"/>
      <c r="P79" s="210" t="s">
        <v>1799</v>
      </c>
      <c r="Q79" s="210" t="s">
        <v>129</v>
      </c>
      <c r="R79" s="210"/>
      <c r="S79" s="210" t="s">
        <v>111</v>
      </c>
      <c r="T79" s="210" t="s">
        <v>2015</v>
      </c>
      <c r="U79" s="115" t="s">
        <v>105</v>
      </c>
      <c r="V79" s="210" t="str">
        <f>IF(W79=0,"out of scope",(INDEX('CostModel Coef'!$C$17:$C$18,W79)))</f>
        <v>MagRS</v>
      </c>
      <c r="W79" s="210">
        <v>1</v>
      </c>
      <c r="X79" s="210"/>
      <c r="Y79" s="116">
        <f>IFERROR(VLOOKUP(C79,LF_lamp!$A$8:$AI$68,35,0)*F79,0)</f>
        <v>0</v>
      </c>
      <c r="Z79" s="210"/>
      <c r="AA79" s="229">
        <f>VLOOKUP(D79,LF_Ballast!$A$8:$N$220,14,FALSE)</f>
        <v>0.9</v>
      </c>
      <c r="AB79" s="229" t="b">
        <f>VLOOKUP(D79,LF_Ballast!$A$8:$I$220,9,FALSE)="Dimming"</f>
        <v>0</v>
      </c>
      <c r="AC79" s="229" t="b">
        <f>VLOOKUP(D79,LF_Ballast!$A$8:$I$220,4,FALSE)="PS"</f>
        <v>0</v>
      </c>
      <c r="AD79" s="210"/>
      <c r="AE79" s="210">
        <f t="shared" si="11"/>
        <v>1</v>
      </c>
      <c r="AF79" s="184">
        <f t="shared" si="12"/>
        <v>2</v>
      </c>
      <c r="AG79" s="184">
        <f t="shared" si="13"/>
        <v>0</v>
      </c>
      <c r="AH79" s="184">
        <f>VLOOKUP($C79,LF_lamp!$A$8:$H$68,8,FALSE)*AE79</f>
        <v>34</v>
      </c>
      <c r="AI79" s="184">
        <f>VLOOKUP($C79,LF_lamp!$A$8:$H$68,8,FALSE)*AF79</f>
        <v>68</v>
      </c>
      <c r="AJ79" s="184">
        <f>VLOOKUP($C79,LF_lamp!$A$8:$H$68,8,FALSE)*AG79</f>
        <v>0</v>
      </c>
      <c r="AK79" s="184">
        <f t="shared" si="10"/>
        <v>1</v>
      </c>
      <c r="AL79" s="184">
        <f t="shared" si="14"/>
        <v>1</v>
      </c>
      <c r="AM79" s="184">
        <f t="shared" si="15"/>
        <v>0</v>
      </c>
      <c r="AN79" s="184"/>
      <c r="AO79" s="184">
        <f>IF($W79&gt;0,INDEX('CostModel Coef'!D$17:D$18,$W79),"")</f>
        <v>14.69</v>
      </c>
      <c r="AP79" s="184">
        <f>IF($W79&gt;0,INDEX('CostModel Coef'!E$17:E$18,$W79),"")</f>
        <v>0.4</v>
      </c>
      <c r="AQ79" s="184">
        <f>IF($W79&gt;0,INDEX('CostModel Coef'!F$17:F$18,$W79),"")</f>
        <v>9</v>
      </c>
      <c r="AR79" s="184">
        <f>IF($W79&gt;0,INDEX('CostModel Coef'!G$17:G$18,$W79),"")</f>
        <v>604</v>
      </c>
      <c r="AS79" s="184">
        <f>IF($W79&gt;0,INDEX('CostModel Coef'!H$17:H$18,$W79),"")</f>
        <v>10.56</v>
      </c>
      <c r="AT79" s="184">
        <f>IF($W79&gt;0,INDEX('CostModel Coef'!I$17:I$18,$W79),"")</f>
        <v>0.6</v>
      </c>
      <c r="AU79" s="184">
        <f>IF($W79&gt;0,INDEX('CostModel Coef'!J$17:J$18,$W79),"")</f>
        <v>1.2</v>
      </c>
      <c r="AV79" s="184">
        <f>IF($W79&gt;0,INDEX('CostModel Coef'!K$17:K$18,$W79),"")</f>
        <v>30.78</v>
      </c>
      <c r="AW79" s="184">
        <f>IF($W79&gt;0,INDEX('CostModel Coef'!L$17:L$18,$W79),"")</f>
        <v>0</v>
      </c>
      <c r="AX79" s="184">
        <f>IF($W79&gt;0,INDEX('CostModel Coef'!M$17:M$18,$W79),"")</f>
        <v>40.89</v>
      </c>
      <c r="AY79" s="184">
        <f>IF($W79&gt;0,INDEX('CostModel Coef'!N$17:N$18,$W79),"")</f>
        <v>0</v>
      </c>
      <c r="AZ79" s="184">
        <f>IF($W79&gt;0,INDEX('CostModel Coef'!O$17:O$18,$W79),"")</f>
        <v>0</v>
      </c>
      <c r="BA79" s="184"/>
      <c r="BB79" s="116">
        <f t="shared" si="19"/>
        <v>78.683999999999997</v>
      </c>
      <c r="BC79" s="116">
        <f t="shared" si="16"/>
        <v>92.284000000000006</v>
      </c>
      <c r="BD79" s="116">
        <f t="shared" si="17"/>
        <v>0</v>
      </c>
      <c r="BE79" s="210"/>
      <c r="BF79" s="196" t="str">
        <f t="shared" si="18"/>
        <v/>
      </c>
      <c r="BG79" s="210"/>
      <c r="BH79" s="210"/>
    </row>
    <row r="80" spans="1:60" hidden="1">
      <c r="A80" s="210" t="s">
        <v>2016</v>
      </c>
      <c r="B80" s="210" t="s">
        <v>203</v>
      </c>
      <c r="C80" s="210" t="s">
        <v>1211</v>
      </c>
      <c r="D80" s="210" t="s">
        <v>1756</v>
      </c>
      <c r="E80" s="210" t="s">
        <v>129</v>
      </c>
      <c r="F80" s="210">
        <v>6</v>
      </c>
      <c r="G80" s="210">
        <v>2</v>
      </c>
      <c r="H80" s="210">
        <v>3</v>
      </c>
      <c r="I80" s="210">
        <v>216</v>
      </c>
      <c r="J80" s="210" t="s">
        <v>2017</v>
      </c>
      <c r="K80" s="210" t="s">
        <v>83</v>
      </c>
      <c r="L80" s="210">
        <v>216</v>
      </c>
      <c r="M80" s="210"/>
      <c r="N80" s="210" t="s">
        <v>123</v>
      </c>
      <c r="O80" s="210"/>
      <c r="P80" s="210" t="s">
        <v>1799</v>
      </c>
      <c r="Q80" s="210" t="s">
        <v>129</v>
      </c>
      <c r="R80" s="210"/>
      <c r="S80" s="210" t="s">
        <v>111</v>
      </c>
      <c r="T80" s="210" t="s">
        <v>2018</v>
      </c>
      <c r="U80" s="115" t="s">
        <v>105</v>
      </c>
      <c r="V80" s="210" t="str">
        <f>IF(W80=0,"out of scope",(INDEX('CostModel Coef'!$C$17:$C$18,W80)))</f>
        <v>MagRS</v>
      </c>
      <c r="W80" s="210">
        <v>1</v>
      </c>
      <c r="X80" s="210"/>
      <c r="Y80" s="116">
        <f>IFERROR(VLOOKUP(C80,LF_lamp!$A$8:$AI$68,35,0)*F80,0)</f>
        <v>0</v>
      </c>
      <c r="Z80" s="210"/>
      <c r="AA80" s="229">
        <f>VLOOKUP(D80,LF_Ballast!$A$8:$N$220,14,FALSE)</f>
        <v>0.9</v>
      </c>
      <c r="AB80" s="229" t="b">
        <f>VLOOKUP(D80,LF_Ballast!$A$8:$I$220,9,FALSE)="Dimming"</f>
        <v>0</v>
      </c>
      <c r="AC80" s="229" t="b">
        <f>VLOOKUP(D80,LF_Ballast!$A$8:$I$220,4,FALSE)="PS"</f>
        <v>0</v>
      </c>
      <c r="AD80" s="210"/>
      <c r="AE80" s="210">
        <f t="shared" si="11"/>
        <v>3</v>
      </c>
      <c r="AF80" s="184">
        <f t="shared" si="12"/>
        <v>0</v>
      </c>
      <c r="AG80" s="184">
        <f t="shared" si="13"/>
        <v>0</v>
      </c>
      <c r="AH80" s="184">
        <f>VLOOKUP($C80,LF_lamp!$A$8:$H$68,8,FALSE)*AE80</f>
        <v>102</v>
      </c>
      <c r="AI80" s="184">
        <f>VLOOKUP($C80,LF_lamp!$A$8:$H$68,8,FALSE)*AF80</f>
        <v>0</v>
      </c>
      <c r="AJ80" s="184">
        <f>VLOOKUP($C80,LF_lamp!$A$8:$H$68,8,FALSE)*AG80</f>
        <v>0</v>
      </c>
      <c r="AK80" s="184">
        <f t="shared" si="10"/>
        <v>2</v>
      </c>
      <c r="AL80" s="184">
        <f t="shared" si="14"/>
        <v>0</v>
      </c>
      <c r="AM80" s="184">
        <f t="shared" si="15"/>
        <v>0</v>
      </c>
      <c r="AN80" s="184"/>
      <c r="AO80" s="184">
        <f>IF($W80&gt;0,INDEX('CostModel Coef'!D$17:D$18,$W80),"")</f>
        <v>14.69</v>
      </c>
      <c r="AP80" s="184">
        <f>IF($W80&gt;0,INDEX('CostModel Coef'!E$17:E$18,$W80),"")</f>
        <v>0.4</v>
      </c>
      <c r="AQ80" s="184">
        <f>IF($W80&gt;0,INDEX('CostModel Coef'!F$17:F$18,$W80),"")</f>
        <v>9</v>
      </c>
      <c r="AR80" s="184">
        <f>IF($W80&gt;0,INDEX('CostModel Coef'!G$17:G$18,$W80),"")</f>
        <v>604</v>
      </c>
      <c r="AS80" s="184">
        <f>IF($W80&gt;0,INDEX('CostModel Coef'!H$17:H$18,$W80),"")</f>
        <v>10.56</v>
      </c>
      <c r="AT80" s="184">
        <f>IF($W80&gt;0,INDEX('CostModel Coef'!I$17:I$18,$W80),"")</f>
        <v>0.6</v>
      </c>
      <c r="AU80" s="184">
        <f>IF($W80&gt;0,INDEX('CostModel Coef'!J$17:J$18,$W80),"")</f>
        <v>1.2</v>
      </c>
      <c r="AV80" s="184">
        <f>IF($W80&gt;0,INDEX('CostModel Coef'!K$17:K$18,$W80),"")</f>
        <v>30.78</v>
      </c>
      <c r="AW80" s="184">
        <f>IF($W80&gt;0,INDEX('CostModel Coef'!L$17:L$18,$W80),"")</f>
        <v>0</v>
      </c>
      <c r="AX80" s="184">
        <f>IF($W80&gt;0,INDEX('CostModel Coef'!M$17:M$18,$W80),"")</f>
        <v>40.89</v>
      </c>
      <c r="AY80" s="184">
        <f>IF($W80&gt;0,INDEX('CostModel Coef'!N$17:N$18,$W80),"")</f>
        <v>0</v>
      </c>
      <c r="AZ80" s="184">
        <f>IF($W80&gt;0,INDEX('CostModel Coef'!O$17:O$18,$W80),"")</f>
        <v>0</v>
      </c>
      <c r="BA80" s="184"/>
      <c r="BB80" s="116">
        <f t="shared" si="19"/>
        <v>211.768</v>
      </c>
      <c r="BC80" s="116">
        <f t="shared" si="16"/>
        <v>0</v>
      </c>
      <c r="BD80" s="116">
        <f t="shared" si="17"/>
        <v>0</v>
      </c>
      <c r="BE80" s="210"/>
      <c r="BF80" s="196" t="str">
        <f t="shared" si="18"/>
        <v/>
      </c>
      <c r="BG80" s="210"/>
      <c r="BH80" s="210"/>
    </row>
    <row r="81" spans="1:60" hidden="1">
      <c r="A81" s="210" t="s">
        <v>2019</v>
      </c>
      <c r="B81" s="210" t="s">
        <v>1317</v>
      </c>
      <c r="C81" s="210" t="s">
        <v>1211</v>
      </c>
      <c r="D81" s="210" t="s">
        <v>1756</v>
      </c>
      <c r="E81" s="210" t="s">
        <v>129</v>
      </c>
      <c r="F81" s="210">
        <v>8</v>
      </c>
      <c r="G81" s="210">
        <v>2</v>
      </c>
      <c r="H81" s="210">
        <v>4</v>
      </c>
      <c r="I81" s="210">
        <v>288</v>
      </c>
      <c r="J81" s="210" t="s">
        <v>2020</v>
      </c>
      <c r="K81" s="210" t="s">
        <v>83</v>
      </c>
      <c r="L81" s="210">
        <v>288</v>
      </c>
      <c r="M81" s="210"/>
      <c r="N81" s="210" t="s">
        <v>123</v>
      </c>
      <c r="O81" s="210"/>
      <c r="P81" s="210" t="s">
        <v>1799</v>
      </c>
      <c r="Q81" s="210" t="s">
        <v>129</v>
      </c>
      <c r="R81" s="210"/>
      <c r="S81" s="210" t="s">
        <v>111</v>
      </c>
      <c r="T81" s="210" t="s">
        <v>2021</v>
      </c>
      <c r="U81" s="115" t="s">
        <v>105</v>
      </c>
      <c r="V81" s="210" t="str">
        <f>IF(W81=0,"out of scope",(INDEX('CostModel Coef'!$C$17:$C$18,W81)))</f>
        <v>MagRS</v>
      </c>
      <c r="W81" s="210">
        <v>1</v>
      </c>
      <c r="X81" s="210"/>
      <c r="Y81" s="116">
        <f>IFERROR(VLOOKUP(C81,LF_lamp!$A$8:$AI$68,35,0)*F81,0)</f>
        <v>0</v>
      </c>
      <c r="Z81" s="210"/>
      <c r="AA81" s="229">
        <f>VLOOKUP(D81,LF_Ballast!$A$8:$N$220,14,FALSE)</f>
        <v>0.9</v>
      </c>
      <c r="AB81" s="229" t="b">
        <f>VLOOKUP(D81,LF_Ballast!$A$8:$I$220,9,FALSE)="Dimming"</f>
        <v>0</v>
      </c>
      <c r="AC81" s="229" t="b">
        <f>VLOOKUP(D81,LF_Ballast!$A$8:$I$220,4,FALSE)="PS"</f>
        <v>0</v>
      </c>
      <c r="AD81" s="210"/>
      <c r="AE81" s="210">
        <f t="shared" si="11"/>
        <v>4</v>
      </c>
      <c r="AF81" s="184">
        <f t="shared" si="12"/>
        <v>0</v>
      </c>
      <c r="AG81" s="184">
        <f t="shared" si="13"/>
        <v>0</v>
      </c>
      <c r="AH81" s="184">
        <f>VLOOKUP($C81,LF_lamp!$A$8:$H$68,8,FALSE)*AE81</f>
        <v>136</v>
      </c>
      <c r="AI81" s="184">
        <f>VLOOKUP($C81,LF_lamp!$A$8:$H$68,8,FALSE)*AF81</f>
        <v>0</v>
      </c>
      <c r="AJ81" s="184">
        <f>VLOOKUP($C81,LF_lamp!$A$8:$H$68,8,FALSE)*AG81</f>
        <v>0</v>
      </c>
      <c r="AK81" s="184">
        <f t="shared" si="10"/>
        <v>2</v>
      </c>
      <c r="AL81" s="184">
        <f t="shared" si="14"/>
        <v>0</v>
      </c>
      <c r="AM81" s="184">
        <f t="shared" si="15"/>
        <v>0</v>
      </c>
      <c r="AN81" s="184"/>
      <c r="AO81" s="184">
        <f>IF($W81&gt;0,INDEX('CostModel Coef'!D$17:D$18,$W81),"")</f>
        <v>14.69</v>
      </c>
      <c r="AP81" s="184">
        <f>IF($W81&gt;0,INDEX('CostModel Coef'!E$17:E$18,$W81),"")</f>
        <v>0.4</v>
      </c>
      <c r="AQ81" s="184">
        <f>IF($W81&gt;0,INDEX('CostModel Coef'!F$17:F$18,$W81),"")</f>
        <v>9</v>
      </c>
      <c r="AR81" s="184">
        <f>IF($W81&gt;0,INDEX('CostModel Coef'!G$17:G$18,$W81),"")</f>
        <v>604</v>
      </c>
      <c r="AS81" s="184">
        <f>IF($W81&gt;0,INDEX('CostModel Coef'!H$17:H$18,$W81),"")</f>
        <v>10.56</v>
      </c>
      <c r="AT81" s="184">
        <f>IF($W81&gt;0,INDEX('CostModel Coef'!I$17:I$18,$W81),"")</f>
        <v>0.6</v>
      </c>
      <c r="AU81" s="184">
        <f>IF($W81&gt;0,INDEX('CostModel Coef'!J$17:J$18,$W81),"")</f>
        <v>1.2</v>
      </c>
      <c r="AV81" s="184">
        <f>IF($W81&gt;0,INDEX('CostModel Coef'!K$17:K$18,$W81),"")</f>
        <v>30.78</v>
      </c>
      <c r="AW81" s="184">
        <f>IF($W81&gt;0,INDEX('CostModel Coef'!L$17:L$18,$W81),"")</f>
        <v>0</v>
      </c>
      <c r="AX81" s="184">
        <f>IF($W81&gt;0,INDEX('CostModel Coef'!M$17:M$18,$W81),"")</f>
        <v>40.89</v>
      </c>
      <c r="AY81" s="184">
        <f>IF($W81&gt;0,INDEX('CostModel Coef'!N$17:N$18,$W81),"")</f>
        <v>0</v>
      </c>
      <c r="AZ81" s="184">
        <f>IF($W81&gt;0,INDEX('CostModel Coef'!O$17:O$18,$W81),"")</f>
        <v>0</v>
      </c>
      <c r="BA81" s="184"/>
      <c r="BB81" s="116">
        <f t="shared" si="19"/>
        <v>238.96800000000002</v>
      </c>
      <c r="BC81" s="116">
        <f t="shared" si="16"/>
        <v>0</v>
      </c>
      <c r="BD81" s="116">
        <f t="shared" si="17"/>
        <v>0</v>
      </c>
      <c r="BE81" s="210"/>
      <c r="BF81" s="196" t="str">
        <f t="shared" si="18"/>
        <v/>
      </c>
      <c r="BG81" s="210"/>
      <c r="BH81" s="210"/>
    </row>
    <row r="82" spans="1:60" hidden="1">
      <c r="A82" s="210" t="s">
        <v>2022</v>
      </c>
      <c r="B82" s="210" t="s">
        <v>1317</v>
      </c>
      <c r="C82" s="210" t="s">
        <v>1211</v>
      </c>
      <c r="D82" s="210" t="s">
        <v>1756</v>
      </c>
      <c r="E82" s="210" t="s">
        <v>129</v>
      </c>
      <c r="F82" s="210">
        <v>1</v>
      </c>
      <c r="G82" s="210">
        <v>0.5</v>
      </c>
      <c r="H82" s="210">
        <v>2</v>
      </c>
      <c r="I82" s="210">
        <v>36</v>
      </c>
      <c r="J82" s="210" t="s">
        <v>2023</v>
      </c>
      <c r="K82" s="210" t="s">
        <v>83</v>
      </c>
      <c r="L82" s="210">
        <v>36</v>
      </c>
      <c r="M82" s="210"/>
      <c r="N82" s="210" t="s">
        <v>123</v>
      </c>
      <c r="O82" s="210"/>
      <c r="P82" s="210" t="s">
        <v>1799</v>
      </c>
      <c r="Q82" s="210" t="s">
        <v>129</v>
      </c>
      <c r="R82" s="210"/>
      <c r="S82" s="210" t="s">
        <v>111</v>
      </c>
      <c r="T82" s="210" t="s">
        <v>2024</v>
      </c>
      <c r="U82" s="115" t="s">
        <v>105</v>
      </c>
      <c r="V82" s="210" t="str">
        <f>IF(W82=0,"out of scope",(INDEX('CostModel Coef'!$C$17:$C$18,W82)))</f>
        <v>MagRS</v>
      </c>
      <c r="W82" s="210">
        <v>1</v>
      </c>
      <c r="X82" s="210"/>
      <c r="Y82" s="116">
        <f>IFERROR(VLOOKUP(C82,LF_lamp!$A$8:$AI$68,35,0)*F82,0)</f>
        <v>0</v>
      </c>
      <c r="Z82" s="210"/>
      <c r="AA82" s="229">
        <f>VLOOKUP(D82,LF_Ballast!$A$8:$N$220,14,FALSE)</f>
        <v>0.9</v>
      </c>
      <c r="AB82" s="229" t="b">
        <f>VLOOKUP(D82,LF_Ballast!$A$8:$I$220,9,FALSE)="Dimming"</f>
        <v>0</v>
      </c>
      <c r="AC82" s="229" t="b">
        <f>VLOOKUP(D82,LF_Ballast!$A$8:$I$220,4,FALSE)="PS"</f>
        <v>0</v>
      </c>
      <c r="AD82" s="210"/>
      <c r="AE82" s="210">
        <f t="shared" si="11"/>
        <v>2</v>
      </c>
      <c r="AF82" s="184">
        <f t="shared" si="12"/>
        <v>0</v>
      </c>
      <c r="AG82" s="184">
        <f t="shared" si="13"/>
        <v>0</v>
      </c>
      <c r="AH82" s="184">
        <f>VLOOKUP($C82,LF_lamp!$A$8:$H$68,8,FALSE)*AE82</f>
        <v>68</v>
      </c>
      <c r="AI82" s="184">
        <f>VLOOKUP($C82,LF_lamp!$A$8:$H$68,8,FALSE)*AF82</f>
        <v>0</v>
      </c>
      <c r="AJ82" s="184">
        <f>VLOOKUP($C82,LF_lamp!$A$8:$H$68,8,FALSE)*AG82</f>
        <v>0</v>
      </c>
      <c r="AK82" s="184">
        <f t="shared" si="10"/>
        <v>0.5</v>
      </c>
      <c r="AL82" s="184">
        <f t="shared" si="14"/>
        <v>0</v>
      </c>
      <c r="AM82" s="184">
        <f t="shared" si="15"/>
        <v>0</v>
      </c>
      <c r="AN82" s="184"/>
      <c r="AO82" s="184">
        <f>IF($W82&gt;0,INDEX('CostModel Coef'!D$17:D$18,$W82),"")</f>
        <v>14.69</v>
      </c>
      <c r="AP82" s="184">
        <f>IF($W82&gt;0,INDEX('CostModel Coef'!E$17:E$18,$W82),"")</f>
        <v>0.4</v>
      </c>
      <c r="AQ82" s="184">
        <f>IF($W82&gt;0,INDEX('CostModel Coef'!F$17:F$18,$W82),"")</f>
        <v>9</v>
      </c>
      <c r="AR82" s="184">
        <f>IF($W82&gt;0,INDEX('CostModel Coef'!G$17:G$18,$W82),"")</f>
        <v>604</v>
      </c>
      <c r="AS82" s="184">
        <f>IF($W82&gt;0,INDEX('CostModel Coef'!H$17:H$18,$W82),"")</f>
        <v>10.56</v>
      </c>
      <c r="AT82" s="184">
        <f>IF($W82&gt;0,INDEX('CostModel Coef'!I$17:I$18,$W82),"")</f>
        <v>0.6</v>
      </c>
      <c r="AU82" s="184">
        <f>IF($W82&gt;0,INDEX('CostModel Coef'!J$17:J$18,$W82),"")</f>
        <v>1.2</v>
      </c>
      <c r="AV82" s="184">
        <f>IF($W82&gt;0,INDEX('CostModel Coef'!K$17:K$18,$W82),"")</f>
        <v>30.78</v>
      </c>
      <c r="AW82" s="184">
        <f>IF($W82&gt;0,INDEX('CostModel Coef'!L$17:L$18,$W82),"")</f>
        <v>0</v>
      </c>
      <c r="AX82" s="184">
        <f>IF($W82&gt;0,INDEX('CostModel Coef'!M$17:M$18,$W82),"")</f>
        <v>40.89</v>
      </c>
      <c r="AY82" s="184">
        <f>IF($W82&gt;0,INDEX('CostModel Coef'!N$17:N$18,$W82),"")</f>
        <v>0</v>
      </c>
      <c r="AZ82" s="184">
        <f>IF($W82&gt;0,INDEX('CostModel Coef'!O$17:O$18,$W82),"")</f>
        <v>0</v>
      </c>
      <c r="BA82" s="184"/>
      <c r="BB82" s="116">
        <f t="shared" si="19"/>
        <v>46.142000000000003</v>
      </c>
      <c r="BC82" s="116">
        <f t="shared" si="16"/>
        <v>0</v>
      </c>
      <c r="BD82" s="116">
        <f t="shared" si="17"/>
        <v>0</v>
      </c>
      <c r="BE82" s="210"/>
      <c r="BF82" s="196" t="str">
        <f t="shared" si="18"/>
        <v/>
      </c>
      <c r="BG82" s="210"/>
      <c r="BH82" s="210"/>
    </row>
    <row r="83" spans="1:60" hidden="1">
      <c r="A83" s="210" t="s">
        <v>2025</v>
      </c>
      <c r="B83" s="210" t="s">
        <v>203</v>
      </c>
      <c r="C83" s="210" t="s">
        <v>1211</v>
      </c>
      <c r="D83" s="210" t="s">
        <v>1756</v>
      </c>
      <c r="E83" s="210" t="s">
        <v>129</v>
      </c>
      <c r="F83" s="210">
        <v>1</v>
      </c>
      <c r="G83" s="210">
        <v>1</v>
      </c>
      <c r="H83" s="210">
        <v>1</v>
      </c>
      <c r="I83" s="210">
        <v>43</v>
      </c>
      <c r="J83" s="210" t="s">
        <v>2026</v>
      </c>
      <c r="K83" s="210" t="s">
        <v>83</v>
      </c>
      <c r="L83" s="210">
        <v>43</v>
      </c>
      <c r="M83" s="210"/>
      <c r="N83" s="210" t="s">
        <v>123</v>
      </c>
      <c r="O83" s="210"/>
      <c r="P83" s="210" t="s">
        <v>1799</v>
      </c>
      <c r="Q83" s="210" t="s">
        <v>129</v>
      </c>
      <c r="R83" s="210"/>
      <c r="S83" s="210" t="s">
        <v>111</v>
      </c>
      <c r="T83" s="210" t="s">
        <v>2027</v>
      </c>
      <c r="U83" s="115" t="s">
        <v>105</v>
      </c>
      <c r="V83" s="210" t="str">
        <f>IF(W83=0,"out of scope",(INDEX('CostModel Coef'!$C$17:$C$18,W83)))</f>
        <v>MagRS</v>
      </c>
      <c r="W83" s="210">
        <v>1</v>
      </c>
      <c r="X83" s="210"/>
      <c r="Y83" s="116">
        <f>IFERROR(VLOOKUP(C83,LF_lamp!$A$8:$AI$68,35,0)*F83,0)</f>
        <v>0</v>
      </c>
      <c r="Z83" s="210"/>
      <c r="AA83" s="229">
        <f>VLOOKUP(D83,LF_Ballast!$A$8:$N$220,14,FALSE)</f>
        <v>0.9</v>
      </c>
      <c r="AB83" s="229" t="b">
        <f>VLOOKUP(D83,LF_Ballast!$A$8:$I$220,9,FALSE)="Dimming"</f>
        <v>0</v>
      </c>
      <c r="AC83" s="229" t="b">
        <f>VLOOKUP(D83,LF_Ballast!$A$8:$I$220,4,FALSE)="PS"</f>
        <v>0</v>
      </c>
      <c r="AD83" s="210"/>
      <c r="AE83" s="210">
        <f t="shared" si="11"/>
        <v>1</v>
      </c>
      <c r="AF83" s="184">
        <f t="shared" si="12"/>
        <v>0</v>
      </c>
      <c r="AG83" s="184">
        <f t="shared" si="13"/>
        <v>0</v>
      </c>
      <c r="AH83" s="184">
        <f>VLOOKUP($C83,LF_lamp!$A$8:$H$68,8,FALSE)*AE83</f>
        <v>34</v>
      </c>
      <c r="AI83" s="184">
        <f>VLOOKUP($C83,LF_lamp!$A$8:$H$68,8,FALSE)*AF83</f>
        <v>0</v>
      </c>
      <c r="AJ83" s="184">
        <f>VLOOKUP($C83,LF_lamp!$A$8:$H$68,8,FALSE)*AG83</f>
        <v>0</v>
      </c>
      <c r="AK83" s="184">
        <f t="shared" si="10"/>
        <v>1</v>
      </c>
      <c r="AL83" s="184">
        <f t="shared" si="14"/>
        <v>0</v>
      </c>
      <c r="AM83" s="184">
        <f t="shared" si="15"/>
        <v>0</v>
      </c>
      <c r="AN83" s="184"/>
      <c r="AO83" s="184">
        <f>IF($W83&gt;0,INDEX('CostModel Coef'!D$17:D$18,$W83),"")</f>
        <v>14.69</v>
      </c>
      <c r="AP83" s="184">
        <f>IF($W83&gt;0,INDEX('CostModel Coef'!E$17:E$18,$W83),"")</f>
        <v>0.4</v>
      </c>
      <c r="AQ83" s="184">
        <f>IF($W83&gt;0,INDEX('CostModel Coef'!F$17:F$18,$W83),"")</f>
        <v>9</v>
      </c>
      <c r="AR83" s="184">
        <f>IF($W83&gt;0,INDEX('CostModel Coef'!G$17:G$18,$W83),"")</f>
        <v>604</v>
      </c>
      <c r="AS83" s="184">
        <f>IF($W83&gt;0,INDEX('CostModel Coef'!H$17:H$18,$W83),"")</f>
        <v>10.56</v>
      </c>
      <c r="AT83" s="184">
        <f>IF($W83&gt;0,INDEX('CostModel Coef'!I$17:I$18,$W83),"")</f>
        <v>0.6</v>
      </c>
      <c r="AU83" s="184">
        <f>IF($W83&gt;0,INDEX('CostModel Coef'!J$17:J$18,$W83),"")</f>
        <v>1.2</v>
      </c>
      <c r="AV83" s="184">
        <f>IF($W83&gt;0,INDEX('CostModel Coef'!K$17:K$18,$W83),"")</f>
        <v>30.78</v>
      </c>
      <c r="AW83" s="184">
        <f>IF($W83&gt;0,INDEX('CostModel Coef'!L$17:L$18,$W83),"")</f>
        <v>0</v>
      </c>
      <c r="AX83" s="184">
        <f>IF($W83&gt;0,INDEX('CostModel Coef'!M$17:M$18,$W83),"")</f>
        <v>40.89</v>
      </c>
      <c r="AY83" s="184">
        <f>IF($W83&gt;0,INDEX('CostModel Coef'!N$17:N$18,$W83),"")</f>
        <v>0</v>
      </c>
      <c r="AZ83" s="184">
        <f>IF($W83&gt;0,INDEX('CostModel Coef'!O$17:O$18,$W83),"")</f>
        <v>0</v>
      </c>
      <c r="BA83" s="184"/>
      <c r="BB83" s="116">
        <f t="shared" si="19"/>
        <v>78.683999999999997</v>
      </c>
      <c r="BC83" s="116">
        <f t="shared" si="16"/>
        <v>0</v>
      </c>
      <c r="BD83" s="116">
        <f t="shared" si="17"/>
        <v>0</v>
      </c>
      <c r="BE83" s="210"/>
      <c r="BF83" s="196" t="str">
        <f t="shared" si="18"/>
        <v/>
      </c>
      <c r="BG83" s="210"/>
      <c r="BH83" s="210"/>
    </row>
    <row r="84" spans="1:60" hidden="1">
      <c r="A84" s="210" t="s">
        <v>2028</v>
      </c>
      <c r="B84" s="210" t="s">
        <v>203</v>
      </c>
      <c r="C84" s="210" t="s">
        <v>1211</v>
      </c>
      <c r="D84" s="210" t="s">
        <v>1756</v>
      </c>
      <c r="E84" s="210" t="s">
        <v>129</v>
      </c>
      <c r="F84" s="210">
        <v>2</v>
      </c>
      <c r="G84" s="210">
        <v>1</v>
      </c>
      <c r="H84" s="210">
        <v>2</v>
      </c>
      <c r="I84" s="210">
        <v>72</v>
      </c>
      <c r="J84" s="210" t="s">
        <v>2029</v>
      </c>
      <c r="K84" s="210" t="s">
        <v>83</v>
      </c>
      <c r="L84" s="210">
        <v>72</v>
      </c>
      <c r="M84" s="210"/>
      <c r="N84" s="210" t="s">
        <v>123</v>
      </c>
      <c r="O84" s="210"/>
      <c r="P84" s="210" t="s">
        <v>1799</v>
      </c>
      <c r="Q84" s="210" t="s">
        <v>129</v>
      </c>
      <c r="R84" s="210"/>
      <c r="S84" s="210" t="s">
        <v>111</v>
      </c>
      <c r="T84" s="210" t="s">
        <v>2030</v>
      </c>
      <c r="U84" s="115" t="s">
        <v>105</v>
      </c>
      <c r="V84" s="210" t="str">
        <f>IF(W84=0,"out of scope",(INDEX('CostModel Coef'!$C$17:$C$18,W84)))</f>
        <v>MagRS</v>
      </c>
      <c r="W84" s="210">
        <v>1</v>
      </c>
      <c r="X84" s="210"/>
      <c r="Y84" s="116">
        <f>IFERROR(VLOOKUP(C84,LF_lamp!$A$8:$AI$68,35,0)*F84,0)</f>
        <v>0</v>
      </c>
      <c r="Z84" s="210"/>
      <c r="AA84" s="229">
        <f>VLOOKUP(D84,LF_Ballast!$A$8:$N$220,14,FALSE)</f>
        <v>0.9</v>
      </c>
      <c r="AB84" s="229" t="b">
        <f>VLOOKUP(D84,LF_Ballast!$A$8:$I$220,9,FALSE)="Dimming"</f>
        <v>0</v>
      </c>
      <c r="AC84" s="229" t="b">
        <f>VLOOKUP(D84,LF_Ballast!$A$8:$I$220,4,FALSE)="PS"</f>
        <v>0</v>
      </c>
      <c r="AD84" s="210"/>
      <c r="AE84" s="210">
        <f t="shared" si="11"/>
        <v>2</v>
      </c>
      <c r="AF84" s="184">
        <f t="shared" si="12"/>
        <v>0</v>
      </c>
      <c r="AG84" s="184">
        <f t="shared" si="13"/>
        <v>0</v>
      </c>
      <c r="AH84" s="184">
        <f>VLOOKUP($C84,LF_lamp!$A$8:$H$68,8,FALSE)*AE84</f>
        <v>68</v>
      </c>
      <c r="AI84" s="184">
        <f>VLOOKUP($C84,LF_lamp!$A$8:$H$68,8,FALSE)*AF84</f>
        <v>0</v>
      </c>
      <c r="AJ84" s="184">
        <f>VLOOKUP($C84,LF_lamp!$A$8:$H$68,8,FALSE)*AG84</f>
        <v>0</v>
      </c>
      <c r="AK84" s="184">
        <f t="shared" si="10"/>
        <v>1</v>
      </c>
      <c r="AL84" s="184">
        <f t="shared" si="14"/>
        <v>0</v>
      </c>
      <c r="AM84" s="184">
        <f t="shared" si="15"/>
        <v>0</v>
      </c>
      <c r="AN84" s="184"/>
      <c r="AO84" s="184">
        <f>IF($W84&gt;0,INDEX('CostModel Coef'!D$17:D$18,$W84),"")</f>
        <v>14.69</v>
      </c>
      <c r="AP84" s="184">
        <f>IF($W84&gt;0,INDEX('CostModel Coef'!E$17:E$18,$W84),"")</f>
        <v>0.4</v>
      </c>
      <c r="AQ84" s="184">
        <f>IF($W84&gt;0,INDEX('CostModel Coef'!F$17:F$18,$W84),"")</f>
        <v>9</v>
      </c>
      <c r="AR84" s="184">
        <f>IF($W84&gt;0,INDEX('CostModel Coef'!G$17:G$18,$W84),"")</f>
        <v>604</v>
      </c>
      <c r="AS84" s="184">
        <f>IF($W84&gt;0,INDEX('CostModel Coef'!H$17:H$18,$W84),"")</f>
        <v>10.56</v>
      </c>
      <c r="AT84" s="184">
        <f>IF($W84&gt;0,INDEX('CostModel Coef'!I$17:I$18,$W84),"")</f>
        <v>0.6</v>
      </c>
      <c r="AU84" s="184">
        <f>IF($W84&gt;0,INDEX('CostModel Coef'!J$17:J$18,$W84),"")</f>
        <v>1.2</v>
      </c>
      <c r="AV84" s="184">
        <f>IF($W84&gt;0,INDEX('CostModel Coef'!K$17:K$18,$W84),"")</f>
        <v>30.78</v>
      </c>
      <c r="AW84" s="184">
        <f>IF($W84&gt;0,INDEX('CostModel Coef'!L$17:L$18,$W84),"")</f>
        <v>0</v>
      </c>
      <c r="AX84" s="184">
        <f>IF($W84&gt;0,INDEX('CostModel Coef'!M$17:M$18,$W84),"")</f>
        <v>40.89</v>
      </c>
      <c r="AY84" s="184">
        <f>IF($W84&gt;0,INDEX('CostModel Coef'!N$17:N$18,$W84),"")</f>
        <v>0</v>
      </c>
      <c r="AZ84" s="184">
        <f>IF($W84&gt;0,INDEX('CostModel Coef'!O$17:O$18,$W84),"")</f>
        <v>0</v>
      </c>
      <c r="BA84" s="184"/>
      <c r="BB84" s="116">
        <f t="shared" si="19"/>
        <v>92.284000000000006</v>
      </c>
      <c r="BC84" s="116">
        <f t="shared" si="16"/>
        <v>0</v>
      </c>
      <c r="BD84" s="116">
        <f t="shared" si="17"/>
        <v>0</v>
      </c>
      <c r="BE84" s="210"/>
      <c r="BF84" s="196" t="str">
        <f t="shared" si="18"/>
        <v/>
      </c>
      <c r="BG84" s="210"/>
      <c r="BH84" s="210"/>
    </row>
    <row r="85" spans="1:60" hidden="1">
      <c r="A85" s="210" t="s">
        <v>2031</v>
      </c>
      <c r="B85" s="210" t="s">
        <v>1811</v>
      </c>
      <c r="C85" s="210" t="s">
        <v>1211</v>
      </c>
      <c r="D85" s="210" t="s">
        <v>1762</v>
      </c>
      <c r="E85" s="210" t="s">
        <v>129</v>
      </c>
      <c r="F85" s="210">
        <v>2</v>
      </c>
      <c r="G85" s="210">
        <v>1</v>
      </c>
      <c r="H85" s="210">
        <v>2</v>
      </c>
      <c r="I85" s="210">
        <v>48</v>
      </c>
      <c r="J85" s="210" t="s">
        <v>1833</v>
      </c>
      <c r="K85" s="210" t="s">
        <v>83</v>
      </c>
      <c r="L85" s="210">
        <v>48</v>
      </c>
      <c r="M85" s="210"/>
      <c r="N85" s="210" t="s">
        <v>117</v>
      </c>
      <c r="O85" s="210"/>
      <c r="P85" s="210" t="s">
        <v>1812</v>
      </c>
      <c r="Q85" s="210" t="s">
        <v>136</v>
      </c>
      <c r="R85" s="210"/>
      <c r="S85" s="210" t="s">
        <v>111</v>
      </c>
      <c r="T85" s="210" t="s">
        <v>2032</v>
      </c>
      <c r="U85" s="115" t="s">
        <v>105</v>
      </c>
      <c r="V85" s="210" t="str">
        <f>IF(W85=0,"out of scope",(INDEX('CostModel Coef'!$C$17:$C$18,W85)))</f>
        <v>MagRS</v>
      </c>
      <c r="W85" s="210">
        <v>1</v>
      </c>
      <c r="X85" s="210"/>
      <c r="Y85" s="116">
        <f>IFERROR(VLOOKUP(C85,LF_lamp!$A$8:$AI$68,35,0)*F85,0)</f>
        <v>0</v>
      </c>
      <c r="Z85" s="210"/>
      <c r="AA85" s="229">
        <f>VLOOKUP(D85,LF_Ballast!$A$8:$N$220,14,FALSE)</f>
        <v>0.9</v>
      </c>
      <c r="AB85" s="229" t="b">
        <f>VLOOKUP(D85,LF_Ballast!$A$8:$I$220,9,FALSE)="Dimming"</f>
        <v>0</v>
      </c>
      <c r="AC85" s="229" t="b">
        <f>VLOOKUP(D85,LF_Ballast!$A$8:$I$220,4,FALSE)="PS"</f>
        <v>0</v>
      </c>
      <c r="AD85" s="210"/>
      <c r="AE85" s="210">
        <f t="shared" si="11"/>
        <v>2</v>
      </c>
      <c r="AF85" s="184">
        <f t="shared" si="12"/>
        <v>0</v>
      </c>
      <c r="AG85" s="184">
        <f t="shared" si="13"/>
        <v>0</v>
      </c>
      <c r="AH85" s="184">
        <f>VLOOKUP($C85,LF_lamp!$A$8:$H$68,8,FALSE)*AE85</f>
        <v>68</v>
      </c>
      <c r="AI85" s="184">
        <f>VLOOKUP($C85,LF_lamp!$A$8:$H$68,8,FALSE)*AF85</f>
        <v>0</v>
      </c>
      <c r="AJ85" s="184">
        <f>VLOOKUP($C85,LF_lamp!$A$8:$H$68,8,FALSE)*AG85</f>
        <v>0</v>
      </c>
      <c r="AK85" s="184">
        <f t="shared" si="10"/>
        <v>1</v>
      </c>
      <c r="AL85" s="184">
        <f t="shared" si="14"/>
        <v>0</v>
      </c>
      <c r="AM85" s="184">
        <f t="shared" si="15"/>
        <v>0</v>
      </c>
      <c r="AN85" s="184"/>
      <c r="AO85" s="184">
        <f>IF($W85&gt;0,INDEX('CostModel Coef'!D$17:D$18,$W85),"")</f>
        <v>14.69</v>
      </c>
      <c r="AP85" s="184">
        <f>IF($W85&gt;0,INDEX('CostModel Coef'!E$17:E$18,$W85),"")</f>
        <v>0.4</v>
      </c>
      <c r="AQ85" s="184">
        <f>IF($W85&gt;0,INDEX('CostModel Coef'!F$17:F$18,$W85),"")</f>
        <v>9</v>
      </c>
      <c r="AR85" s="184">
        <f>IF($W85&gt;0,INDEX('CostModel Coef'!G$17:G$18,$W85),"")</f>
        <v>604</v>
      </c>
      <c r="AS85" s="184">
        <f>IF($W85&gt;0,INDEX('CostModel Coef'!H$17:H$18,$W85),"")</f>
        <v>10.56</v>
      </c>
      <c r="AT85" s="184">
        <f>IF($W85&gt;0,INDEX('CostModel Coef'!I$17:I$18,$W85),"")</f>
        <v>0.6</v>
      </c>
      <c r="AU85" s="184">
        <f>IF($W85&gt;0,INDEX('CostModel Coef'!J$17:J$18,$W85),"")</f>
        <v>1.2</v>
      </c>
      <c r="AV85" s="184">
        <f>IF($W85&gt;0,INDEX('CostModel Coef'!K$17:K$18,$W85),"")</f>
        <v>30.78</v>
      </c>
      <c r="AW85" s="184">
        <f>IF($W85&gt;0,INDEX('CostModel Coef'!L$17:L$18,$W85),"")</f>
        <v>0</v>
      </c>
      <c r="AX85" s="184">
        <f>IF($W85&gt;0,INDEX('CostModel Coef'!M$17:M$18,$W85),"")</f>
        <v>40.89</v>
      </c>
      <c r="AY85" s="184">
        <f>IF($W85&gt;0,INDEX('CostModel Coef'!N$17:N$18,$W85),"")</f>
        <v>0</v>
      </c>
      <c r="AZ85" s="184">
        <f>IF($W85&gt;0,INDEX('CostModel Coef'!O$17:O$18,$W85),"")</f>
        <v>0</v>
      </c>
      <c r="BA85" s="184"/>
      <c r="BB85" s="116">
        <f t="shared" si="19"/>
        <v>92.284000000000006</v>
      </c>
      <c r="BC85" s="116">
        <f t="shared" si="16"/>
        <v>0</v>
      </c>
      <c r="BD85" s="116">
        <f t="shared" si="17"/>
        <v>0</v>
      </c>
      <c r="BE85" s="210"/>
      <c r="BF85" s="196" t="str">
        <f t="shared" si="18"/>
        <v/>
      </c>
      <c r="BG85" s="210"/>
      <c r="BH85" s="210"/>
    </row>
    <row r="86" spans="1:60" hidden="1">
      <c r="A86" s="210" t="s">
        <v>2033</v>
      </c>
      <c r="B86" s="210" t="s">
        <v>1317</v>
      </c>
      <c r="C86" s="210" t="s">
        <v>1213</v>
      </c>
      <c r="D86" s="210" t="s">
        <v>1409</v>
      </c>
      <c r="E86" s="210" t="s">
        <v>129</v>
      </c>
      <c r="F86" s="210">
        <v>3</v>
      </c>
      <c r="G86" s="210">
        <v>1</v>
      </c>
      <c r="H86" s="210">
        <v>3</v>
      </c>
      <c r="I86" s="210">
        <v>120</v>
      </c>
      <c r="J86" s="210" t="s">
        <v>2034</v>
      </c>
      <c r="K86" s="210" t="s">
        <v>83</v>
      </c>
      <c r="L86" s="210">
        <v>120</v>
      </c>
      <c r="M86" s="210"/>
      <c r="N86" s="210" t="s">
        <v>123</v>
      </c>
      <c r="O86" s="210"/>
      <c r="P86" s="210" t="s">
        <v>1799</v>
      </c>
      <c r="Q86" s="210" t="s">
        <v>129</v>
      </c>
      <c r="R86" s="210"/>
      <c r="S86" s="210" t="s">
        <v>111</v>
      </c>
      <c r="T86" s="210" t="s">
        <v>2035</v>
      </c>
      <c r="U86" s="115" t="s">
        <v>105</v>
      </c>
      <c r="V86" s="210" t="str">
        <f>IF(W86=0,"out of scope",(INDEX('CostModel Coef'!$C$17:$C$18,W86)))</f>
        <v>Elec</v>
      </c>
      <c r="W86" s="210">
        <v>2</v>
      </c>
      <c r="X86" s="210"/>
      <c r="Y86" s="116">
        <f>IFERROR(VLOOKUP(C86,LF_lamp!$A$8:$AI$68,35,0)*F86,0)</f>
        <v>0</v>
      </c>
      <c r="Z86" s="210"/>
      <c r="AA86" s="229">
        <f>VLOOKUP(D86,LF_Ballast!$A$8:$N$220,14,FALSE)</f>
        <v>0.9</v>
      </c>
      <c r="AB86" s="229" t="b">
        <f>VLOOKUP(D86,LF_Ballast!$A$8:$I$220,9,FALSE)="Dimming"</f>
        <v>0</v>
      </c>
      <c r="AC86" s="229" t="b">
        <f>VLOOKUP(D86,LF_Ballast!$A$8:$I$220,4,FALSE)="PS"</f>
        <v>0</v>
      </c>
      <c r="AD86" s="210"/>
      <c r="AE86" s="210">
        <f t="shared" si="11"/>
        <v>3</v>
      </c>
      <c r="AF86" s="184">
        <f t="shared" si="12"/>
        <v>0</v>
      </c>
      <c r="AG86" s="184">
        <f t="shared" si="13"/>
        <v>0</v>
      </c>
      <c r="AH86" s="184">
        <f>VLOOKUP($C86,LF_lamp!$A$8:$H$68,8,FALSE)*AE86</f>
        <v>117</v>
      </c>
      <c r="AI86" s="184">
        <f>VLOOKUP($C86,LF_lamp!$A$8:$H$68,8,FALSE)*AF86</f>
        <v>0</v>
      </c>
      <c r="AJ86" s="184">
        <f>VLOOKUP($C86,LF_lamp!$A$8:$H$68,8,FALSE)*AG86</f>
        <v>0</v>
      </c>
      <c r="AK86" s="184">
        <f t="shared" si="10"/>
        <v>1</v>
      </c>
      <c r="AL86" s="184">
        <f t="shared" si="14"/>
        <v>0</v>
      </c>
      <c r="AM86" s="184">
        <f t="shared" si="15"/>
        <v>0</v>
      </c>
      <c r="AN86" s="184"/>
      <c r="AO86" s="184">
        <f>IF($W86&gt;0,INDEX('CostModel Coef'!D$17:D$18,$W86),"")</f>
        <v>21.92</v>
      </c>
      <c r="AP86" s="184">
        <f>IF($W86&gt;0,INDEX('CostModel Coef'!E$17:E$18,$W86),"")</f>
        <v>0.161</v>
      </c>
      <c r="AQ86" s="184">
        <f>IF($W86&gt;0,INDEX('CostModel Coef'!F$17:F$18,$W86),"")</f>
        <v>19</v>
      </c>
      <c r="AR86" s="184">
        <f>IF($W86&gt;0,INDEX('CostModel Coef'!G$17:G$18,$W86),"")</f>
        <v>116</v>
      </c>
      <c r="AS86" s="184">
        <f>IF($W86&gt;0,INDEX('CostModel Coef'!H$17:H$18,$W86),"")</f>
        <v>-11.27</v>
      </c>
      <c r="AT86" s="184">
        <f>IF($W86&gt;0,INDEX('CostModel Coef'!I$17:I$18,$W86),"")</f>
        <v>0.74</v>
      </c>
      <c r="AU86" s="184">
        <f>IF($W86&gt;0,INDEX('CostModel Coef'!J$17:J$18,$W86),"")</f>
        <v>1.18</v>
      </c>
      <c r="AV86" s="184">
        <f>IF($W86&gt;0,INDEX('CostModel Coef'!K$17:K$18,$W86),"")</f>
        <v>31.59</v>
      </c>
      <c r="AW86" s="184">
        <f>IF($W86&gt;0,INDEX('CostModel Coef'!L$17:L$18,$W86),"")</f>
        <v>17.190000000000001</v>
      </c>
      <c r="AX86" s="184">
        <f>IF($W86&gt;0,INDEX('CostModel Coef'!M$17:M$18,$W86),"")</f>
        <v>0</v>
      </c>
      <c r="AY86" s="184">
        <f>IF($W86&gt;0,INDEX('CostModel Coef'!N$17:N$18,$W86),"")</f>
        <v>0</v>
      </c>
      <c r="AZ86" s="184">
        <f>IF($W86&gt;0,INDEX('CostModel Coef'!O$17:O$18,$W86),"")</f>
        <v>-10.14</v>
      </c>
      <c r="BA86" s="184"/>
      <c r="BB86" s="116">
        <f t="shared" si="19"/>
        <v>30.617000000000004</v>
      </c>
      <c r="BC86" s="116">
        <f t="shared" si="16"/>
        <v>0</v>
      </c>
      <c r="BD86" s="116">
        <f t="shared" si="17"/>
        <v>0</v>
      </c>
      <c r="BE86" s="210"/>
      <c r="BF86" s="196" t="str">
        <f t="shared" si="18"/>
        <v/>
      </c>
      <c r="BG86" s="210"/>
      <c r="BH86" s="210"/>
    </row>
    <row r="87" spans="1:60" hidden="1">
      <c r="A87" s="210" t="s">
        <v>2036</v>
      </c>
      <c r="B87" s="210" t="s">
        <v>1317</v>
      </c>
      <c r="C87" s="210" t="s">
        <v>1213</v>
      </c>
      <c r="D87" s="210" t="s">
        <v>1409</v>
      </c>
      <c r="E87" s="210" t="s">
        <v>129</v>
      </c>
      <c r="F87" s="210">
        <v>4</v>
      </c>
      <c r="G87" s="210">
        <v>1</v>
      </c>
      <c r="H87" s="210">
        <v>4</v>
      </c>
      <c r="I87" s="210">
        <v>148</v>
      </c>
      <c r="J87" s="210" t="s">
        <v>2037</v>
      </c>
      <c r="K87" s="210" t="s">
        <v>83</v>
      </c>
      <c r="L87" s="210">
        <v>148</v>
      </c>
      <c r="M87" s="210"/>
      <c r="N87" s="210" t="s">
        <v>123</v>
      </c>
      <c r="O87" s="210"/>
      <c r="P87" s="210" t="s">
        <v>1799</v>
      </c>
      <c r="Q87" s="210" t="s">
        <v>129</v>
      </c>
      <c r="R87" s="210"/>
      <c r="S87" s="210" t="s">
        <v>111</v>
      </c>
      <c r="T87" s="210" t="s">
        <v>2038</v>
      </c>
      <c r="U87" s="115" t="s">
        <v>105</v>
      </c>
      <c r="V87" s="210" t="str">
        <f>IF(W87=0,"out of scope",(INDEX('CostModel Coef'!$C$17:$C$18,W87)))</f>
        <v>Elec</v>
      </c>
      <c r="W87" s="210">
        <v>2</v>
      </c>
      <c r="X87" s="210"/>
      <c r="Y87" s="116">
        <f>IFERROR(VLOOKUP(C87,LF_lamp!$A$8:$AI$68,35,0)*F87,0)</f>
        <v>0</v>
      </c>
      <c r="Z87" s="210"/>
      <c r="AA87" s="229">
        <f>VLOOKUP(D87,LF_Ballast!$A$8:$N$220,14,FALSE)</f>
        <v>0.9</v>
      </c>
      <c r="AB87" s="229" t="b">
        <f>VLOOKUP(D87,LF_Ballast!$A$8:$I$220,9,FALSE)="Dimming"</f>
        <v>0</v>
      </c>
      <c r="AC87" s="229" t="b">
        <f>VLOOKUP(D87,LF_Ballast!$A$8:$I$220,4,FALSE)="PS"</f>
        <v>0</v>
      </c>
      <c r="AD87" s="210"/>
      <c r="AE87" s="210">
        <f t="shared" si="11"/>
        <v>4</v>
      </c>
      <c r="AF87" s="184">
        <f t="shared" si="12"/>
        <v>0</v>
      </c>
      <c r="AG87" s="184">
        <f t="shared" si="13"/>
        <v>0</v>
      </c>
      <c r="AH87" s="184">
        <f>VLOOKUP($C87,LF_lamp!$A$8:$H$68,8,FALSE)*AE87</f>
        <v>156</v>
      </c>
      <c r="AI87" s="184">
        <f>VLOOKUP($C87,LF_lamp!$A$8:$H$68,8,FALSE)*AF87</f>
        <v>0</v>
      </c>
      <c r="AJ87" s="184">
        <f>VLOOKUP($C87,LF_lamp!$A$8:$H$68,8,FALSE)*AG87</f>
        <v>0</v>
      </c>
      <c r="AK87" s="184">
        <f t="shared" si="10"/>
        <v>1</v>
      </c>
      <c r="AL87" s="184">
        <f t="shared" si="14"/>
        <v>0</v>
      </c>
      <c r="AM87" s="184">
        <f t="shared" si="15"/>
        <v>0</v>
      </c>
      <c r="AN87" s="184"/>
      <c r="AO87" s="184">
        <f>IF($W87&gt;0,INDEX('CostModel Coef'!D$17:D$18,$W87),"")</f>
        <v>21.92</v>
      </c>
      <c r="AP87" s="184">
        <f>IF($W87&gt;0,INDEX('CostModel Coef'!E$17:E$18,$W87),"")</f>
        <v>0.161</v>
      </c>
      <c r="AQ87" s="184">
        <f>IF($W87&gt;0,INDEX('CostModel Coef'!F$17:F$18,$W87),"")</f>
        <v>19</v>
      </c>
      <c r="AR87" s="184">
        <f>IF($W87&gt;0,INDEX('CostModel Coef'!G$17:G$18,$W87),"")</f>
        <v>116</v>
      </c>
      <c r="AS87" s="184">
        <f>IF($W87&gt;0,INDEX('CostModel Coef'!H$17:H$18,$W87),"")</f>
        <v>-11.27</v>
      </c>
      <c r="AT87" s="184">
        <f>IF($W87&gt;0,INDEX('CostModel Coef'!I$17:I$18,$W87),"")</f>
        <v>0.74</v>
      </c>
      <c r="AU87" s="184">
        <f>IF($W87&gt;0,INDEX('CostModel Coef'!J$17:J$18,$W87),"")</f>
        <v>1.18</v>
      </c>
      <c r="AV87" s="184">
        <f>IF($W87&gt;0,INDEX('CostModel Coef'!K$17:K$18,$W87),"")</f>
        <v>31.59</v>
      </c>
      <c r="AW87" s="184">
        <f>IF($W87&gt;0,INDEX('CostModel Coef'!L$17:L$18,$W87),"")</f>
        <v>17.190000000000001</v>
      </c>
      <c r="AX87" s="184">
        <f>IF($W87&gt;0,INDEX('CostModel Coef'!M$17:M$18,$W87),"")</f>
        <v>0</v>
      </c>
      <c r="AY87" s="184">
        <f>IF($W87&gt;0,INDEX('CostModel Coef'!N$17:N$18,$W87),"")</f>
        <v>0</v>
      </c>
      <c r="AZ87" s="184">
        <f>IF($W87&gt;0,INDEX('CostModel Coef'!O$17:O$18,$W87),"")</f>
        <v>-10.14</v>
      </c>
      <c r="BA87" s="184"/>
      <c r="BB87" s="116">
        <f t="shared" si="19"/>
        <v>36.896000000000001</v>
      </c>
      <c r="BC87" s="116">
        <f t="shared" si="16"/>
        <v>0</v>
      </c>
      <c r="BD87" s="116">
        <f t="shared" si="17"/>
        <v>0</v>
      </c>
      <c r="BE87" s="210"/>
      <c r="BF87" s="196" t="str">
        <f t="shared" si="18"/>
        <v/>
      </c>
      <c r="BG87" s="210"/>
      <c r="BH87" s="210"/>
    </row>
    <row r="88" spans="1:60" hidden="1">
      <c r="A88" s="210" t="s">
        <v>2039</v>
      </c>
      <c r="B88" s="210" t="s">
        <v>1317</v>
      </c>
      <c r="C88" s="210" t="s">
        <v>1213</v>
      </c>
      <c r="D88" s="210" t="s">
        <v>1409</v>
      </c>
      <c r="E88" s="210" t="s">
        <v>129</v>
      </c>
      <c r="F88" s="210">
        <v>1</v>
      </c>
      <c r="G88" s="210">
        <v>0.5</v>
      </c>
      <c r="H88" s="210">
        <v>2</v>
      </c>
      <c r="I88" s="210">
        <v>37</v>
      </c>
      <c r="J88" s="210" t="s">
        <v>2040</v>
      </c>
      <c r="K88" s="210" t="s">
        <v>83</v>
      </c>
      <c r="L88" s="210">
        <v>37</v>
      </c>
      <c r="M88" s="210"/>
      <c r="N88" s="210" t="s">
        <v>123</v>
      </c>
      <c r="O88" s="210"/>
      <c r="P88" s="210" t="s">
        <v>1799</v>
      </c>
      <c r="Q88" s="210" t="s">
        <v>129</v>
      </c>
      <c r="R88" s="210"/>
      <c r="S88" s="210" t="s">
        <v>111</v>
      </c>
      <c r="T88" s="210" t="s">
        <v>2041</v>
      </c>
      <c r="U88" s="115" t="s">
        <v>105</v>
      </c>
      <c r="V88" s="210" t="str">
        <f>IF(W88=0,"out of scope",(INDEX('CostModel Coef'!$C$17:$C$18,W88)))</f>
        <v>Elec</v>
      </c>
      <c r="W88" s="210">
        <v>2</v>
      </c>
      <c r="X88" s="210"/>
      <c r="Y88" s="116">
        <f>IFERROR(VLOOKUP(C88,LF_lamp!$A$8:$AI$68,35,0)*F88,0)</f>
        <v>0</v>
      </c>
      <c r="Z88" s="210"/>
      <c r="AA88" s="229">
        <f>VLOOKUP(D88,LF_Ballast!$A$8:$N$220,14,FALSE)</f>
        <v>0.9</v>
      </c>
      <c r="AB88" s="229" t="b">
        <f>VLOOKUP(D88,LF_Ballast!$A$8:$I$220,9,FALSE)="Dimming"</f>
        <v>0</v>
      </c>
      <c r="AC88" s="229" t="b">
        <f>VLOOKUP(D88,LF_Ballast!$A$8:$I$220,4,FALSE)="PS"</f>
        <v>0</v>
      </c>
      <c r="AD88" s="210"/>
      <c r="AE88" s="210">
        <f t="shared" si="11"/>
        <v>2</v>
      </c>
      <c r="AF88" s="184">
        <f t="shared" si="12"/>
        <v>0</v>
      </c>
      <c r="AG88" s="184">
        <f t="shared" si="13"/>
        <v>0</v>
      </c>
      <c r="AH88" s="184">
        <f>VLOOKUP($C88,LF_lamp!$A$8:$H$68,8,FALSE)*AE88</f>
        <v>78</v>
      </c>
      <c r="AI88" s="184">
        <f>VLOOKUP($C88,LF_lamp!$A$8:$H$68,8,FALSE)*AF88</f>
        <v>0</v>
      </c>
      <c r="AJ88" s="184">
        <f>VLOOKUP($C88,LF_lamp!$A$8:$H$68,8,FALSE)*AG88</f>
        <v>0</v>
      </c>
      <c r="AK88" s="184">
        <f t="shared" si="10"/>
        <v>0.5</v>
      </c>
      <c r="AL88" s="184">
        <f t="shared" si="14"/>
        <v>0</v>
      </c>
      <c r="AM88" s="184">
        <f t="shared" si="15"/>
        <v>0</v>
      </c>
      <c r="AN88" s="184"/>
      <c r="AO88" s="184">
        <f>IF($W88&gt;0,INDEX('CostModel Coef'!D$17:D$18,$W88),"")</f>
        <v>21.92</v>
      </c>
      <c r="AP88" s="184">
        <f>IF($W88&gt;0,INDEX('CostModel Coef'!E$17:E$18,$W88),"")</f>
        <v>0.161</v>
      </c>
      <c r="AQ88" s="184">
        <f>IF($W88&gt;0,INDEX('CostModel Coef'!F$17:F$18,$W88),"")</f>
        <v>19</v>
      </c>
      <c r="AR88" s="184">
        <f>IF($W88&gt;0,INDEX('CostModel Coef'!G$17:G$18,$W88),"")</f>
        <v>116</v>
      </c>
      <c r="AS88" s="184">
        <f>IF($W88&gt;0,INDEX('CostModel Coef'!H$17:H$18,$W88),"")</f>
        <v>-11.27</v>
      </c>
      <c r="AT88" s="184">
        <f>IF($W88&gt;0,INDEX('CostModel Coef'!I$17:I$18,$W88),"")</f>
        <v>0.74</v>
      </c>
      <c r="AU88" s="184">
        <f>IF($W88&gt;0,INDEX('CostModel Coef'!J$17:J$18,$W88),"")</f>
        <v>1.18</v>
      </c>
      <c r="AV88" s="184">
        <f>IF($W88&gt;0,INDEX('CostModel Coef'!K$17:K$18,$W88),"")</f>
        <v>31.59</v>
      </c>
      <c r="AW88" s="184">
        <f>IF($W88&gt;0,INDEX('CostModel Coef'!L$17:L$18,$W88),"")</f>
        <v>17.190000000000001</v>
      </c>
      <c r="AX88" s="184">
        <f>IF($W88&gt;0,INDEX('CostModel Coef'!M$17:M$18,$W88),"")</f>
        <v>0</v>
      </c>
      <c r="AY88" s="184">
        <f>IF($W88&gt;0,INDEX('CostModel Coef'!N$17:N$18,$W88),"")</f>
        <v>0</v>
      </c>
      <c r="AZ88" s="184">
        <f>IF($W88&gt;0,INDEX('CostModel Coef'!O$17:O$18,$W88),"")</f>
        <v>-10.14</v>
      </c>
      <c r="BA88" s="184"/>
      <c r="BB88" s="116">
        <f t="shared" si="19"/>
        <v>12.169</v>
      </c>
      <c r="BC88" s="116">
        <f t="shared" si="16"/>
        <v>0</v>
      </c>
      <c r="BD88" s="116">
        <f t="shared" si="17"/>
        <v>0</v>
      </c>
      <c r="BE88" s="210"/>
      <c r="BF88" s="196" t="str">
        <f t="shared" si="18"/>
        <v/>
      </c>
      <c r="BG88" s="210"/>
      <c r="BH88" s="210"/>
    </row>
    <row r="89" spans="1:60" hidden="1">
      <c r="A89" s="210" t="s">
        <v>2042</v>
      </c>
      <c r="B89" s="210" t="s">
        <v>1317</v>
      </c>
      <c r="C89" s="210" t="s">
        <v>1213</v>
      </c>
      <c r="D89" s="210" t="s">
        <v>1409</v>
      </c>
      <c r="E89" s="210" t="s">
        <v>129</v>
      </c>
      <c r="F89" s="210">
        <v>1</v>
      </c>
      <c r="G89" s="210">
        <v>1</v>
      </c>
      <c r="H89" s="210">
        <v>1</v>
      </c>
      <c r="I89" s="210">
        <v>46</v>
      </c>
      <c r="J89" s="210" t="s">
        <v>2043</v>
      </c>
      <c r="K89" s="210" t="s">
        <v>83</v>
      </c>
      <c r="L89" s="210">
        <v>46</v>
      </c>
      <c r="M89" s="210"/>
      <c r="N89" s="210" t="s">
        <v>123</v>
      </c>
      <c r="O89" s="210"/>
      <c r="P89" s="210" t="s">
        <v>1799</v>
      </c>
      <c r="Q89" s="210" t="s">
        <v>129</v>
      </c>
      <c r="R89" s="210"/>
      <c r="S89" s="210" t="s">
        <v>111</v>
      </c>
      <c r="T89" s="210" t="s">
        <v>2044</v>
      </c>
      <c r="U89" s="115" t="s">
        <v>105</v>
      </c>
      <c r="V89" s="210" t="str">
        <f>IF(W89=0,"out of scope",(INDEX('CostModel Coef'!$C$17:$C$18,W89)))</f>
        <v>Elec</v>
      </c>
      <c r="W89" s="210">
        <v>2</v>
      </c>
      <c r="X89" s="210"/>
      <c r="Y89" s="116">
        <f>IFERROR(VLOOKUP(C89,LF_lamp!$A$8:$AI$68,35,0)*F89,0)</f>
        <v>0</v>
      </c>
      <c r="Z89" s="210"/>
      <c r="AA89" s="229">
        <f>VLOOKUP(D89,LF_Ballast!$A$8:$N$220,14,FALSE)</f>
        <v>0.9</v>
      </c>
      <c r="AB89" s="229" t="b">
        <f>VLOOKUP(D89,LF_Ballast!$A$8:$I$220,9,FALSE)="Dimming"</f>
        <v>0</v>
      </c>
      <c r="AC89" s="229" t="b">
        <f>VLOOKUP(D89,LF_Ballast!$A$8:$I$220,4,FALSE)="PS"</f>
        <v>0</v>
      </c>
      <c r="AD89" s="210"/>
      <c r="AE89" s="210">
        <f t="shared" si="11"/>
        <v>1</v>
      </c>
      <c r="AF89" s="184">
        <f t="shared" si="12"/>
        <v>0</v>
      </c>
      <c r="AG89" s="184">
        <f t="shared" si="13"/>
        <v>0</v>
      </c>
      <c r="AH89" s="184">
        <f>VLOOKUP($C89,LF_lamp!$A$8:$H$68,8,FALSE)*AE89</f>
        <v>39</v>
      </c>
      <c r="AI89" s="184">
        <f>VLOOKUP($C89,LF_lamp!$A$8:$H$68,8,FALSE)*AF89</f>
        <v>0</v>
      </c>
      <c r="AJ89" s="184">
        <f>VLOOKUP($C89,LF_lamp!$A$8:$H$68,8,FALSE)*AG89</f>
        <v>0</v>
      </c>
      <c r="AK89" s="184">
        <f t="shared" si="10"/>
        <v>1</v>
      </c>
      <c r="AL89" s="184">
        <f t="shared" si="14"/>
        <v>0</v>
      </c>
      <c r="AM89" s="184">
        <f t="shared" si="15"/>
        <v>0</v>
      </c>
      <c r="AN89" s="184"/>
      <c r="AO89" s="184">
        <f>IF($W89&gt;0,INDEX('CostModel Coef'!D$17:D$18,$W89),"")</f>
        <v>21.92</v>
      </c>
      <c r="AP89" s="184">
        <f>IF($W89&gt;0,INDEX('CostModel Coef'!E$17:E$18,$W89),"")</f>
        <v>0.161</v>
      </c>
      <c r="AQ89" s="184">
        <f>IF($W89&gt;0,INDEX('CostModel Coef'!F$17:F$18,$W89),"")</f>
        <v>19</v>
      </c>
      <c r="AR89" s="184">
        <f>IF($W89&gt;0,INDEX('CostModel Coef'!G$17:G$18,$W89),"")</f>
        <v>116</v>
      </c>
      <c r="AS89" s="184">
        <f>IF($W89&gt;0,INDEX('CostModel Coef'!H$17:H$18,$W89),"")</f>
        <v>-11.27</v>
      </c>
      <c r="AT89" s="184">
        <f>IF($W89&gt;0,INDEX('CostModel Coef'!I$17:I$18,$W89),"")</f>
        <v>0.74</v>
      </c>
      <c r="AU89" s="184">
        <f>IF($W89&gt;0,INDEX('CostModel Coef'!J$17:J$18,$W89),"")</f>
        <v>1.18</v>
      </c>
      <c r="AV89" s="184">
        <f>IF($W89&gt;0,INDEX('CostModel Coef'!K$17:K$18,$W89),"")</f>
        <v>31.59</v>
      </c>
      <c r="AW89" s="184">
        <f>IF($W89&gt;0,INDEX('CostModel Coef'!L$17:L$18,$W89),"")</f>
        <v>17.190000000000001</v>
      </c>
      <c r="AX89" s="184">
        <f>IF($W89&gt;0,INDEX('CostModel Coef'!M$17:M$18,$W89),"")</f>
        <v>0</v>
      </c>
      <c r="AY89" s="184">
        <f>IF($W89&gt;0,INDEX('CostModel Coef'!N$17:N$18,$W89),"")</f>
        <v>0</v>
      </c>
      <c r="AZ89" s="184">
        <f>IF($W89&gt;0,INDEX('CostModel Coef'!O$17:O$18,$W89),"")</f>
        <v>-10.14</v>
      </c>
      <c r="BA89" s="184"/>
      <c r="BB89" s="116">
        <f t="shared" si="19"/>
        <v>18.059000000000001</v>
      </c>
      <c r="BC89" s="116">
        <f t="shared" si="16"/>
        <v>0</v>
      </c>
      <c r="BD89" s="116">
        <f t="shared" si="17"/>
        <v>0</v>
      </c>
      <c r="BE89" s="210"/>
      <c r="BF89" s="196" t="str">
        <f t="shared" si="18"/>
        <v/>
      </c>
      <c r="BG89" s="210"/>
      <c r="BH89" s="210"/>
    </row>
    <row r="90" spans="1:60" hidden="1">
      <c r="A90" s="210" t="s">
        <v>2045</v>
      </c>
      <c r="B90" s="210" t="s">
        <v>1317</v>
      </c>
      <c r="C90" s="210" t="s">
        <v>1213</v>
      </c>
      <c r="D90" s="210" t="s">
        <v>1409</v>
      </c>
      <c r="E90" s="210" t="s">
        <v>129</v>
      </c>
      <c r="F90" s="210">
        <v>2</v>
      </c>
      <c r="G90" s="210">
        <v>1</v>
      </c>
      <c r="H90" s="210">
        <v>2</v>
      </c>
      <c r="I90" s="210">
        <v>74</v>
      </c>
      <c r="J90" s="210" t="s">
        <v>2046</v>
      </c>
      <c r="K90" s="210" t="s">
        <v>83</v>
      </c>
      <c r="L90" s="210">
        <v>74</v>
      </c>
      <c r="M90" s="210"/>
      <c r="N90" s="210" t="s">
        <v>123</v>
      </c>
      <c r="O90" s="210"/>
      <c r="P90" s="210" t="s">
        <v>1799</v>
      </c>
      <c r="Q90" s="210" t="s">
        <v>129</v>
      </c>
      <c r="R90" s="210"/>
      <c r="S90" s="210" t="s">
        <v>111</v>
      </c>
      <c r="T90" s="210" t="s">
        <v>2047</v>
      </c>
      <c r="U90" s="115" t="s">
        <v>105</v>
      </c>
      <c r="V90" s="210" t="str">
        <f>IF(W90=0,"out of scope",(INDEX('CostModel Coef'!$C$17:$C$18,W90)))</f>
        <v>Elec</v>
      </c>
      <c r="W90" s="210">
        <v>2</v>
      </c>
      <c r="X90" s="210"/>
      <c r="Y90" s="116">
        <f>IFERROR(VLOOKUP(C90,LF_lamp!$A$8:$AI$68,35,0)*F90,0)</f>
        <v>0</v>
      </c>
      <c r="Z90" s="210"/>
      <c r="AA90" s="229">
        <f>VLOOKUP(D90,LF_Ballast!$A$8:$N$220,14,FALSE)</f>
        <v>0.9</v>
      </c>
      <c r="AB90" s="229" t="b">
        <f>VLOOKUP(D90,LF_Ballast!$A$8:$I$220,9,FALSE)="Dimming"</f>
        <v>0</v>
      </c>
      <c r="AC90" s="229" t="b">
        <f>VLOOKUP(D90,LF_Ballast!$A$8:$I$220,4,FALSE)="PS"</f>
        <v>0</v>
      </c>
      <c r="AD90" s="210"/>
      <c r="AE90" s="210">
        <f t="shared" si="11"/>
        <v>2</v>
      </c>
      <c r="AF90" s="184">
        <f t="shared" si="12"/>
        <v>0</v>
      </c>
      <c r="AG90" s="184">
        <f t="shared" si="13"/>
        <v>0</v>
      </c>
      <c r="AH90" s="184">
        <f>VLOOKUP($C90,LF_lamp!$A$8:$H$68,8,FALSE)*AE90</f>
        <v>78</v>
      </c>
      <c r="AI90" s="184">
        <f>VLOOKUP($C90,LF_lamp!$A$8:$H$68,8,FALSE)*AF90</f>
        <v>0</v>
      </c>
      <c r="AJ90" s="184">
        <f>VLOOKUP($C90,LF_lamp!$A$8:$H$68,8,FALSE)*AG90</f>
        <v>0</v>
      </c>
      <c r="AK90" s="184">
        <f t="shared" si="10"/>
        <v>1</v>
      </c>
      <c r="AL90" s="184">
        <f t="shared" si="14"/>
        <v>0</v>
      </c>
      <c r="AM90" s="184">
        <f t="shared" si="15"/>
        <v>0</v>
      </c>
      <c r="AN90" s="184"/>
      <c r="AO90" s="184">
        <f>IF($W90&gt;0,INDEX('CostModel Coef'!D$17:D$18,$W90),"")</f>
        <v>21.92</v>
      </c>
      <c r="AP90" s="184">
        <f>IF($W90&gt;0,INDEX('CostModel Coef'!E$17:E$18,$W90),"")</f>
        <v>0.161</v>
      </c>
      <c r="AQ90" s="184">
        <f>IF($W90&gt;0,INDEX('CostModel Coef'!F$17:F$18,$W90),"")</f>
        <v>19</v>
      </c>
      <c r="AR90" s="184">
        <f>IF($W90&gt;0,INDEX('CostModel Coef'!G$17:G$18,$W90),"")</f>
        <v>116</v>
      </c>
      <c r="AS90" s="184">
        <f>IF($W90&gt;0,INDEX('CostModel Coef'!H$17:H$18,$W90),"")</f>
        <v>-11.27</v>
      </c>
      <c r="AT90" s="184">
        <f>IF($W90&gt;0,INDEX('CostModel Coef'!I$17:I$18,$W90),"")</f>
        <v>0.74</v>
      </c>
      <c r="AU90" s="184">
        <f>IF($W90&gt;0,INDEX('CostModel Coef'!J$17:J$18,$W90),"")</f>
        <v>1.18</v>
      </c>
      <c r="AV90" s="184">
        <f>IF($W90&gt;0,INDEX('CostModel Coef'!K$17:K$18,$W90),"")</f>
        <v>31.59</v>
      </c>
      <c r="AW90" s="184">
        <f>IF($W90&gt;0,INDEX('CostModel Coef'!L$17:L$18,$W90),"")</f>
        <v>17.190000000000001</v>
      </c>
      <c r="AX90" s="184">
        <f>IF($W90&gt;0,INDEX('CostModel Coef'!M$17:M$18,$W90),"")</f>
        <v>0</v>
      </c>
      <c r="AY90" s="184">
        <f>IF($W90&gt;0,INDEX('CostModel Coef'!N$17:N$18,$W90),"")</f>
        <v>0</v>
      </c>
      <c r="AZ90" s="184">
        <f>IF($W90&gt;0,INDEX('CostModel Coef'!O$17:O$18,$W90),"")</f>
        <v>-10.14</v>
      </c>
      <c r="BA90" s="184"/>
      <c r="BB90" s="116">
        <f t="shared" si="19"/>
        <v>24.338000000000001</v>
      </c>
      <c r="BC90" s="116">
        <f t="shared" si="16"/>
        <v>0</v>
      </c>
      <c r="BD90" s="116">
        <f t="shared" si="17"/>
        <v>0</v>
      </c>
      <c r="BE90" s="210"/>
      <c r="BF90" s="196" t="str">
        <f t="shared" si="18"/>
        <v/>
      </c>
      <c r="BG90" s="210"/>
      <c r="BH90" s="210"/>
    </row>
    <row r="91" spans="1:60" hidden="1">
      <c r="A91" s="210" t="s">
        <v>2048</v>
      </c>
      <c r="B91" s="210" t="s">
        <v>203</v>
      </c>
      <c r="C91" s="210" t="s">
        <v>1213</v>
      </c>
      <c r="D91" s="210" t="s">
        <v>1748</v>
      </c>
      <c r="E91" s="210" t="s">
        <v>129</v>
      </c>
      <c r="F91" s="210">
        <v>3</v>
      </c>
      <c r="G91" s="210">
        <v>1.5</v>
      </c>
      <c r="H91" s="210">
        <v>2</v>
      </c>
      <c r="I91" s="210">
        <v>120</v>
      </c>
      <c r="J91" s="210" t="s">
        <v>2049</v>
      </c>
      <c r="K91" s="210" t="s">
        <v>83</v>
      </c>
      <c r="L91" s="210">
        <v>120</v>
      </c>
      <c r="M91" s="210"/>
      <c r="N91" s="210" t="s">
        <v>123</v>
      </c>
      <c r="O91" s="210"/>
      <c r="P91" s="210" t="s">
        <v>1799</v>
      </c>
      <c r="Q91" s="210" t="s">
        <v>129</v>
      </c>
      <c r="R91" s="210"/>
      <c r="S91" s="210" t="s">
        <v>111</v>
      </c>
      <c r="T91" s="210" t="s">
        <v>2050</v>
      </c>
      <c r="U91" s="115" t="s">
        <v>105</v>
      </c>
      <c r="V91" s="210" t="str">
        <f>IF(W91=0,"out of scope",(INDEX('CostModel Coef'!$C$17:$C$18,W91)))</f>
        <v>out of scope</v>
      </c>
      <c r="W91" s="210">
        <v>0</v>
      </c>
      <c r="X91" s="210"/>
      <c r="Y91" s="116">
        <f>IFERROR(VLOOKUP(C91,LF_lamp!$A$8:$AI$68,35,0)*F91,0)</f>
        <v>0</v>
      </c>
      <c r="Z91" s="210"/>
      <c r="AA91" s="229">
        <f>VLOOKUP(D91,LF_Ballast!$A$8:$N$220,14,FALSE)</f>
        <v>0.9</v>
      </c>
      <c r="AB91" s="229" t="b">
        <f>VLOOKUP(D91,LF_Ballast!$A$8:$I$220,9,FALSE)="Dimming"</f>
        <v>0</v>
      </c>
      <c r="AC91" s="229" t="b">
        <f>VLOOKUP(D91,LF_Ballast!$A$8:$I$220,4,FALSE)="PS"</f>
        <v>0</v>
      </c>
      <c r="AD91" s="210"/>
      <c r="AE91" s="210">
        <f t="shared" si="11"/>
        <v>2</v>
      </c>
      <c r="AF91" s="184">
        <f t="shared" si="12"/>
        <v>0</v>
      </c>
      <c r="AG91" s="184">
        <f t="shared" si="13"/>
        <v>0</v>
      </c>
      <c r="AH91" s="184">
        <f>VLOOKUP($C91,LF_lamp!$A$8:$H$68,8,FALSE)*AE91</f>
        <v>78</v>
      </c>
      <c r="AI91" s="184">
        <f>VLOOKUP($C91,LF_lamp!$A$8:$H$68,8,FALSE)*AF91</f>
        <v>0</v>
      </c>
      <c r="AJ91" s="184">
        <f>VLOOKUP($C91,LF_lamp!$A$8:$H$68,8,FALSE)*AG91</f>
        <v>0</v>
      </c>
      <c r="AK91" s="184">
        <f t="shared" si="10"/>
        <v>1.5</v>
      </c>
      <c r="AL91" s="184">
        <f t="shared" si="14"/>
        <v>0</v>
      </c>
      <c r="AM91" s="184">
        <f t="shared" si="15"/>
        <v>0</v>
      </c>
      <c r="AN91" s="184"/>
      <c r="AO91" s="184" t="str">
        <f>IF($W91&gt;0,INDEX('CostModel Coef'!D$17:D$18,$W91),"")</f>
        <v/>
      </c>
      <c r="AP91" s="184" t="str">
        <f>IF($W91&gt;0,INDEX('CostModel Coef'!E$17:E$18,$W91),"")</f>
        <v/>
      </c>
      <c r="AQ91" s="184" t="str">
        <f>IF($W91&gt;0,INDEX('CostModel Coef'!F$17:F$18,$W91),"")</f>
        <v/>
      </c>
      <c r="AR91" s="184" t="str">
        <f>IF($W91&gt;0,INDEX('CostModel Coef'!G$17:G$18,$W91),"")</f>
        <v/>
      </c>
      <c r="AS91" s="184" t="str">
        <f>IF($W91&gt;0,INDEX('CostModel Coef'!H$17:H$18,$W91),"")</f>
        <v/>
      </c>
      <c r="AT91" s="184" t="str">
        <f>IF($W91&gt;0,INDEX('CostModel Coef'!I$17:I$18,$W91),"")</f>
        <v/>
      </c>
      <c r="AU91" s="184" t="str">
        <f>IF($W91&gt;0,INDEX('CostModel Coef'!J$17:J$18,$W91),"")</f>
        <v/>
      </c>
      <c r="AV91" s="184" t="str">
        <f>IF($W91&gt;0,INDEX('CostModel Coef'!K$17:K$18,$W91),"")</f>
        <v/>
      </c>
      <c r="AW91" s="184" t="str">
        <f>IF($W91&gt;0,INDEX('CostModel Coef'!L$17:L$18,$W91),"")</f>
        <v/>
      </c>
      <c r="AX91" s="184" t="str">
        <f>IF($W91&gt;0,INDEX('CostModel Coef'!M$17:M$18,$W91),"")</f>
        <v/>
      </c>
      <c r="AY91" s="184" t="str">
        <f>IF($W91&gt;0,INDEX('CostModel Coef'!N$17:N$18,$W91),"")</f>
        <v/>
      </c>
      <c r="AZ91" s="184" t="str">
        <f>IF($W91&gt;0,INDEX('CostModel Coef'!O$17:O$18,$W91),"")</f>
        <v/>
      </c>
      <c r="BA91" s="184"/>
      <c r="BB91" s="116">
        <f t="shared" si="19"/>
        <v>0</v>
      </c>
      <c r="BC91" s="116">
        <f t="shared" si="16"/>
        <v>0</v>
      </c>
      <c r="BD91" s="116">
        <f t="shared" si="17"/>
        <v>0</v>
      </c>
      <c r="BE91" s="210"/>
      <c r="BF91" s="196" t="str">
        <f t="shared" si="18"/>
        <v/>
      </c>
      <c r="BG91" s="210"/>
      <c r="BH91" s="210"/>
    </row>
    <row r="92" spans="1:60" hidden="1">
      <c r="A92" s="210" t="s">
        <v>2051</v>
      </c>
      <c r="B92" s="210" t="s">
        <v>203</v>
      </c>
      <c r="C92" s="210" t="s">
        <v>1213</v>
      </c>
      <c r="D92" s="210" t="s">
        <v>1748</v>
      </c>
      <c r="E92" s="210" t="s">
        <v>129</v>
      </c>
      <c r="F92" s="210">
        <v>4</v>
      </c>
      <c r="G92" s="210">
        <v>2</v>
      </c>
      <c r="H92" s="210">
        <v>2</v>
      </c>
      <c r="I92" s="210">
        <v>160</v>
      </c>
      <c r="J92" s="210" t="s">
        <v>2052</v>
      </c>
      <c r="K92" s="210" t="s">
        <v>83</v>
      </c>
      <c r="L92" s="210">
        <v>160</v>
      </c>
      <c r="M92" s="210"/>
      <c r="N92" s="210" t="s">
        <v>123</v>
      </c>
      <c r="O92" s="210"/>
      <c r="P92" s="210" t="s">
        <v>1799</v>
      </c>
      <c r="Q92" s="210" t="s">
        <v>129</v>
      </c>
      <c r="R92" s="210"/>
      <c r="S92" s="210" t="s">
        <v>111</v>
      </c>
      <c r="T92" s="210" t="s">
        <v>2053</v>
      </c>
      <c r="U92" s="115" t="s">
        <v>105</v>
      </c>
      <c r="V92" s="210" t="str">
        <f>IF(W92=0,"out of scope",(INDEX('CostModel Coef'!$C$17:$C$18,W92)))</f>
        <v>out of scope</v>
      </c>
      <c r="W92" s="210">
        <v>0</v>
      </c>
      <c r="X92" s="210"/>
      <c r="Y92" s="116">
        <f>IFERROR(VLOOKUP(C92,LF_lamp!$A$8:$AI$68,35,0)*F92,0)</f>
        <v>0</v>
      </c>
      <c r="Z92" s="210"/>
      <c r="AA92" s="229">
        <f>VLOOKUP(D92,LF_Ballast!$A$8:$N$220,14,FALSE)</f>
        <v>0.9</v>
      </c>
      <c r="AB92" s="229" t="b">
        <f>VLOOKUP(D92,LF_Ballast!$A$8:$I$220,9,FALSE)="Dimming"</f>
        <v>0</v>
      </c>
      <c r="AC92" s="229" t="b">
        <f>VLOOKUP(D92,LF_Ballast!$A$8:$I$220,4,FALSE)="PS"</f>
        <v>0</v>
      </c>
      <c r="AD92" s="210"/>
      <c r="AE92" s="210">
        <f t="shared" si="11"/>
        <v>2</v>
      </c>
      <c r="AF92" s="184">
        <f t="shared" si="12"/>
        <v>0</v>
      </c>
      <c r="AG92" s="184">
        <f t="shared" si="13"/>
        <v>0</v>
      </c>
      <c r="AH92" s="184">
        <f>VLOOKUP($C92,LF_lamp!$A$8:$H$68,8,FALSE)*AE92</f>
        <v>78</v>
      </c>
      <c r="AI92" s="184">
        <f>VLOOKUP($C92,LF_lamp!$A$8:$H$68,8,FALSE)*AF92</f>
        <v>0</v>
      </c>
      <c r="AJ92" s="184">
        <f>VLOOKUP($C92,LF_lamp!$A$8:$H$68,8,FALSE)*AG92</f>
        <v>0</v>
      </c>
      <c r="AK92" s="184">
        <f t="shared" si="10"/>
        <v>2</v>
      </c>
      <c r="AL92" s="184">
        <f t="shared" si="14"/>
        <v>0</v>
      </c>
      <c r="AM92" s="184">
        <f t="shared" si="15"/>
        <v>0</v>
      </c>
      <c r="AN92" s="184"/>
      <c r="AO92" s="184" t="str">
        <f>IF($W92&gt;0,INDEX('CostModel Coef'!D$17:D$18,$W92),"")</f>
        <v/>
      </c>
      <c r="AP92" s="184" t="str">
        <f>IF($W92&gt;0,INDEX('CostModel Coef'!E$17:E$18,$W92),"")</f>
        <v/>
      </c>
      <c r="AQ92" s="184" t="str">
        <f>IF($W92&gt;0,INDEX('CostModel Coef'!F$17:F$18,$W92),"")</f>
        <v/>
      </c>
      <c r="AR92" s="184" t="str">
        <f>IF($W92&gt;0,INDEX('CostModel Coef'!G$17:G$18,$W92),"")</f>
        <v/>
      </c>
      <c r="AS92" s="184" t="str">
        <f>IF($W92&gt;0,INDEX('CostModel Coef'!H$17:H$18,$W92),"")</f>
        <v/>
      </c>
      <c r="AT92" s="184" t="str">
        <f>IF($W92&gt;0,INDEX('CostModel Coef'!I$17:I$18,$W92),"")</f>
        <v/>
      </c>
      <c r="AU92" s="184" t="str">
        <f>IF($W92&gt;0,INDEX('CostModel Coef'!J$17:J$18,$W92),"")</f>
        <v/>
      </c>
      <c r="AV92" s="184" t="str">
        <f>IF($W92&gt;0,INDEX('CostModel Coef'!K$17:K$18,$W92),"")</f>
        <v/>
      </c>
      <c r="AW92" s="184" t="str">
        <f>IF($W92&gt;0,INDEX('CostModel Coef'!L$17:L$18,$W92),"")</f>
        <v/>
      </c>
      <c r="AX92" s="184" t="str">
        <f>IF($W92&gt;0,INDEX('CostModel Coef'!M$17:M$18,$W92),"")</f>
        <v/>
      </c>
      <c r="AY92" s="184" t="str">
        <f>IF($W92&gt;0,INDEX('CostModel Coef'!N$17:N$18,$W92),"")</f>
        <v/>
      </c>
      <c r="AZ92" s="184" t="str">
        <f>IF($W92&gt;0,INDEX('CostModel Coef'!O$17:O$18,$W92),"")</f>
        <v/>
      </c>
      <c r="BA92" s="184"/>
      <c r="BB92" s="116">
        <f t="shared" si="19"/>
        <v>0</v>
      </c>
      <c r="BC92" s="116">
        <f t="shared" si="16"/>
        <v>0</v>
      </c>
      <c r="BD92" s="116">
        <f t="shared" si="17"/>
        <v>0</v>
      </c>
      <c r="BE92" s="210"/>
      <c r="BF92" s="196" t="str">
        <f t="shared" si="18"/>
        <v/>
      </c>
      <c r="BG92" s="210"/>
      <c r="BH92" s="210"/>
    </row>
    <row r="93" spans="1:60" hidden="1">
      <c r="A93" s="210" t="s">
        <v>2054</v>
      </c>
      <c r="B93" s="210" t="s">
        <v>203</v>
      </c>
      <c r="C93" s="210" t="s">
        <v>1213</v>
      </c>
      <c r="D93" s="210" t="s">
        <v>1748</v>
      </c>
      <c r="E93" s="210" t="s">
        <v>129</v>
      </c>
      <c r="F93" s="210">
        <v>1</v>
      </c>
      <c r="G93" s="210">
        <v>1</v>
      </c>
      <c r="H93" s="210">
        <v>1</v>
      </c>
      <c r="I93" s="210">
        <v>41</v>
      </c>
      <c r="J93" s="210" t="s">
        <v>2055</v>
      </c>
      <c r="K93" s="210" t="s">
        <v>83</v>
      </c>
      <c r="L93" s="210">
        <v>41</v>
      </c>
      <c r="M93" s="210"/>
      <c r="N93" s="210" t="s">
        <v>123</v>
      </c>
      <c r="O93" s="210"/>
      <c r="P93" s="210" t="s">
        <v>1799</v>
      </c>
      <c r="Q93" s="210" t="s">
        <v>129</v>
      </c>
      <c r="R93" s="210"/>
      <c r="S93" s="210" t="s">
        <v>111</v>
      </c>
      <c r="T93" s="210" t="s">
        <v>2056</v>
      </c>
      <c r="U93" s="115" t="s">
        <v>105</v>
      </c>
      <c r="V93" s="210" t="str">
        <f>IF(W93=0,"out of scope",(INDEX('CostModel Coef'!$C$17:$C$18,W93)))</f>
        <v>out of scope</v>
      </c>
      <c r="W93" s="210">
        <v>0</v>
      </c>
      <c r="X93" s="210"/>
      <c r="Y93" s="116">
        <f>IFERROR(VLOOKUP(C93,LF_lamp!$A$8:$AI$68,35,0)*F93,0)</f>
        <v>0</v>
      </c>
      <c r="Z93" s="210"/>
      <c r="AA93" s="229">
        <f>VLOOKUP(D93,LF_Ballast!$A$8:$N$220,14,FALSE)</f>
        <v>0.9</v>
      </c>
      <c r="AB93" s="229" t="b">
        <f>VLOOKUP(D93,LF_Ballast!$A$8:$I$220,9,FALSE)="Dimming"</f>
        <v>0</v>
      </c>
      <c r="AC93" s="229" t="b">
        <f>VLOOKUP(D93,LF_Ballast!$A$8:$I$220,4,FALSE)="PS"</f>
        <v>0</v>
      </c>
      <c r="AD93" s="210"/>
      <c r="AE93" s="210">
        <f t="shared" si="11"/>
        <v>1</v>
      </c>
      <c r="AF93" s="184">
        <f t="shared" si="12"/>
        <v>0</v>
      </c>
      <c r="AG93" s="184">
        <f t="shared" si="13"/>
        <v>0</v>
      </c>
      <c r="AH93" s="184">
        <f>VLOOKUP($C93,LF_lamp!$A$8:$H$68,8,FALSE)*AE93</f>
        <v>39</v>
      </c>
      <c r="AI93" s="184">
        <f>VLOOKUP($C93,LF_lamp!$A$8:$H$68,8,FALSE)*AF93</f>
        <v>0</v>
      </c>
      <c r="AJ93" s="184">
        <f>VLOOKUP($C93,LF_lamp!$A$8:$H$68,8,FALSE)*AG93</f>
        <v>0</v>
      </c>
      <c r="AK93" s="184">
        <f t="shared" si="10"/>
        <v>1</v>
      </c>
      <c r="AL93" s="184">
        <f t="shared" si="14"/>
        <v>0</v>
      </c>
      <c r="AM93" s="184">
        <f t="shared" si="15"/>
        <v>0</v>
      </c>
      <c r="AN93" s="184"/>
      <c r="AO93" s="184" t="str">
        <f>IF($W93&gt;0,INDEX('CostModel Coef'!D$17:D$18,$W93),"")</f>
        <v/>
      </c>
      <c r="AP93" s="184" t="str">
        <f>IF($W93&gt;0,INDEX('CostModel Coef'!E$17:E$18,$W93),"")</f>
        <v/>
      </c>
      <c r="AQ93" s="184" t="str">
        <f>IF($W93&gt;0,INDEX('CostModel Coef'!F$17:F$18,$W93),"")</f>
        <v/>
      </c>
      <c r="AR93" s="184" t="str">
        <f>IF($W93&gt;0,INDEX('CostModel Coef'!G$17:G$18,$W93),"")</f>
        <v/>
      </c>
      <c r="AS93" s="184" t="str">
        <f>IF($W93&gt;0,INDEX('CostModel Coef'!H$17:H$18,$W93),"")</f>
        <v/>
      </c>
      <c r="AT93" s="184" t="str">
        <f>IF($W93&gt;0,INDEX('CostModel Coef'!I$17:I$18,$W93),"")</f>
        <v/>
      </c>
      <c r="AU93" s="184" t="str">
        <f>IF($W93&gt;0,INDEX('CostModel Coef'!J$17:J$18,$W93),"")</f>
        <v/>
      </c>
      <c r="AV93" s="184" t="str">
        <f>IF($W93&gt;0,INDEX('CostModel Coef'!K$17:K$18,$W93),"")</f>
        <v/>
      </c>
      <c r="AW93" s="184" t="str">
        <f>IF($W93&gt;0,INDEX('CostModel Coef'!L$17:L$18,$W93),"")</f>
        <v/>
      </c>
      <c r="AX93" s="184" t="str">
        <f>IF($W93&gt;0,INDEX('CostModel Coef'!M$17:M$18,$W93),"")</f>
        <v/>
      </c>
      <c r="AY93" s="184" t="str">
        <f>IF($W93&gt;0,INDEX('CostModel Coef'!N$17:N$18,$W93),"")</f>
        <v/>
      </c>
      <c r="AZ93" s="184" t="str">
        <f>IF($W93&gt;0,INDEX('CostModel Coef'!O$17:O$18,$W93),"")</f>
        <v/>
      </c>
      <c r="BA93" s="184"/>
      <c r="BB93" s="116">
        <f t="shared" si="19"/>
        <v>0</v>
      </c>
      <c r="BC93" s="116">
        <f t="shared" si="16"/>
        <v>0</v>
      </c>
      <c r="BD93" s="116">
        <f t="shared" si="17"/>
        <v>0</v>
      </c>
      <c r="BE93" s="210"/>
      <c r="BF93" s="196" t="str">
        <f t="shared" si="18"/>
        <v/>
      </c>
      <c r="BG93" s="210"/>
      <c r="BH93" s="210"/>
    </row>
    <row r="94" spans="1:60" hidden="1">
      <c r="A94" s="210" t="s">
        <v>2057</v>
      </c>
      <c r="B94" s="210" t="s">
        <v>203</v>
      </c>
      <c r="C94" s="210" t="s">
        <v>1213</v>
      </c>
      <c r="D94" s="210" t="s">
        <v>1748</v>
      </c>
      <c r="E94" s="210" t="s">
        <v>129</v>
      </c>
      <c r="F94" s="210">
        <v>2</v>
      </c>
      <c r="G94" s="210">
        <v>1</v>
      </c>
      <c r="H94" s="210">
        <v>2</v>
      </c>
      <c r="I94" s="210">
        <v>80</v>
      </c>
      <c r="J94" s="210" t="s">
        <v>2058</v>
      </c>
      <c r="K94" s="210" t="s">
        <v>83</v>
      </c>
      <c r="L94" s="210">
        <v>80</v>
      </c>
      <c r="M94" s="210"/>
      <c r="N94" s="210" t="s">
        <v>123</v>
      </c>
      <c r="O94" s="210"/>
      <c r="P94" s="210" t="s">
        <v>1799</v>
      </c>
      <c r="Q94" s="210" t="s">
        <v>129</v>
      </c>
      <c r="R94" s="210"/>
      <c r="S94" s="210" t="s">
        <v>111</v>
      </c>
      <c r="T94" s="210" t="s">
        <v>2059</v>
      </c>
      <c r="U94" s="115" t="s">
        <v>105</v>
      </c>
      <c r="V94" s="210" t="str">
        <f>IF(W94=0,"out of scope",(INDEX('CostModel Coef'!$C$17:$C$18,W94)))</f>
        <v>out of scope</v>
      </c>
      <c r="W94" s="210">
        <v>0</v>
      </c>
      <c r="X94" s="210"/>
      <c r="Y94" s="116">
        <f>IFERROR(VLOOKUP(C94,LF_lamp!$A$8:$AI$68,35,0)*F94,0)</f>
        <v>0</v>
      </c>
      <c r="Z94" s="210"/>
      <c r="AA94" s="229">
        <f>VLOOKUP(D94,LF_Ballast!$A$8:$N$220,14,FALSE)</f>
        <v>0.9</v>
      </c>
      <c r="AB94" s="229" t="b">
        <f>VLOOKUP(D94,LF_Ballast!$A$8:$I$220,9,FALSE)="Dimming"</f>
        <v>0</v>
      </c>
      <c r="AC94" s="229" t="b">
        <f>VLOOKUP(D94,LF_Ballast!$A$8:$I$220,4,FALSE)="PS"</f>
        <v>0</v>
      </c>
      <c r="AD94" s="210"/>
      <c r="AE94" s="210">
        <f t="shared" si="11"/>
        <v>2</v>
      </c>
      <c r="AF94" s="184">
        <f t="shared" si="12"/>
        <v>0</v>
      </c>
      <c r="AG94" s="184">
        <f t="shared" si="13"/>
        <v>0</v>
      </c>
      <c r="AH94" s="184">
        <f>VLOOKUP($C94,LF_lamp!$A$8:$H$68,8,FALSE)*AE94</f>
        <v>78</v>
      </c>
      <c r="AI94" s="184">
        <f>VLOOKUP($C94,LF_lamp!$A$8:$H$68,8,FALSE)*AF94</f>
        <v>0</v>
      </c>
      <c r="AJ94" s="184">
        <f>VLOOKUP($C94,LF_lamp!$A$8:$H$68,8,FALSE)*AG94</f>
        <v>0</v>
      </c>
      <c r="AK94" s="184">
        <f t="shared" si="10"/>
        <v>1</v>
      </c>
      <c r="AL94" s="184">
        <f t="shared" si="14"/>
        <v>0</v>
      </c>
      <c r="AM94" s="184">
        <f t="shared" si="15"/>
        <v>0</v>
      </c>
      <c r="AN94" s="184"/>
      <c r="AO94" s="184" t="str">
        <f>IF($W94&gt;0,INDEX('CostModel Coef'!D$17:D$18,$W94),"")</f>
        <v/>
      </c>
      <c r="AP94" s="184" t="str">
        <f>IF($W94&gt;0,INDEX('CostModel Coef'!E$17:E$18,$W94),"")</f>
        <v/>
      </c>
      <c r="AQ94" s="184" t="str">
        <f>IF($W94&gt;0,INDEX('CostModel Coef'!F$17:F$18,$W94),"")</f>
        <v/>
      </c>
      <c r="AR94" s="184" t="str">
        <f>IF($W94&gt;0,INDEX('CostModel Coef'!G$17:G$18,$W94),"")</f>
        <v/>
      </c>
      <c r="AS94" s="184" t="str">
        <f>IF($W94&gt;0,INDEX('CostModel Coef'!H$17:H$18,$W94),"")</f>
        <v/>
      </c>
      <c r="AT94" s="184" t="str">
        <f>IF($W94&gt;0,INDEX('CostModel Coef'!I$17:I$18,$W94),"")</f>
        <v/>
      </c>
      <c r="AU94" s="184" t="str">
        <f>IF($W94&gt;0,INDEX('CostModel Coef'!J$17:J$18,$W94),"")</f>
        <v/>
      </c>
      <c r="AV94" s="184" t="str">
        <f>IF($W94&gt;0,INDEX('CostModel Coef'!K$17:K$18,$W94),"")</f>
        <v/>
      </c>
      <c r="AW94" s="184" t="str">
        <f>IF($W94&gt;0,INDEX('CostModel Coef'!L$17:L$18,$W94),"")</f>
        <v/>
      </c>
      <c r="AX94" s="184" t="str">
        <f>IF($W94&gt;0,INDEX('CostModel Coef'!M$17:M$18,$W94),"")</f>
        <v/>
      </c>
      <c r="AY94" s="184" t="str">
        <f>IF($W94&gt;0,INDEX('CostModel Coef'!N$17:N$18,$W94),"")</f>
        <v/>
      </c>
      <c r="AZ94" s="184" t="str">
        <f>IF($W94&gt;0,INDEX('CostModel Coef'!O$17:O$18,$W94),"")</f>
        <v/>
      </c>
      <c r="BA94" s="184"/>
      <c r="BB94" s="116">
        <f t="shared" si="19"/>
        <v>0</v>
      </c>
      <c r="BC94" s="116">
        <f t="shared" si="16"/>
        <v>0</v>
      </c>
      <c r="BD94" s="116">
        <f t="shared" si="17"/>
        <v>0</v>
      </c>
      <c r="BE94" s="210"/>
      <c r="BF94" s="196" t="str">
        <f t="shared" si="18"/>
        <v/>
      </c>
      <c r="BG94" s="210"/>
      <c r="BH94" s="210"/>
    </row>
    <row r="95" spans="1:60" hidden="1">
      <c r="A95" s="210" t="s">
        <v>2060</v>
      </c>
      <c r="B95" s="210" t="s">
        <v>203</v>
      </c>
      <c r="C95" s="210" t="s">
        <v>1213</v>
      </c>
      <c r="D95" s="210" t="s">
        <v>1753</v>
      </c>
      <c r="E95" s="210" t="s">
        <v>129</v>
      </c>
      <c r="F95" s="210">
        <v>2</v>
      </c>
      <c r="G95" s="210">
        <v>1</v>
      </c>
      <c r="H95" s="210">
        <v>2</v>
      </c>
      <c r="I95" s="210">
        <v>74</v>
      </c>
      <c r="J95" s="210" t="s">
        <v>2061</v>
      </c>
      <c r="K95" s="210" t="s">
        <v>83</v>
      </c>
      <c r="L95" s="210">
        <v>74</v>
      </c>
      <c r="M95" s="210"/>
      <c r="N95" s="210" t="s">
        <v>123</v>
      </c>
      <c r="O95" s="210"/>
      <c r="P95" s="210" t="s">
        <v>1799</v>
      </c>
      <c r="Q95" s="210" t="s">
        <v>129</v>
      </c>
      <c r="R95" s="210"/>
      <c r="S95" s="210" t="s">
        <v>111</v>
      </c>
      <c r="T95" s="210" t="s">
        <v>2062</v>
      </c>
      <c r="U95" s="115" t="s">
        <v>105</v>
      </c>
      <c r="V95" s="210" t="str">
        <f>IF(W95=0,"out of scope",(INDEX('CostModel Coef'!$C$17:$C$18,W95)))</f>
        <v>out of scope</v>
      </c>
      <c r="W95" s="210">
        <v>0</v>
      </c>
      <c r="X95" s="210"/>
      <c r="Y95" s="116">
        <f>IFERROR(VLOOKUP(C95,LF_lamp!$A$8:$AI$68,35,0)*F95,0)</f>
        <v>0</v>
      </c>
      <c r="Z95" s="210"/>
      <c r="AA95" s="229">
        <f>VLOOKUP(D95,LF_Ballast!$A$8:$N$220,14,FALSE)</f>
        <v>0.9</v>
      </c>
      <c r="AB95" s="229" t="b">
        <f>VLOOKUP(D95,LF_Ballast!$A$8:$I$220,9,FALSE)="Dimming"</f>
        <v>0</v>
      </c>
      <c r="AC95" s="229" t="b">
        <f>VLOOKUP(D95,LF_Ballast!$A$8:$I$220,4,FALSE)="PS"</f>
        <v>0</v>
      </c>
      <c r="AD95" s="210"/>
      <c r="AE95" s="210">
        <f t="shared" si="11"/>
        <v>2</v>
      </c>
      <c r="AF95" s="184">
        <f t="shared" si="12"/>
        <v>0</v>
      </c>
      <c r="AG95" s="184">
        <f t="shared" si="13"/>
        <v>0</v>
      </c>
      <c r="AH95" s="184">
        <f>VLOOKUP($C95,LF_lamp!$A$8:$H$68,8,FALSE)*AE95</f>
        <v>78</v>
      </c>
      <c r="AI95" s="184">
        <f>VLOOKUP($C95,LF_lamp!$A$8:$H$68,8,FALSE)*AF95</f>
        <v>0</v>
      </c>
      <c r="AJ95" s="184">
        <f>VLOOKUP($C95,LF_lamp!$A$8:$H$68,8,FALSE)*AG95</f>
        <v>0</v>
      </c>
      <c r="AK95" s="184">
        <f t="shared" si="10"/>
        <v>1</v>
      </c>
      <c r="AL95" s="184">
        <f t="shared" si="14"/>
        <v>0</v>
      </c>
      <c r="AM95" s="184">
        <f t="shared" si="15"/>
        <v>0</v>
      </c>
      <c r="AN95" s="184"/>
      <c r="AO95" s="184" t="str">
        <f>IF($W95&gt;0,INDEX('CostModel Coef'!D$17:D$18,$W95),"")</f>
        <v/>
      </c>
      <c r="AP95" s="184" t="str">
        <f>IF($W95&gt;0,INDEX('CostModel Coef'!E$17:E$18,$W95),"")</f>
        <v/>
      </c>
      <c r="AQ95" s="184" t="str">
        <f>IF($W95&gt;0,INDEX('CostModel Coef'!F$17:F$18,$W95),"")</f>
        <v/>
      </c>
      <c r="AR95" s="184" t="str">
        <f>IF($W95&gt;0,INDEX('CostModel Coef'!G$17:G$18,$W95),"")</f>
        <v/>
      </c>
      <c r="AS95" s="184" t="str">
        <f>IF($W95&gt;0,INDEX('CostModel Coef'!H$17:H$18,$W95),"")</f>
        <v/>
      </c>
      <c r="AT95" s="184" t="str">
        <f>IF($W95&gt;0,INDEX('CostModel Coef'!I$17:I$18,$W95),"")</f>
        <v/>
      </c>
      <c r="AU95" s="184" t="str">
        <f>IF($W95&gt;0,INDEX('CostModel Coef'!J$17:J$18,$W95),"")</f>
        <v/>
      </c>
      <c r="AV95" s="184" t="str">
        <f>IF($W95&gt;0,INDEX('CostModel Coef'!K$17:K$18,$W95),"")</f>
        <v/>
      </c>
      <c r="AW95" s="184" t="str">
        <f>IF($W95&gt;0,INDEX('CostModel Coef'!L$17:L$18,$W95),"")</f>
        <v/>
      </c>
      <c r="AX95" s="184" t="str">
        <f>IF($W95&gt;0,INDEX('CostModel Coef'!M$17:M$18,$W95),"")</f>
        <v/>
      </c>
      <c r="AY95" s="184" t="str">
        <f>IF($W95&gt;0,INDEX('CostModel Coef'!N$17:N$18,$W95),"")</f>
        <v/>
      </c>
      <c r="AZ95" s="184" t="str">
        <f>IF($W95&gt;0,INDEX('CostModel Coef'!O$17:O$18,$W95),"")</f>
        <v/>
      </c>
      <c r="BA95" s="184"/>
      <c r="BB95" s="116">
        <f t="shared" si="19"/>
        <v>0</v>
      </c>
      <c r="BC95" s="116">
        <f t="shared" si="16"/>
        <v>0</v>
      </c>
      <c r="BD95" s="116">
        <f t="shared" si="17"/>
        <v>0</v>
      </c>
      <c r="BE95" s="210"/>
      <c r="BF95" s="196" t="str">
        <f t="shared" si="18"/>
        <v/>
      </c>
      <c r="BG95" s="210"/>
      <c r="BH95" s="210"/>
    </row>
    <row r="96" spans="1:60" hidden="1">
      <c r="A96" s="210" t="s">
        <v>2063</v>
      </c>
      <c r="B96" s="210" t="s">
        <v>203</v>
      </c>
      <c r="C96" s="210" t="s">
        <v>1213</v>
      </c>
      <c r="D96" s="210" t="s">
        <v>1758</v>
      </c>
      <c r="E96" s="210" t="s">
        <v>129</v>
      </c>
      <c r="F96" s="210">
        <v>3</v>
      </c>
      <c r="G96" s="210">
        <v>1</v>
      </c>
      <c r="H96" s="210">
        <v>3</v>
      </c>
      <c r="I96" s="210">
        <v>112</v>
      </c>
      <c r="J96" s="210" t="s">
        <v>2064</v>
      </c>
      <c r="K96" s="210" t="s">
        <v>83</v>
      </c>
      <c r="L96" s="210">
        <v>112</v>
      </c>
      <c r="M96" s="210"/>
      <c r="N96" s="210" t="s">
        <v>123</v>
      </c>
      <c r="O96" s="210" t="s">
        <v>2065</v>
      </c>
      <c r="P96" s="210" t="s">
        <v>1799</v>
      </c>
      <c r="Q96" s="210" t="s">
        <v>129</v>
      </c>
      <c r="R96" s="210"/>
      <c r="S96" s="210" t="s">
        <v>111</v>
      </c>
      <c r="T96" s="210" t="s">
        <v>2066</v>
      </c>
      <c r="U96" s="115" t="s">
        <v>105</v>
      </c>
      <c r="V96" s="210" t="str">
        <f>IF(W96=0,"out of scope",(INDEX('CostModel Coef'!$C$17:$C$18,W96)))</f>
        <v>out of scope</v>
      </c>
      <c r="W96" s="210">
        <v>0</v>
      </c>
      <c r="X96" s="210"/>
      <c r="Y96" s="116">
        <f>IFERROR(VLOOKUP(C96,LF_lamp!$A$8:$AI$68,35,0)*F96,0)</f>
        <v>0</v>
      </c>
      <c r="Z96" s="210"/>
      <c r="AA96" s="229">
        <f>VLOOKUP(D96,LF_Ballast!$A$8:$N$220,14,FALSE)</f>
        <v>0.9</v>
      </c>
      <c r="AB96" s="229" t="b">
        <f>VLOOKUP(D96,LF_Ballast!$A$8:$I$220,9,FALSE)="Dimming"</f>
        <v>0</v>
      </c>
      <c r="AC96" s="229" t="b">
        <f>VLOOKUP(D96,LF_Ballast!$A$8:$I$220,4,FALSE)="PS"</f>
        <v>0</v>
      </c>
      <c r="AD96" s="210"/>
      <c r="AE96" s="210">
        <f t="shared" si="11"/>
        <v>3</v>
      </c>
      <c r="AF96" s="184">
        <f t="shared" si="12"/>
        <v>0</v>
      </c>
      <c r="AG96" s="184">
        <f t="shared" si="13"/>
        <v>0</v>
      </c>
      <c r="AH96" s="184">
        <f>VLOOKUP($C96,LF_lamp!$A$8:$H$68,8,FALSE)*AE96</f>
        <v>117</v>
      </c>
      <c r="AI96" s="184">
        <f>VLOOKUP($C96,LF_lamp!$A$8:$H$68,8,FALSE)*AF96</f>
        <v>0</v>
      </c>
      <c r="AJ96" s="184">
        <f>VLOOKUP($C96,LF_lamp!$A$8:$H$68,8,FALSE)*AG96</f>
        <v>0</v>
      </c>
      <c r="AK96" s="184">
        <f t="shared" si="10"/>
        <v>1</v>
      </c>
      <c r="AL96" s="184">
        <f t="shared" si="14"/>
        <v>0</v>
      </c>
      <c r="AM96" s="184">
        <f t="shared" si="15"/>
        <v>0</v>
      </c>
      <c r="AN96" s="184"/>
      <c r="AO96" s="184" t="str">
        <f>IF($W96&gt;0,INDEX('CostModel Coef'!D$17:D$18,$W96),"")</f>
        <v/>
      </c>
      <c r="AP96" s="184" t="str">
        <f>IF($W96&gt;0,INDEX('CostModel Coef'!E$17:E$18,$W96),"")</f>
        <v/>
      </c>
      <c r="AQ96" s="184" t="str">
        <f>IF($W96&gt;0,INDEX('CostModel Coef'!F$17:F$18,$W96),"")</f>
        <v/>
      </c>
      <c r="AR96" s="184" t="str">
        <f>IF($W96&gt;0,INDEX('CostModel Coef'!G$17:G$18,$W96),"")</f>
        <v/>
      </c>
      <c r="AS96" s="184" t="str">
        <f>IF($W96&gt;0,INDEX('CostModel Coef'!H$17:H$18,$W96),"")</f>
        <v/>
      </c>
      <c r="AT96" s="184" t="str">
        <f>IF($W96&gt;0,INDEX('CostModel Coef'!I$17:I$18,$W96),"")</f>
        <v/>
      </c>
      <c r="AU96" s="184" t="str">
        <f>IF($W96&gt;0,INDEX('CostModel Coef'!J$17:J$18,$W96),"")</f>
        <v/>
      </c>
      <c r="AV96" s="184" t="str">
        <f>IF($W96&gt;0,INDEX('CostModel Coef'!K$17:K$18,$W96),"")</f>
        <v/>
      </c>
      <c r="AW96" s="184" t="str">
        <f>IF($W96&gt;0,INDEX('CostModel Coef'!L$17:L$18,$W96),"")</f>
        <v/>
      </c>
      <c r="AX96" s="184" t="str">
        <f>IF($W96&gt;0,INDEX('CostModel Coef'!M$17:M$18,$W96),"")</f>
        <v/>
      </c>
      <c r="AY96" s="184" t="str">
        <f>IF($W96&gt;0,INDEX('CostModel Coef'!N$17:N$18,$W96),"")</f>
        <v/>
      </c>
      <c r="AZ96" s="184" t="str">
        <f>IF($W96&gt;0,INDEX('CostModel Coef'!O$17:O$18,$W96),"")</f>
        <v/>
      </c>
      <c r="BA96" s="184"/>
      <c r="BB96" s="116">
        <f t="shared" si="19"/>
        <v>0</v>
      </c>
      <c r="BC96" s="116">
        <f t="shared" si="16"/>
        <v>0</v>
      </c>
      <c r="BD96" s="116">
        <f t="shared" si="17"/>
        <v>0</v>
      </c>
      <c r="BE96" s="210"/>
      <c r="BF96" s="196" t="str">
        <f t="shared" si="18"/>
        <v/>
      </c>
      <c r="BG96" s="210"/>
      <c r="BH96" s="210"/>
    </row>
    <row r="97" spans="1:60" hidden="1">
      <c r="A97" s="210" t="s">
        <v>2067</v>
      </c>
      <c r="B97" s="210" t="s">
        <v>203</v>
      </c>
      <c r="C97" s="210" t="s">
        <v>1213</v>
      </c>
      <c r="D97" s="210" t="s">
        <v>1758</v>
      </c>
      <c r="E97" s="210" t="s">
        <v>129</v>
      </c>
      <c r="F97" s="210">
        <v>4</v>
      </c>
      <c r="G97" s="210">
        <v>1</v>
      </c>
      <c r="H97" s="210">
        <v>4</v>
      </c>
      <c r="I97" s="210">
        <v>168</v>
      </c>
      <c r="J97" s="210" t="s">
        <v>2068</v>
      </c>
      <c r="K97" s="210" t="s">
        <v>83</v>
      </c>
      <c r="L97" s="210">
        <v>168</v>
      </c>
      <c r="M97" s="210"/>
      <c r="N97" s="210" t="s">
        <v>123</v>
      </c>
      <c r="O97" s="210" t="s">
        <v>2069</v>
      </c>
      <c r="P97" s="210" t="s">
        <v>1799</v>
      </c>
      <c r="Q97" s="210" t="s">
        <v>129</v>
      </c>
      <c r="R97" s="210"/>
      <c r="S97" s="210" t="s">
        <v>111</v>
      </c>
      <c r="T97" s="210" t="s">
        <v>2070</v>
      </c>
      <c r="U97" s="115" t="s">
        <v>105</v>
      </c>
      <c r="V97" s="210" t="str">
        <f>IF(W97=0,"out of scope",(INDEX('CostModel Coef'!$C$17:$C$18,W97)))</f>
        <v>out of scope</v>
      </c>
      <c r="W97" s="210">
        <v>0</v>
      </c>
      <c r="X97" s="210"/>
      <c r="Y97" s="116">
        <f>IFERROR(VLOOKUP(C97,LF_lamp!$A$8:$AI$68,35,0)*F97,0)</f>
        <v>0</v>
      </c>
      <c r="Z97" s="210"/>
      <c r="AA97" s="229">
        <f>VLOOKUP(D97,LF_Ballast!$A$8:$N$220,14,FALSE)</f>
        <v>0.9</v>
      </c>
      <c r="AB97" s="229" t="b">
        <f>VLOOKUP(D97,LF_Ballast!$A$8:$I$220,9,FALSE)="Dimming"</f>
        <v>0</v>
      </c>
      <c r="AC97" s="229" t="b">
        <f>VLOOKUP(D97,LF_Ballast!$A$8:$I$220,4,FALSE)="PS"</f>
        <v>0</v>
      </c>
      <c r="AD97" s="210"/>
      <c r="AE97" s="210">
        <f t="shared" si="11"/>
        <v>4</v>
      </c>
      <c r="AF97" s="184">
        <f t="shared" si="12"/>
        <v>0</v>
      </c>
      <c r="AG97" s="184">
        <f t="shared" si="13"/>
        <v>0</v>
      </c>
      <c r="AH97" s="184">
        <f>VLOOKUP($C97,LF_lamp!$A$8:$H$68,8,FALSE)*AE97</f>
        <v>156</v>
      </c>
      <c r="AI97" s="184">
        <f>VLOOKUP($C97,LF_lamp!$A$8:$H$68,8,FALSE)*AF97</f>
        <v>0</v>
      </c>
      <c r="AJ97" s="184">
        <f>VLOOKUP($C97,LF_lamp!$A$8:$H$68,8,FALSE)*AG97</f>
        <v>0</v>
      </c>
      <c r="AK97" s="184">
        <f t="shared" si="10"/>
        <v>1</v>
      </c>
      <c r="AL97" s="184">
        <f t="shared" si="14"/>
        <v>0</v>
      </c>
      <c r="AM97" s="184">
        <f t="shared" si="15"/>
        <v>0</v>
      </c>
      <c r="AN97" s="184"/>
      <c r="AO97" s="184" t="str">
        <f>IF($W97&gt;0,INDEX('CostModel Coef'!D$17:D$18,$W97),"")</f>
        <v/>
      </c>
      <c r="AP97" s="184" t="str">
        <f>IF($W97&gt;0,INDEX('CostModel Coef'!E$17:E$18,$W97),"")</f>
        <v/>
      </c>
      <c r="AQ97" s="184" t="str">
        <f>IF($W97&gt;0,INDEX('CostModel Coef'!F$17:F$18,$W97),"")</f>
        <v/>
      </c>
      <c r="AR97" s="184" t="str">
        <f>IF($W97&gt;0,INDEX('CostModel Coef'!G$17:G$18,$W97),"")</f>
        <v/>
      </c>
      <c r="AS97" s="184" t="str">
        <f>IF($W97&gt;0,INDEX('CostModel Coef'!H$17:H$18,$W97),"")</f>
        <v/>
      </c>
      <c r="AT97" s="184" t="str">
        <f>IF($W97&gt;0,INDEX('CostModel Coef'!I$17:I$18,$W97),"")</f>
        <v/>
      </c>
      <c r="AU97" s="184" t="str">
        <f>IF($W97&gt;0,INDEX('CostModel Coef'!J$17:J$18,$W97),"")</f>
        <v/>
      </c>
      <c r="AV97" s="184" t="str">
        <f>IF($W97&gt;0,INDEX('CostModel Coef'!K$17:K$18,$W97),"")</f>
        <v/>
      </c>
      <c r="AW97" s="184" t="str">
        <f>IF($W97&gt;0,INDEX('CostModel Coef'!L$17:L$18,$W97),"")</f>
        <v/>
      </c>
      <c r="AX97" s="184" t="str">
        <f>IF($W97&gt;0,INDEX('CostModel Coef'!M$17:M$18,$W97),"")</f>
        <v/>
      </c>
      <c r="AY97" s="184" t="str">
        <f>IF($W97&gt;0,INDEX('CostModel Coef'!N$17:N$18,$W97),"")</f>
        <v/>
      </c>
      <c r="AZ97" s="184" t="str">
        <f>IF($W97&gt;0,INDEX('CostModel Coef'!O$17:O$18,$W97),"")</f>
        <v/>
      </c>
      <c r="BA97" s="184"/>
      <c r="BB97" s="116">
        <f t="shared" si="19"/>
        <v>0</v>
      </c>
      <c r="BC97" s="116">
        <f t="shared" si="16"/>
        <v>0</v>
      </c>
      <c r="BD97" s="116">
        <f t="shared" si="17"/>
        <v>0</v>
      </c>
      <c r="BE97" s="210"/>
      <c r="BF97" s="196" t="str">
        <f t="shared" si="18"/>
        <v/>
      </c>
      <c r="BG97" s="210"/>
      <c r="BH97" s="210"/>
    </row>
    <row r="98" spans="1:60" hidden="1">
      <c r="A98" s="210" t="s">
        <v>2071</v>
      </c>
      <c r="B98" s="210" t="s">
        <v>1317</v>
      </c>
      <c r="C98" s="210" t="s">
        <v>1213</v>
      </c>
      <c r="D98" s="210" t="s">
        <v>1758</v>
      </c>
      <c r="E98" s="210" t="s">
        <v>129</v>
      </c>
      <c r="F98" s="210">
        <v>1</v>
      </c>
      <c r="G98" s="210">
        <v>0.5</v>
      </c>
      <c r="H98" s="210">
        <v>2</v>
      </c>
      <c r="I98" s="210">
        <v>45</v>
      </c>
      <c r="J98" s="210" t="s">
        <v>2072</v>
      </c>
      <c r="K98" s="210" t="s">
        <v>83</v>
      </c>
      <c r="L98" s="210">
        <v>45</v>
      </c>
      <c r="M98" s="210"/>
      <c r="N98" s="210" t="s">
        <v>123</v>
      </c>
      <c r="O98" s="210" t="s">
        <v>2073</v>
      </c>
      <c r="P98" s="210" t="s">
        <v>1799</v>
      </c>
      <c r="Q98" s="210" t="s">
        <v>129</v>
      </c>
      <c r="R98" s="210"/>
      <c r="S98" s="210" t="s">
        <v>111</v>
      </c>
      <c r="T98" s="210" t="s">
        <v>2074</v>
      </c>
      <c r="U98" s="115" t="s">
        <v>105</v>
      </c>
      <c r="V98" s="210" t="str">
        <f>IF(W98=0,"out of scope",(INDEX('CostModel Coef'!$C$17:$C$18,W98)))</f>
        <v>out of scope</v>
      </c>
      <c r="W98" s="210">
        <v>0</v>
      </c>
      <c r="X98" s="210"/>
      <c r="Y98" s="116">
        <f>IFERROR(VLOOKUP(C98,LF_lamp!$A$8:$AI$68,35,0)*F98,0)</f>
        <v>0</v>
      </c>
      <c r="Z98" s="210"/>
      <c r="AA98" s="229">
        <f>VLOOKUP(D98,LF_Ballast!$A$8:$N$220,14,FALSE)</f>
        <v>0.9</v>
      </c>
      <c r="AB98" s="229" t="b">
        <f>VLOOKUP(D98,LF_Ballast!$A$8:$I$220,9,FALSE)="Dimming"</f>
        <v>0</v>
      </c>
      <c r="AC98" s="229" t="b">
        <f>VLOOKUP(D98,LF_Ballast!$A$8:$I$220,4,FALSE)="PS"</f>
        <v>0</v>
      </c>
      <c r="AD98" s="210"/>
      <c r="AE98" s="210">
        <f t="shared" si="11"/>
        <v>2</v>
      </c>
      <c r="AF98" s="184">
        <f t="shared" si="12"/>
        <v>0</v>
      </c>
      <c r="AG98" s="184">
        <f t="shared" si="13"/>
        <v>0</v>
      </c>
      <c r="AH98" s="184">
        <f>VLOOKUP($C98,LF_lamp!$A$8:$H$68,8,FALSE)*AE98</f>
        <v>78</v>
      </c>
      <c r="AI98" s="184">
        <f>VLOOKUP($C98,LF_lamp!$A$8:$H$68,8,FALSE)*AF98</f>
        <v>0</v>
      </c>
      <c r="AJ98" s="184">
        <f>VLOOKUP($C98,LF_lamp!$A$8:$H$68,8,FALSE)*AG98</f>
        <v>0</v>
      </c>
      <c r="AK98" s="184">
        <f t="shared" si="10"/>
        <v>0.5</v>
      </c>
      <c r="AL98" s="184">
        <f t="shared" si="14"/>
        <v>0</v>
      </c>
      <c r="AM98" s="184">
        <f t="shared" si="15"/>
        <v>0</v>
      </c>
      <c r="AN98" s="184"/>
      <c r="AO98" s="184" t="str">
        <f>IF($W98&gt;0,INDEX('CostModel Coef'!D$17:D$18,$W98),"")</f>
        <v/>
      </c>
      <c r="AP98" s="184" t="str">
        <f>IF($W98&gt;0,INDEX('CostModel Coef'!E$17:E$18,$W98),"")</f>
        <v/>
      </c>
      <c r="AQ98" s="184" t="str">
        <f>IF($W98&gt;0,INDEX('CostModel Coef'!F$17:F$18,$W98),"")</f>
        <v/>
      </c>
      <c r="AR98" s="184" t="str">
        <f>IF($W98&gt;0,INDEX('CostModel Coef'!G$17:G$18,$W98),"")</f>
        <v/>
      </c>
      <c r="AS98" s="184" t="str">
        <f>IF($W98&gt;0,INDEX('CostModel Coef'!H$17:H$18,$W98),"")</f>
        <v/>
      </c>
      <c r="AT98" s="184" t="str">
        <f>IF($W98&gt;0,INDEX('CostModel Coef'!I$17:I$18,$W98),"")</f>
        <v/>
      </c>
      <c r="AU98" s="184" t="str">
        <f>IF($W98&gt;0,INDEX('CostModel Coef'!J$17:J$18,$W98),"")</f>
        <v/>
      </c>
      <c r="AV98" s="184" t="str">
        <f>IF($W98&gt;0,INDEX('CostModel Coef'!K$17:K$18,$W98),"")</f>
        <v/>
      </c>
      <c r="AW98" s="184" t="str">
        <f>IF($W98&gt;0,INDEX('CostModel Coef'!L$17:L$18,$W98),"")</f>
        <v/>
      </c>
      <c r="AX98" s="184" t="str">
        <f>IF($W98&gt;0,INDEX('CostModel Coef'!M$17:M$18,$W98),"")</f>
        <v/>
      </c>
      <c r="AY98" s="184" t="str">
        <f>IF($W98&gt;0,INDEX('CostModel Coef'!N$17:N$18,$W98),"")</f>
        <v/>
      </c>
      <c r="AZ98" s="184" t="str">
        <f>IF($W98&gt;0,INDEX('CostModel Coef'!O$17:O$18,$W98),"")</f>
        <v/>
      </c>
      <c r="BA98" s="184"/>
      <c r="BB98" s="116">
        <f t="shared" si="19"/>
        <v>0</v>
      </c>
      <c r="BC98" s="116">
        <f t="shared" si="16"/>
        <v>0</v>
      </c>
      <c r="BD98" s="116">
        <f t="shared" si="17"/>
        <v>0</v>
      </c>
      <c r="BE98" s="210"/>
      <c r="BF98" s="196" t="str">
        <f t="shared" si="18"/>
        <v/>
      </c>
      <c r="BG98" s="210"/>
      <c r="BH98" s="210"/>
    </row>
    <row r="99" spans="1:60" hidden="1">
      <c r="A99" s="210" t="s">
        <v>2075</v>
      </c>
      <c r="B99" s="210" t="s">
        <v>203</v>
      </c>
      <c r="C99" s="210" t="s">
        <v>1213</v>
      </c>
      <c r="D99" s="210" t="s">
        <v>1758</v>
      </c>
      <c r="E99" s="210" t="s">
        <v>129</v>
      </c>
      <c r="F99" s="210">
        <v>1</v>
      </c>
      <c r="G99" s="210">
        <v>1</v>
      </c>
      <c r="H99" s="210">
        <v>1</v>
      </c>
      <c r="I99" s="210">
        <v>48</v>
      </c>
      <c r="J99" s="210" t="s">
        <v>2076</v>
      </c>
      <c r="K99" s="210" t="s">
        <v>83</v>
      </c>
      <c r="L99" s="210">
        <v>48</v>
      </c>
      <c r="M99" s="210"/>
      <c r="N99" s="210" t="s">
        <v>123</v>
      </c>
      <c r="O99" s="210" t="s">
        <v>2077</v>
      </c>
      <c r="P99" s="210" t="s">
        <v>1799</v>
      </c>
      <c r="Q99" s="210" t="s">
        <v>129</v>
      </c>
      <c r="R99" s="210"/>
      <c r="S99" s="210" t="s">
        <v>111</v>
      </c>
      <c r="T99" s="210" t="s">
        <v>2078</v>
      </c>
      <c r="U99" s="115" t="s">
        <v>105</v>
      </c>
      <c r="V99" s="210" t="str">
        <f>IF(W99=0,"out of scope",(INDEX('CostModel Coef'!$C$17:$C$18,W99)))</f>
        <v>out of scope</v>
      </c>
      <c r="W99" s="210">
        <v>0</v>
      </c>
      <c r="X99" s="210"/>
      <c r="Y99" s="116">
        <f>IFERROR(VLOOKUP(C99,LF_lamp!$A$8:$AI$68,35,0)*F99,0)</f>
        <v>0</v>
      </c>
      <c r="Z99" s="210"/>
      <c r="AA99" s="229">
        <f>VLOOKUP(D99,LF_Ballast!$A$8:$N$220,14,FALSE)</f>
        <v>0.9</v>
      </c>
      <c r="AB99" s="229" t="b">
        <f>VLOOKUP(D99,LF_Ballast!$A$8:$I$220,9,FALSE)="Dimming"</f>
        <v>0</v>
      </c>
      <c r="AC99" s="229" t="b">
        <f>VLOOKUP(D99,LF_Ballast!$A$8:$I$220,4,FALSE)="PS"</f>
        <v>0</v>
      </c>
      <c r="AD99" s="210"/>
      <c r="AE99" s="210">
        <f t="shared" si="11"/>
        <v>1</v>
      </c>
      <c r="AF99" s="184">
        <f t="shared" si="12"/>
        <v>0</v>
      </c>
      <c r="AG99" s="184">
        <f t="shared" si="13"/>
        <v>0</v>
      </c>
      <c r="AH99" s="184">
        <f>VLOOKUP($C99,LF_lamp!$A$8:$H$68,8,FALSE)*AE99</f>
        <v>39</v>
      </c>
      <c r="AI99" s="184">
        <f>VLOOKUP($C99,LF_lamp!$A$8:$H$68,8,FALSE)*AF99</f>
        <v>0</v>
      </c>
      <c r="AJ99" s="184">
        <f>VLOOKUP($C99,LF_lamp!$A$8:$H$68,8,FALSE)*AG99</f>
        <v>0</v>
      </c>
      <c r="AK99" s="184">
        <f t="shared" si="10"/>
        <v>1</v>
      </c>
      <c r="AL99" s="184">
        <f t="shared" si="14"/>
        <v>0</v>
      </c>
      <c r="AM99" s="184">
        <f t="shared" si="15"/>
        <v>0</v>
      </c>
      <c r="AN99" s="184"/>
      <c r="AO99" s="184" t="str">
        <f>IF($W99&gt;0,INDEX('CostModel Coef'!D$17:D$18,$W99),"")</f>
        <v/>
      </c>
      <c r="AP99" s="184" t="str">
        <f>IF($W99&gt;0,INDEX('CostModel Coef'!E$17:E$18,$W99),"")</f>
        <v/>
      </c>
      <c r="AQ99" s="184" t="str">
        <f>IF($W99&gt;0,INDEX('CostModel Coef'!F$17:F$18,$W99),"")</f>
        <v/>
      </c>
      <c r="AR99" s="184" t="str">
        <f>IF($W99&gt;0,INDEX('CostModel Coef'!G$17:G$18,$W99),"")</f>
        <v/>
      </c>
      <c r="AS99" s="184" t="str">
        <f>IF($W99&gt;0,INDEX('CostModel Coef'!H$17:H$18,$W99),"")</f>
        <v/>
      </c>
      <c r="AT99" s="184" t="str">
        <f>IF($W99&gt;0,INDEX('CostModel Coef'!I$17:I$18,$W99),"")</f>
        <v/>
      </c>
      <c r="AU99" s="184" t="str">
        <f>IF($W99&gt;0,INDEX('CostModel Coef'!J$17:J$18,$W99),"")</f>
        <v/>
      </c>
      <c r="AV99" s="184" t="str">
        <f>IF($W99&gt;0,INDEX('CostModel Coef'!K$17:K$18,$W99),"")</f>
        <v/>
      </c>
      <c r="AW99" s="184" t="str">
        <f>IF($W99&gt;0,INDEX('CostModel Coef'!L$17:L$18,$W99),"")</f>
        <v/>
      </c>
      <c r="AX99" s="184" t="str">
        <f>IF($W99&gt;0,INDEX('CostModel Coef'!M$17:M$18,$W99),"")</f>
        <v/>
      </c>
      <c r="AY99" s="184" t="str">
        <f>IF($W99&gt;0,INDEX('CostModel Coef'!N$17:N$18,$W99),"")</f>
        <v/>
      </c>
      <c r="AZ99" s="184" t="str">
        <f>IF($W99&gt;0,INDEX('CostModel Coef'!O$17:O$18,$W99),"")</f>
        <v/>
      </c>
      <c r="BA99" s="184"/>
      <c r="BB99" s="116">
        <f t="shared" si="19"/>
        <v>0</v>
      </c>
      <c r="BC99" s="116">
        <f t="shared" si="16"/>
        <v>0</v>
      </c>
      <c r="BD99" s="116">
        <f t="shared" si="17"/>
        <v>0</v>
      </c>
      <c r="BE99" s="210"/>
      <c r="BF99" s="196" t="str">
        <f t="shared" si="18"/>
        <v/>
      </c>
      <c r="BG99" s="210"/>
      <c r="BH99" s="210"/>
    </row>
    <row r="100" spans="1:60" hidden="1">
      <c r="A100" s="210" t="s">
        <v>2079</v>
      </c>
      <c r="B100" s="210" t="s">
        <v>203</v>
      </c>
      <c r="C100" s="210" t="s">
        <v>1213</v>
      </c>
      <c r="D100" s="210" t="s">
        <v>1758</v>
      </c>
      <c r="E100" s="210" t="s">
        <v>129</v>
      </c>
      <c r="F100" s="210">
        <v>2</v>
      </c>
      <c r="G100" s="210">
        <v>1</v>
      </c>
      <c r="H100" s="210">
        <v>2</v>
      </c>
      <c r="I100" s="210">
        <v>74</v>
      </c>
      <c r="J100" s="210" t="s">
        <v>2080</v>
      </c>
      <c r="K100" s="210" t="s">
        <v>83</v>
      </c>
      <c r="L100" s="210">
        <v>74</v>
      </c>
      <c r="M100" s="210"/>
      <c r="N100" s="210" t="s">
        <v>123</v>
      </c>
      <c r="O100" s="210" t="s">
        <v>2081</v>
      </c>
      <c r="P100" s="210" t="s">
        <v>1799</v>
      </c>
      <c r="Q100" s="210" t="s">
        <v>129</v>
      </c>
      <c r="R100" s="210"/>
      <c r="S100" s="210" t="s">
        <v>111</v>
      </c>
      <c r="T100" s="210" t="s">
        <v>2082</v>
      </c>
      <c r="U100" s="115" t="s">
        <v>105</v>
      </c>
      <c r="V100" s="210" t="str">
        <f>IF(W100=0,"out of scope",(INDEX('CostModel Coef'!$C$17:$C$18,W100)))</f>
        <v>out of scope</v>
      </c>
      <c r="W100" s="210">
        <v>0</v>
      </c>
      <c r="X100" s="210"/>
      <c r="Y100" s="116">
        <f>IFERROR(VLOOKUP(C100,LF_lamp!$A$8:$AI$68,35,0)*F100,0)</f>
        <v>0</v>
      </c>
      <c r="Z100" s="210"/>
      <c r="AA100" s="229">
        <f>VLOOKUP(D100,LF_Ballast!$A$8:$N$220,14,FALSE)</f>
        <v>0.9</v>
      </c>
      <c r="AB100" s="229" t="b">
        <f>VLOOKUP(D100,LF_Ballast!$A$8:$I$220,9,FALSE)="Dimming"</f>
        <v>0</v>
      </c>
      <c r="AC100" s="229" t="b">
        <f>VLOOKUP(D100,LF_Ballast!$A$8:$I$220,4,FALSE)="PS"</f>
        <v>0</v>
      </c>
      <c r="AD100" s="210"/>
      <c r="AE100" s="210">
        <f t="shared" si="11"/>
        <v>2</v>
      </c>
      <c r="AF100" s="184">
        <f t="shared" si="12"/>
        <v>0</v>
      </c>
      <c r="AG100" s="184">
        <f t="shared" si="13"/>
        <v>0</v>
      </c>
      <c r="AH100" s="184">
        <f>VLOOKUP($C100,LF_lamp!$A$8:$H$68,8,FALSE)*AE100</f>
        <v>78</v>
      </c>
      <c r="AI100" s="184">
        <f>VLOOKUP($C100,LF_lamp!$A$8:$H$68,8,FALSE)*AF100</f>
        <v>0</v>
      </c>
      <c r="AJ100" s="184">
        <f>VLOOKUP($C100,LF_lamp!$A$8:$H$68,8,FALSE)*AG100</f>
        <v>0</v>
      </c>
      <c r="AK100" s="184">
        <f t="shared" si="10"/>
        <v>1</v>
      </c>
      <c r="AL100" s="184">
        <f t="shared" si="14"/>
        <v>0</v>
      </c>
      <c r="AM100" s="184">
        <f t="shared" si="15"/>
        <v>0</v>
      </c>
      <c r="AN100" s="184"/>
      <c r="AO100" s="184" t="str">
        <f>IF($W100&gt;0,INDEX('CostModel Coef'!D$17:D$18,$W100),"")</f>
        <v/>
      </c>
      <c r="AP100" s="184" t="str">
        <f>IF($W100&gt;0,INDEX('CostModel Coef'!E$17:E$18,$W100),"")</f>
        <v/>
      </c>
      <c r="AQ100" s="184" t="str">
        <f>IF($W100&gt;0,INDEX('CostModel Coef'!F$17:F$18,$W100),"")</f>
        <v/>
      </c>
      <c r="AR100" s="184" t="str">
        <f>IF($W100&gt;0,INDEX('CostModel Coef'!G$17:G$18,$W100),"")</f>
        <v/>
      </c>
      <c r="AS100" s="184" t="str">
        <f>IF($W100&gt;0,INDEX('CostModel Coef'!H$17:H$18,$W100),"")</f>
        <v/>
      </c>
      <c r="AT100" s="184" t="str">
        <f>IF($W100&gt;0,INDEX('CostModel Coef'!I$17:I$18,$W100),"")</f>
        <v/>
      </c>
      <c r="AU100" s="184" t="str">
        <f>IF($W100&gt;0,INDEX('CostModel Coef'!J$17:J$18,$W100),"")</f>
        <v/>
      </c>
      <c r="AV100" s="184" t="str">
        <f>IF($W100&gt;0,INDEX('CostModel Coef'!K$17:K$18,$W100),"")</f>
        <v/>
      </c>
      <c r="AW100" s="184" t="str">
        <f>IF($W100&gt;0,INDEX('CostModel Coef'!L$17:L$18,$W100),"")</f>
        <v/>
      </c>
      <c r="AX100" s="184" t="str">
        <f>IF($W100&gt;0,INDEX('CostModel Coef'!M$17:M$18,$W100),"")</f>
        <v/>
      </c>
      <c r="AY100" s="184" t="str">
        <f>IF($W100&gt;0,INDEX('CostModel Coef'!N$17:N$18,$W100),"")</f>
        <v/>
      </c>
      <c r="AZ100" s="184" t="str">
        <f>IF($W100&gt;0,INDEX('CostModel Coef'!O$17:O$18,$W100),"")</f>
        <v/>
      </c>
      <c r="BA100" s="184"/>
      <c r="BB100" s="116">
        <f t="shared" si="19"/>
        <v>0</v>
      </c>
      <c r="BC100" s="116">
        <f t="shared" si="16"/>
        <v>0</v>
      </c>
      <c r="BD100" s="116">
        <f t="shared" si="17"/>
        <v>0</v>
      </c>
      <c r="BE100" s="210"/>
      <c r="BF100" s="196" t="str">
        <f t="shared" si="18"/>
        <v/>
      </c>
      <c r="BG100" s="210"/>
      <c r="BH100" s="210"/>
    </row>
    <row r="101" spans="1:60" hidden="1">
      <c r="A101" s="210" t="s">
        <v>2083</v>
      </c>
      <c r="B101" s="210" t="s">
        <v>1317</v>
      </c>
      <c r="C101" s="210" t="s">
        <v>1215</v>
      </c>
      <c r="D101" s="210" t="s">
        <v>1762</v>
      </c>
      <c r="E101" s="210" t="s">
        <v>129</v>
      </c>
      <c r="F101" s="210">
        <v>4</v>
      </c>
      <c r="G101" s="210">
        <v>1</v>
      </c>
      <c r="H101" s="210">
        <v>4</v>
      </c>
      <c r="I101" s="210">
        <v>270</v>
      </c>
      <c r="J101" s="210" t="s">
        <v>2084</v>
      </c>
      <c r="K101" s="210" t="s">
        <v>83</v>
      </c>
      <c r="L101" s="210">
        <v>270</v>
      </c>
      <c r="M101" s="210"/>
      <c r="N101" s="210" t="s">
        <v>123</v>
      </c>
      <c r="O101" s="210"/>
      <c r="P101" s="210" t="s">
        <v>1799</v>
      </c>
      <c r="Q101" s="210" t="s">
        <v>129</v>
      </c>
      <c r="R101" s="210"/>
      <c r="S101" s="210" t="s">
        <v>111</v>
      </c>
      <c r="T101" s="210" t="s">
        <v>2085</v>
      </c>
      <c r="U101" s="115" t="s">
        <v>105</v>
      </c>
      <c r="V101" s="210" t="str">
        <f>IF(W101=0,"out of scope",(INDEX('CostModel Coef'!$C$17:$C$18,W101)))</f>
        <v>MagRS</v>
      </c>
      <c r="W101" s="210">
        <v>1</v>
      </c>
      <c r="X101" s="210"/>
      <c r="Y101" s="116">
        <f>IFERROR(VLOOKUP(C101,LF_lamp!$A$8:$AI$68,35,0)*F101,0)</f>
        <v>0</v>
      </c>
      <c r="Z101" s="210"/>
      <c r="AA101" s="229">
        <f>VLOOKUP(D101,LF_Ballast!$A$8:$N$220,14,FALSE)</f>
        <v>0.9</v>
      </c>
      <c r="AB101" s="229" t="b">
        <f>VLOOKUP(D101,LF_Ballast!$A$8:$I$220,9,FALSE)="Dimming"</f>
        <v>0</v>
      </c>
      <c r="AC101" s="229" t="b">
        <f>VLOOKUP(D101,LF_Ballast!$A$8:$I$220,4,FALSE)="PS"</f>
        <v>0</v>
      </c>
      <c r="AD101" s="210"/>
      <c r="AE101" s="210">
        <f t="shared" si="11"/>
        <v>4</v>
      </c>
      <c r="AF101" s="184">
        <f t="shared" si="12"/>
        <v>0</v>
      </c>
      <c r="AG101" s="184">
        <f t="shared" si="13"/>
        <v>0</v>
      </c>
      <c r="AH101" s="184">
        <f>VLOOKUP($C101,LF_lamp!$A$8:$H$68,8,FALSE)*AE101</f>
        <v>220</v>
      </c>
      <c r="AI101" s="184">
        <f>VLOOKUP($C101,LF_lamp!$A$8:$H$68,8,FALSE)*AF101</f>
        <v>0</v>
      </c>
      <c r="AJ101" s="184">
        <f>VLOOKUP($C101,LF_lamp!$A$8:$H$68,8,FALSE)*AG101</f>
        <v>0</v>
      </c>
      <c r="AK101" s="184">
        <f t="shared" si="10"/>
        <v>1</v>
      </c>
      <c r="AL101" s="184">
        <f t="shared" si="14"/>
        <v>0</v>
      </c>
      <c r="AM101" s="184">
        <f t="shared" si="15"/>
        <v>0</v>
      </c>
      <c r="AN101" s="184"/>
      <c r="AO101" s="184">
        <f>IF($W101&gt;0,INDEX('CostModel Coef'!D$17:D$18,$W101),"")</f>
        <v>14.69</v>
      </c>
      <c r="AP101" s="184">
        <f>IF($W101&gt;0,INDEX('CostModel Coef'!E$17:E$18,$W101),"")</f>
        <v>0.4</v>
      </c>
      <c r="AQ101" s="184">
        <f>IF($W101&gt;0,INDEX('CostModel Coef'!F$17:F$18,$W101),"")</f>
        <v>9</v>
      </c>
      <c r="AR101" s="184">
        <f>IF($W101&gt;0,INDEX('CostModel Coef'!G$17:G$18,$W101),"")</f>
        <v>604</v>
      </c>
      <c r="AS101" s="184">
        <f>IF($W101&gt;0,INDEX('CostModel Coef'!H$17:H$18,$W101),"")</f>
        <v>10.56</v>
      </c>
      <c r="AT101" s="184">
        <f>IF($W101&gt;0,INDEX('CostModel Coef'!I$17:I$18,$W101),"")</f>
        <v>0.6</v>
      </c>
      <c r="AU101" s="184">
        <f>IF($W101&gt;0,INDEX('CostModel Coef'!J$17:J$18,$W101),"")</f>
        <v>1.2</v>
      </c>
      <c r="AV101" s="184">
        <f>IF($W101&gt;0,INDEX('CostModel Coef'!K$17:K$18,$W101),"")</f>
        <v>30.78</v>
      </c>
      <c r="AW101" s="184">
        <f>IF($W101&gt;0,INDEX('CostModel Coef'!L$17:L$18,$W101),"")</f>
        <v>0</v>
      </c>
      <c r="AX101" s="184">
        <f>IF($W101&gt;0,INDEX('CostModel Coef'!M$17:M$18,$W101),"")</f>
        <v>40.89</v>
      </c>
      <c r="AY101" s="184">
        <f>IF($W101&gt;0,INDEX('CostModel Coef'!N$17:N$18,$W101),"")</f>
        <v>0</v>
      </c>
      <c r="AZ101" s="184">
        <f>IF($W101&gt;0,INDEX('CostModel Coef'!O$17:O$18,$W101),"")</f>
        <v>0</v>
      </c>
      <c r="BA101" s="184"/>
      <c r="BB101" s="116">
        <f t="shared" si="19"/>
        <v>153.084</v>
      </c>
      <c r="BC101" s="116">
        <f t="shared" si="16"/>
        <v>0</v>
      </c>
      <c r="BD101" s="116">
        <f t="shared" si="17"/>
        <v>0</v>
      </c>
      <c r="BE101" s="210"/>
      <c r="BF101" s="196" t="str">
        <f t="shared" si="18"/>
        <v/>
      </c>
      <c r="BG101" s="210"/>
      <c r="BH101" s="210"/>
    </row>
    <row r="102" spans="1:60" hidden="1">
      <c r="A102" s="210" t="s">
        <v>2086</v>
      </c>
      <c r="B102" s="210" t="s">
        <v>1317</v>
      </c>
      <c r="C102" s="210" t="s">
        <v>1215</v>
      </c>
      <c r="D102" s="210" t="s">
        <v>1762</v>
      </c>
      <c r="E102" s="210" t="s">
        <v>129</v>
      </c>
      <c r="F102" s="210">
        <v>1</v>
      </c>
      <c r="G102" s="210">
        <v>1</v>
      </c>
      <c r="H102" s="210">
        <v>1</v>
      </c>
      <c r="I102" s="210">
        <v>80</v>
      </c>
      <c r="J102" s="210" t="s">
        <v>2087</v>
      </c>
      <c r="K102" s="210" t="s">
        <v>83</v>
      </c>
      <c r="L102" s="210">
        <v>80</v>
      </c>
      <c r="M102" s="210"/>
      <c r="N102" s="210" t="s">
        <v>123</v>
      </c>
      <c r="O102" s="210"/>
      <c r="P102" s="210" t="s">
        <v>1799</v>
      </c>
      <c r="Q102" s="210" t="s">
        <v>129</v>
      </c>
      <c r="R102" s="210"/>
      <c r="S102" s="210" t="s">
        <v>111</v>
      </c>
      <c r="T102" s="210" t="s">
        <v>2088</v>
      </c>
      <c r="U102" s="115" t="s">
        <v>105</v>
      </c>
      <c r="V102" s="210" t="str">
        <f>IF(W102=0,"out of scope",(INDEX('CostModel Coef'!$C$17:$C$18,W102)))</f>
        <v>MagRS</v>
      </c>
      <c r="W102" s="210">
        <v>1</v>
      </c>
      <c r="X102" s="210"/>
      <c r="Y102" s="116">
        <f>IFERROR(VLOOKUP(C102,LF_lamp!$A$8:$AI$68,35,0)*F102,0)</f>
        <v>0</v>
      </c>
      <c r="Z102" s="210"/>
      <c r="AA102" s="229">
        <f>VLOOKUP(D102,LF_Ballast!$A$8:$N$220,14,FALSE)</f>
        <v>0.9</v>
      </c>
      <c r="AB102" s="229" t="b">
        <f>VLOOKUP(D102,LF_Ballast!$A$8:$I$220,9,FALSE)="Dimming"</f>
        <v>0</v>
      </c>
      <c r="AC102" s="229" t="b">
        <f>VLOOKUP(D102,LF_Ballast!$A$8:$I$220,4,FALSE)="PS"</f>
        <v>0</v>
      </c>
      <c r="AD102" s="210"/>
      <c r="AE102" s="210">
        <f t="shared" si="11"/>
        <v>1</v>
      </c>
      <c r="AF102" s="184">
        <f t="shared" si="12"/>
        <v>0</v>
      </c>
      <c r="AG102" s="184">
        <f t="shared" si="13"/>
        <v>0</v>
      </c>
      <c r="AH102" s="184">
        <f>VLOOKUP($C102,LF_lamp!$A$8:$H$68,8,FALSE)*AE102</f>
        <v>55</v>
      </c>
      <c r="AI102" s="184">
        <f>VLOOKUP($C102,LF_lamp!$A$8:$H$68,8,FALSE)*AF102</f>
        <v>0</v>
      </c>
      <c r="AJ102" s="184">
        <f>VLOOKUP($C102,LF_lamp!$A$8:$H$68,8,FALSE)*AG102</f>
        <v>0</v>
      </c>
      <c r="AK102" s="184">
        <f t="shared" si="10"/>
        <v>1</v>
      </c>
      <c r="AL102" s="184">
        <f t="shared" si="14"/>
        <v>0</v>
      </c>
      <c r="AM102" s="184">
        <f t="shared" si="15"/>
        <v>0</v>
      </c>
      <c r="AN102" s="184"/>
      <c r="AO102" s="184">
        <f>IF($W102&gt;0,INDEX('CostModel Coef'!D$17:D$18,$W102),"")</f>
        <v>14.69</v>
      </c>
      <c r="AP102" s="184">
        <f>IF($W102&gt;0,INDEX('CostModel Coef'!E$17:E$18,$W102),"")</f>
        <v>0.4</v>
      </c>
      <c r="AQ102" s="184">
        <f>IF($W102&gt;0,INDEX('CostModel Coef'!F$17:F$18,$W102),"")</f>
        <v>9</v>
      </c>
      <c r="AR102" s="184">
        <f>IF($W102&gt;0,INDEX('CostModel Coef'!G$17:G$18,$W102),"")</f>
        <v>604</v>
      </c>
      <c r="AS102" s="184">
        <f>IF($W102&gt;0,INDEX('CostModel Coef'!H$17:H$18,$W102),"")</f>
        <v>10.56</v>
      </c>
      <c r="AT102" s="184">
        <f>IF($W102&gt;0,INDEX('CostModel Coef'!I$17:I$18,$W102),"")</f>
        <v>0.6</v>
      </c>
      <c r="AU102" s="184">
        <f>IF($W102&gt;0,INDEX('CostModel Coef'!J$17:J$18,$W102),"")</f>
        <v>1.2</v>
      </c>
      <c r="AV102" s="184">
        <f>IF($W102&gt;0,INDEX('CostModel Coef'!K$17:K$18,$W102),"")</f>
        <v>30.78</v>
      </c>
      <c r="AW102" s="184">
        <f>IF($W102&gt;0,INDEX('CostModel Coef'!L$17:L$18,$W102),"")</f>
        <v>0</v>
      </c>
      <c r="AX102" s="184">
        <f>IF($W102&gt;0,INDEX('CostModel Coef'!M$17:M$18,$W102),"")</f>
        <v>40.89</v>
      </c>
      <c r="AY102" s="184">
        <f>IF($W102&gt;0,INDEX('CostModel Coef'!N$17:N$18,$W102),"")</f>
        <v>0</v>
      </c>
      <c r="AZ102" s="184">
        <f>IF($W102&gt;0,INDEX('CostModel Coef'!O$17:O$18,$W102),"")</f>
        <v>0</v>
      </c>
      <c r="BA102" s="184"/>
      <c r="BB102" s="116">
        <f t="shared" si="19"/>
        <v>87.084000000000003</v>
      </c>
      <c r="BC102" s="116">
        <f t="shared" si="16"/>
        <v>0</v>
      </c>
      <c r="BD102" s="116">
        <f t="shared" si="17"/>
        <v>0</v>
      </c>
      <c r="BE102" s="210"/>
      <c r="BF102" s="196" t="str">
        <f t="shared" si="18"/>
        <v/>
      </c>
      <c r="BG102" s="210"/>
      <c r="BH102" s="210"/>
    </row>
    <row r="103" spans="1:60" hidden="1">
      <c r="A103" s="210" t="s">
        <v>2089</v>
      </c>
      <c r="B103" s="210" t="s">
        <v>1317</v>
      </c>
      <c r="C103" s="210" t="s">
        <v>1217</v>
      </c>
      <c r="D103" s="210" t="s">
        <v>1762</v>
      </c>
      <c r="E103" s="210" t="s">
        <v>129</v>
      </c>
      <c r="F103" s="210">
        <v>2</v>
      </c>
      <c r="G103" s="210">
        <v>1</v>
      </c>
      <c r="H103" s="210">
        <v>2</v>
      </c>
      <c r="I103" s="210">
        <v>145</v>
      </c>
      <c r="J103" s="210" t="s">
        <v>2090</v>
      </c>
      <c r="K103" s="210" t="s">
        <v>83</v>
      </c>
      <c r="L103" s="210">
        <v>145</v>
      </c>
      <c r="M103" s="210"/>
      <c r="N103" s="210" t="s">
        <v>123</v>
      </c>
      <c r="O103" s="210"/>
      <c r="P103" s="210" t="s">
        <v>1799</v>
      </c>
      <c r="Q103" s="210" t="s">
        <v>129</v>
      </c>
      <c r="R103" s="210"/>
      <c r="S103" s="210" t="s">
        <v>111</v>
      </c>
      <c r="T103" s="210" t="s">
        <v>2091</v>
      </c>
      <c r="U103" s="115" t="s">
        <v>105</v>
      </c>
      <c r="V103" s="210" t="str">
        <f>IF(W103=0,"out of scope",(INDEX('CostModel Coef'!$C$17:$C$18,W103)))</f>
        <v>MagRS</v>
      </c>
      <c r="W103" s="210">
        <v>1</v>
      </c>
      <c r="X103" s="210"/>
      <c r="Y103" s="116">
        <f>IFERROR(VLOOKUP(C103,LF_lamp!$A$8:$AI$68,35,0)*F103,0)</f>
        <v>0</v>
      </c>
      <c r="Z103" s="210"/>
      <c r="AA103" s="229">
        <f>VLOOKUP(D103,LF_Ballast!$A$8:$N$220,14,FALSE)</f>
        <v>0.9</v>
      </c>
      <c r="AB103" s="229" t="b">
        <f>VLOOKUP(D103,LF_Ballast!$A$8:$I$220,9,FALSE)="Dimming"</f>
        <v>0</v>
      </c>
      <c r="AC103" s="229" t="b">
        <f>VLOOKUP(D103,LF_Ballast!$A$8:$I$220,4,FALSE)="PS"</f>
        <v>0</v>
      </c>
      <c r="AD103" s="210"/>
      <c r="AE103" s="210">
        <f t="shared" si="11"/>
        <v>2</v>
      </c>
      <c r="AF103" s="184">
        <f t="shared" si="12"/>
        <v>0</v>
      </c>
      <c r="AG103" s="184">
        <f t="shared" si="13"/>
        <v>0</v>
      </c>
      <c r="AH103" s="184">
        <f>VLOOKUP($C103,LF_lamp!$A$8:$H$68,8,FALSE)*AE103</f>
        <v>120</v>
      </c>
      <c r="AI103" s="184">
        <f>VLOOKUP($C103,LF_lamp!$A$8:$H$68,8,FALSE)*AF103</f>
        <v>0</v>
      </c>
      <c r="AJ103" s="184">
        <f>VLOOKUP($C103,LF_lamp!$A$8:$H$68,8,FALSE)*AG103</f>
        <v>0</v>
      </c>
      <c r="AK103" s="184">
        <f t="shared" si="10"/>
        <v>1</v>
      </c>
      <c r="AL103" s="184">
        <f t="shared" si="14"/>
        <v>0</v>
      </c>
      <c r="AM103" s="184">
        <f t="shared" si="15"/>
        <v>0</v>
      </c>
      <c r="AN103" s="184"/>
      <c r="AO103" s="184">
        <f>IF($W103&gt;0,INDEX('CostModel Coef'!D$17:D$18,$W103),"")</f>
        <v>14.69</v>
      </c>
      <c r="AP103" s="184">
        <f>IF($W103&gt;0,INDEX('CostModel Coef'!E$17:E$18,$W103),"")</f>
        <v>0.4</v>
      </c>
      <c r="AQ103" s="184">
        <f>IF($W103&gt;0,INDEX('CostModel Coef'!F$17:F$18,$W103),"")</f>
        <v>9</v>
      </c>
      <c r="AR103" s="184">
        <f>IF($W103&gt;0,INDEX('CostModel Coef'!G$17:G$18,$W103),"")</f>
        <v>604</v>
      </c>
      <c r="AS103" s="184">
        <f>IF($W103&gt;0,INDEX('CostModel Coef'!H$17:H$18,$W103),"")</f>
        <v>10.56</v>
      </c>
      <c r="AT103" s="184">
        <f>IF($W103&gt;0,INDEX('CostModel Coef'!I$17:I$18,$W103),"")</f>
        <v>0.6</v>
      </c>
      <c r="AU103" s="184">
        <f>IF($W103&gt;0,INDEX('CostModel Coef'!J$17:J$18,$W103),"")</f>
        <v>1.2</v>
      </c>
      <c r="AV103" s="184">
        <f>IF($W103&gt;0,INDEX('CostModel Coef'!K$17:K$18,$W103),"")</f>
        <v>30.78</v>
      </c>
      <c r="AW103" s="184">
        <f>IF($W103&gt;0,INDEX('CostModel Coef'!L$17:L$18,$W103),"")</f>
        <v>0</v>
      </c>
      <c r="AX103" s="184">
        <f>IF($W103&gt;0,INDEX('CostModel Coef'!M$17:M$18,$W103),"")</f>
        <v>40.89</v>
      </c>
      <c r="AY103" s="184">
        <f>IF($W103&gt;0,INDEX('CostModel Coef'!N$17:N$18,$W103),"")</f>
        <v>0</v>
      </c>
      <c r="AZ103" s="184">
        <f>IF($W103&gt;0,INDEX('CostModel Coef'!O$17:O$18,$W103),"")</f>
        <v>0</v>
      </c>
      <c r="BA103" s="184"/>
      <c r="BB103" s="116">
        <f t="shared" si="19"/>
        <v>113.084</v>
      </c>
      <c r="BC103" s="116">
        <f t="shared" si="16"/>
        <v>0</v>
      </c>
      <c r="BD103" s="116">
        <f t="shared" si="17"/>
        <v>0</v>
      </c>
      <c r="BE103" s="210"/>
      <c r="BF103" s="196" t="str">
        <f t="shared" si="18"/>
        <v/>
      </c>
      <c r="BG103" s="210"/>
      <c r="BH103" s="210"/>
    </row>
    <row r="104" spans="1:60" hidden="1">
      <c r="A104" s="210" t="s">
        <v>2092</v>
      </c>
      <c r="B104" s="210" t="s">
        <v>1317</v>
      </c>
      <c r="C104" s="210" t="s">
        <v>1217</v>
      </c>
      <c r="D104" s="210" t="s">
        <v>1762</v>
      </c>
      <c r="E104" s="210" t="s">
        <v>129</v>
      </c>
      <c r="F104" s="210">
        <v>3</v>
      </c>
      <c r="G104" s="210">
        <v>1</v>
      </c>
      <c r="H104" s="210">
        <v>3</v>
      </c>
      <c r="I104" s="210">
        <v>230</v>
      </c>
      <c r="J104" s="210" t="s">
        <v>2093</v>
      </c>
      <c r="K104" s="210" t="s">
        <v>83</v>
      </c>
      <c r="L104" s="210">
        <v>230</v>
      </c>
      <c r="M104" s="210"/>
      <c r="N104" s="210" t="s">
        <v>123</v>
      </c>
      <c r="O104" s="210"/>
      <c r="P104" s="210" t="s">
        <v>1799</v>
      </c>
      <c r="Q104" s="210" t="s">
        <v>129</v>
      </c>
      <c r="R104" s="210"/>
      <c r="S104" s="210" t="s">
        <v>111</v>
      </c>
      <c r="T104" s="210" t="s">
        <v>2094</v>
      </c>
      <c r="U104" s="115" t="s">
        <v>105</v>
      </c>
      <c r="V104" s="210" t="str">
        <f>IF(W104=0,"out of scope",(INDEX('CostModel Coef'!$C$17:$C$18,W104)))</f>
        <v>MagRS</v>
      </c>
      <c r="W104" s="210">
        <v>1</v>
      </c>
      <c r="X104" s="210"/>
      <c r="Y104" s="116">
        <f>IFERROR(VLOOKUP(C104,LF_lamp!$A$8:$AI$68,35,0)*F104,0)</f>
        <v>0</v>
      </c>
      <c r="Z104" s="210"/>
      <c r="AA104" s="229">
        <f>VLOOKUP(D104,LF_Ballast!$A$8:$N$220,14,FALSE)</f>
        <v>0.9</v>
      </c>
      <c r="AB104" s="229" t="b">
        <f>VLOOKUP(D104,LF_Ballast!$A$8:$I$220,9,FALSE)="Dimming"</f>
        <v>0</v>
      </c>
      <c r="AC104" s="229" t="b">
        <f>VLOOKUP(D104,LF_Ballast!$A$8:$I$220,4,FALSE)="PS"</f>
        <v>0</v>
      </c>
      <c r="AD104" s="210"/>
      <c r="AE104" s="210">
        <f t="shared" si="11"/>
        <v>3</v>
      </c>
      <c r="AF104" s="184">
        <f t="shared" si="12"/>
        <v>0</v>
      </c>
      <c r="AG104" s="184">
        <f t="shared" si="13"/>
        <v>0</v>
      </c>
      <c r="AH104" s="184">
        <f>VLOOKUP($C104,LF_lamp!$A$8:$H$68,8,FALSE)*AE104</f>
        <v>180</v>
      </c>
      <c r="AI104" s="184">
        <f>VLOOKUP($C104,LF_lamp!$A$8:$H$68,8,FALSE)*AF104</f>
        <v>0</v>
      </c>
      <c r="AJ104" s="184">
        <f>VLOOKUP($C104,LF_lamp!$A$8:$H$68,8,FALSE)*AG104</f>
        <v>0</v>
      </c>
      <c r="AK104" s="184">
        <f t="shared" si="10"/>
        <v>1</v>
      </c>
      <c r="AL104" s="184">
        <f t="shared" si="14"/>
        <v>0</v>
      </c>
      <c r="AM104" s="184">
        <f t="shared" si="15"/>
        <v>0</v>
      </c>
      <c r="AN104" s="184"/>
      <c r="AO104" s="184">
        <f>IF($W104&gt;0,INDEX('CostModel Coef'!D$17:D$18,$W104),"")</f>
        <v>14.69</v>
      </c>
      <c r="AP104" s="184">
        <f>IF($W104&gt;0,INDEX('CostModel Coef'!E$17:E$18,$W104),"")</f>
        <v>0.4</v>
      </c>
      <c r="AQ104" s="184">
        <f>IF($W104&gt;0,INDEX('CostModel Coef'!F$17:F$18,$W104),"")</f>
        <v>9</v>
      </c>
      <c r="AR104" s="184">
        <f>IF($W104&gt;0,INDEX('CostModel Coef'!G$17:G$18,$W104),"")</f>
        <v>604</v>
      </c>
      <c r="AS104" s="184">
        <f>IF($W104&gt;0,INDEX('CostModel Coef'!H$17:H$18,$W104),"")</f>
        <v>10.56</v>
      </c>
      <c r="AT104" s="184">
        <f>IF($W104&gt;0,INDEX('CostModel Coef'!I$17:I$18,$W104),"")</f>
        <v>0.6</v>
      </c>
      <c r="AU104" s="184">
        <f>IF($W104&gt;0,INDEX('CostModel Coef'!J$17:J$18,$W104),"")</f>
        <v>1.2</v>
      </c>
      <c r="AV104" s="184">
        <f>IF($W104&gt;0,INDEX('CostModel Coef'!K$17:K$18,$W104),"")</f>
        <v>30.78</v>
      </c>
      <c r="AW104" s="184">
        <f>IF($W104&gt;0,INDEX('CostModel Coef'!L$17:L$18,$W104),"")</f>
        <v>0</v>
      </c>
      <c r="AX104" s="184">
        <f>IF($W104&gt;0,INDEX('CostModel Coef'!M$17:M$18,$W104),"")</f>
        <v>40.89</v>
      </c>
      <c r="AY104" s="184">
        <f>IF($W104&gt;0,INDEX('CostModel Coef'!N$17:N$18,$W104),"")</f>
        <v>0</v>
      </c>
      <c r="AZ104" s="184">
        <f>IF($W104&gt;0,INDEX('CostModel Coef'!O$17:O$18,$W104),"")</f>
        <v>0</v>
      </c>
      <c r="BA104" s="184"/>
      <c r="BB104" s="116">
        <f t="shared" si="19"/>
        <v>137.084</v>
      </c>
      <c r="BC104" s="116">
        <f t="shared" si="16"/>
        <v>0</v>
      </c>
      <c r="BD104" s="116">
        <f t="shared" si="17"/>
        <v>0</v>
      </c>
      <c r="BE104" s="210"/>
      <c r="BF104" s="196" t="str">
        <f t="shared" si="18"/>
        <v/>
      </c>
      <c r="BG104" s="210"/>
      <c r="BH104" s="210"/>
    </row>
    <row r="105" spans="1:60" hidden="1">
      <c r="A105" s="210" t="s">
        <v>2095</v>
      </c>
      <c r="B105" s="210" t="s">
        <v>1317</v>
      </c>
      <c r="C105" s="210" t="s">
        <v>1217</v>
      </c>
      <c r="D105" s="210" t="s">
        <v>1762</v>
      </c>
      <c r="E105" s="210" t="s">
        <v>129</v>
      </c>
      <c r="F105" s="210">
        <v>4</v>
      </c>
      <c r="G105" s="210">
        <v>1</v>
      </c>
      <c r="H105" s="210">
        <v>4</v>
      </c>
      <c r="I105" s="210">
        <v>290</v>
      </c>
      <c r="J105" s="210" t="s">
        <v>2096</v>
      </c>
      <c r="K105" s="210" t="s">
        <v>83</v>
      </c>
      <c r="L105" s="210">
        <v>290</v>
      </c>
      <c r="M105" s="210"/>
      <c r="N105" s="210" t="s">
        <v>123</v>
      </c>
      <c r="O105" s="210"/>
      <c r="P105" s="210" t="s">
        <v>1799</v>
      </c>
      <c r="Q105" s="210" t="s">
        <v>129</v>
      </c>
      <c r="R105" s="210"/>
      <c r="S105" s="210" t="s">
        <v>111</v>
      </c>
      <c r="T105" s="210" t="s">
        <v>2097</v>
      </c>
      <c r="U105" s="115" t="s">
        <v>105</v>
      </c>
      <c r="V105" s="210" t="str">
        <f>IF(W105=0,"out of scope",(INDEX('CostModel Coef'!$C$17:$C$18,W105)))</f>
        <v>MagRS</v>
      </c>
      <c r="W105" s="210">
        <v>1</v>
      </c>
      <c r="X105" s="210"/>
      <c r="Y105" s="116">
        <f>IFERROR(VLOOKUP(C105,LF_lamp!$A$8:$AI$68,35,0)*F105,0)</f>
        <v>0</v>
      </c>
      <c r="Z105" s="210"/>
      <c r="AA105" s="229">
        <f>VLOOKUP(D105,LF_Ballast!$A$8:$N$220,14,FALSE)</f>
        <v>0.9</v>
      </c>
      <c r="AB105" s="229" t="b">
        <f>VLOOKUP(D105,LF_Ballast!$A$8:$I$220,9,FALSE)="Dimming"</f>
        <v>0</v>
      </c>
      <c r="AC105" s="229" t="b">
        <f>VLOOKUP(D105,LF_Ballast!$A$8:$I$220,4,FALSE)="PS"</f>
        <v>0</v>
      </c>
      <c r="AD105" s="210"/>
      <c r="AE105" s="210">
        <f t="shared" si="11"/>
        <v>4</v>
      </c>
      <c r="AF105" s="184">
        <f t="shared" si="12"/>
        <v>0</v>
      </c>
      <c r="AG105" s="184">
        <f t="shared" si="13"/>
        <v>0</v>
      </c>
      <c r="AH105" s="184">
        <f>VLOOKUP($C105,LF_lamp!$A$8:$H$68,8,FALSE)*AE105</f>
        <v>240</v>
      </c>
      <c r="AI105" s="184">
        <f>VLOOKUP($C105,LF_lamp!$A$8:$H$68,8,FALSE)*AF105</f>
        <v>0</v>
      </c>
      <c r="AJ105" s="184">
        <f>VLOOKUP($C105,LF_lamp!$A$8:$H$68,8,FALSE)*AG105</f>
        <v>0</v>
      </c>
      <c r="AK105" s="184">
        <f t="shared" si="10"/>
        <v>1</v>
      </c>
      <c r="AL105" s="184">
        <f t="shared" si="14"/>
        <v>0</v>
      </c>
      <c r="AM105" s="184">
        <f t="shared" si="15"/>
        <v>0</v>
      </c>
      <c r="AN105" s="184"/>
      <c r="AO105" s="184">
        <f>IF($W105&gt;0,INDEX('CostModel Coef'!D$17:D$18,$W105),"")</f>
        <v>14.69</v>
      </c>
      <c r="AP105" s="184">
        <f>IF($W105&gt;0,INDEX('CostModel Coef'!E$17:E$18,$W105),"")</f>
        <v>0.4</v>
      </c>
      <c r="AQ105" s="184">
        <f>IF($W105&gt;0,INDEX('CostModel Coef'!F$17:F$18,$W105),"")</f>
        <v>9</v>
      </c>
      <c r="AR105" s="184">
        <f>IF($W105&gt;0,INDEX('CostModel Coef'!G$17:G$18,$W105),"")</f>
        <v>604</v>
      </c>
      <c r="AS105" s="184">
        <f>IF($W105&gt;0,INDEX('CostModel Coef'!H$17:H$18,$W105),"")</f>
        <v>10.56</v>
      </c>
      <c r="AT105" s="184">
        <f>IF($W105&gt;0,INDEX('CostModel Coef'!I$17:I$18,$W105),"")</f>
        <v>0.6</v>
      </c>
      <c r="AU105" s="184">
        <f>IF($W105&gt;0,INDEX('CostModel Coef'!J$17:J$18,$W105),"")</f>
        <v>1.2</v>
      </c>
      <c r="AV105" s="184">
        <f>IF($W105&gt;0,INDEX('CostModel Coef'!K$17:K$18,$W105),"")</f>
        <v>30.78</v>
      </c>
      <c r="AW105" s="184">
        <f>IF($W105&gt;0,INDEX('CostModel Coef'!L$17:L$18,$W105),"")</f>
        <v>0</v>
      </c>
      <c r="AX105" s="184">
        <f>IF($W105&gt;0,INDEX('CostModel Coef'!M$17:M$18,$W105),"")</f>
        <v>40.89</v>
      </c>
      <c r="AY105" s="184">
        <f>IF($W105&gt;0,INDEX('CostModel Coef'!N$17:N$18,$W105),"")</f>
        <v>0</v>
      </c>
      <c r="AZ105" s="184">
        <f>IF($W105&gt;0,INDEX('CostModel Coef'!O$17:O$18,$W105),"")</f>
        <v>0</v>
      </c>
      <c r="BA105" s="184"/>
      <c r="BB105" s="116">
        <f t="shared" si="19"/>
        <v>161.084</v>
      </c>
      <c r="BC105" s="116">
        <f t="shared" si="16"/>
        <v>0</v>
      </c>
      <c r="BD105" s="116">
        <f t="shared" si="17"/>
        <v>0</v>
      </c>
      <c r="BE105" s="210"/>
      <c r="BF105" s="196" t="str">
        <f t="shared" si="18"/>
        <v/>
      </c>
      <c r="BG105" s="210"/>
      <c r="BH105" s="210"/>
    </row>
    <row r="106" spans="1:60" hidden="1">
      <c r="A106" s="210" t="s">
        <v>2098</v>
      </c>
      <c r="B106" s="210" t="s">
        <v>1317</v>
      </c>
      <c r="C106" s="210" t="s">
        <v>1217</v>
      </c>
      <c r="D106" s="210" t="s">
        <v>1762</v>
      </c>
      <c r="E106" s="210" t="s">
        <v>129</v>
      </c>
      <c r="F106" s="210">
        <v>1</v>
      </c>
      <c r="G106" s="210">
        <v>1</v>
      </c>
      <c r="H106" s="210">
        <v>1</v>
      </c>
      <c r="I106" s="210">
        <v>85</v>
      </c>
      <c r="J106" s="210" t="s">
        <v>2099</v>
      </c>
      <c r="K106" s="210" t="s">
        <v>83</v>
      </c>
      <c r="L106" s="210">
        <v>85</v>
      </c>
      <c r="M106" s="210"/>
      <c r="N106" s="210" t="s">
        <v>123</v>
      </c>
      <c r="O106" s="210"/>
      <c r="P106" s="210" t="s">
        <v>1799</v>
      </c>
      <c r="Q106" s="210" t="s">
        <v>129</v>
      </c>
      <c r="R106" s="210"/>
      <c r="S106" s="210" t="s">
        <v>111</v>
      </c>
      <c r="T106" s="210" t="s">
        <v>2100</v>
      </c>
      <c r="U106" s="115" t="s">
        <v>105</v>
      </c>
      <c r="V106" s="210" t="str">
        <f>IF(W106=0,"out of scope",(INDEX('CostModel Coef'!$C$17:$C$18,W106)))</f>
        <v>MagRS</v>
      </c>
      <c r="W106" s="210">
        <v>1</v>
      </c>
      <c r="X106" s="210"/>
      <c r="Y106" s="116">
        <f>IFERROR(VLOOKUP(C106,LF_lamp!$A$8:$AI$68,35,0)*F106,0)</f>
        <v>0</v>
      </c>
      <c r="Z106" s="210"/>
      <c r="AA106" s="229">
        <f>VLOOKUP(D106,LF_Ballast!$A$8:$N$220,14,FALSE)</f>
        <v>0.9</v>
      </c>
      <c r="AB106" s="229" t="b">
        <f>VLOOKUP(D106,LF_Ballast!$A$8:$I$220,9,FALSE)="Dimming"</f>
        <v>0</v>
      </c>
      <c r="AC106" s="229" t="b">
        <f>VLOOKUP(D106,LF_Ballast!$A$8:$I$220,4,FALSE)="PS"</f>
        <v>0</v>
      </c>
      <c r="AD106" s="210"/>
      <c r="AE106" s="210">
        <f t="shared" si="11"/>
        <v>1</v>
      </c>
      <c r="AF106" s="184">
        <f t="shared" si="12"/>
        <v>0</v>
      </c>
      <c r="AG106" s="184">
        <f t="shared" si="13"/>
        <v>0</v>
      </c>
      <c r="AH106" s="184">
        <f>VLOOKUP($C106,LF_lamp!$A$8:$H$68,8,FALSE)*AE106</f>
        <v>60</v>
      </c>
      <c r="AI106" s="184">
        <f>VLOOKUP($C106,LF_lamp!$A$8:$H$68,8,FALSE)*AF106</f>
        <v>0</v>
      </c>
      <c r="AJ106" s="184">
        <f>VLOOKUP($C106,LF_lamp!$A$8:$H$68,8,FALSE)*AG106</f>
        <v>0</v>
      </c>
      <c r="AK106" s="184">
        <f t="shared" si="10"/>
        <v>1</v>
      </c>
      <c r="AL106" s="184">
        <f t="shared" si="14"/>
        <v>0</v>
      </c>
      <c r="AM106" s="184">
        <f t="shared" si="15"/>
        <v>0</v>
      </c>
      <c r="AN106" s="184"/>
      <c r="AO106" s="184">
        <f>IF($W106&gt;0,INDEX('CostModel Coef'!D$17:D$18,$W106),"")</f>
        <v>14.69</v>
      </c>
      <c r="AP106" s="184">
        <f>IF($W106&gt;0,INDEX('CostModel Coef'!E$17:E$18,$W106),"")</f>
        <v>0.4</v>
      </c>
      <c r="AQ106" s="184">
        <f>IF($W106&gt;0,INDEX('CostModel Coef'!F$17:F$18,$W106),"")</f>
        <v>9</v>
      </c>
      <c r="AR106" s="184">
        <f>IF($W106&gt;0,INDEX('CostModel Coef'!G$17:G$18,$W106),"")</f>
        <v>604</v>
      </c>
      <c r="AS106" s="184">
        <f>IF($W106&gt;0,INDEX('CostModel Coef'!H$17:H$18,$W106),"")</f>
        <v>10.56</v>
      </c>
      <c r="AT106" s="184">
        <f>IF($W106&gt;0,INDEX('CostModel Coef'!I$17:I$18,$W106),"")</f>
        <v>0.6</v>
      </c>
      <c r="AU106" s="184">
        <f>IF($W106&gt;0,INDEX('CostModel Coef'!J$17:J$18,$W106),"")</f>
        <v>1.2</v>
      </c>
      <c r="AV106" s="184">
        <f>IF($W106&gt;0,INDEX('CostModel Coef'!K$17:K$18,$W106),"")</f>
        <v>30.78</v>
      </c>
      <c r="AW106" s="184">
        <f>IF($W106&gt;0,INDEX('CostModel Coef'!L$17:L$18,$W106),"")</f>
        <v>0</v>
      </c>
      <c r="AX106" s="184">
        <f>IF($W106&gt;0,INDEX('CostModel Coef'!M$17:M$18,$W106),"")</f>
        <v>40.89</v>
      </c>
      <c r="AY106" s="184">
        <f>IF($W106&gt;0,INDEX('CostModel Coef'!N$17:N$18,$W106),"")</f>
        <v>0</v>
      </c>
      <c r="AZ106" s="184">
        <f>IF($W106&gt;0,INDEX('CostModel Coef'!O$17:O$18,$W106),"")</f>
        <v>0</v>
      </c>
      <c r="BA106" s="184"/>
      <c r="BB106" s="116">
        <f t="shared" si="19"/>
        <v>89.084000000000003</v>
      </c>
      <c r="BC106" s="116">
        <f t="shared" si="16"/>
        <v>0</v>
      </c>
      <c r="BD106" s="116">
        <f t="shared" si="17"/>
        <v>0</v>
      </c>
      <c r="BE106" s="210"/>
      <c r="BF106" s="196" t="str">
        <f t="shared" si="18"/>
        <v/>
      </c>
      <c r="BG106" s="210"/>
      <c r="BH106" s="210"/>
    </row>
    <row r="107" spans="1:60" hidden="1">
      <c r="A107" s="210" t="s">
        <v>2101</v>
      </c>
      <c r="B107" s="210" t="s">
        <v>1317</v>
      </c>
      <c r="C107" s="210" t="s">
        <v>1219</v>
      </c>
      <c r="D107" s="210" t="s">
        <v>1762</v>
      </c>
      <c r="E107" s="210" t="s">
        <v>129</v>
      </c>
      <c r="F107" s="210">
        <v>4</v>
      </c>
      <c r="G107" s="210">
        <v>2</v>
      </c>
      <c r="H107" s="210">
        <v>2</v>
      </c>
      <c r="I107" s="210">
        <v>420</v>
      </c>
      <c r="J107" s="210" t="s">
        <v>2102</v>
      </c>
      <c r="K107" s="210" t="s">
        <v>83</v>
      </c>
      <c r="L107" s="210">
        <v>420</v>
      </c>
      <c r="M107" s="210"/>
      <c r="N107" s="210" t="s">
        <v>123</v>
      </c>
      <c r="O107" s="210"/>
      <c r="P107" s="210" t="s">
        <v>1799</v>
      </c>
      <c r="Q107" s="210" t="s">
        <v>129</v>
      </c>
      <c r="R107" s="210"/>
      <c r="S107" s="210" t="s">
        <v>111</v>
      </c>
      <c r="T107" s="210" t="s">
        <v>2103</v>
      </c>
      <c r="U107" s="115" t="s">
        <v>105</v>
      </c>
      <c r="V107" s="210" t="str">
        <f>IF(W107=0,"out of scope",(INDEX('CostModel Coef'!$C$17:$C$18,W107)))</f>
        <v>MagRS</v>
      </c>
      <c r="W107" s="210">
        <v>1</v>
      </c>
      <c r="X107" s="210"/>
      <c r="Y107" s="116">
        <f>IFERROR(VLOOKUP(C107,LF_lamp!$A$8:$AI$68,35,0)*F107,0)</f>
        <v>0</v>
      </c>
      <c r="Z107" s="210"/>
      <c r="AA107" s="229">
        <f>VLOOKUP(D107,LF_Ballast!$A$8:$N$220,14,FALSE)</f>
        <v>0.9</v>
      </c>
      <c r="AB107" s="229" t="b">
        <f>VLOOKUP(D107,LF_Ballast!$A$8:$I$220,9,FALSE)="Dimming"</f>
        <v>0</v>
      </c>
      <c r="AC107" s="229" t="b">
        <f>VLOOKUP(D107,LF_Ballast!$A$8:$I$220,4,FALSE)="PS"</f>
        <v>0</v>
      </c>
      <c r="AD107" s="210"/>
      <c r="AE107" s="210">
        <f t="shared" si="11"/>
        <v>2</v>
      </c>
      <c r="AF107" s="184">
        <f t="shared" si="12"/>
        <v>0</v>
      </c>
      <c r="AG107" s="184">
        <f t="shared" si="13"/>
        <v>0</v>
      </c>
      <c r="AH107" s="184">
        <f>VLOOKUP($C107,LF_lamp!$A$8:$H$68,8,FALSE)*AE107</f>
        <v>190</v>
      </c>
      <c r="AI107" s="184">
        <f>VLOOKUP($C107,LF_lamp!$A$8:$H$68,8,FALSE)*AF107</f>
        <v>0</v>
      </c>
      <c r="AJ107" s="184">
        <f>VLOOKUP($C107,LF_lamp!$A$8:$H$68,8,FALSE)*AG107</f>
        <v>0</v>
      </c>
      <c r="AK107" s="184">
        <f t="shared" si="10"/>
        <v>2</v>
      </c>
      <c r="AL107" s="184">
        <f t="shared" si="14"/>
        <v>0</v>
      </c>
      <c r="AM107" s="184">
        <f t="shared" si="15"/>
        <v>0</v>
      </c>
      <c r="AN107" s="184"/>
      <c r="AO107" s="184">
        <f>IF($W107&gt;0,INDEX('CostModel Coef'!D$17:D$18,$W107),"")</f>
        <v>14.69</v>
      </c>
      <c r="AP107" s="184">
        <f>IF($W107&gt;0,INDEX('CostModel Coef'!E$17:E$18,$W107),"")</f>
        <v>0.4</v>
      </c>
      <c r="AQ107" s="184">
        <f>IF($W107&gt;0,INDEX('CostModel Coef'!F$17:F$18,$W107),"")</f>
        <v>9</v>
      </c>
      <c r="AR107" s="184">
        <f>IF($W107&gt;0,INDEX('CostModel Coef'!G$17:G$18,$W107),"")</f>
        <v>604</v>
      </c>
      <c r="AS107" s="184">
        <f>IF($W107&gt;0,INDEX('CostModel Coef'!H$17:H$18,$W107),"")</f>
        <v>10.56</v>
      </c>
      <c r="AT107" s="184">
        <f>IF($W107&gt;0,INDEX('CostModel Coef'!I$17:I$18,$W107),"")</f>
        <v>0.6</v>
      </c>
      <c r="AU107" s="184">
        <f>IF($W107&gt;0,INDEX('CostModel Coef'!J$17:J$18,$W107),"")</f>
        <v>1.2</v>
      </c>
      <c r="AV107" s="184">
        <f>IF($W107&gt;0,INDEX('CostModel Coef'!K$17:K$18,$W107),"")</f>
        <v>30.78</v>
      </c>
      <c r="AW107" s="184">
        <f>IF($W107&gt;0,INDEX('CostModel Coef'!L$17:L$18,$W107),"")</f>
        <v>0</v>
      </c>
      <c r="AX107" s="184">
        <f>IF($W107&gt;0,INDEX('CostModel Coef'!M$17:M$18,$W107),"")</f>
        <v>40.89</v>
      </c>
      <c r="AY107" s="184">
        <f>IF($W107&gt;0,INDEX('CostModel Coef'!N$17:N$18,$W107),"")</f>
        <v>0</v>
      </c>
      <c r="AZ107" s="184">
        <f>IF($W107&gt;0,INDEX('CostModel Coef'!O$17:O$18,$W107),"")</f>
        <v>0</v>
      </c>
      <c r="BA107" s="184"/>
      <c r="BB107" s="116">
        <f t="shared" si="19"/>
        <v>282.16800000000001</v>
      </c>
      <c r="BC107" s="116">
        <f t="shared" si="16"/>
        <v>0</v>
      </c>
      <c r="BD107" s="116">
        <f t="shared" si="17"/>
        <v>0</v>
      </c>
      <c r="BE107" s="210"/>
      <c r="BF107" s="196" t="str">
        <f t="shared" si="18"/>
        <v/>
      </c>
      <c r="BG107" s="210"/>
      <c r="BH107" s="210"/>
    </row>
    <row r="108" spans="1:60" hidden="1">
      <c r="A108" s="210" t="s">
        <v>2104</v>
      </c>
      <c r="B108" s="210" t="s">
        <v>1317</v>
      </c>
      <c r="C108" s="210" t="s">
        <v>1221</v>
      </c>
      <c r="D108" s="210" t="s">
        <v>1762</v>
      </c>
      <c r="E108" s="210" t="s">
        <v>129</v>
      </c>
      <c r="F108" s="210">
        <v>1</v>
      </c>
      <c r="G108" s="210">
        <v>1</v>
      </c>
      <c r="H108" s="210">
        <v>1</v>
      </c>
      <c r="I108" s="210">
        <v>165</v>
      </c>
      <c r="J108" s="210" t="s">
        <v>2105</v>
      </c>
      <c r="K108" s="210" t="s">
        <v>83</v>
      </c>
      <c r="L108" s="210">
        <v>165</v>
      </c>
      <c r="M108" s="210"/>
      <c r="N108" s="210" t="s">
        <v>123</v>
      </c>
      <c r="O108" s="210"/>
      <c r="P108" s="210" t="s">
        <v>1799</v>
      </c>
      <c r="Q108" s="210" t="s">
        <v>129</v>
      </c>
      <c r="R108" s="210"/>
      <c r="S108" s="210" t="s">
        <v>111</v>
      </c>
      <c r="T108" s="210" t="s">
        <v>2106</v>
      </c>
      <c r="U108" s="115" t="s">
        <v>105</v>
      </c>
      <c r="V108" s="210" t="str">
        <f>IF(W108=0,"out of scope",(INDEX('CostModel Coef'!$C$17:$C$18,W108)))</f>
        <v>MagRS</v>
      </c>
      <c r="W108" s="210">
        <v>1</v>
      </c>
      <c r="X108" s="210"/>
      <c r="Y108" s="116">
        <f>IFERROR(VLOOKUP(C108,LF_lamp!$A$8:$AI$68,35,0)*F108,0)</f>
        <v>0</v>
      </c>
      <c r="Z108" s="210"/>
      <c r="AA108" s="229">
        <f>VLOOKUP(D108,LF_Ballast!$A$8:$N$220,14,FALSE)</f>
        <v>0.9</v>
      </c>
      <c r="AB108" s="229" t="b">
        <f>VLOOKUP(D108,LF_Ballast!$A$8:$I$220,9,FALSE)="Dimming"</f>
        <v>0</v>
      </c>
      <c r="AC108" s="229" t="b">
        <f>VLOOKUP(D108,LF_Ballast!$A$8:$I$220,4,FALSE)="PS"</f>
        <v>0</v>
      </c>
      <c r="AD108" s="210"/>
      <c r="AE108" s="210">
        <f t="shared" si="11"/>
        <v>1</v>
      </c>
      <c r="AF108" s="184">
        <f t="shared" si="12"/>
        <v>0</v>
      </c>
      <c r="AG108" s="184">
        <f t="shared" si="13"/>
        <v>0</v>
      </c>
      <c r="AH108" s="184">
        <f>VLOOKUP($C108,LF_lamp!$A$8:$H$68,8,FALSE)*AE108</f>
        <v>135</v>
      </c>
      <c r="AI108" s="184">
        <f>VLOOKUP($C108,LF_lamp!$A$8:$H$68,8,FALSE)*AF108</f>
        <v>0</v>
      </c>
      <c r="AJ108" s="184">
        <f>VLOOKUP($C108,LF_lamp!$A$8:$H$68,8,FALSE)*AG108</f>
        <v>0</v>
      </c>
      <c r="AK108" s="184">
        <f t="shared" si="10"/>
        <v>1</v>
      </c>
      <c r="AL108" s="184">
        <f t="shared" si="14"/>
        <v>0</v>
      </c>
      <c r="AM108" s="184">
        <f t="shared" si="15"/>
        <v>0</v>
      </c>
      <c r="AN108" s="184"/>
      <c r="AO108" s="184">
        <f>IF($W108&gt;0,INDEX('CostModel Coef'!D$17:D$18,$W108),"")</f>
        <v>14.69</v>
      </c>
      <c r="AP108" s="184">
        <f>IF($W108&gt;0,INDEX('CostModel Coef'!E$17:E$18,$W108),"")</f>
        <v>0.4</v>
      </c>
      <c r="AQ108" s="184">
        <f>IF($W108&gt;0,INDEX('CostModel Coef'!F$17:F$18,$W108),"")</f>
        <v>9</v>
      </c>
      <c r="AR108" s="184">
        <f>IF($W108&gt;0,INDEX('CostModel Coef'!G$17:G$18,$W108),"")</f>
        <v>604</v>
      </c>
      <c r="AS108" s="184">
        <f>IF($W108&gt;0,INDEX('CostModel Coef'!H$17:H$18,$W108),"")</f>
        <v>10.56</v>
      </c>
      <c r="AT108" s="184">
        <f>IF($W108&gt;0,INDEX('CostModel Coef'!I$17:I$18,$W108),"")</f>
        <v>0.6</v>
      </c>
      <c r="AU108" s="184">
        <f>IF($W108&gt;0,INDEX('CostModel Coef'!J$17:J$18,$W108),"")</f>
        <v>1.2</v>
      </c>
      <c r="AV108" s="184">
        <f>IF($W108&gt;0,INDEX('CostModel Coef'!K$17:K$18,$W108),"")</f>
        <v>30.78</v>
      </c>
      <c r="AW108" s="184">
        <f>IF($W108&gt;0,INDEX('CostModel Coef'!L$17:L$18,$W108),"")</f>
        <v>0</v>
      </c>
      <c r="AX108" s="184">
        <f>IF($W108&gt;0,INDEX('CostModel Coef'!M$17:M$18,$W108),"")</f>
        <v>40.89</v>
      </c>
      <c r="AY108" s="184">
        <f>IF($W108&gt;0,INDEX('CostModel Coef'!N$17:N$18,$W108),"")</f>
        <v>0</v>
      </c>
      <c r="AZ108" s="184">
        <f>IF($W108&gt;0,INDEX('CostModel Coef'!O$17:O$18,$W108),"")</f>
        <v>0</v>
      </c>
      <c r="BA108" s="184"/>
      <c r="BB108" s="116">
        <f t="shared" si="19"/>
        <v>119.084</v>
      </c>
      <c r="BC108" s="116">
        <f t="shared" si="16"/>
        <v>0</v>
      </c>
      <c r="BD108" s="116">
        <f t="shared" si="17"/>
        <v>0</v>
      </c>
      <c r="BE108" s="210"/>
      <c r="BF108" s="196" t="str">
        <f t="shared" si="18"/>
        <v/>
      </c>
      <c r="BG108" s="210"/>
      <c r="BH108" s="210"/>
    </row>
    <row r="109" spans="1:60" hidden="1">
      <c r="A109" s="210" t="s">
        <v>2107</v>
      </c>
      <c r="B109" s="210" t="s">
        <v>1317</v>
      </c>
      <c r="C109" s="210" t="s">
        <v>1221</v>
      </c>
      <c r="D109" s="210" t="s">
        <v>1762</v>
      </c>
      <c r="E109" s="210" t="s">
        <v>129</v>
      </c>
      <c r="F109" s="210">
        <v>2</v>
      </c>
      <c r="G109" s="210">
        <v>1</v>
      </c>
      <c r="H109" s="210">
        <v>2</v>
      </c>
      <c r="I109" s="210">
        <v>310</v>
      </c>
      <c r="J109" s="210" t="s">
        <v>2108</v>
      </c>
      <c r="K109" s="210" t="s">
        <v>83</v>
      </c>
      <c r="L109" s="210">
        <v>310</v>
      </c>
      <c r="M109" s="210"/>
      <c r="N109" s="210" t="s">
        <v>123</v>
      </c>
      <c r="O109" s="210"/>
      <c r="P109" s="210" t="s">
        <v>1799</v>
      </c>
      <c r="Q109" s="210" t="s">
        <v>129</v>
      </c>
      <c r="R109" s="210"/>
      <c r="S109" s="210" t="s">
        <v>111</v>
      </c>
      <c r="T109" s="210" t="s">
        <v>2109</v>
      </c>
      <c r="U109" s="115" t="s">
        <v>105</v>
      </c>
      <c r="V109" s="210" t="str">
        <f>IF(W109=0,"out of scope",(INDEX('CostModel Coef'!$C$17:$C$18,W109)))</f>
        <v>MagRS</v>
      </c>
      <c r="W109" s="210">
        <v>1</v>
      </c>
      <c r="X109" s="210"/>
      <c r="Y109" s="116">
        <f>IFERROR(VLOOKUP(C109,LF_lamp!$A$8:$AI$68,35,0)*F109,0)</f>
        <v>0</v>
      </c>
      <c r="Z109" s="210"/>
      <c r="AA109" s="229">
        <f>VLOOKUP(D109,LF_Ballast!$A$8:$N$220,14,FALSE)</f>
        <v>0.9</v>
      </c>
      <c r="AB109" s="229" t="b">
        <f>VLOOKUP(D109,LF_Ballast!$A$8:$I$220,9,FALSE)="Dimming"</f>
        <v>0</v>
      </c>
      <c r="AC109" s="229" t="b">
        <f>VLOOKUP(D109,LF_Ballast!$A$8:$I$220,4,FALSE)="PS"</f>
        <v>0</v>
      </c>
      <c r="AD109" s="210"/>
      <c r="AE109" s="210">
        <f t="shared" si="11"/>
        <v>2</v>
      </c>
      <c r="AF109" s="184">
        <f t="shared" si="12"/>
        <v>0</v>
      </c>
      <c r="AG109" s="184">
        <f t="shared" si="13"/>
        <v>0</v>
      </c>
      <c r="AH109" s="184">
        <f>VLOOKUP($C109,LF_lamp!$A$8:$H$68,8,FALSE)*AE109</f>
        <v>270</v>
      </c>
      <c r="AI109" s="184">
        <f>VLOOKUP($C109,LF_lamp!$A$8:$H$68,8,FALSE)*AF109</f>
        <v>0</v>
      </c>
      <c r="AJ109" s="184">
        <f>VLOOKUP($C109,LF_lamp!$A$8:$H$68,8,FALSE)*AG109</f>
        <v>0</v>
      </c>
      <c r="AK109" s="184">
        <f t="shared" si="10"/>
        <v>1</v>
      </c>
      <c r="AL109" s="184">
        <f t="shared" si="14"/>
        <v>0</v>
      </c>
      <c r="AM109" s="184">
        <f t="shared" si="15"/>
        <v>0</v>
      </c>
      <c r="AN109" s="184"/>
      <c r="AO109" s="184">
        <f>IF($W109&gt;0,INDEX('CostModel Coef'!D$17:D$18,$W109),"")</f>
        <v>14.69</v>
      </c>
      <c r="AP109" s="184">
        <f>IF($W109&gt;0,INDEX('CostModel Coef'!E$17:E$18,$W109),"")</f>
        <v>0.4</v>
      </c>
      <c r="AQ109" s="184">
        <f>IF($W109&gt;0,INDEX('CostModel Coef'!F$17:F$18,$W109),"")</f>
        <v>9</v>
      </c>
      <c r="AR109" s="184">
        <f>IF($W109&gt;0,INDEX('CostModel Coef'!G$17:G$18,$W109),"")</f>
        <v>604</v>
      </c>
      <c r="AS109" s="184">
        <f>IF($W109&gt;0,INDEX('CostModel Coef'!H$17:H$18,$W109),"")</f>
        <v>10.56</v>
      </c>
      <c r="AT109" s="184">
        <f>IF($W109&gt;0,INDEX('CostModel Coef'!I$17:I$18,$W109),"")</f>
        <v>0.6</v>
      </c>
      <c r="AU109" s="184">
        <f>IF($W109&gt;0,INDEX('CostModel Coef'!J$17:J$18,$W109),"")</f>
        <v>1.2</v>
      </c>
      <c r="AV109" s="184">
        <f>IF($W109&gt;0,INDEX('CostModel Coef'!K$17:K$18,$W109),"")</f>
        <v>30.78</v>
      </c>
      <c r="AW109" s="184">
        <f>IF($W109&gt;0,INDEX('CostModel Coef'!L$17:L$18,$W109),"")</f>
        <v>0</v>
      </c>
      <c r="AX109" s="184">
        <f>IF($W109&gt;0,INDEX('CostModel Coef'!M$17:M$18,$W109),"")</f>
        <v>40.89</v>
      </c>
      <c r="AY109" s="184">
        <f>IF($W109&gt;0,INDEX('CostModel Coef'!N$17:N$18,$W109),"")</f>
        <v>0</v>
      </c>
      <c r="AZ109" s="184">
        <f>IF($W109&gt;0,INDEX('CostModel Coef'!O$17:O$18,$W109),"")</f>
        <v>0</v>
      </c>
      <c r="BA109" s="184"/>
      <c r="BB109" s="116">
        <f t="shared" si="19"/>
        <v>173.084</v>
      </c>
      <c r="BC109" s="116">
        <f t="shared" si="16"/>
        <v>0</v>
      </c>
      <c r="BD109" s="116">
        <f t="shared" si="17"/>
        <v>0</v>
      </c>
      <c r="BE109" s="210"/>
      <c r="BF109" s="196" t="str">
        <f t="shared" si="18"/>
        <v/>
      </c>
      <c r="BG109" s="210"/>
      <c r="BH109" s="210"/>
    </row>
    <row r="110" spans="1:60" hidden="1">
      <c r="A110" s="210" t="s">
        <v>2110</v>
      </c>
      <c r="B110" s="210" t="s">
        <v>1317</v>
      </c>
      <c r="C110" s="210" t="s">
        <v>1223</v>
      </c>
      <c r="D110" s="210" t="s">
        <v>1742</v>
      </c>
      <c r="E110" s="210" t="s">
        <v>129</v>
      </c>
      <c r="F110" s="210">
        <v>1</v>
      </c>
      <c r="G110" s="210">
        <v>1</v>
      </c>
      <c r="H110" s="210">
        <v>1</v>
      </c>
      <c r="I110" s="210">
        <v>44</v>
      </c>
      <c r="J110" s="210" t="s">
        <v>2111</v>
      </c>
      <c r="K110" s="210" t="s">
        <v>83</v>
      </c>
      <c r="L110" s="210">
        <v>44</v>
      </c>
      <c r="M110" s="210"/>
      <c r="N110" s="210" t="s">
        <v>123</v>
      </c>
      <c r="O110" s="210"/>
      <c r="P110" s="210" t="s">
        <v>1799</v>
      </c>
      <c r="Q110" s="210" t="s">
        <v>129</v>
      </c>
      <c r="R110" s="210"/>
      <c r="S110" s="210" t="s">
        <v>111</v>
      </c>
      <c r="T110" s="210" t="s">
        <v>2112</v>
      </c>
      <c r="U110" s="115" t="s">
        <v>105</v>
      </c>
      <c r="V110" s="210" t="str">
        <f>IF(W110=0,"out of scope",(INDEX('CostModel Coef'!$C$17:$C$18,W110)))</f>
        <v>out of scope</v>
      </c>
      <c r="W110" s="210">
        <v>0</v>
      </c>
      <c r="X110" s="210"/>
      <c r="Y110" s="116">
        <f>IFERROR(VLOOKUP(C110,LF_lamp!$A$8:$AI$68,35,0)*F110,0)</f>
        <v>0</v>
      </c>
      <c r="Z110" s="210"/>
      <c r="AA110" s="229">
        <f>VLOOKUP(D110,LF_Ballast!$A$8:$N$220,14,FALSE)</f>
        <v>0.9</v>
      </c>
      <c r="AB110" s="229" t="b">
        <f>VLOOKUP(D110,LF_Ballast!$A$8:$I$220,9,FALSE)="Dimming"</f>
        <v>0</v>
      </c>
      <c r="AC110" s="229" t="b">
        <f>VLOOKUP(D110,LF_Ballast!$A$8:$I$220,4,FALSE)="PS"</f>
        <v>0</v>
      </c>
      <c r="AD110" s="210"/>
      <c r="AE110" s="210">
        <f t="shared" si="11"/>
        <v>1</v>
      </c>
      <c r="AF110" s="184">
        <f t="shared" si="12"/>
        <v>0</v>
      </c>
      <c r="AG110" s="184">
        <f t="shared" si="13"/>
        <v>0</v>
      </c>
      <c r="AH110" s="184">
        <f>VLOOKUP($C110,LF_lamp!$A$8:$H$68,8,FALSE)*AE110</f>
        <v>50</v>
      </c>
      <c r="AI110" s="184">
        <f>VLOOKUP($C110,LF_lamp!$A$8:$H$68,8,FALSE)*AF110</f>
        <v>0</v>
      </c>
      <c r="AJ110" s="184">
        <f>VLOOKUP($C110,LF_lamp!$A$8:$H$68,8,FALSE)*AG110</f>
        <v>0</v>
      </c>
      <c r="AK110" s="184">
        <f t="shared" si="10"/>
        <v>1</v>
      </c>
      <c r="AL110" s="184">
        <f t="shared" si="14"/>
        <v>0</v>
      </c>
      <c r="AM110" s="184">
        <f t="shared" si="15"/>
        <v>0</v>
      </c>
      <c r="AN110" s="184"/>
      <c r="AO110" s="184" t="str">
        <f>IF($W110&gt;0,INDEX('CostModel Coef'!D$17:D$18,$W110),"")</f>
        <v/>
      </c>
      <c r="AP110" s="184" t="str">
        <f>IF($W110&gt;0,INDEX('CostModel Coef'!E$17:E$18,$W110),"")</f>
        <v/>
      </c>
      <c r="AQ110" s="184" t="str">
        <f>IF($W110&gt;0,INDEX('CostModel Coef'!F$17:F$18,$W110),"")</f>
        <v/>
      </c>
      <c r="AR110" s="184" t="str">
        <f>IF($W110&gt;0,INDEX('CostModel Coef'!G$17:G$18,$W110),"")</f>
        <v/>
      </c>
      <c r="AS110" s="184" t="str">
        <f>IF($W110&gt;0,INDEX('CostModel Coef'!H$17:H$18,$W110),"")</f>
        <v/>
      </c>
      <c r="AT110" s="184" t="str">
        <f>IF($W110&gt;0,INDEX('CostModel Coef'!I$17:I$18,$W110),"")</f>
        <v/>
      </c>
      <c r="AU110" s="184" t="str">
        <f>IF($W110&gt;0,INDEX('CostModel Coef'!J$17:J$18,$W110),"")</f>
        <v/>
      </c>
      <c r="AV110" s="184" t="str">
        <f>IF($W110&gt;0,INDEX('CostModel Coef'!K$17:K$18,$W110),"")</f>
        <v/>
      </c>
      <c r="AW110" s="184" t="str">
        <f>IF($W110&gt;0,INDEX('CostModel Coef'!L$17:L$18,$W110),"")</f>
        <v/>
      </c>
      <c r="AX110" s="184" t="str">
        <f>IF($W110&gt;0,INDEX('CostModel Coef'!M$17:M$18,$W110),"")</f>
        <v/>
      </c>
      <c r="AY110" s="184" t="str">
        <f>IF($W110&gt;0,INDEX('CostModel Coef'!N$17:N$18,$W110),"")</f>
        <v/>
      </c>
      <c r="AZ110" s="184" t="str">
        <f>IF($W110&gt;0,INDEX('CostModel Coef'!O$17:O$18,$W110),"")</f>
        <v/>
      </c>
      <c r="BA110" s="184"/>
      <c r="BB110" s="116">
        <f t="shared" si="19"/>
        <v>0</v>
      </c>
      <c r="BC110" s="116">
        <f t="shared" si="16"/>
        <v>0</v>
      </c>
      <c r="BD110" s="116">
        <f t="shared" si="17"/>
        <v>0</v>
      </c>
      <c r="BE110" s="210"/>
      <c r="BF110" s="196" t="str">
        <f t="shared" si="18"/>
        <v/>
      </c>
      <c r="BG110" s="210"/>
      <c r="BH110" s="210"/>
    </row>
    <row r="111" spans="1:60" hidden="1">
      <c r="A111" s="210" t="s">
        <v>2113</v>
      </c>
      <c r="B111" s="210" t="s">
        <v>1317</v>
      </c>
      <c r="C111" s="210" t="s">
        <v>1223</v>
      </c>
      <c r="D111" s="210" t="s">
        <v>1742</v>
      </c>
      <c r="E111" s="210" t="s">
        <v>129</v>
      </c>
      <c r="F111" s="210">
        <v>2</v>
      </c>
      <c r="G111" s="210">
        <v>1</v>
      </c>
      <c r="H111" s="210">
        <v>2</v>
      </c>
      <c r="I111" s="210">
        <v>88</v>
      </c>
      <c r="J111" s="210" t="s">
        <v>2114</v>
      </c>
      <c r="K111" s="210" t="s">
        <v>83</v>
      </c>
      <c r="L111" s="210">
        <v>88</v>
      </c>
      <c r="M111" s="210"/>
      <c r="N111" s="210" t="s">
        <v>123</v>
      </c>
      <c r="O111" s="210"/>
      <c r="P111" s="210" t="s">
        <v>1799</v>
      </c>
      <c r="Q111" s="210" t="s">
        <v>129</v>
      </c>
      <c r="R111" s="210"/>
      <c r="S111" s="210" t="s">
        <v>111</v>
      </c>
      <c r="T111" s="210" t="s">
        <v>2115</v>
      </c>
      <c r="U111" s="115" t="s">
        <v>105</v>
      </c>
      <c r="V111" s="210" t="str">
        <f>IF(W111=0,"out of scope",(INDEX('CostModel Coef'!$C$17:$C$18,W111)))</f>
        <v>out of scope</v>
      </c>
      <c r="W111" s="210">
        <v>0</v>
      </c>
      <c r="X111" s="210"/>
      <c r="Y111" s="116">
        <f>IFERROR(VLOOKUP(C111,LF_lamp!$A$8:$AI$68,35,0)*F111,0)</f>
        <v>0</v>
      </c>
      <c r="Z111" s="210"/>
      <c r="AA111" s="229">
        <f>VLOOKUP(D111,LF_Ballast!$A$8:$N$220,14,FALSE)</f>
        <v>0.9</v>
      </c>
      <c r="AB111" s="229" t="b">
        <f>VLOOKUP(D111,LF_Ballast!$A$8:$I$220,9,FALSE)="Dimming"</f>
        <v>0</v>
      </c>
      <c r="AC111" s="229" t="b">
        <f>VLOOKUP(D111,LF_Ballast!$A$8:$I$220,4,FALSE)="PS"</f>
        <v>0</v>
      </c>
      <c r="AD111" s="210"/>
      <c r="AE111" s="210">
        <f t="shared" si="11"/>
        <v>2</v>
      </c>
      <c r="AF111" s="184">
        <f t="shared" si="12"/>
        <v>0</v>
      </c>
      <c r="AG111" s="184">
        <f t="shared" si="13"/>
        <v>0</v>
      </c>
      <c r="AH111" s="184">
        <f>VLOOKUP($C111,LF_lamp!$A$8:$H$68,8,FALSE)*AE111</f>
        <v>100</v>
      </c>
      <c r="AI111" s="184">
        <f>VLOOKUP($C111,LF_lamp!$A$8:$H$68,8,FALSE)*AF111</f>
        <v>0</v>
      </c>
      <c r="AJ111" s="184">
        <f>VLOOKUP($C111,LF_lamp!$A$8:$H$68,8,FALSE)*AG111</f>
        <v>0</v>
      </c>
      <c r="AK111" s="184">
        <f t="shared" si="10"/>
        <v>1</v>
      </c>
      <c r="AL111" s="184">
        <f t="shared" si="14"/>
        <v>0</v>
      </c>
      <c r="AM111" s="184">
        <f t="shared" si="15"/>
        <v>0</v>
      </c>
      <c r="AN111" s="184"/>
      <c r="AO111" s="184" t="str">
        <f>IF($W111&gt;0,INDEX('CostModel Coef'!D$17:D$18,$W111),"")</f>
        <v/>
      </c>
      <c r="AP111" s="184" t="str">
        <f>IF($W111&gt;0,INDEX('CostModel Coef'!E$17:E$18,$W111),"")</f>
        <v/>
      </c>
      <c r="AQ111" s="184" t="str">
        <f>IF($W111&gt;0,INDEX('CostModel Coef'!F$17:F$18,$W111),"")</f>
        <v/>
      </c>
      <c r="AR111" s="184" t="str">
        <f>IF($W111&gt;0,INDEX('CostModel Coef'!G$17:G$18,$W111),"")</f>
        <v/>
      </c>
      <c r="AS111" s="184" t="str">
        <f>IF($W111&gt;0,INDEX('CostModel Coef'!H$17:H$18,$W111),"")</f>
        <v/>
      </c>
      <c r="AT111" s="184" t="str">
        <f>IF($W111&gt;0,INDEX('CostModel Coef'!I$17:I$18,$W111),"")</f>
        <v/>
      </c>
      <c r="AU111" s="184" t="str">
        <f>IF($W111&gt;0,INDEX('CostModel Coef'!J$17:J$18,$W111),"")</f>
        <v/>
      </c>
      <c r="AV111" s="184" t="str">
        <f>IF($W111&gt;0,INDEX('CostModel Coef'!K$17:K$18,$W111),"")</f>
        <v/>
      </c>
      <c r="AW111" s="184" t="str">
        <f>IF($W111&gt;0,INDEX('CostModel Coef'!L$17:L$18,$W111),"")</f>
        <v/>
      </c>
      <c r="AX111" s="184" t="str">
        <f>IF($W111&gt;0,INDEX('CostModel Coef'!M$17:M$18,$W111),"")</f>
        <v/>
      </c>
      <c r="AY111" s="184" t="str">
        <f>IF($W111&gt;0,INDEX('CostModel Coef'!N$17:N$18,$W111),"")</f>
        <v/>
      </c>
      <c r="AZ111" s="184" t="str">
        <f>IF($W111&gt;0,INDEX('CostModel Coef'!O$17:O$18,$W111),"")</f>
        <v/>
      </c>
      <c r="BA111" s="184"/>
      <c r="BB111" s="116">
        <f t="shared" si="19"/>
        <v>0</v>
      </c>
      <c r="BC111" s="116">
        <f t="shared" si="16"/>
        <v>0</v>
      </c>
      <c r="BD111" s="116">
        <f t="shared" si="17"/>
        <v>0</v>
      </c>
      <c r="BE111" s="210"/>
      <c r="BF111" s="196" t="str">
        <f t="shared" si="18"/>
        <v/>
      </c>
      <c r="BG111" s="210"/>
      <c r="BH111" s="210"/>
    </row>
    <row r="112" spans="1:60" hidden="1">
      <c r="A112" s="210" t="s">
        <v>2116</v>
      </c>
      <c r="B112" s="210" t="s">
        <v>1317</v>
      </c>
      <c r="C112" s="210" t="s">
        <v>1223</v>
      </c>
      <c r="D112" s="210" t="s">
        <v>1762</v>
      </c>
      <c r="E112" s="210" t="s">
        <v>129</v>
      </c>
      <c r="F112" s="210">
        <v>2</v>
      </c>
      <c r="G112" s="210">
        <v>1</v>
      </c>
      <c r="H112" s="210">
        <v>2</v>
      </c>
      <c r="I112" s="210">
        <v>128</v>
      </c>
      <c r="J112" s="210" t="s">
        <v>2117</v>
      </c>
      <c r="K112" s="210" t="s">
        <v>83</v>
      </c>
      <c r="L112" s="210">
        <v>128</v>
      </c>
      <c r="M112" s="210"/>
      <c r="N112" s="210" t="s">
        <v>123</v>
      </c>
      <c r="O112" s="210"/>
      <c r="P112" s="210" t="s">
        <v>1799</v>
      </c>
      <c r="Q112" s="210" t="s">
        <v>129</v>
      </c>
      <c r="R112" s="210"/>
      <c r="S112" s="210" t="s">
        <v>111</v>
      </c>
      <c r="T112" s="210" t="s">
        <v>2118</v>
      </c>
      <c r="U112" s="115" t="s">
        <v>105</v>
      </c>
      <c r="V112" s="210" t="str">
        <f>IF(W112=0,"out of scope",(INDEX('CostModel Coef'!$C$17:$C$18,W112)))</f>
        <v>MagRS</v>
      </c>
      <c r="W112" s="210">
        <v>1</v>
      </c>
      <c r="X112" s="210"/>
      <c r="Y112" s="116">
        <f>IFERROR(VLOOKUP(C112,LF_lamp!$A$8:$AI$68,35,0)*F112,0)</f>
        <v>0</v>
      </c>
      <c r="Z112" s="210"/>
      <c r="AA112" s="229">
        <f>VLOOKUP(D112,LF_Ballast!$A$8:$N$220,14,FALSE)</f>
        <v>0.9</v>
      </c>
      <c r="AB112" s="229" t="b">
        <f>VLOOKUP(D112,LF_Ballast!$A$8:$I$220,9,FALSE)="Dimming"</f>
        <v>0</v>
      </c>
      <c r="AC112" s="229" t="b">
        <f>VLOOKUP(D112,LF_Ballast!$A$8:$I$220,4,FALSE)="PS"</f>
        <v>0</v>
      </c>
      <c r="AD112" s="210"/>
      <c r="AE112" s="210">
        <f t="shared" si="11"/>
        <v>2</v>
      </c>
      <c r="AF112" s="184">
        <f t="shared" si="12"/>
        <v>0</v>
      </c>
      <c r="AG112" s="184">
        <f t="shared" si="13"/>
        <v>0</v>
      </c>
      <c r="AH112" s="184">
        <f>VLOOKUP($C112,LF_lamp!$A$8:$H$68,8,FALSE)*AE112</f>
        <v>100</v>
      </c>
      <c r="AI112" s="184">
        <f>VLOOKUP($C112,LF_lamp!$A$8:$H$68,8,FALSE)*AF112</f>
        <v>0</v>
      </c>
      <c r="AJ112" s="184">
        <f>VLOOKUP($C112,LF_lamp!$A$8:$H$68,8,FALSE)*AG112</f>
        <v>0</v>
      </c>
      <c r="AK112" s="184">
        <f t="shared" si="10"/>
        <v>1</v>
      </c>
      <c r="AL112" s="184">
        <f t="shared" si="14"/>
        <v>0</v>
      </c>
      <c r="AM112" s="184">
        <f t="shared" si="15"/>
        <v>0</v>
      </c>
      <c r="AN112" s="184"/>
      <c r="AO112" s="184">
        <f>IF($W112&gt;0,INDEX('CostModel Coef'!D$17:D$18,$W112),"")</f>
        <v>14.69</v>
      </c>
      <c r="AP112" s="184">
        <f>IF($W112&gt;0,INDEX('CostModel Coef'!E$17:E$18,$W112),"")</f>
        <v>0.4</v>
      </c>
      <c r="AQ112" s="184">
        <f>IF($W112&gt;0,INDEX('CostModel Coef'!F$17:F$18,$W112),"")</f>
        <v>9</v>
      </c>
      <c r="AR112" s="184">
        <f>IF($W112&gt;0,INDEX('CostModel Coef'!G$17:G$18,$W112),"")</f>
        <v>604</v>
      </c>
      <c r="AS112" s="184">
        <f>IF($W112&gt;0,INDEX('CostModel Coef'!H$17:H$18,$W112),"")</f>
        <v>10.56</v>
      </c>
      <c r="AT112" s="184">
        <f>IF($W112&gt;0,INDEX('CostModel Coef'!I$17:I$18,$W112),"")</f>
        <v>0.6</v>
      </c>
      <c r="AU112" s="184">
        <f>IF($W112&gt;0,INDEX('CostModel Coef'!J$17:J$18,$W112),"")</f>
        <v>1.2</v>
      </c>
      <c r="AV112" s="184">
        <f>IF($W112&gt;0,INDEX('CostModel Coef'!K$17:K$18,$W112),"")</f>
        <v>30.78</v>
      </c>
      <c r="AW112" s="184">
        <f>IF($W112&gt;0,INDEX('CostModel Coef'!L$17:L$18,$W112),"")</f>
        <v>0</v>
      </c>
      <c r="AX112" s="184">
        <f>IF($W112&gt;0,INDEX('CostModel Coef'!M$17:M$18,$W112),"")</f>
        <v>40.89</v>
      </c>
      <c r="AY112" s="184">
        <f>IF($W112&gt;0,INDEX('CostModel Coef'!N$17:N$18,$W112),"")</f>
        <v>0</v>
      </c>
      <c r="AZ112" s="184">
        <f>IF($W112&gt;0,INDEX('CostModel Coef'!O$17:O$18,$W112),"")</f>
        <v>0</v>
      </c>
      <c r="BA112" s="184"/>
      <c r="BB112" s="116">
        <f t="shared" si="19"/>
        <v>105.084</v>
      </c>
      <c r="BC112" s="116">
        <f t="shared" si="16"/>
        <v>0</v>
      </c>
      <c r="BD112" s="116">
        <f t="shared" si="17"/>
        <v>0</v>
      </c>
      <c r="BE112" s="210"/>
      <c r="BF112" s="196" t="str">
        <f t="shared" si="18"/>
        <v/>
      </c>
      <c r="BG112" s="210"/>
      <c r="BH112" s="210"/>
    </row>
    <row r="113" spans="1:60" hidden="1">
      <c r="A113" s="210" t="s">
        <v>2119</v>
      </c>
      <c r="B113" s="210" t="s">
        <v>1317</v>
      </c>
      <c r="C113" s="210" t="s">
        <v>1223</v>
      </c>
      <c r="D113" s="210" t="s">
        <v>1762</v>
      </c>
      <c r="E113" s="210" t="s">
        <v>129</v>
      </c>
      <c r="F113" s="210">
        <v>1</v>
      </c>
      <c r="G113" s="210">
        <v>1</v>
      </c>
      <c r="H113" s="210">
        <v>1</v>
      </c>
      <c r="I113" s="210">
        <v>63</v>
      </c>
      <c r="J113" s="210" t="s">
        <v>2120</v>
      </c>
      <c r="K113" s="210" t="s">
        <v>83</v>
      </c>
      <c r="L113" s="210">
        <v>63</v>
      </c>
      <c r="M113" s="210"/>
      <c r="N113" s="210" t="s">
        <v>123</v>
      </c>
      <c r="O113" s="210"/>
      <c r="P113" s="210" t="s">
        <v>1799</v>
      </c>
      <c r="Q113" s="210" t="s">
        <v>129</v>
      </c>
      <c r="R113" s="210"/>
      <c r="S113" s="210" t="s">
        <v>111</v>
      </c>
      <c r="T113" s="210" t="s">
        <v>2121</v>
      </c>
      <c r="U113" s="115" t="s">
        <v>105</v>
      </c>
      <c r="V113" s="210" t="str">
        <f>IF(W113=0,"out of scope",(INDEX('CostModel Coef'!$C$17:$C$18,W113)))</f>
        <v>MagRS</v>
      </c>
      <c r="W113" s="210">
        <v>1</v>
      </c>
      <c r="X113" s="210"/>
      <c r="Y113" s="116">
        <f>IFERROR(VLOOKUP(C113,LF_lamp!$A$8:$AI$68,35,0)*F113,0)</f>
        <v>0</v>
      </c>
      <c r="Z113" s="210"/>
      <c r="AA113" s="229">
        <f>VLOOKUP(D113,LF_Ballast!$A$8:$N$220,14,FALSE)</f>
        <v>0.9</v>
      </c>
      <c r="AB113" s="229" t="b">
        <f>VLOOKUP(D113,LF_Ballast!$A$8:$I$220,9,FALSE)="Dimming"</f>
        <v>0</v>
      </c>
      <c r="AC113" s="229" t="b">
        <f>VLOOKUP(D113,LF_Ballast!$A$8:$I$220,4,FALSE)="PS"</f>
        <v>0</v>
      </c>
      <c r="AD113" s="210"/>
      <c r="AE113" s="210">
        <f t="shared" si="11"/>
        <v>1</v>
      </c>
      <c r="AF113" s="184">
        <f t="shared" si="12"/>
        <v>0</v>
      </c>
      <c r="AG113" s="184">
        <f t="shared" si="13"/>
        <v>0</v>
      </c>
      <c r="AH113" s="184">
        <f>VLOOKUP($C113,LF_lamp!$A$8:$H$68,8,FALSE)*AE113</f>
        <v>50</v>
      </c>
      <c r="AI113" s="184">
        <f>VLOOKUP($C113,LF_lamp!$A$8:$H$68,8,FALSE)*AF113</f>
        <v>0</v>
      </c>
      <c r="AJ113" s="184">
        <f>VLOOKUP($C113,LF_lamp!$A$8:$H$68,8,FALSE)*AG113</f>
        <v>0</v>
      </c>
      <c r="AK113" s="184">
        <f t="shared" si="10"/>
        <v>1</v>
      </c>
      <c r="AL113" s="184">
        <f t="shared" si="14"/>
        <v>0</v>
      </c>
      <c r="AM113" s="184">
        <f t="shared" si="15"/>
        <v>0</v>
      </c>
      <c r="AN113" s="184"/>
      <c r="AO113" s="184">
        <f>IF($W113&gt;0,INDEX('CostModel Coef'!D$17:D$18,$W113),"")</f>
        <v>14.69</v>
      </c>
      <c r="AP113" s="184">
        <f>IF($W113&gt;0,INDEX('CostModel Coef'!E$17:E$18,$W113),"")</f>
        <v>0.4</v>
      </c>
      <c r="AQ113" s="184">
        <f>IF($W113&gt;0,INDEX('CostModel Coef'!F$17:F$18,$W113),"")</f>
        <v>9</v>
      </c>
      <c r="AR113" s="184">
        <f>IF($W113&gt;0,INDEX('CostModel Coef'!G$17:G$18,$W113),"")</f>
        <v>604</v>
      </c>
      <c r="AS113" s="184">
        <f>IF($W113&gt;0,INDEX('CostModel Coef'!H$17:H$18,$W113),"")</f>
        <v>10.56</v>
      </c>
      <c r="AT113" s="184">
        <f>IF($W113&gt;0,INDEX('CostModel Coef'!I$17:I$18,$W113),"")</f>
        <v>0.6</v>
      </c>
      <c r="AU113" s="184">
        <f>IF($W113&gt;0,INDEX('CostModel Coef'!J$17:J$18,$W113),"")</f>
        <v>1.2</v>
      </c>
      <c r="AV113" s="184">
        <f>IF($W113&gt;0,INDEX('CostModel Coef'!K$17:K$18,$W113),"")</f>
        <v>30.78</v>
      </c>
      <c r="AW113" s="184">
        <f>IF($W113&gt;0,INDEX('CostModel Coef'!L$17:L$18,$W113),"")</f>
        <v>0</v>
      </c>
      <c r="AX113" s="184">
        <f>IF($W113&gt;0,INDEX('CostModel Coef'!M$17:M$18,$W113),"")</f>
        <v>40.89</v>
      </c>
      <c r="AY113" s="184">
        <f>IF($W113&gt;0,INDEX('CostModel Coef'!N$17:N$18,$W113),"")</f>
        <v>0</v>
      </c>
      <c r="AZ113" s="184">
        <f>IF($W113&gt;0,INDEX('CostModel Coef'!O$17:O$18,$W113),"")</f>
        <v>0</v>
      </c>
      <c r="BA113" s="184"/>
      <c r="BB113" s="116">
        <f t="shared" si="19"/>
        <v>85.084000000000003</v>
      </c>
      <c r="BC113" s="116">
        <f t="shared" si="16"/>
        <v>0</v>
      </c>
      <c r="BD113" s="116">
        <f t="shared" si="17"/>
        <v>0</v>
      </c>
      <c r="BE113" s="210"/>
      <c r="BF113" s="196" t="str">
        <f t="shared" si="18"/>
        <v/>
      </c>
      <c r="BG113" s="210"/>
      <c r="BH113" s="210"/>
    </row>
    <row r="114" spans="1:60" hidden="1">
      <c r="A114" s="210" t="s">
        <v>2122</v>
      </c>
      <c r="B114" s="210" t="s">
        <v>1317</v>
      </c>
      <c r="C114" s="210" t="s">
        <v>1225</v>
      </c>
      <c r="D114" s="210" t="s">
        <v>1740</v>
      </c>
      <c r="E114" s="210" t="s">
        <v>129</v>
      </c>
      <c r="F114" s="210">
        <v>2</v>
      </c>
      <c r="G114" s="210">
        <v>1</v>
      </c>
      <c r="H114" s="210">
        <v>2</v>
      </c>
      <c r="I114" s="210">
        <v>138</v>
      </c>
      <c r="J114" s="210" t="s">
        <v>2123</v>
      </c>
      <c r="K114" s="210" t="s">
        <v>83</v>
      </c>
      <c r="L114" s="210">
        <v>138</v>
      </c>
      <c r="M114" s="210"/>
      <c r="N114" s="210" t="s">
        <v>123</v>
      </c>
      <c r="O114" s="210"/>
      <c r="P114" s="210" t="s">
        <v>1799</v>
      </c>
      <c r="Q114" s="210" t="s">
        <v>129</v>
      </c>
      <c r="R114" s="210"/>
      <c r="S114" s="210" t="s">
        <v>111</v>
      </c>
      <c r="T114" s="210" t="s">
        <v>2124</v>
      </c>
      <c r="U114" s="115" t="s">
        <v>105</v>
      </c>
      <c r="V114" s="210" t="str">
        <f>IF(W114=0,"out of scope",(INDEX('CostModel Coef'!$C$17:$C$18,W114)))</f>
        <v>out of scope</v>
      </c>
      <c r="W114" s="210">
        <v>0</v>
      </c>
      <c r="X114" s="210"/>
      <c r="Y114" s="116">
        <f>IFERROR(VLOOKUP(C114,LF_lamp!$A$8:$AI$68,35,0)*F114,0)</f>
        <v>0</v>
      </c>
      <c r="Z114" s="210"/>
      <c r="AA114" s="229">
        <f>VLOOKUP(D114,LF_Ballast!$A$8:$N$220,14,FALSE)</f>
        <v>1.0249999999999999</v>
      </c>
      <c r="AB114" s="229" t="b">
        <f>VLOOKUP(D114,LF_Ballast!$A$8:$I$220,9,FALSE)="Dimming"</f>
        <v>0</v>
      </c>
      <c r="AC114" s="229" t="b">
        <f>VLOOKUP(D114,LF_Ballast!$A$8:$I$220,4,FALSE)="PS"</f>
        <v>0</v>
      </c>
      <c r="AD114" s="210"/>
      <c r="AE114" s="210">
        <f t="shared" si="11"/>
        <v>2</v>
      </c>
      <c r="AF114" s="184">
        <f t="shared" si="12"/>
        <v>0</v>
      </c>
      <c r="AG114" s="184">
        <f t="shared" si="13"/>
        <v>0</v>
      </c>
      <c r="AH114" s="184">
        <f>VLOOKUP($C114,LF_lamp!$A$8:$H$68,8,FALSE)*AE114</f>
        <v>150</v>
      </c>
      <c r="AI114" s="184">
        <f>VLOOKUP($C114,LF_lamp!$A$8:$H$68,8,FALSE)*AF114</f>
        <v>0</v>
      </c>
      <c r="AJ114" s="184">
        <f>VLOOKUP($C114,LF_lamp!$A$8:$H$68,8,FALSE)*AG114</f>
        <v>0</v>
      </c>
      <c r="AK114" s="184">
        <f t="shared" si="10"/>
        <v>1</v>
      </c>
      <c r="AL114" s="184">
        <f t="shared" si="14"/>
        <v>0</v>
      </c>
      <c r="AM114" s="184">
        <f t="shared" si="15"/>
        <v>0</v>
      </c>
      <c r="AN114" s="184"/>
      <c r="AO114" s="184" t="str">
        <f>IF($W114&gt;0,INDEX('CostModel Coef'!D$17:D$18,$W114),"")</f>
        <v/>
      </c>
      <c r="AP114" s="184" t="str">
        <f>IF($W114&gt;0,INDEX('CostModel Coef'!E$17:E$18,$W114),"")</f>
        <v/>
      </c>
      <c r="AQ114" s="184" t="str">
        <f>IF($W114&gt;0,INDEX('CostModel Coef'!F$17:F$18,$W114),"")</f>
        <v/>
      </c>
      <c r="AR114" s="184" t="str">
        <f>IF($W114&gt;0,INDEX('CostModel Coef'!G$17:G$18,$W114),"")</f>
        <v/>
      </c>
      <c r="AS114" s="184" t="str">
        <f>IF($W114&gt;0,INDEX('CostModel Coef'!H$17:H$18,$W114),"")</f>
        <v/>
      </c>
      <c r="AT114" s="184" t="str">
        <f>IF($W114&gt;0,INDEX('CostModel Coef'!I$17:I$18,$W114),"")</f>
        <v/>
      </c>
      <c r="AU114" s="184" t="str">
        <f>IF($W114&gt;0,INDEX('CostModel Coef'!J$17:J$18,$W114),"")</f>
        <v/>
      </c>
      <c r="AV114" s="184" t="str">
        <f>IF($W114&gt;0,INDEX('CostModel Coef'!K$17:K$18,$W114),"")</f>
        <v/>
      </c>
      <c r="AW114" s="184" t="str">
        <f>IF($W114&gt;0,INDEX('CostModel Coef'!L$17:L$18,$W114),"")</f>
        <v/>
      </c>
      <c r="AX114" s="184" t="str">
        <f>IF($W114&gt;0,INDEX('CostModel Coef'!M$17:M$18,$W114),"")</f>
        <v/>
      </c>
      <c r="AY114" s="184" t="str">
        <f>IF($W114&gt;0,INDEX('CostModel Coef'!N$17:N$18,$W114),"")</f>
        <v/>
      </c>
      <c r="AZ114" s="184" t="str">
        <f>IF($W114&gt;0,INDEX('CostModel Coef'!O$17:O$18,$W114),"")</f>
        <v/>
      </c>
      <c r="BA114" s="184"/>
      <c r="BB114" s="116">
        <f t="shared" si="19"/>
        <v>0</v>
      </c>
      <c r="BC114" s="116">
        <f t="shared" si="16"/>
        <v>0</v>
      </c>
      <c r="BD114" s="116">
        <f t="shared" si="17"/>
        <v>0</v>
      </c>
      <c r="BE114" s="210"/>
      <c r="BF114" s="196" t="str">
        <f t="shared" si="18"/>
        <v/>
      </c>
      <c r="BG114" s="210"/>
      <c r="BH114" s="210"/>
    </row>
    <row r="115" spans="1:60" hidden="1">
      <c r="A115" s="210" t="s">
        <v>2125</v>
      </c>
      <c r="B115" s="210" t="s">
        <v>1317</v>
      </c>
      <c r="C115" s="210" t="s">
        <v>1225</v>
      </c>
      <c r="D115" s="210" t="s">
        <v>1740</v>
      </c>
      <c r="E115" s="210" t="s">
        <v>129</v>
      </c>
      <c r="F115" s="210">
        <v>1</v>
      </c>
      <c r="G115" s="210">
        <v>1</v>
      </c>
      <c r="H115" s="210">
        <v>1</v>
      </c>
      <c r="I115" s="210">
        <v>69</v>
      </c>
      <c r="J115" s="210" t="s">
        <v>2126</v>
      </c>
      <c r="K115" s="210" t="s">
        <v>83</v>
      </c>
      <c r="L115" s="210">
        <v>69</v>
      </c>
      <c r="M115" s="210"/>
      <c r="N115" s="210" t="s">
        <v>123</v>
      </c>
      <c r="O115" s="210"/>
      <c r="P115" s="210" t="s">
        <v>1799</v>
      </c>
      <c r="Q115" s="210" t="s">
        <v>129</v>
      </c>
      <c r="R115" s="210"/>
      <c r="S115" s="210" t="s">
        <v>111</v>
      </c>
      <c r="T115" s="210" t="s">
        <v>2127</v>
      </c>
      <c r="U115" s="115" t="s">
        <v>105</v>
      </c>
      <c r="V115" s="210" t="str">
        <f>IF(W115=0,"out of scope",(INDEX('CostModel Coef'!$C$17:$C$18,W115)))</f>
        <v>out of scope</v>
      </c>
      <c r="W115" s="210">
        <v>0</v>
      </c>
      <c r="X115" s="210"/>
      <c r="Y115" s="116">
        <f>IFERROR(VLOOKUP(C115,LF_lamp!$A$8:$AI$68,35,0)*F115,0)</f>
        <v>0</v>
      </c>
      <c r="Z115" s="210"/>
      <c r="AA115" s="229">
        <f>VLOOKUP(D115,LF_Ballast!$A$8:$N$220,14,FALSE)</f>
        <v>1.0249999999999999</v>
      </c>
      <c r="AB115" s="229" t="b">
        <f>VLOOKUP(D115,LF_Ballast!$A$8:$I$220,9,FALSE)="Dimming"</f>
        <v>0</v>
      </c>
      <c r="AC115" s="229" t="b">
        <f>VLOOKUP(D115,LF_Ballast!$A$8:$I$220,4,FALSE)="PS"</f>
        <v>0</v>
      </c>
      <c r="AD115" s="210"/>
      <c r="AE115" s="210">
        <f t="shared" si="11"/>
        <v>1</v>
      </c>
      <c r="AF115" s="184">
        <f t="shared" si="12"/>
        <v>0</v>
      </c>
      <c r="AG115" s="184">
        <f t="shared" si="13"/>
        <v>0</v>
      </c>
      <c r="AH115" s="184">
        <f>VLOOKUP($C115,LF_lamp!$A$8:$H$68,8,FALSE)*AE115</f>
        <v>75</v>
      </c>
      <c r="AI115" s="184">
        <f>VLOOKUP($C115,LF_lamp!$A$8:$H$68,8,FALSE)*AF115</f>
        <v>0</v>
      </c>
      <c r="AJ115" s="184">
        <f>VLOOKUP($C115,LF_lamp!$A$8:$H$68,8,FALSE)*AG115</f>
        <v>0</v>
      </c>
      <c r="AK115" s="184">
        <f t="shared" si="10"/>
        <v>1</v>
      </c>
      <c r="AL115" s="184">
        <f t="shared" si="14"/>
        <v>0</v>
      </c>
      <c r="AM115" s="184">
        <f t="shared" si="15"/>
        <v>0</v>
      </c>
      <c r="AN115" s="184"/>
      <c r="AO115" s="184" t="str">
        <f>IF($W115&gt;0,INDEX('CostModel Coef'!D$17:D$18,$W115),"")</f>
        <v/>
      </c>
      <c r="AP115" s="184" t="str">
        <f>IF($W115&gt;0,INDEX('CostModel Coef'!E$17:E$18,$W115),"")</f>
        <v/>
      </c>
      <c r="AQ115" s="184" t="str">
        <f>IF($W115&gt;0,INDEX('CostModel Coef'!F$17:F$18,$W115),"")</f>
        <v/>
      </c>
      <c r="AR115" s="184" t="str">
        <f>IF($W115&gt;0,INDEX('CostModel Coef'!G$17:G$18,$W115),"")</f>
        <v/>
      </c>
      <c r="AS115" s="184" t="str">
        <f>IF($W115&gt;0,INDEX('CostModel Coef'!H$17:H$18,$W115),"")</f>
        <v/>
      </c>
      <c r="AT115" s="184" t="str">
        <f>IF($W115&gt;0,INDEX('CostModel Coef'!I$17:I$18,$W115),"")</f>
        <v/>
      </c>
      <c r="AU115" s="184" t="str">
        <f>IF($W115&gt;0,INDEX('CostModel Coef'!J$17:J$18,$W115),"")</f>
        <v/>
      </c>
      <c r="AV115" s="184" t="str">
        <f>IF($W115&gt;0,INDEX('CostModel Coef'!K$17:K$18,$W115),"")</f>
        <v/>
      </c>
      <c r="AW115" s="184" t="str">
        <f>IF($W115&gt;0,INDEX('CostModel Coef'!L$17:L$18,$W115),"")</f>
        <v/>
      </c>
      <c r="AX115" s="184" t="str">
        <f>IF($W115&gt;0,INDEX('CostModel Coef'!M$17:M$18,$W115),"")</f>
        <v/>
      </c>
      <c r="AY115" s="184" t="str">
        <f>IF($W115&gt;0,INDEX('CostModel Coef'!N$17:N$18,$W115),"")</f>
        <v/>
      </c>
      <c r="AZ115" s="184" t="str">
        <f>IF($W115&gt;0,INDEX('CostModel Coef'!O$17:O$18,$W115),"")</f>
        <v/>
      </c>
      <c r="BA115" s="184"/>
      <c r="BB115" s="116">
        <f t="shared" si="19"/>
        <v>0</v>
      </c>
      <c r="BC115" s="116">
        <f t="shared" si="16"/>
        <v>0</v>
      </c>
      <c r="BD115" s="116">
        <f t="shared" si="17"/>
        <v>0</v>
      </c>
      <c r="BE115" s="210"/>
      <c r="BF115" s="196" t="str">
        <f t="shared" si="18"/>
        <v/>
      </c>
      <c r="BG115" s="210"/>
      <c r="BH115" s="210"/>
    </row>
    <row r="116" spans="1:60" hidden="1">
      <c r="A116" s="210" t="s">
        <v>2128</v>
      </c>
      <c r="B116" s="210" t="s">
        <v>1317</v>
      </c>
      <c r="C116" s="210" t="s">
        <v>1225</v>
      </c>
      <c r="D116" s="210" t="s">
        <v>1756</v>
      </c>
      <c r="E116" s="210" t="s">
        <v>129</v>
      </c>
      <c r="F116" s="210">
        <v>2</v>
      </c>
      <c r="G116" s="210">
        <v>1</v>
      </c>
      <c r="H116" s="210">
        <v>2</v>
      </c>
      <c r="I116" s="210">
        <v>176</v>
      </c>
      <c r="J116" s="210" t="s">
        <v>2129</v>
      </c>
      <c r="K116" s="210" t="s">
        <v>83</v>
      </c>
      <c r="L116" s="210">
        <v>176</v>
      </c>
      <c r="M116" s="210"/>
      <c r="N116" s="210" t="s">
        <v>123</v>
      </c>
      <c r="O116" s="210"/>
      <c r="P116" s="210" t="s">
        <v>1799</v>
      </c>
      <c r="Q116" s="210" t="s">
        <v>129</v>
      </c>
      <c r="R116" s="210"/>
      <c r="S116" s="210" t="s">
        <v>111</v>
      </c>
      <c r="T116" s="210" t="s">
        <v>2130</v>
      </c>
      <c r="U116" s="115" t="s">
        <v>105</v>
      </c>
      <c r="V116" s="210" t="str">
        <f>IF(W116=0,"out of scope",(INDEX('CostModel Coef'!$C$17:$C$18,W116)))</f>
        <v>MagRS</v>
      </c>
      <c r="W116" s="210">
        <v>1</v>
      </c>
      <c r="X116" s="210"/>
      <c r="Y116" s="116">
        <f>IFERROR(VLOOKUP(C116,LF_lamp!$A$8:$AI$68,35,0)*F116,0)</f>
        <v>0</v>
      </c>
      <c r="Z116" s="210"/>
      <c r="AA116" s="229">
        <f>VLOOKUP(D116,LF_Ballast!$A$8:$N$220,14,FALSE)</f>
        <v>0.9</v>
      </c>
      <c r="AB116" s="229" t="b">
        <f>VLOOKUP(D116,LF_Ballast!$A$8:$I$220,9,FALSE)="Dimming"</f>
        <v>0</v>
      </c>
      <c r="AC116" s="229" t="b">
        <f>VLOOKUP(D116,LF_Ballast!$A$8:$I$220,4,FALSE)="PS"</f>
        <v>0</v>
      </c>
      <c r="AD116" s="210"/>
      <c r="AE116" s="210">
        <f t="shared" si="11"/>
        <v>2</v>
      </c>
      <c r="AF116" s="184">
        <f t="shared" si="12"/>
        <v>0</v>
      </c>
      <c r="AG116" s="184">
        <f t="shared" si="13"/>
        <v>0</v>
      </c>
      <c r="AH116" s="184">
        <f>VLOOKUP($C116,LF_lamp!$A$8:$H$68,8,FALSE)*AE116</f>
        <v>150</v>
      </c>
      <c r="AI116" s="184">
        <f>VLOOKUP($C116,LF_lamp!$A$8:$H$68,8,FALSE)*AF116</f>
        <v>0</v>
      </c>
      <c r="AJ116" s="184">
        <f>VLOOKUP($C116,LF_lamp!$A$8:$H$68,8,FALSE)*AG116</f>
        <v>0</v>
      </c>
      <c r="AK116" s="184">
        <f t="shared" si="10"/>
        <v>1</v>
      </c>
      <c r="AL116" s="184">
        <f t="shared" si="14"/>
        <v>0</v>
      </c>
      <c r="AM116" s="184">
        <f t="shared" si="15"/>
        <v>0</v>
      </c>
      <c r="AN116" s="184"/>
      <c r="AO116" s="184">
        <f>IF($W116&gt;0,INDEX('CostModel Coef'!D$17:D$18,$W116),"")</f>
        <v>14.69</v>
      </c>
      <c r="AP116" s="184">
        <f>IF($W116&gt;0,INDEX('CostModel Coef'!E$17:E$18,$W116),"")</f>
        <v>0.4</v>
      </c>
      <c r="AQ116" s="184">
        <f>IF($W116&gt;0,INDEX('CostModel Coef'!F$17:F$18,$W116),"")</f>
        <v>9</v>
      </c>
      <c r="AR116" s="184">
        <f>IF($W116&gt;0,INDEX('CostModel Coef'!G$17:G$18,$W116),"")</f>
        <v>604</v>
      </c>
      <c r="AS116" s="184">
        <f>IF($W116&gt;0,INDEX('CostModel Coef'!H$17:H$18,$W116),"")</f>
        <v>10.56</v>
      </c>
      <c r="AT116" s="184">
        <f>IF($W116&gt;0,INDEX('CostModel Coef'!I$17:I$18,$W116),"")</f>
        <v>0.6</v>
      </c>
      <c r="AU116" s="184">
        <f>IF($W116&gt;0,INDEX('CostModel Coef'!J$17:J$18,$W116),"")</f>
        <v>1.2</v>
      </c>
      <c r="AV116" s="184">
        <f>IF($W116&gt;0,INDEX('CostModel Coef'!K$17:K$18,$W116),"")</f>
        <v>30.78</v>
      </c>
      <c r="AW116" s="184">
        <f>IF($W116&gt;0,INDEX('CostModel Coef'!L$17:L$18,$W116),"")</f>
        <v>0</v>
      </c>
      <c r="AX116" s="184">
        <f>IF($W116&gt;0,INDEX('CostModel Coef'!M$17:M$18,$W116),"")</f>
        <v>40.89</v>
      </c>
      <c r="AY116" s="184">
        <f>IF($W116&gt;0,INDEX('CostModel Coef'!N$17:N$18,$W116),"")</f>
        <v>0</v>
      </c>
      <c r="AZ116" s="184">
        <f>IF($W116&gt;0,INDEX('CostModel Coef'!O$17:O$18,$W116),"")</f>
        <v>0</v>
      </c>
      <c r="BA116" s="184"/>
      <c r="BB116" s="116">
        <f t="shared" si="19"/>
        <v>125.084</v>
      </c>
      <c r="BC116" s="116">
        <f t="shared" si="16"/>
        <v>0</v>
      </c>
      <c r="BD116" s="116">
        <f t="shared" si="17"/>
        <v>0</v>
      </c>
      <c r="BE116" s="210"/>
      <c r="BF116" s="196" t="str">
        <f t="shared" si="18"/>
        <v/>
      </c>
      <c r="BG116" s="210"/>
      <c r="BH116" s="210"/>
    </row>
    <row r="117" spans="1:60" hidden="1">
      <c r="A117" s="210" t="s">
        <v>2131</v>
      </c>
      <c r="B117" s="210" t="s">
        <v>1317</v>
      </c>
      <c r="C117" s="210" t="s">
        <v>1225</v>
      </c>
      <c r="D117" s="210" t="s">
        <v>1756</v>
      </c>
      <c r="E117" s="210" t="s">
        <v>129</v>
      </c>
      <c r="F117" s="210">
        <v>1</v>
      </c>
      <c r="G117" s="210">
        <v>1</v>
      </c>
      <c r="H117" s="210">
        <v>1</v>
      </c>
      <c r="I117" s="210">
        <v>88</v>
      </c>
      <c r="J117" s="210" t="s">
        <v>2132</v>
      </c>
      <c r="K117" s="210" t="s">
        <v>83</v>
      </c>
      <c r="L117" s="210">
        <v>88</v>
      </c>
      <c r="M117" s="210"/>
      <c r="N117" s="210" t="s">
        <v>123</v>
      </c>
      <c r="O117" s="210"/>
      <c r="P117" s="210" t="s">
        <v>1799</v>
      </c>
      <c r="Q117" s="210" t="s">
        <v>129</v>
      </c>
      <c r="R117" s="210"/>
      <c r="S117" s="210" t="s">
        <v>111</v>
      </c>
      <c r="T117" s="210" t="s">
        <v>2133</v>
      </c>
      <c r="U117" s="115" t="s">
        <v>105</v>
      </c>
      <c r="V117" s="210" t="str">
        <f>IF(W117=0,"out of scope",(INDEX('CostModel Coef'!$C$17:$C$18,W117)))</f>
        <v>MagRS</v>
      </c>
      <c r="W117" s="210">
        <v>1</v>
      </c>
      <c r="X117" s="210"/>
      <c r="Y117" s="116">
        <f>IFERROR(VLOOKUP(C117,LF_lamp!$A$8:$AI$68,35,0)*F117,0)</f>
        <v>0</v>
      </c>
      <c r="Z117" s="210"/>
      <c r="AA117" s="229">
        <f>VLOOKUP(D117,LF_Ballast!$A$8:$N$220,14,FALSE)</f>
        <v>0.9</v>
      </c>
      <c r="AB117" s="229" t="b">
        <f>VLOOKUP(D117,LF_Ballast!$A$8:$I$220,9,FALSE)="Dimming"</f>
        <v>0</v>
      </c>
      <c r="AC117" s="229" t="b">
        <f>VLOOKUP(D117,LF_Ballast!$A$8:$I$220,4,FALSE)="PS"</f>
        <v>0</v>
      </c>
      <c r="AD117" s="210"/>
      <c r="AE117" s="210">
        <f t="shared" si="11"/>
        <v>1</v>
      </c>
      <c r="AF117" s="184">
        <f t="shared" si="12"/>
        <v>0</v>
      </c>
      <c r="AG117" s="184">
        <f t="shared" si="13"/>
        <v>0</v>
      </c>
      <c r="AH117" s="184">
        <f>VLOOKUP($C117,LF_lamp!$A$8:$H$68,8,FALSE)*AE117</f>
        <v>75</v>
      </c>
      <c r="AI117" s="184">
        <f>VLOOKUP($C117,LF_lamp!$A$8:$H$68,8,FALSE)*AF117</f>
        <v>0</v>
      </c>
      <c r="AJ117" s="184">
        <f>VLOOKUP($C117,LF_lamp!$A$8:$H$68,8,FALSE)*AG117</f>
        <v>0</v>
      </c>
      <c r="AK117" s="184">
        <f t="shared" si="10"/>
        <v>1</v>
      </c>
      <c r="AL117" s="184">
        <f t="shared" si="14"/>
        <v>0</v>
      </c>
      <c r="AM117" s="184">
        <f t="shared" si="15"/>
        <v>0</v>
      </c>
      <c r="AN117" s="184"/>
      <c r="AO117" s="184">
        <f>IF($W117&gt;0,INDEX('CostModel Coef'!D$17:D$18,$W117),"")</f>
        <v>14.69</v>
      </c>
      <c r="AP117" s="184">
        <f>IF($W117&gt;0,INDEX('CostModel Coef'!E$17:E$18,$W117),"")</f>
        <v>0.4</v>
      </c>
      <c r="AQ117" s="184">
        <f>IF($W117&gt;0,INDEX('CostModel Coef'!F$17:F$18,$W117),"")</f>
        <v>9</v>
      </c>
      <c r="AR117" s="184">
        <f>IF($W117&gt;0,INDEX('CostModel Coef'!G$17:G$18,$W117),"")</f>
        <v>604</v>
      </c>
      <c r="AS117" s="184">
        <f>IF($W117&gt;0,INDEX('CostModel Coef'!H$17:H$18,$W117),"")</f>
        <v>10.56</v>
      </c>
      <c r="AT117" s="184">
        <f>IF($W117&gt;0,INDEX('CostModel Coef'!I$17:I$18,$W117),"")</f>
        <v>0.6</v>
      </c>
      <c r="AU117" s="184">
        <f>IF($W117&gt;0,INDEX('CostModel Coef'!J$17:J$18,$W117),"")</f>
        <v>1.2</v>
      </c>
      <c r="AV117" s="184">
        <f>IF($W117&gt;0,INDEX('CostModel Coef'!K$17:K$18,$W117),"")</f>
        <v>30.78</v>
      </c>
      <c r="AW117" s="184">
        <f>IF($W117&gt;0,INDEX('CostModel Coef'!L$17:L$18,$W117),"")</f>
        <v>0</v>
      </c>
      <c r="AX117" s="184">
        <f>IF($W117&gt;0,INDEX('CostModel Coef'!M$17:M$18,$W117),"")</f>
        <v>40.89</v>
      </c>
      <c r="AY117" s="184">
        <f>IF($W117&gt;0,INDEX('CostModel Coef'!N$17:N$18,$W117),"")</f>
        <v>0</v>
      </c>
      <c r="AZ117" s="184">
        <f>IF($W117&gt;0,INDEX('CostModel Coef'!O$17:O$18,$W117),"")</f>
        <v>0</v>
      </c>
      <c r="BA117" s="184"/>
      <c r="BB117" s="116">
        <f t="shared" si="19"/>
        <v>95.084000000000003</v>
      </c>
      <c r="BC117" s="116">
        <f t="shared" si="16"/>
        <v>0</v>
      </c>
      <c r="BD117" s="116">
        <f t="shared" si="17"/>
        <v>0</v>
      </c>
      <c r="BE117" s="210"/>
      <c r="BF117" s="196" t="str">
        <f t="shared" si="18"/>
        <v/>
      </c>
      <c r="BG117" s="210"/>
      <c r="BH117" s="210"/>
    </row>
    <row r="118" spans="1:60" hidden="1">
      <c r="A118" s="210" t="s">
        <v>2134</v>
      </c>
      <c r="B118" s="210" t="s">
        <v>1317</v>
      </c>
      <c r="C118" s="210" t="s">
        <v>1225</v>
      </c>
      <c r="D118" s="210" t="s">
        <v>1762</v>
      </c>
      <c r="E118" s="210" t="s">
        <v>129</v>
      </c>
      <c r="F118" s="210">
        <v>2</v>
      </c>
      <c r="G118" s="210">
        <v>1</v>
      </c>
      <c r="H118" s="210">
        <v>2</v>
      </c>
      <c r="I118" s="210">
        <v>168</v>
      </c>
      <c r="J118" s="210" t="s">
        <v>2135</v>
      </c>
      <c r="K118" s="210" t="s">
        <v>83</v>
      </c>
      <c r="L118" s="210">
        <v>168</v>
      </c>
      <c r="M118" s="210"/>
      <c r="N118" s="210" t="s">
        <v>123</v>
      </c>
      <c r="O118" s="210"/>
      <c r="P118" s="210" t="s">
        <v>1799</v>
      </c>
      <c r="Q118" s="210" t="s">
        <v>129</v>
      </c>
      <c r="R118" s="210"/>
      <c r="S118" s="210" t="s">
        <v>111</v>
      </c>
      <c r="T118" s="210" t="s">
        <v>2136</v>
      </c>
      <c r="U118" s="115" t="s">
        <v>105</v>
      </c>
      <c r="V118" s="210" t="str">
        <f>IF(W118=0,"out of scope",(INDEX('CostModel Coef'!$C$17:$C$18,W118)))</f>
        <v>MagRS</v>
      </c>
      <c r="W118" s="210">
        <v>1</v>
      </c>
      <c r="X118" s="210"/>
      <c r="Y118" s="116">
        <f>IFERROR(VLOOKUP(C118,LF_lamp!$A$8:$AI$68,35,0)*F118,0)</f>
        <v>0</v>
      </c>
      <c r="Z118" s="210"/>
      <c r="AA118" s="229">
        <f>VLOOKUP(D118,LF_Ballast!$A$8:$N$220,14,FALSE)</f>
        <v>0.9</v>
      </c>
      <c r="AB118" s="229" t="b">
        <f>VLOOKUP(D118,LF_Ballast!$A$8:$I$220,9,FALSE)="Dimming"</f>
        <v>0</v>
      </c>
      <c r="AC118" s="229" t="b">
        <f>VLOOKUP(D118,LF_Ballast!$A$8:$I$220,4,FALSE)="PS"</f>
        <v>0</v>
      </c>
      <c r="AD118" s="210"/>
      <c r="AE118" s="210">
        <f t="shared" si="11"/>
        <v>2</v>
      </c>
      <c r="AF118" s="184">
        <f t="shared" si="12"/>
        <v>0</v>
      </c>
      <c r="AG118" s="184">
        <f t="shared" si="13"/>
        <v>0</v>
      </c>
      <c r="AH118" s="184">
        <f>VLOOKUP($C118,LF_lamp!$A$8:$H$68,8,FALSE)*AE118</f>
        <v>150</v>
      </c>
      <c r="AI118" s="184">
        <f>VLOOKUP($C118,LF_lamp!$A$8:$H$68,8,FALSE)*AF118</f>
        <v>0</v>
      </c>
      <c r="AJ118" s="184">
        <f>VLOOKUP($C118,LF_lamp!$A$8:$H$68,8,FALSE)*AG118</f>
        <v>0</v>
      </c>
      <c r="AK118" s="184">
        <f t="shared" si="10"/>
        <v>1</v>
      </c>
      <c r="AL118" s="184">
        <f t="shared" si="14"/>
        <v>0</v>
      </c>
      <c r="AM118" s="184">
        <f t="shared" si="15"/>
        <v>0</v>
      </c>
      <c r="AN118" s="184"/>
      <c r="AO118" s="184">
        <f>IF($W118&gt;0,INDEX('CostModel Coef'!D$17:D$18,$W118),"")</f>
        <v>14.69</v>
      </c>
      <c r="AP118" s="184">
        <f>IF($W118&gt;0,INDEX('CostModel Coef'!E$17:E$18,$W118),"")</f>
        <v>0.4</v>
      </c>
      <c r="AQ118" s="184">
        <f>IF($W118&gt;0,INDEX('CostModel Coef'!F$17:F$18,$W118),"")</f>
        <v>9</v>
      </c>
      <c r="AR118" s="184">
        <f>IF($W118&gt;0,INDEX('CostModel Coef'!G$17:G$18,$W118),"")</f>
        <v>604</v>
      </c>
      <c r="AS118" s="184">
        <f>IF($W118&gt;0,INDEX('CostModel Coef'!H$17:H$18,$W118),"")</f>
        <v>10.56</v>
      </c>
      <c r="AT118" s="184">
        <f>IF($W118&gt;0,INDEX('CostModel Coef'!I$17:I$18,$W118),"")</f>
        <v>0.6</v>
      </c>
      <c r="AU118" s="184">
        <f>IF($W118&gt;0,INDEX('CostModel Coef'!J$17:J$18,$W118),"")</f>
        <v>1.2</v>
      </c>
      <c r="AV118" s="184">
        <f>IF($W118&gt;0,INDEX('CostModel Coef'!K$17:K$18,$W118),"")</f>
        <v>30.78</v>
      </c>
      <c r="AW118" s="184">
        <f>IF($W118&gt;0,INDEX('CostModel Coef'!L$17:L$18,$W118),"")</f>
        <v>0</v>
      </c>
      <c r="AX118" s="184">
        <f>IF($W118&gt;0,INDEX('CostModel Coef'!M$17:M$18,$W118),"")</f>
        <v>40.89</v>
      </c>
      <c r="AY118" s="184">
        <f>IF($W118&gt;0,INDEX('CostModel Coef'!N$17:N$18,$W118),"")</f>
        <v>0</v>
      </c>
      <c r="AZ118" s="184">
        <f>IF($W118&gt;0,INDEX('CostModel Coef'!O$17:O$18,$W118),"")</f>
        <v>0</v>
      </c>
      <c r="BA118" s="184"/>
      <c r="BB118" s="116">
        <f t="shared" si="19"/>
        <v>125.084</v>
      </c>
      <c r="BC118" s="116">
        <f t="shared" si="16"/>
        <v>0</v>
      </c>
      <c r="BD118" s="116">
        <f t="shared" si="17"/>
        <v>0</v>
      </c>
      <c r="BE118" s="210"/>
      <c r="BF118" s="196" t="str">
        <f t="shared" si="18"/>
        <v/>
      </c>
      <c r="BG118" s="210"/>
      <c r="BH118" s="210"/>
    </row>
    <row r="119" spans="1:60" hidden="1">
      <c r="A119" s="210" t="s">
        <v>2137</v>
      </c>
      <c r="B119" s="210" t="s">
        <v>1317</v>
      </c>
      <c r="C119" s="210" t="s">
        <v>1225</v>
      </c>
      <c r="D119" s="210" t="s">
        <v>1762</v>
      </c>
      <c r="E119" s="210" t="s">
        <v>129</v>
      </c>
      <c r="F119" s="210">
        <v>1</v>
      </c>
      <c r="G119" s="210">
        <v>1</v>
      </c>
      <c r="H119" s="210">
        <v>1</v>
      </c>
      <c r="I119" s="210">
        <v>92</v>
      </c>
      <c r="J119" s="210" t="s">
        <v>2138</v>
      </c>
      <c r="K119" s="210" t="s">
        <v>83</v>
      </c>
      <c r="L119" s="210">
        <v>92</v>
      </c>
      <c r="M119" s="210"/>
      <c r="N119" s="210" t="s">
        <v>123</v>
      </c>
      <c r="O119" s="210"/>
      <c r="P119" s="210" t="s">
        <v>1799</v>
      </c>
      <c r="Q119" s="210" t="s">
        <v>129</v>
      </c>
      <c r="R119" s="210"/>
      <c r="S119" s="210" t="s">
        <v>111</v>
      </c>
      <c r="T119" s="210" t="s">
        <v>2139</v>
      </c>
      <c r="U119" s="115" t="s">
        <v>105</v>
      </c>
      <c r="V119" s="210" t="str">
        <f>IF(W119=0,"out of scope",(INDEX('CostModel Coef'!$C$17:$C$18,W119)))</f>
        <v>MagRS</v>
      </c>
      <c r="W119" s="210">
        <v>1</v>
      </c>
      <c r="X119" s="210"/>
      <c r="Y119" s="116">
        <f>IFERROR(VLOOKUP(C119,LF_lamp!$A$8:$AI$68,35,0)*F119,0)</f>
        <v>0</v>
      </c>
      <c r="Z119" s="210"/>
      <c r="AA119" s="229">
        <f>VLOOKUP(D119,LF_Ballast!$A$8:$N$220,14,FALSE)</f>
        <v>0.9</v>
      </c>
      <c r="AB119" s="229" t="b">
        <f>VLOOKUP(D119,LF_Ballast!$A$8:$I$220,9,FALSE)="Dimming"</f>
        <v>0</v>
      </c>
      <c r="AC119" s="229" t="b">
        <f>VLOOKUP(D119,LF_Ballast!$A$8:$I$220,4,FALSE)="PS"</f>
        <v>0</v>
      </c>
      <c r="AD119" s="210"/>
      <c r="AE119" s="210">
        <f t="shared" si="11"/>
        <v>1</v>
      </c>
      <c r="AF119" s="184">
        <f t="shared" si="12"/>
        <v>0</v>
      </c>
      <c r="AG119" s="184">
        <f t="shared" si="13"/>
        <v>0</v>
      </c>
      <c r="AH119" s="184">
        <f>VLOOKUP($C119,LF_lamp!$A$8:$H$68,8,FALSE)*AE119</f>
        <v>75</v>
      </c>
      <c r="AI119" s="184">
        <f>VLOOKUP($C119,LF_lamp!$A$8:$H$68,8,FALSE)*AF119</f>
        <v>0</v>
      </c>
      <c r="AJ119" s="184">
        <f>VLOOKUP($C119,LF_lamp!$A$8:$H$68,8,FALSE)*AG119</f>
        <v>0</v>
      </c>
      <c r="AK119" s="184">
        <f t="shared" si="10"/>
        <v>1</v>
      </c>
      <c r="AL119" s="184">
        <f t="shared" si="14"/>
        <v>0</v>
      </c>
      <c r="AM119" s="184">
        <f t="shared" si="15"/>
        <v>0</v>
      </c>
      <c r="AN119" s="184"/>
      <c r="AO119" s="184">
        <f>IF($W119&gt;0,INDEX('CostModel Coef'!D$17:D$18,$W119),"")</f>
        <v>14.69</v>
      </c>
      <c r="AP119" s="184">
        <f>IF($W119&gt;0,INDEX('CostModel Coef'!E$17:E$18,$W119),"")</f>
        <v>0.4</v>
      </c>
      <c r="AQ119" s="184">
        <f>IF($W119&gt;0,INDEX('CostModel Coef'!F$17:F$18,$W119),"")</f>
        <v>9</v>
      </c>
      <c r="AR119" s="184">
        <f>IF($W119&gt;0,INDEX('CostModel Coef'!G$17:G$18,$W119),"")</f>
        <v>604</v>
      </c>
      <c r="AS119" s="184">
        <f>IF($W119&gt;0,INDEX('CostModel Coef'!H$17:H$18,$W119),"")</f>
        <v>10.56</v>
      </c>
      <c r="AT119" s="184">
        <f>IF($W119&gt;0,INDEX('CostModel Coef'!I$17:I$18,$W119),"")</f>
        <v>0.6</v>
      </c>
      <c r="AU119" s="184">
        <f>IF($W119&gt;0,INDEX('CostModel Coef'!J$17:J$18,$W119),"")</f>
        <v>1.2</v>
      </c>
      <c r="AV119" s="184">
        <f>IF($W119&gt;0,INDEX('CostModel Coef'!K$17:K$18,$W119),"")</f>
        <v>30.78</v>
      </c>
      <c r="AW119" s="184">
        <f>IF($W119&gt;0,INDEX('CostModel Coef'!L$17:L$18,$W119),"")</f>
        <v>0</v>
      </c>
      <c r="AX119" s="184">
        <f>IF($W119&gt;0,INDEX('CostModel Coef'!M$17:M$18,$W119),"")</f>
        <v>40.89</v>
      </c>
      <c r="AY119" s="184">
        <f>IF($W119&gt;0,INDEX('CostModel Coef'!N$17:N$18,$W119),"")</f>
        <v>0</v>
      </c>
      <c r="AZ119" s="184">
        <f>IF($W119&gt;0,INDEX('CostModel Coef'!O$17:O$18,$W119),"")</f>
        <v>0</v>
      </c>
      <c r="BA119" s="184"/>
      <c r="BB119" s="116">
        <f t="shared" si="19"/>
        <v>95.084000000000003</v>
      </c>
      <c r="BC119" s="116">
        <f t="shared" si="16"/>
        <v>0</v>
      </c>
      <c r="BD119" s="116">
        <f t="shared" si="17"/>
        <v>0</v>
      </c>
      <c r="BE119" s="210"/>
      <c r="BF119" s="196" t="str">
        <f t="shared" si="18"/>
        <v/>
      </c>
      <c r="BG119" s="210"/>
      <c r="BH119" s="210"/>
    </row>
    <row r="120" spans="1:60" hidden="1">
      <c r="A120" s="210" t="s">
        <v>2140</v>
      </c>
      <c r="B120" s="210" t="s">
        <v>1317</v>
      </c>
      <c r="C120" s="210" t="s">
        <v>1227</v>
      </c>
      <c r="D120" s="210" t="s">
        <v>1762</v>
      </c>
      <c r="E120" s="210" t="s">
        <v>129</v>
      </c>
      <c r="F120" s="210">
        <v>1</v>
      </c>
      <c r="G120" s="210">
        <v>1</v>
      </c>
      <c r="H120" s="210">
        <v>1</v>
      </c>
      <c r="I120" s="210">
        <v>180</v>
      </c>
      <c r="J120" s="210" t="s">
        <v>2141</v>
      </c>
      <c r="K120" s="210" t="s">
        <v>83</v>
      </c>
      <c r="L120" s="210">
        <v>180</v>
      </c>
      <c r="M120" s="210"/>
      <c r="N120" s="210" t="s">
        <v>123</v>
      </c>
      <c r="O120" s="210"/>
      <c r="P120" s="210" t="s">
        <v>1799</v>
      </c>
      <c r="Q120" s="210" t="s">
        <v>129</v>
      </c>
      <c r="R120" s="210"/>
      <c r="S120" s="210" t="s">
        <v>111</v>
      </c>
      <c r="T120" s="210" t="s">
        <v>2142</v>
      </c>
      <c r="U120" s="115" t="s">
        <v>105</v>
      </c>
      <c r="V120" s="210" t="str">
        <f>IF(W120=0,"out of scope",(INDEX('CostModel Coef'!$C$17:$C$18,W120)))</f>
        <v>MagRS</v>
      </c>
      <c r="W120" s="210">
        <v>1</v>
      </c>
      <c r="X120" s="210"/>
      <c r="Y120" s="116">
        <f>IFERROR(VLOOKUP(C120,LF_lamp!$A$8:$AI$68,35,0)*F120,0)</f>
        <v>0</v>
      </c>
      <c r="Z120" s="210"/>
      <c r="AA120" s="229">
        <f>VLOOKUP(D120,LF_Ballast!$A$8:$N$220,14,FALSE)</f>
        <v>0.9</v>
      </c>
      <c r="AB120" s="229" t="b">
        <f>VLOOKUP(D120,LF_Ballast!$A$8:$I$220,9,FALSE)="Dimming"</f>
        <v>0</v>
      </c>
      <c r="AC120" s="229" t="b">
        <f>VLOOKUP(D120,LF_Ballast!$A$8:$I$220,4,FALSE)="PS"</f>
        <v>0</v>
      </c>
      <c r="AD120" s="210"/>
      <c r="AE120" s="210">
        <f t="shared" si="11"/>
        <v>1</v>
      </c>
      <c r="AF120" s="184">
        <f t="shared" si="12"/>
        <v>0</v>
      </c>
      <c r="AG120" s="184">
        <f t="shared" si="13"/>
        <v>0</v>
      </c>
      <c r="AH120" s="184">
        <f>VLOOKUP($C120,LF_lamp!$A$8:$H$68,8,FALSE)*AE120</f>
        <v>160</v>
      </c>
      <c r="AI120" s="184">
        <f>VLOOKUP($C120,LF_lamp!$A$8:$H$68,8,FALSE)*AF120</f>
        <v>0</v>
      </c>
      <c r="AJ120" s="184">
        <f>VLOOKUP($C120,LF_lamp!$A$8:$H$68,8,FALSE)*AG120</f>
        <v>0</v>
      </c>
      <c r="AK120" s="184">
        <f t="shared" si="10"/>
        <v>1</v>
      </c>
      <c r="AL120" s="184">
        <f t="shared" si="14"/>
        <v>0</v>
      </c>
      <c r="AM120" s="184">
        <f t="shared" si="15"/>
        <v>0</v>
      </c>
      <c r="AN120" s="184"/>
      <c r="AO120" s="184">
        <f>IF($W120&gt;0,INDEX('CostModel Coef'!D$17:D$18,$W120),"")</f>
        <v>14.69</v>
      </c>
      <c r="AP120" s="184">
        <f>IF($W120&gt;0,INDEX('CostModel Coef'!E$17:E$18,$W120),"")</f>
        <v>0.4</v>
      </c>
      <c r="AQ120" s="184">
        <f>IF($W120&gt;0,INDEX('CostModel Coef'!F$17:F$18,$W120),"")</f>
        <v>9</v>
      </c>
      <c r="AR120" s="184">
        <f>IF($W120&gt;0,INDEX('CostModel Coef'!G$17:G$18,$W120),"")</f>
        <v>604</v>
      </c>
      <c r="AS120" s="184">
        <f>IF($W120&gt;0,INDEX('CostModel Coef'!H$17:H$18,$W120),"")</f>
        <v>10.56</v>
      </c>
      <c r="AT120" s="184">
        <f>IF($W120&gt;0,INDEX('CostModel Coef'!I$17:I$18,$W120),"")</f>
        <v>0.6</v>
      </c>
      <c r="AU120" s="184">
        <f>IF($W120&gt;0,INDEX('CostModel Coef'!J$17:J$18,$W120),"")</f>
        <v>1.2</v>
      </c>
      <c r="AV120" s="184">
        <f>IF($W120&gt;0,INDEX('CostModel Coef'!K$17:K$18,$W120),"")</f>
        <v>30.78</v>
      </c>
      <c r="AW120" s="184">
        <f>IF($W120&gt;0,INDEX('CostModel Coef'!L$17:L$18,$W120),"")</f>
        <v>0</v>
      </c>
      <c r="AX120" s="184">
        <f>IF($W120&gt;0,INDEX('CostModel Coef'!M$17:M$18,$W120),"")</f>
        <v>40.89</v>
      </c>
      <c r="AY120" s="184">
        <f>IF($W120&gt;0,INDEX('CostModel Coef'!N$17:N$18,$W120),"")</f>
        <v>0</v>
      </c>
      <c r="AZ120" s="184">
        <f>IF($W120&gt;0,INDEX('CostModel Coef'!O$17:O$18,$W120),"")</f>
        <v>0</v>
      </c>
      <c r="BA120" s="184"/>
      <c r="BB120" s="116">
        <f t="shared" si="19"/>
        <v>129.084</v>
      </c>
      <c r="BC120" s="116">
        <f t="shared" si="16"/>
        <v>0</v>
      </c>
      <c r="BD120" s="116">
        <f t="shared" si="17"/>
        <v>0</v>
      </c>
      <c r="BE120" s="210"/>
      <c r="BF120" s="196" t="str">
        <f t="shared" si="18"/>
        <v/>
      </c>
      <c r="BG120" s="210"/>
      <c r="BH120" s="210"/>
    </row>
    <row r="121" spans="1:60" hidden="1">
      <c r="A121" s="210" t="s">
        <v>2143</v>
      </c>
      <c r="B121" s="210" t="s">
        <v>1317</v>
      </c>
      <c r="C121" s="210" t="s">
        <v>1227</v>
      </c>
      <c r="D121" s="210" t="s">
        <v>1762</v>
      </c>
      <c r="E121" s="210" t="s">
        <v>129</v>
      </c>
      <c r="F121" s="210">
        <v>2</v>
      </c>
      <c r="G121" s="210">
        <v>1</v>
      </c>
      <c r="H121" s="210">
        <v>2</v>
      </c>
      <c r="I121" s="210">
        <v>330</v>
      </c>
      <c r="J121" s="210" t="s">
        <v>2144</v>
      </c>
      <c r="K121" s="210" t="s">
        <v>83</v>
      </c>
      <c r="L121" s="210">
        <v>330</v>
      </c>
      <c r="M121" s="210"/>
      <c r="N121" s="210" t="s">
        <v>123</v>
      </c>
      <c r="O121" s="210"/>
      <c r="P121" s="210" t="s">
        <v>1799</v>
      </c>
      <c r="Q121" s="210" t="s">
        <v>129</v>
      </c>
      <c r="R121" s="210"/>
      <c r="S121" s="210" t="s">
        <v>111</v>
      </c>
      <c r="T121" s="210" t="s">
        <v>2145</v>
      </c>
      <c r="U121" s="115" t="s">
        <v>105</v>
      </c>
      <c r="V121" s="210" t="str">
        <f>IF(W121=0,"out of scope",(INDEX('CostModel Coef'!$C$17:$C$18,W121)))</f>
        <v>MagRS</v>
      </c>
      <c r="W121" s="210">
        <v>1</v>
      </c>
      <c r="X121" s="210"/>
      <c r="Y121" s="116">
        <f>IFERROR(VLOOKUP(C121,LF_lamp!$A$8:$AI$68,35,0)*F121,0)</f>
        <v>0</v>
      </c>
      <c r="Z121" s="210"/>
      <c r="AA121" s="229">
        <f>VLOOKUP(D121,LF_Ballast!$A$8:$N$220,14,FALSE)</f>
        <v>0.9</v>
      </c>
      <c r="AB121" s="229" t="b">
        <f>VLOOKUP(D121,LF_Ballast!$A$8:$I$220,9,FALSE)="Dimming"</f>
        <v>0</v>
      </c>
      <c r="AC121" s="229" t="b">
        <f>VLOOKUP(D121,LF_Ballast!$A$8:$I$220,4,FALSE)="PS"</f>
        <v>0</v>
      </c>
      <c r="AD121" s="210"/>
      <c r="AE121" s="210">
        <f t="shared" si="11"/>
        <v>2</v>
      </c>
      <c r="AF121" s="184">
        <f t="shared" si="12"/>
        <v>0</v>
      </c>
      <c r="AG121" s="184">
        <f t="shared" si="13"/>
        <v>0</v>
      </c>
      <c r="AH121" s="184">
        <f>VLOOKUP($C121,LF_lamp!$A$8:$H$68,8,FALSE)*AE121</f>
        <v>320</v>
      </c>
      <c r="AI121" s="184">
        <f>VLOOKUP($C121,LF_lamp!$A$8:$H$68,8,FALSE)*AF121</f>
        <v>0</v>
      </c>
      <c r="AJ121" s="184">
        <f>VLOOKUP($C121,LF_lamp!$A$8:$H$68,8,FALSE)*AG121</f>
        <v>0</v>
      </c>
      <c r="AK121" s="184">
        <f t="shared" si="10"/>
        <v>1</v>
      </c>
      <c r="AL121" s="184">
        <f t="shared" si="14"/>
        <v>0</v>
      </c>
      <c r="AM121" s="184">
        <f t="shared" si="15"/>
        <v>0</v>
      </c>
      <c r="AN121" s="184"/>
      <c r="AO121" s="184">
        <f>IF($W121&gt;0,INDEX('CostModel Coef'!D$17:D$18,$W121),"")</f>
        <v>14.69</v>
      </c>
      <c r="AP121" s="184">
        <f>IF($W121&gt;0,INDEX('CostModel Coef'!E$17:E$18,$W121),"")</f>
        <v>0.4</v>
      </c>
      <c r="AQ121" s="184">
        <f>IF($W121&gt;0,INDEX('CostModel Coef'!F$17:F$18,$W121),"")</f>
        <v>9</v>
      </c>
      <c r="AR121" s="184">
        <f>IF($W121&gt;0,INDEX('CostModel Coef'!G$17:G$18,$W121),"")</f>
        <v>604</v>
      </c>
      <c r="AS121" s="184">
        <f>IF($W121&gt;0,INDEX('CostModel Coef'!H$17:H$18,$W121),"")</f>
        <v>10.56</v>
      </c>
      <c r="AT121" s="184">
        <f>IF($W121&gt;0,INDEX('CostModel Coef'!I$17:I$18,$W121),"")</f>
        <v>0.6</v>
      </c>
      <c r="AU121" s="184">
        <f>IF($W121&gt;0,INDEX('CostModel Coef'!J$17:J$18,$W121),"")</f>
        <v>1.2</v>
      </c>
      <c r="AV121" s="184">
        <f>IF($W121&gt;0,INDEX('CostModel Coef'!K$17:K$18,$W121),"")</f>
        <v>30.78</v>
      </c>
      <c r="AW121" s="184">
        <f>IF($W121&gt;0,INDEX('CostModel Coef'!L$17:L$18,$W121),"")</f>
        <v>0</v>
      </c>
      <c r="AX121" s="184">
        <f>IF($W121&gt;0,INDEX('CostModel Coef'!M$17:M$18,$W121),"")</f>
        <v>40.89</v>
      </c>
      <c r="AY121" s="184">
        <f>IF($W121&gt;0,INDEX('CostModel Coef'!N$17:N$18,$W121),"")</f>
        <v>0</v>
      </c>
      <c r="AZ121" s="184">
        <f>IF($W121&gt;0,INDEX('CostModel Coef'!O$17:O$18,$W121),"")</f>
        <v>0</v>
      </c>
      <c r="BA121" s="184"/>
      <c r="BB121" s="116">
        <f t="shared" si="19"/>
        <v>193.084</v>
      </c>
      <c r="BC121" s="116">
        <f t="shared" si="16"/>
        <v>0</v>
      </c>
      <c r="BD121" s="116">
        <f t="shared" si="17"/>
        <v>0</v>
      </c>
      <c r="BE121" s="210"/>
      <c r="BF121" s="196" t="str">
        <f t="shared" si="18"/>
        <v/>
      </c>
      <c r="BG121" s="210"/>
      <c r="BH121" s="210"/>
    </row>
    <row r="122" spans="1:60" hidden="1">
      <c r="A122" s="210" t="s">
        <v>2146</v>
      </c>
      <c r="B122" s="210" t="s">
        <v>1317</v>
      </c>
      <c r="C122" s="210" t="s">
        <v>1229</v>
      </c>
      <c r="D122" s="210" t="s">
        <v>1409</v>
      </c>
      <c r="E122" s="210" t="s">
        <v>129</v>
      </c>
      <c r="F122" s="210">
        <v>2</v>
      </c>
      <c r="G122" s="210">
        <v>1</v>
      </c>
      <c r="H122" s="210">
        <v>2</v>
      </c>
      <c r="I122" s="210">
        <v>108</v>
      </c>
      <c r="J122" s="210" t="s">
        <v>2147</v>
      </c>
      <c r="K122" s="210" t="s">
        <v>83</v>
      </c>
      <c r="L122" s="210">
        <v>108</v>
      </c>
      <c r="M122" s="210"/>
      <c r="N122" s="210" t="s">
        <v>123</v>
      </c>
      <c r="O122" s="210"/>
      <c r="P122" s="210" t="s">
        <v>1799</v>
      </c>
      <c r="Q122" s="210" t="s">
        <v>129</v>
      </c>
      <c r="R122" s="210"/>
      <c r="S122" s="210" t="s">
        <v>111</v>
      </c>
      <c r="T122" s="210" t="s">
        <v>2148</v>
      </c>
      <c r="U122" s="115" t="s">
        <v>105</v>
      </c>
      <c r="V122" s="210" t="str">
        <f>IF(W122=0,"out of scope",(INDEX('CostModel Coef'!$C$17:$C$18,W122)))</f>
        <v>Elec</v>
      </c>
      <c r="W122" s="210">
        <v>2</v>
      </c>
      <c r="X122" s="210"/>
      <c r="Y122" s="116">
        <f>IFERROR(VLOOKUP(C122,LF_lamp!$A$8:$AI$68,35,0)*F122,0)</f>
        <v>0</v>
      </c>
      <c r="Z122" s="210"/>
      <c r="AA122" s="229">
        <f>VLOOKUP(D122,LF_Ballast!$A$8:$N$220,14,FALSE)</f>
        <v>0.9</v>
      </c>
      <c r="AB122" s="229" t="b">
        <f>VLOOKUP(D122,LF_Ballast!$A$8:$I$220,9,FALSE)="Dimming"</f>
        <v>0</v>
      </c>
      <c r="AC122" s="229" t="b">
        <f>VLOOKUP(D122,LF_Ballast!$A$8:$I$220,4,FALSE)="PS"</f>
        <v>0</v>
      </c>
      <c r="AD122" s="210"/>
      <c r="AE122" s="210">
        <f t="shared" si="11"/>
        <v>2</v>
      </c>
      <c r="AF122" s="184">
        <f t="shared" si="12"/>
        <v>0</v>
      </c>
      <c r="AG122" s="184">
        <f t="shared" si="13"/>
        <v>0</v>
      </c>
      <c r="AH122" s="184">
        <f>VLOOKUP($C122,LF_lamp!$A$8:$H$68,8,FALSE)*AE122</f>
        <v>110</v>
      </c>
      <c r="AI122" s="184">
        <f>VLOOKUP($C122,LF_lamp!$A$8:$H$68,8,FALSE)*AF122</f>
        <v>0</v>
      </c>
      <c r="AJ122" s="184">
        <f>VLOOKUP($C122,LF_lamp!$A$8:$H$68,8,FALSE)*AG122</f>
        <v>0</v>
      </c>
      <c r="AK122" s="184">
        <f t="shared" si="10"/>
        <v>1</v>
      </c>
      <c r="AL122" s="184">
        <f t="shared" si="14"/>
        <v>0</v>
      </c>
      <c r="AM122" s="184">
        <f t="shared" si="15"/>
        <v>0</v>
      </c>
      <c r="AN122" s="184"/>
      <c r="AO122" s="184">
        <f>IF($W122&gt;0,INDEX('CostModel Coef'!D$17:D$18,$W122),"")</f>
        <v>21.92</v>
      </c>
      <c r="AP122" s="184">
        <f>IF($W122&gt;0,INDEX('CostModel Coef'!E$17:E$18,$W122),"")</f>
        <v>0.161</v>
      </c>
      <c r="AQ122" s="184">
        <f>IF($W122&gt;0,INDEX('CostModel Coef'!F$17:F$18,$W122),"")</f>
        <v>19</v>
      </c>
      <c r="AR122" s="184">
        <f>IF($W122&gt;0,INDEX('CostModel Coef'!G$17:G$18,$W122),"")</f>
        <v>116</v>
      </c>
      <c r="AS122" s="184">
        <f>IF($W122&gt;0,INDEX('CostModel Coef'!H$17:H$18,$W122),"")</f>
        <v>-11.27</v>
      </c>
      <c r="AT122" s="184">
        <f>IF($W122&gt;0,INDEX('CostModel Coef'!I$17:I$18,$W122),"")</f>
        <v>0.74</v>
      </c>
      <c r="AU122" s="184">
        <f>IF($W122&gt;0,INDEX('CostModel Coef'!J$17:J$18,$W122),"")</f>
        <v>1.18</v>
      </c>
      <c r="AV122" s="184">
        <f>IF($W122&gt;0,INDEX('CostModel Coef'!K$17:K$18,$W122),"")</f>
        <v>31.59</v>
      </c>
      <c r="AW122" s="184">
        <f>IF($W122&gt;0,INDEX('CostModel Coef'!L$17:L$18,$W122),"")</f>
        <v>17.190000000000001</v>
      </c>
      <c r="AX122" s="184">
        <f>IF($W122&gt;0,INDEX('CostModel Coef'!M$17:M$18,$W122),"")</f>
        <v>0</v>
      </c>
      <c r="AY122" s="184">
        <f>IF($W122&gt;0,INDEX('CostModel Coef'!N$17:N$18,$W122),"")</f>
        <v>0</v>
      </c>
      <c r="AZ122" s="184">
        <f>IF($W122&gt;0,INDEX('CostModel Coef'!O$17:O$18,$W122),"")</f>
        <v>-10.14</v>
      </c>
      <c r="BA122" s="184"/>
      <c r="BB122" s="116">
        <f t="shared" si="19"/>
        <v>29.490000000000002</v>
      </c>
      <c r="BC122" s="116">
        <f t="shared" si="16"/>
        <v>0</v>
      </c>
      <c r="BD122" s="116">
        <f t="shared" si="17"/>
        <v>0</v>
      </c>
      <c r="BE122" s="210"/>
      <c r="BF122" s="196" t="str">
        <f t="shared" si="18"/>
        <v/>
      </c>
      <c r="BG122" s="210"/>
      <c r="BH122" s="210"/>
    </row>
    <row r="123" spans="1:60" hidden="1">
      <c r="A123" s="210" t="s">
        <v>2149</v>
      </c>
      <c r="B123" s="210" t="s">
        <v>1317</v>
      </c>
      <c r="C123" s="210" t="s">
        <v>1229</v>
      </c>
      <c r="D123" s="210" t="s">
        <v>1409</v>
      </c>
      <c r="E123" s="210" t="s">
        <v>129</v>
      </c>
      <c r="F123" s="210">
        <v>3</v>
      </c>
      <c r="G123" s="210">
        <v>2</v>
      </c>
      <c r="H123" s="210" t="s">
        <v>1857</v>
      </c>
      <c r="I123" s="210">
        <v>176</v>
      </c>
      <c r="J123" s="210" t="s">
        <v>2150</v>
      </c>
      <c r="K123" s="210" t="s">
        <v>83</v>
      </c>
      <c r="L123" s="210">
        <v>176</v>
      </c>
      <c r="M123" s="210"/>
      <c r="N123" s="210" t="s">
        <v>123</v>
      </c>
      <c r="O123" s="210"/>
      <c r="P123" s="210" t="s">
        <v>1799</v>
      </c>
      <c r="Q123" s="210" t="s">
        <v>129</v>
      </c>
      <c r="R123" s="210"/>
      <c r="S123" s="210" t="s">
        <v>111</v>
      </c>
      <c r="T123" s="210" t="s">
        <v>2151</v>
      </c>
      <c r="U123" s="115" t="s">
        <v>105</v>
      </c>
      <c r="V123" s="210" t="str">
        <f>IF(W123=0,"out of scope",(INDEX('CostModel Coef'!$C$17:$C$18,W123)))</f>
        <v>Elec</v>
      </c>
      <c r="W123" s="210">
        <v>2</v>
      </c>
      <c r="X123" s="210"/>
      <c r="Y123" s="116">
        <f>IFERROR(VLOOKUP(C123,LF_lamp!$A$8:$AI$68,35,0)*F123,0)</f>
        <v>0</v>
      </c>
      <c r="Z123" s="210"/>
      <c r="AA123" s="229">
        <f>VLOOKUP(D123,LF_Ballast!$A$8:$N$220,14,FALSE)</f>
        <v>0.9</v>
      </c>
      <c r="AB123" s="229" t="b">
        <f>VLOOKUP(D123,LF_Ballast!$A$8:$I$220,9,FALSE)="Dimming"</f>
        <v>0</v>
      </c>
      <c r="AC123" s="229" t="b">
        <f>VLOOKUP(D123,LF_Ballast!$A$8:$I$220,4,FALSE)="PS"</f>
        <v>0</v>
      </c>
      <c r="AD123" s="210"/>
      <c r="AE123" s="210">
        <f t="shared" si="11"/>
        <v>1</v>
      </c>
      <c r="AF123" s="184">
        <f t="shared" si="12"/>
        <v>2</v>
      </c>
      <c r="AG123" s="184">
        <f t="shared" si="13"/>
        <v>0</v>
      </c>
      <c r="AH123" s="184">
        <f>VLOOKUP($C123,LF_lamp!$A$8:$H$68,8,FALSE)*AE123</f>
        <v>55</v>
      </c>
      <c r="AI123" s="184">
        <f>VLOOKUP($C123,LF_lamp!$A$8:$H$68,8,FALSE)*AF123</f>
        <v>110</v>
      </c>
      <c r="AJ123" s="184">
        <f>VLOOKUP($C123,LF_lamp!$A$8:$H$68,8,FALSE)*AG123</f>
        <v>0</v>
      </c>
      <c r="AK123" s="184">
        <f t="shared" si="10"/>
        <v>1</v>
      </c>
      <c r="AL123" s="184">
        <f t="shared" si="14"/>
        <v>1</v>
      </c>
      <c r="AM123" s="184">
        <f t="shared" si="15"/>
        <v>0</v>
      </c>
      <c r="AN123" s="184"/>
      <c r="AO123" s="184">
        <f>IF($W123&gt;0,INDEX('CostModel Coef'!D$17:D$18,$W123),"")</f>
        <v>21.92</v>
      </c>
      <c r="AP123" s="184">
        <f>IF($W123&gt;0,INDEX('CostModel Coef'!E$17:E$18,$W123),"")</f>
        <v>0.161</v>
      </c>
      <c r="AQ123" s="184">
        <f>IF($W123&gt;0,INDEX('CostModel Coef'!F$17:F$18,$W123),"")</f>
        <v>19</v>
      </c>
      <c r="AR123" s="184">
        <f>IF($W123&gt;0,INDEX('CostModel Coef'!G$17:G$18,$W123),"")</f>
        <v>116</v>
      </c>
      <c r="AS123" s="184">
        <f>IF($W123&gt;0,INDEX('CostModel Coef'!H$17:H$18,$W123),"")</f>
        <v>-11.27</v>
      </c>
      <c r="AT123" s="184">
        <f>IF($W123&gt;0,INDEX('CostModel Coef'!I$17:I$18,$W123),"")</f>
        <v>0.74</v>
      </c>
      <c r="AU123" s="184">
        <f>IF($W123&gt;0,INDEX('CostModel Coef'!J$17:J$18,$W123),"")</f>
        <v>1.18</v>
      </c>
      <c r="AV123" s="184">
        <f>IF($W123&gt;0,INDEX('CostModel Coef'!K$17:K$18,$W123),"")</f>
        <v>31.59</v>
      </c>
      <c r="AW123" s="184">
        <f>IF($W123&gt;0,INDEX('CostModel Coef'!L$17:L$18,$W123),"")</f>
        <v>17.190000000000001</v>
      </c>
      <c r="AX123" s="184">
        <f>IF($W123&gt;0,INDEX('CostModel Coef'!M$17:M$18,$W123),"")</f>
        <v>0</v>
      </c>
      <c r="AY123" s="184">
        <f>IF($W123&gt;0,INDEX('CostModel Coef'!N$17:N$18,$W123),"")</f>
        <v>0</v>
      </c>
      <c r="AZ123" s="184">
        <f>IF($W123&gt;0,INDEX('CostModel Coef'!O$17:O$18,$W123),"")</f>
        <v>-10.14</v>
      </c>
      <c r="BA123" s="184"/>
      <c r="BB123" s="116">
        <f t="shared" si="19"/>
        <v>20.635000000000002</v>
      </c>
      <c r="BC123" s="116">
        <f t="shared" si="16"/>
        <v>29.490000000000002</v>
      </c>
      <c r="BD123" s="116">
        <f t="shared" si="17"/>
        <v>0</v>
      </c>
      <c r="BE123" s="210"/>
      <c r="BF123" s="196" t="str">
        <f t="shared" si="18"/>
        <v/>
      </c>
      <c r="BG123" s="210"/>
      <c r="BH123" s="210"/>
    </row>
    <row r="124" spans="1:60" hidden="1">
      <c r="A124" s="210" t="s">
        <v>2152</v>
      </c>
      <c r="B124" s="210" t="s">
        <v>1317</v>
      </c>
      <c r="C124" s="210" t="s">
        <v>1229</v>
      </c>
      <c r="D124" s="210" t="s">
        <v>1409</v>
      </c>
      <c r="E124" s="210" t="s">
        <v>129</v>
      </c>
      <c r="F124" s="210">
        <v>4</v>
      </c>
      <c r="G124" s="210">
        <v>2</v>
      </c>
      <c r="H124" s="210">
        <v>2</v>
      </c>
      <c r="I124" s="210">
        <v>216</v>
      </c>
      <c r="J124" s="210" t="s">
        <v>2153</v>
      </c>
      <c r="K124" s="210" t="s">
        <v>83</v>
      </c>
      <c r="L124" s="210">
        <v>216</v>
      </c>
      <c r="M124" s="210"/>
      <c r="N124" s="210" t="s">
        <v>123</v>
      </c>
      <c r="O124" s="210"/>
      <c r="P124" s="210" t="s">
        <v>1799</v>
      </c>
      <c r="Q124" s="210" t="s">
        <v>129</v>
      </c>
      <c r="R124" s="210"/>
      <c r="S124" s="210" t="s">
        <v>111</v>
      </c>
      <c r="T124" s="210" t="s">
        <v>2154</v>
      </c>
      <c r="U124" s="115" t="s">
        <v>105</v>
      </c>
      <c r="V124" s="210" t="str">
        <f>IF(W124=0,"out of scope",(INDEX('CostModel Coef'!$C$17:$C$18,W124)))</f>
        <v>Elec</v>
      </c>
      <c r="W124" s="210">
        <v>2</v>
      </c>
      <c r="X124" s="210"/>
      <c r="Y124" s="116">
        <f>IFERROR(VLOOKUP(C124,LF_lamp!$A$8:$AI$68,35,0)*F124,0)</f>
        <v>0</v>
      </c>
      <c r="Z124" s="210"/>
      <c r="AA124" s="229">
        <f>VLOOKUP(D124,LF_Ballast!$A$8:$N$220,14,FALSE)</f>
        <v>0.9</v>
      </c>
      <c r="AB124" s="229" t="b">
        <f>VLOOKUP(D124,LF_Ballast!$A$8:$I$220,9,FALSE)="Dimming"</f>
        <v>0</v>
      </c>
      <c r="AC124" s="229" t="b">
        <f>VLOOKUP(D124,LF_Ballast!$A$8:$I$220,4,FALSE)="PS"</f>
        <v>0</v>
      </c>
      <c r="AD124" s="210"/>
      <c r="AE124" s="210">
        <f t="shared" si="11"/>
        <v>2</v>
      </c>
      <c r="AF124" s="184">
        <f t="shared" si="12"/>
        <v>0</v>
      </c>
      <c r="AG124" s="184">
        <f t="shared" si="13"/>
        <v>0</v>
      </c>
      <c r="AH124" s="184">
        <f>VLOOKUP($C124,LF_lamp!$A$8:$H$68,8,FALSE)*AE124</f>
        <v>110</v>
      </c>
      <c r="AI124" s="184">
        <f>VLOOKUP($C124,LF_lamp!$A$8:$H$68,8,FALSE)*AF124</f>
        <v>0</v>
      </c>
      <c r="AJ124" s="184">
        <f>VLOOKUP($C124,LF_lamp!$A$8:$H$68,8,FALSE)*AG124</f>
        <v>0</v>
      </c>
      <c r="AK124" s="184">
        <f t="shared" si="10"/>
        <v>2</v>
      </c>
      <c r="AL124" s="184">
        <f t="shared" si="14"/>
        <v>0</v>
      </c>
      <c r="AM124" s="184">
        <f t="shared" si="15"/>
        <v>0</v>
      </c>
      <c r="AN124" s="184"/>
      <c r="AO124" s="184">
        <f>IF($W124&gt;0,INDEX('CostModel Coef'!D$17:D$18,$W124),"")</f>
        <v>21.92</v>
      </c>
      <c r="AP124" s="184">
        <f>IF($W124&gt;0,INDEX('CostModel Coef'!E$17:E$18,$W124),"")</f>
        <v>0.161</v>
      </c>
      <c r="AQ124" s="184">
        <f>IF($W124&gt;0,INDEX('CostModel Coef'!F$17:F$18,$W124),"")</f>
        <v>19</v>
      </c>
      <c r="AR124" s="184">
        <f>IF($W124&gt;0,INDEX('CostModel Coef'!G$17:G$18,$W124),"")</f>
        <v>116</v>
      </c>
      <c r="AS124" s="184">
        <f>IF($W124&gt;0,INDEX('CostModel Coef'!H$17:H$18,$W124),"")</f>
        <v>-11.27</v>
      </c>
      <c r="AT124" s="184">
        <f>IF($W124&gt;0,INDEX('CostModel Coef'!I$17:I$18,$W124),"")</f>
        <v>0.74</v>
      </c>
      <c r="AU124" s="184">
        <f>IF($W124&gt;0,INDEX('CostModel Coef'!J$17:J$18,$W124),"")</f>
        <v>1.18</v>
      </c>
      <c r="AV124" s="184">
        <f>IF($W124&gt;0,INDEX('CostModel Coef'!K$17:K$18,$W124),"")</f>
        <v>31.59</v>
      </c>
      <c r="AW124" s="184">
        <f>IF($W124&gt;0,INDEX('CostModel Coef'!L$17:L$18,$W124),"")</f>
        <v>17.190000000000001</v>
      </c>
      <c r="AX124" s="184">
        <f>IF($W124&gt;0,INDEX('CostModel Coef'!M$17:M$18,$W124),"")</f>
        <v>0</v>
      </c>
      <c r="AY124" s="184">
        <f>IF($W124&gt;0,INDEX('CostModel Coef'!N$17:N$18,$W124),"")</f>
        <v>0</v>
      </c>
      <c r="AZ124" s="184">
        <f>IF($W124&gt;0,INDEX('CostModel Coef'!O$17:O$18,$W124),"")</f>
        <v>-10.14</v>
      </c>
      <c r="BA124" s="184"/>
      <c r="BB124" s="116">
        <f t="shared" si="19"/>
        <v>58.980000000000004</v>
      </c>
      <c r="BC124" s="116">
        <f t="shared" si="16"/>
        <v>0</v>
      </c>
      <c r="BD124" s="116">
        <f t="shared" si="17"/>
        <v>0</v>
      </c>
      <c r="BE124" s="210"/>
      <c r="BF124" s="196" t="str">
        <f t="shared" si="18"/>
        <v/>
      </c>
      <c r="BG124" s="210"/>
      <c r="BH124" s="210"/>
    </row>
    <row r="125" spans="1:60" hidden="1">
      <c r="A125" s="210" t="s">
        <v>2155</v>
      </c>
      <c r="B125" s="210" t="s">
        <v>1317</v>
      </c>
      <c r="C125" s="210" t="s">
        <v>1229</v>
      </c>
      <c r="D125" s="210" t="s">
        <v>1409</v>
      </c>
      <c r="E125" s="210" t="s">
        <v>129</v>
      </c>
      <c r="F125" s="210">
        <v>1</v>
      </c>
      <c r="G125" s="210">
        <v>1</v>
      </c>
      <c r="H125" s="210">
        <v>1</v>
      </c>
      <c r="I125" s="210">
        <v>68</v>
      </c>
      <c r="J125" s="210" t="s">
        <v>2156</v>
      </c>
      <c r="K125" s="210" t="s">
        <v>83</v>
      </c>
      <c r="L125" s="210">
        <v>68</v>
      </c>
      <c r="M125" s="210"/>
      <c r="N125" s="210" t="s">
        <v>123</v>
      </c>
      <c r="O125" s="210"/>
      <c r="P125" s="210" t="s">
        <v>1799</v>
      </c>
      <c r="Q125" s="210" t="s">
        <v>129</v>
      </c>
      <c r="R125" s="210"/>
      <c r="S125" s="210" t="s">
        <v>111</v>
      </c>
      <c r="T125" s="210" t="s">
        <v>2157</v>
      </c>
      <c r="U125" s="115" t="s">
        <v>105</v>
      </c>
      <c r="V125" s="210" t="str">
        <f>IF(W125=0,"out of scope",(INDEX('CostModel Coef'!$C$17:$C$18,W125)))</f>
        <v>Elec</v>
      </c>
      <c r="W125" s="210">
        <v>2</v>
      </c>
      <c r="X125" s="210"/>
      <c r="Y125" s="116">
        <f>IFERROR(VLOOKUP(C125,LF_lamp!$A$8:$AI$68,35,0)*F125,0)</f>
        <v>0</v>
      </c>
      <c r="Z125" s="210"/>
      <c r="AA125" s="229">
        <f>VLOOKUP(D125,LF_Ballast!$A$8:$N$220,14,FALSE)</f>
        <v>0.9</v>
      </c>
      <c r="AB125" s="229" t="b">
        <f>VLOOKUP(D125,LF_Ballast!$A$8:$I$220,9,FALSE)="Dimming"</f>
        <v>0</v>
      </c>
      <c r="AC125" s="229" t="b">
        <f>VLOOKUP(D125,LF_Ballast!$A$8:$I$220,4,FALSE)="PS"</f>
        <v>0</v>
      </c>
      <c r="AD125" s="210"/>
      <c r="AE125" s="210">
        <f t="shared" si="11"/>
        <v>1</v>
      </c>
      <c r="AF125" s="184">
        <f t="shared" si="12"/>
        <v>0</v>
      </c>
      <c r="AG125" s="184">
        <f t="shared" si="13"/>
        <v>0</v>
      </c>
      <c r="AH125" s="184">
        <f>VLOOKUP($C125,LF_lamp!$A$8:$H$68,8,FALSE)*AE125</f>
        <v>55</v>
      </c>
      <c r="AI125" s="184">
        <f>VLOOKUP($C125,LF_lamp!$A$8:$H$68,8,FALSE)*AF125</f>
        <v>0</v>
      </c>
      <c r="AJ125" s="184">
        <f>VLOOKUP($C125,LF_lamp!$A$8:$H$68,8,FALSE)*AG125</f>
        <v>0</v>
      </c>
      <c r="AK125" s="184">
        <f t="shared" si="10"/>
        <v>1</v>
      </c>
      <c r="AL125" s="184">
        <f t="shared" si="14"/>
        <v>0</v>
      </c>
      <c r="AM125" s="184">
        <f t="shared" si="15"/>
        <v>0</v>
      </c>
      <c r="AN125" s="184"/>
      <c r="AO125" s="184">
        <f>IF($W125&gt;0,INDEX('CostModel Coef'!D$17:D$18,$W125),"")</f>
        <v>21.92</v>
      </c>
      <c r="AP125" s="184">
        <f>IF($W125&gt;0,INDEX('CostModel Coef'!E$17:E$18,$W125),"")</f>
        <v>0.161</v>
      </c>
      <c r="AQ125" s="184">
        <f>IF($W125&gt;0,INDEX('CostModel Coef'!F$17:F$18,$W125),"")</f>
        <v>19</v>
      </c>
      <c r="AR125" s="184">
        <f>IF($W125&gt;0,INDEX('CostModel Coef'!G$17:G$18,$W125),"")</f>
        <v>116</v>
      </c>
      <c r="AS125" s="184">
        <f>IF($W125&gt;0,INDEX('CostModel Coef'!H$17:H$18,$W125),"")</f>
        <v>-11.27</v>
      </c>
      <c r="AT125" s="184">
        <f>IF($W125&gt;0,INDEX('CostModel Coef'!I$17:I$18,$W125),"")</f>
        <v>0.74</v>
      </c>
      <c r="AU125" s="184">
        <f>IF($W125&gt;0,INDEX('CostModel Coef'!J$17:J$18,$W125),"")</f>
        <v>1.18</v>
      </c>
      <c r="AV125" s="184">
        <f>IF($W125&gt;0,INDEX('CostModel Coef'!K$17:K$18,$W125),"")</f>
        <v>31.59</v>
      </c>
      <c r="AW125" s="184">
        <f>IF($W125&gt;0,INDEX('CostModel Coef'!L$17:L$18,$W125),"")</f>
        <v>17.190000000000001</v>
      </c>
      <c r="AX125" s="184">
        <f>IF($W125&gt;0,INDEX('CostModel Coef'!M$17:M$18,$W125),"")</f>
        <v>0</v>
      </c>
      <c r="AY125" s="184">
        <f>IF($W125&gt;0,INDEX('CostModel Coef'!N$17:N$18,$W125),"")</f>
        <v>0</v>
      </c>
      <c r="AZ125" s="184">
        <f>IF($W125&gt;0,INDEX('CostModel Coef'!O$17:O$18,$W125),"")</f>
        <v>-10.14</v>
      </c>
      <c r="BA125" s="184"/>
      <c r="BB125" s="116">
        <f t="shared" si="19"/>
        <v>20.635000000000002</v>
      </c>
      <c r="BC125" s="116">
        <f t="shared" si="16"/>
        <v>0</v>
      </c>
      <c r="BD125" s="116">
        <f t="shared" si="17"/>
        <v>0</v>
      </c>
      <c r="BE125" s="210"/>
      <c r="BF125" s="196" t="str">
        <f t="shared" si="18"/>
        <v/>
      </c>
      <c r="BG125" s="210"/>
      <c r="BH125" s="210"/>
    </row>
    <row r="126" spans="1:60" hidden="1">
      <c r="A126" s="210" t="s">
        <v>2158</v>
      </c>
      <c r="B126" s="210" t="s">
        <v>1317</v>
      </c>
      <c r="C126" s="210" t="s">
        <v>1229</v>
      </c>
      <c r="D126" s="210" t="s">
        <v>1742</v>
      </c>
      <c r="E126" s="210" t="s">
        <v>129</v>
      </c>
      <c r="F126" s="210">
        <v>2</v>
      </c>
      <c r="G126" s="210">
        <v>1</v>
      </c>
      <c r="H126" s="210">
        <v>2</v>
      </c>
      <c r="I126" s="210">
        <v>108</v>
      </c>
      <c r="J126" s="210" t="s">
        <v>2159</v>
      </c>
      <c r="K126" s="210" t="s">
        <v>83</v>
      </c>
      <c r="L126" s="210">
        <v>108</v>
      </c>
      <c r="M126" s="210"/>
      <c r="N126" s="210" t="s">
        <v>123</v>
      </c>
      <c r="O126" s="210"/>
      <c r="P126" s="210" t="s">
        <v>1799</v>
      </c>
      <c r="Q126" s="210" t="s">
        <v>129</v>
      </c>
      <c r="R126" s="210"/>
      <c r="S126" s="210" t="s">
        <v>111</v>
      </c>
      <c r="T126" s="210" t="s">
        <v>2160</v>
      </c>
      <c r="U126" s="115" t="s">
        <v>105</v>
      </c>
      <c r="V126" s="210" t="str">
        <f>IF(W126=0,"out of scope",(INDEX('CostModel Coef'!$C$17:$C$18,W126)))</f>
        <v>out of scope</v>
      </c>
      <c r="W126" s="210">
        <v>0</v>
      </c>
      <c r="X126" s="210"/>
      <c r="Y126" s="116">
        <f>IFERROR(VLOOKUP(C126,LF_lamp!$A$8:$AI$68,35,0)*F126,0)</f>
        <v>0</v>
      </c>
      <c r="Z126" s="210"/>
      <c r="AA126" s="229">
        <f>VLOOKUP(D126,LF_Ballast!$A$8:$N$220,14,FALSE)</f>
        <v>0.9</v>
      </c>
      <c r="AB126" s="229" t="b">
        <f>VLOOKUP(D126,LF_Ballast!$A$8:$I$220,9,FALSE)="Dimming"</f>
        <v>0</v>
      </c>
      <c r="AC126" s="229" t="b">
        <f>VLOOKUP(D126,LF_Ballast!$A$8:$I$220,4,FALSE)="PS"</f>
        <v>0</v>
      </c>
      <c r="AD126" s="210"/>
      <c r="AE126" s="210">
        <f t="shared" si="11"/>
        <v>2</v>
      </c>
      <c r="AF126" s="184">
        <f t="shared" si="12"/>
        <v>0</v>
      </c>
      <c r="AG126" s="184">
        <f t="shared" si="13"/>
        <v>0</v>
      </c>
      <c r="AH126" s="184">
        <f>VLOOKUP($C126,LF_lamp!$A$8:$H$68,8,FALSE)*AE126</f>
        <v>110</v>
      </c>
      <c r="AI126" s="184">
        <f>VLOOKUP($C126,LF_lamp!$A$8:$H$68,8,FALSE)*AF126</f>
        <v>0</v>
      </c>
      <c r="AJ126" s="184">
        <f>VLOOKUP($C126,LF_lamp!$A$8:$H$68,8,FALSE)*AG126</f>
        <v>0</v>
      </c>
      <c r="AK126" s="184">
        <f t="shared" si="10"/>
        <v>1</v>
      </c>
      <c r="AL126" s="184">
        <f t="shared" si="14"/>
        <v>0</v>
      </c>
      <c r="AM126" s="184">
        <f t="shared" si="15"/>
        <v>0</v>
      </c>
      <c r="AN126" s="184"/>
      <c r="AO126" s="184" t="str">
        <f>IF($W126&gt;0,INDEX('CostModel Coef'!D$17:D$18,$W126),"")</f>
        <v/>
      </c>
      <c r="AP126" s="184" t="str">
        <f>IF($W126&gt;0,INDEX('CostModel Coef'!E$17:E$18,$W126),"")</f>
        <v/>
      </c>
      <c r="AQ126" s="184" t="str">
        <f>IF($W126&gt;0,INDEX('CostModel Coef'!F$17:F$18,$W126),"")</f>
        <v/>
      </c>
      <c r="AR126" s="184" t="str">
        <f>IF($W126&gt;0,INDEX('CostModel Coef'!G$17:G$18,$W126),"")</f>
        <v/>
      </c>
      <c r="AS126" s="184" t="str">
        <f>IF($W126&gt;0,INDEX('CostModel Coef'!H$17:H$18,$W126),"")</f>
        <v/>
      </c>
      <c r="AT126" s="184" t="str">
        <f>IF($W126&gt;0,INDEX('CostModel Coef'!I$17:I$18,$W126),"")</f>
        <v/>
      </c>
      <c r="AU126" s="184" t="str">
        <f>IF($W126&gt;0,INDEX('CostModel Coef'!J$17:J$18,$W126),"")</f>
        <v/>
      </c>
      <c r="AV126" s="184" t="str">
        <f>IF($W126&gt;0,INDEX('CostModel Coef'!K$17:K$18,$W126),"")</f>
        <v/>
      </c>
      <c r="AW126" s="184" t="str">
        <f>IF($W126&gt;0,INDEX('CostModel Coef'!L$17:L$18,$W126),"")</f>
        <v/>
      </c>
      <c r="AX126" s="184" t="str">
        <f>IF($W126&gt;0,INDEX('CostModel Coef'!M$17:M$18,$W126),"")</f>
        <v/>
      </c>
      <c r="AY126" s="184" t="str">
        <f>IF($W126&gt;0,INDEX('CostModel Coef'!N$17:N$18,$W126),"")</f>
        <v/>
      </c>
      <c r="AZ126" s="184" t="str">
        <f>IF($W126&gt;0,INDEX('CostModel Coef'!O$17:O$18,$W126),"")</f>
        <v/>
      </c>
      <c r="BA126" s="184"/>
      <c r="BB126" s="116">
        <f t="shared" si="19"/>
        <v>0</v>
      </c>
      <c r="BC126" s="116">
        <f t="shared" si="16"/>
        <v>0</v>
      </c>
      <c r="BD126" s="116">
        <f t="shared" si="17"/>
        <v>0</v>
      </c>
      <c r="BE126" s="210"/>
      <c r="BF126" s="196" t="str">
        <f t="shared" si="18"/>
        <v/>
      </c>
      <c r="BG126" s="210"/>
      <c r="BH126" s="210"/>
    </row>
    <row r="127" spans="1:60" hidden="1">
      <c r="A127" s="210" t="s">
        <v>2161</v>
      </c>
      <c r="B127" s="210" t="s">
        <v>1317</v>
      </c>
      <c r="C127" s="210" t="s">
        <v>1229</v>
      </c>
      <c r="D127" s="210" t="s">
        <v>1756</v>
      </c>
      <c r="E127" s="210" t="s">
        <v>129</v>
      </c>
      <c r="F127" s="210">
        <v>2</v>
      </c>
      <c r="G127" s="210">
        <v>1</v>
      </c>
      <c r="H127" s="210">
        <v>2</v>
      </c>
      <c r="I127" s="210">
        <v>122</v>
      </c>
      <c r="J127" s="210" t="s">
        <v>2162</v>
      </c>
      <c r="K127" s="210" t="s">
        <v>83</v>
      </c>
      <c r="L127" s="210">
        <v>122</v>
      </c>
      <c r="M127" s="210"/>
      <c r="N127" s="210" t="s">
        <v>123</v>
      </c>
      <c r="O127" s="210"/>
      <c r="P127" s="210" t="s">
        <v>1799</v>
      </c>
      <c r="Q127" s="210" t="s">
        <v>129</v>
      </c>
      <c r="R127" s="210"/>
      <c r="S127" s="210" t="s">
        <v>111</v>
      </c>
      <c r="T127" s="210" t="s">
        <v>2163</v>
      </c>
      <c r="U127" s="115" t="s">
        <v>105</v>
      </c>
      <c r="V127" s="210" t="str">
        <f>IF(W127=0,"out of scope",(INDEX('CostModel Coef'!$C$17:$C$18,W127)))</f>
        <v>MagRS</v>
      </c>
      <c r="W127" s="210">
        <v>1</v>
      </c>
      <c r="X127" s="210"/>
      <c r="Y127" s="116">
        <f>IFERROR(VLOOKUP(C127,LF_lamp!$A$8:$AI$68,35,0)*F127,0)</f>
        <v>0</v>
      </c>
      <c r="Z127" s="210"/>
      <c r="AA127" s="229">
        <f>VLOOKUP(D127,LF_Ballast!$A$8:$N$220,14,FALSE)</f>
        <v>0.9</v>
      </c>
      <c r="AB127" s="229" t="b">
        <f>VLOOKUP(D127,LF_Ballast!$A$8:$I$220,9,FALSE)="Dimming"</f>
        <v>0</v>
      </c>
      <c r="AC127" s="229" t="b">
        <f>VLOOKUP(D127,LF_Ballast!$A$8:$I$220,4,FALSE)="PS"</f>
        <v>0</v>
      </c>
      <c r="AD127" s="210"/>
      <c r="AE127" s="210">
        <f t="shared" si="11"/>
        <v>2</v>
      </c>
      <c r="AF127" s="184">
        <f t="shared" si="12"/>
        <v>0</v>
      </c>
      <c r="AG127" s="184">
        <f t="shared" si="13"/>
        <v>0</v>
      </c>
      <c r="AH127" s="184">
        <f>VLOOKUP($C127,LF_lamp!$A$8:$H$68,8,FALSE)*AE127</f>
        <v>110</v>
      </c>
      <c r="AI127" s="184">
        <f>VLOOKUP($C127,LF_lamp!$A$8:$H$68,8,FALSE)*AF127</f>
        <v>0</v>
      </c>
      <c r="AJ127" s="184">
        <f>VLOOKUP($C127,LF_lamp!$A$8:$H$68,8,FALSE)*AG127</f>
        <v>0</v>
      </c>
      <c r="AK127" s="184">
        <f t="shared" si="10"/>
        <v>1</v>
      </c>
      <c r="AL127" s="184">
        <f t="shared" si="14"/>
        <v>0</v>
      </c>
      <c r="AM127" s="184">
        <f t="shared" si="15"/>
        <v>0</v>
      </c>
      <c r="AN127" s="184"/>
      <c r="AO127" s="184">
        <f>IF($W127&gt;0,INDEX('CostModel Coef'!D$17:D$18,$W127),"")</f>
        <v>14.69</v>
      </c>
      <c r="AP127" s="184">
        <f>IF($W127&gt;0,INDEX('CostModel Coef'!E$17:E$18,$W127),"")</f>
        <v>0.4</v>
      </c>
      <c r="AQ127" s="184">
        <f>IF($W127&gt;0,INDEX('CostModel Coef'!F$17:F$18,$W127),"")</f>
        <v>9</v>
      </c>
      <c r="AR127" s="184">
        <f>IF($W127&gt;0,INDEX('CostModel Coef'!G$17:G$18,$W127),"")</f>
        <v>604</v>
      </c>
      <c r="AS127" s="184">
        <f>IF($W127&gt;0,INDEX('CostModel Coef'!H$17:H$18,$W127),"")</f>
        <v>10.56</v>
      </c>
      <c r="AT127" s="184">
        <f>IF($W127&gt;0,INDEX('CostModel Coef'!I$17:I$18,$W127),"")</f>
        <v>0.6</v>
      </c>
      <c r="AU127" s="184">
        <f>IF($W127&gt;0,INDEX('CostModel Coef'!J$17:J$18,$W127),"")</f>
        <v>1.2</v>
      </c>
      <c r="AV127" s="184">
        <f>IF($W127&gt;0,INDEX('CostModel Coef'!K$17:K$18,$W127),"")</f>
        <v>30.78</v>
      </c>
      <c r="AW127" s="184">
        <f>IF($W127&gt;0,INDEX('CostModel Coef'!L$17:L$18,$W127),"")</f>
        <v>0</v>
      </c>
      <c r="AX127" s="184">
        <f>IF($W127&gt;0,INDEX('CostModel Coef'!M$17:M$18,$W127),"")</f>
        <v>40.89</v>
      </c>
      <c r="AY127" s="184">
        <f>IF($W127&gt;0,INDEX('CostModel Coef'!N$17:N$18,$W127),"")</f>
        <v>0</v>
      </c>
      <c r="AZ127" s="184">
        <f>IF($W127&gt;0,INDEX('CostModel Coef'!O$17:O$18,$W127),"")</f>
        <v>0</v>
      </c>
      <c r="BA127" s="184"/>
      <c r="BB127" s="116">
        <f t="shared" si="19"/>
        <v>109.084</v>
      </c>
      <c r="BC127" s="116">
        <f t="shared" si="16"/>
        <v>0</v>
      </c>
      <c r="BD127" s="116">
        <f t="shared" si="17"/>
        <v>0</v>
      </c>
      <c r="BE127" s="210"/>
      <c r="BF127" s="196" t="str">
        <f t="shared" si="18"/>
        <v/>
      </c>
      <c r="BG127" s="210"/>
      <c r="BH127" s="210"/>
    </row>
    <row r="128" spans="1:60" hidden="1">
      <c r="A128" s="210" t="s">
        <v>2164</v>
      </c>
      <c r="B128" s="210" t="s">
        <v>1317</v>
      </c>
      <c r="C128" s="210" t="s">
        <v>1229</v>
      </c>
      <c r="D128" s="210" t="s">
        <v>1756</v>
      </c>
      <c r="E128" s="210" t="s">
        <v>129</v>
      </c>
      <c r="F128" s="210">
        <v>4</v>
      </c>
      <c r="G128" s="210">
        <v>2</v>
      </c>
      <c r="H128" s="210">
        <v>2</v>
      </c>
      <c r="I128" s="210">
        <v>244</v>
      </c>
      <c r="J128" s="210" t="s">
        <v>2165</v>
      </c>
      <c r="K128" s="210" t="s">
        <v>83</v>
      </c>
      <c r="L128" s="210">
        <v>244</v>
      </c>
      <c r="M128" s="210"/>
      <c r="N128" s="210" t="s">
        <v>123</v>
      </c>
      <c r="O128" s="210"/>
      <c r="P128" s="210" t="s">
        <v>1799</v>
      </c>
      <c r="Q128" s="210" t="s">
        <v>129</v>
      </c>
      <c r="R128" s="210"/>
      <c r="S128" s="210" t="s">
        <v>111</v>
      </c>
      <c r="T128" s="210" t="s">
        <v>2166</v>
      </c>
      <c r="U128" s="115" t="s">
        <v>105</v>
      </c>
      <c r="V128" s="210" t="str">
        <f>IF(W128=0,"out of scope",(INDEX('CostModel Coef'!$C$17:$C$18,W128)))</f>
        <v>MagRS</v>
      </c>
      <c r="W128" s="210">
        <v>1</v>
      </c>
      <c r="X128" s="210"/>
      <c r="Y128" s="116">
        <f>IFERROR(VLOOKUP(C128,LF_lamp!$A$8:$AI$68,35,0)*F128,0)</f>
        <v>0</v>
      </c>
      <c r="Z128" s="210"/>
      <c r="AA128" s="229">
        <f>VLOOKUP(D128,LF_Ballast!$A$8:$N$220,14,FALSE)</f>
        <v>0.9</v>
      </c>
      <c r="AB128" s="229" t="b">
        <f>VLOOKUP(D128,LF_Ballast!$A$8:$I$220,9,FALSE)="Dimming"</f>
        <v>0</v>
      </c>
      <c r="AC128" s="229" t="b">
        <f>VLOOKUP(D128,LF_Ballast!$A$8:$I$220,4,FALSE)="PS"</f>
        <v>0</v>
      </c>
      <c r="AD128" s="210"/>
      <c r="AE128" s="210">
        <f t="shared" si="11"/>
        <v>2</v>
      </c>
      <c r="AF128" s="184">
        <f t="shared" si="12"/>
        <v>0</v>
      </c>
      <c r="AG128" s="184">
        <f t="shared" si="13"/>
        <v>0</v>
      </c>
      <c r="AH128" s="184">
        <f>VLOOKUP($C128,LF_lamp!$A$8:$H$68,8,FALSE)*AE128</f>
        <v>110</v>
      </c>
      <c r="AI128" s="184">
        <f>VLOOKUP($C128,LF_lamp!$A$8:$H$68,8,FALSE)*AF128</f>
        <v>0</v>
      </c>
      <c r="AJ128" s="184">
        <f>VLOOKUP($C128,LF_lamp!$A$8:$H$68,8,FALSE)*AG128</f>
        <v>0</v>
      </c>
      <c r="AK128" s="184">
        <f t="shared" si="10"/>
        <v>2</v>
      </c>
      <c r="AL128" s="184">
        <f t="shared" si="14"/>
        <v>0</v>
      </c>
      <c r="AM128" s="184">
        <f t="shared" si="15"/>
        <v>0</v>
      </c>
      <c r="AN128" s="184"/>
      <c r="AO128" s="184">
        <f>IF($W128&gt;0,INDEX('CostModel Coef'!D$17:D$18,$W128),"")</f>
        <v>14.69</v>
      </c>
      <c r="AP128" s="184">
        <f>IF($W128&gt;0,INDEX('CostModel Coef'!E$17:E$18,$W128),"")</f>
        <v>0.4</v>
      </c>
      <c r="AQ128" s="184">
        <f>IF($W128&gt;0,INDEX('CostModel Coef'!F$17:F$18,$W128),"")</f>
        <v>9</v>
      </c>
      <c r="AR128" s="184">
        <f>IF($W128&gt;0,INDEX('CostModel Coef'!G$17:G$18,$W128),"")</f>
        <v>604</v>
      </c>
      <c r="AS128" s="184">
        <f>IF($W128&gt;0,INDEX('CostModel Coef'!H$17:H$18,$W128),"")</f>
        <v>10.56</v>
      </c>
      <c r="AT128" s="184">
        <f>IF($W128&gt;0,INDEX('CostModel Coef'!I$17:I$18,$W128),"")</f>
        <v>0.6</v>
      </c>
      <c r="AU128" s="184">
        <f>IF($W128&gt;0,INDEX('CostModel Coef'!J$17:J$18,$W128),"")</f>
        <v>1.2</v>
      </c>
      <c r="AV128" s="184">
        <f>IF($W128&gt;0,INDEX('CostModel Coef'!K$17:K$18,$W128),"")</f>
        <v>30.78</v>
      </c>
      <c r="AW128" s="184">
        <f>IF($W128&gt;0,INDEX('CostModel Coef'!L$17:L$18,$W128),"")</f>
        <v>0</v>
      </c>
      <c r="AX128" s="184">
        <f>IF($W128&gt;0,INDEX('CostModel Coef'!M$17:M$18,$W128),"")</f>
        <v>40.89</v>
      </c>
      <c r="AY128" s="184">
        <f>IF($W128&gt;0,INDEX('CostModel Coef'!N$17:N$18,$W128),"")</f>
        <v>0</v>
      </c>
      <c r="AZ128" s="184">
        <f>IF($W128&gt;0,INDEX('CostModel Coef'!O$17:O$18,$W128),"")</f>
        <v>0</v>
      </c>
      <c r="BA128" s="184"/>
      <c r="BB128" s="116">
        <f t="shared" si="19"/>
        <v>218.16800000000001</v>
      </c>
      <c r="BC128" s="116">
        <f t="shared" si="16"/>
        <v>0</v>
      </c>
      <c r="BD128" s="116">
        <f t="shared" si="17"/>
        <v>0</v>
      </c>
      <c r="BE128" s="210"/>
      <c r="BF128" s="196" t="str">
        <f t="shared" si="18"/>
        <v/>
      </c>
      <c r="BG128" s="210"/>
      <c r="BH128" s="210"/>
    </row>
    <row r="129" spans="1:60" hidden="1">
      <c r="A129" s="210" t="s">
        <v>2167</v>
      </c>
      <c r="B129" s="210" t="s">
        <v>1317</v>
      </c>
      <c r="C129" s="210" t="s">
        <v>1229</v>
      </c>
      <c r="D129" s="210" t="s">
        <v>1762</v>
      </c>
      <c r="E129" s="210" t="s">
        <v>129</v>
      </c>
      <c r="F129" s="210">
        <v>2</v>
      </c>
      <c r="G129" s="210">
        <v>1</v>
      </c>
      <c r="H129" s="210">
        <v>2</v>
      </c>
      <c r="I129" s="210">
        <v>122</v>
      </c>
      <c r="J129" s="210" t="s">
        <v>2168</v>
      </c>
      <c r="K129" s="210" t="s">
        <v>83</v>
      </c>
      <c r="L129" s="210">
        <v>122</v>
      </c>
      <c r="M129" s="210"/>
      <c r="N129" s="210" t="s">
        <v>123</v>
      </c>
      <c r="O129" s="210"/>
      <c r="P129" s="210" t="s">
        <v>1799</v>
      </c>
      <c r="Q129" s="210" t="s">
        <v>129</v>
      </c>
      <c r="R129" s="210"/>
      <c r="S129" s="210" t="s">
        <v>111</v>
      </c>
      <c r="T129" s="210" t="s">
        <v>2169</v>
      </c>
      <c r="U129" s="115" t="s">
        <v>105</v>
      </c>
      <c r="V129" s="210" t="str">
        <f>IF(W129=0,"out of scope",(INDEX('CostModel Coef'!$C$17:$C$18,W129)))</f>
        <v>MagRS</v>
      </c>
      <c r="W129" s="210">
        <v>1</v>
      </c>
      <c r="X129" s="210"/>
      <c r="Y129" s="116">
        <f>IFERROR(VLOOKUP(C129,LF_lamp!$A$8:$AI$68,35,0)*F129,0)</f>
        <v>0</v>
      </c>
      <c r="Z129" s="210"/>
      <c r="AA129" s="229">
        <f>VLOOKUP(D129,LF_Ballast!$A$8:$N$220,14,FALSE)</f>
        <v>0.9</v>
      </c>
      <c r="AB129" s="229" t="b">
        <f>VLOOKUP(D129,LF_Ballast!$A$8:$I$220,9,FALSE)="Dimming"</f>
        <v>0</v>
      </c>
      <c r="AC129" s="229" t="b">
        <f>VLOOKUP(D129,LF_Ballast!$A$8:$I$220,4,FALSE)="PS"</f>
        <v>0</v>
      </c>
      <c r="AD129" s="210"/>
      <c r="AE129" s="210">
        <f t="shared" si="11"/>
        <v>2</v>
      </c>
      <c r="AF129" s="184">
        <f t="shared" si="12"/>
        <v>0</v>
      </c>
      <c r="AG129" s="184">
        <f t="shared" si="13"/>
        <v>0</v>
      </c>
      <c r="AH129" s="184">
        <f>VLOOKUP($C129,LF_lamp!$A$8:$H$68,8,FALSE)*AE129</f>
        <v>110</v>
      </c>
      <c r="AI129" s="184">
        <f>VLOOKUP($C129,LF_lamp!$A$8:$H$68,8,FALSE)*AF129</f>
        <v>0</v>
      </c>
      <c r="AJ129" s="184">
        <f>VLOOKUP($C129,LF_lamp!$A$8:$H$68,8,FALSE)*AG129</f>
        <v>0</v>
      </c>
      <c r="AK129" s="184">
        <f t="shared" si="10"/>
        <v>1</v>
      </c>
      <c r="AL129" s="184">
        <f t="shared" si="14"/>
        <v>0</v>
      </c>
      <c r="AM129" s="184">
        <f t="shared" si="15"/>
        <v>0</v>
      </c>
      <c r="AN129" s="184"/>
      <c r="AO129" s="184">
        <f>IF($W129&gt;0,INDEX('CostModel Coef'!D$17:D$18,$W129),"")</f>
        <v>14.69</v>
      </c>
      <c r="AP129" s="184">
        <f>IF($W129&gt;0,INDEX('CostModel Coef'!E$17:E$18,$W129),"")</f>
        <v>0.4</v>
      </c>
      <c r="AQ129" s="184">
        <f>IF($W129&gt;0,INDEX('CostModel Coef'!F$17:F$18,$W129),"")</f>
        <v>9</v>
      </c>
      <c r="AR129" s="184">
        <f>IF($W129&gt;0,INDEX('CostModel Coef'!G$17:G$18,$W129),"")</f>
        <v>604</v>
      </c>
      <c r="AS129" s="184">
        <f>IF($W129&gt;0,INDEX('CostModel Coef'!H$17:H$18,$W129),"")</f>
        <v>10.56</v>
      </c>
      <c r="AT129" s="184">
        <f>IF($W129&gt;0,INDEX('CostModel Coef'!I$17:I$18,$W129),"")</f>
        <v>0.6</v>
      </c>
      <c r="AU129" s="184">
        <f>IF($W129&gt;0,INDEX('CostModel Coef'!J$17:J$18,$W129),"")</f>
        <v>1.2</v>
      </c>
      <c r="AV129" s="184">
        <f>IF($W129&gt;0,INDEX('CostModel Coef'!K$17:K$18,$W129),"")</f>
        <v>30.78</v>
      </c>
      <c r="AW129" s="184">
        <f>IF($W129&gt;0,INDEX('CostModel Coef'!L$17:L$18,$W129),"")</f>
        <v>0</v>
      </c>
      <c r="AX129" s="184">
        <f>IF($W129&gt;0,INDEX('CostModel Coef'!M$17:M$18,$W129),"")</f>
        <v>40.89</v>
      </c>
      <c r="AY129" s="184">
        <f>IF($W129&gt;0,INDEX('CostModel Coef'!N$17:N$18,$W129),"")</f>
        <v>0</v>
      </c>
      <c r="AZ129" s="184">
        <f>IF($W129&gt;0,INDEX('CostModel Coef'!O$17:O$18,$W129),"")</f>
        <v>0</v>
      </c>
      <c r="BA129" s="184"/>
      <c r="BB129" s="116">
        <f t="shared" si="19"/>
        <v>109.084</v>
      </c>
      <c r="BC129" s="116">
        <f t="shared" si="16"/>
        <v>0</v>
      </c>
      <c r="BD129" s="116">
        <f t="shared" si="17"/>
        <v>0</v>
      </c>
      <c r="BE129" s="210"/>
      <c r="BF129" s="196" t="str">
        <f t="shared" si="18"/>
        <v/>
      </c>
      <c r="BG129" s="210"/>
      <c r="BH129" s="210"/>
    </row>
    <row r="130" spans="1:60" hidden="1">
      <c r="A130" s="210" t="s">
        <v>2170</v>
      </c>
      <c r="B130" s="210" t="s">
        <v>1317</v>
      </c>
      <c r="C130" s="210" t="s">
        <v>1229</v>
      </c>
      <c r="D130" s="210" t="s">
        <v>1762</v>
      </c>
      <c r="E130" s="210" t="s">
        <v>129</v>
      </c>
      <c r="F130" s="210">
        <v>3</v>
      </c>
      <c r="G130" s="210">
        <v>2</v>
      </c>
      <c r="H130" s="210" t="s">
        <v>1857</v>
      </c>
      <c r="I130" s="210">
        <v>202</v>
      </c>
      <c r="J130" s="210" t="s">
        <v>2171</v>
      </c>
      <c r="K130" s="210" t="s">
        <v>83</v>
      </c>
      <c r="L130" s="210">
        <v>202</v>
      </c>
      <c r="M130" s="210"/>
      <c r="N130" s="210" t="s">
        <v>123</v>
      </c>
      <c r="O130" s="210"/>
      <c r="P130" s="210" t="s">
        <v>1799</v>
      </c>
      <c r="Q130" s="210" t="s">
        <v>129</v>
      </c>
      <c r="R130" s="210"/>
      <c r="S130" s="210" t="s">
        <v>111</v>
      </c>
      <c r="T130" s="210" t="s">
        <v>2172</v>
      </c>
      <c r="U130" s="115" t="s">
        <v>105</v>
      </c>
      <c r="V130" s="210" t="str">
        <f>IF(W130=0,"out of scope",(INDEX('CostModel Coef'!$C$17:$C$18,W130)))</f>
        <v>MagRS</v>
      </c>
      <c r="W130" s="210">
        <v>1</v>
      </c>
      <c r="X130" s="210"/>
      <c r="Y130" s="116">
        <f>IFERROR(VLOOKUP(C130,LF_lamp!$A$8:$AI$68,35,0)*F130,0)</f>
        <v>0</v>
      </c>
      <c r="Z130" s="210"/>
      <c r="AA130" s="229">
        <f>VLOOKUP(D130,LF_Ballast!$A$8:$N$220,14,FALSE)</f>
        <v>0.9</v>
      </c>
      <c r="AB130" s="229" t="b">
        <f>VLOOKUP(D130,LF_Ballast!$A$8:$I$220,9,FALSE)="Dimming"</f>
        <v>0</v>
      </c>
      <c r="AC130" s="229" t="b">
        <f>VLOOKUP(D130,LF_Ballast!$A$8:$I$220,4,FALSE)="PS"</f>
        <v>0</v>
      </c>
      <c r="AD130" s="210"/>
      <c r="AE130" s="210">
        <f t="shared" si="11"/>
        <v>1</v>
      </c>
      <c r="AF130" s="184">
        <f t="shared" si="12"/>
        <v>2</v>
      </c>
      <c r="AG130" s="184">
        <f t="shared" si="13"/>
        <v>0</v>
      </c>
      <c r="AH130" s="184">
        <f>VLOOKUP($C130,LF_lamp!$A$8:$H$68,8,FALSE)*AE130</f>
        <v>55</v>
      </c>
      <c r="AI130" s="184">
        <f>VLOOKUP($C130,LF_lamp!$A$8:$H$68,8,FALSE)*AF130</f>
        <v>110</v>
      </c>
      <c r="AJ130" s="184">
        <f>VLOOKUP($C130,LF_lamp!$A$8:$H$68,8,FALSE)*AG130</f>
        <v>0</v>
      </c>
      <c r="AK130" s="184">
        <f t="shared" si="10"/>
        <v>1</v>
      </c>
      <c r="AL130" s="184">
        <f t="shared" si="14"/>
        <v>1</v>
      </c>
      <c r="AM130" s="184">
        <f t="shared" si="15"/>
        <v>0</v>
      </c>
      <c r="AN130" s="184"/>
      <c r="AO130" s="184">
        <f>IF($W130&gt;0,INDEX('CostModel Coef'!D$17:D$18,$W130),"")</f>
        <v>14.69</v>
      </c>
      <c r="AP130" s="184">
        <f>IF($W130&gt;0,INDEX('CostModel Coef'!E$17:E$18,$W130),"")</f>
        <v>0.4</v>
      </c>
      <c r="AQ130" s="184">
        <f>IF($W130&gt;0,INDEX('CostModel Coef'!F$17:F$18,$W130),"")</f>
        <v>9</v>
      </c>
      <c r="AR130" s="184">
        <f>IF($W130&gt;0,INDEX('CostModel Coef'!G$17:G$18,$W130),"")</f>
        <v>604</v>
      </c>
      <c r="AS130" s="184">
        <f>IF($W130&gt;0,INDEX('CostModel Coef'!H$17:H$18,$W130),"")</f>
        <v>10.56</v>
      </c>
      <c r="AT130" s="184">
        <f>IF($W130&gt;0,INDEX('CostModel Coef'!I$17:I$18,$W130),"")</f>
        <v>0.6</v>
      </c>
      <c r="AU130" s="184">
        <f>IF($W130&gt;0,INDEX('CostModel Coef'!J$17:J$18,$W130),"")</f>
        <v>1.2</v>
      </c>
      <c r="AV130" s="184">
        <f>IF($W130&gt;0,INDEX('CostModel Coef'!K$17:K$18,$W130),"")</f>
        <v>30.78</v>
      </c>
      <c r="AW130" s="184">
        <f>IF($W130&gt;0,INDEX('CostModel Coef'!L$17:L$18,$W130),"")</f>
        <v>0</v>
      </c>
      <c r="AX130" s="184">
        <f>IF($W130&gt;0,INDEX('CostModel Coef'!M$17:M$18,$W130),"")</f>
        <v>40.89</v>
      </c>
      <c r="AY130" s="184">
        <f>IF($W130&gt;0,INDEX('CostModel Coef'!N$17:N$18,$W130),"")</f>
        <v>0</v>
      </c>
      <c r="AZ130" s="184">
        <f>IF($W130&gt;0,INDEX('CostModel Coef'!O$17:O$18,$W130),"")</f>
        <v>0</v>
      </c>
      <c r="BA130" s="184"/>
      <c r="BB130" s="116">
        <f t="shared" si="19"/>
        <v>87.084000000000003</v>
      </c>
      <c r="BC130" s="116">
        <f t="shared" si="16"/>
        <v>109.084</v>
      </c>
      <c r="BD130" s="116">
        <f t="shared" si="17"/>
        <v>0</v>
      </c>
      <c r="BE130" s="210"/>
      <c r="BF130" s="196" t="str">
        <f t="shared" si="18"/>
        <v/>
      </c>
      <c r="BG130" s="210"/>
      <c r="BH130" s="210"/>
    </row>
    <row r="131" spans="1:60" hidden="1">
      <c r="A131" s="210" t="s">
        <v>2173</v>
      </c>
      <c r="B131" s="210" t="s">
        <v>1317</v>
      </c>
      <c r="C131" s="210" t="s">
        <v>1229</v>
      </c>
      <c r="D131" s="210" t="s">
        <v>1762</v>
      </c>
      <c r="E131" s="210" t="s">
        <v>129</v>
      </c>
      <c r="F131" s="210">
        <v>1</v>
      </c>
      <c r="G131" s="210">
        <v>1</v>
      </c>
      <c r="H131" s="210">
        <v>1</v>
      </c>
      <c r="I131" s="210">
        <v>76</v>
      </c>
      <c r="J131" s="210" t="s">
        <v>2174</v>
      </c>
      <c r="K131" s="210" t="s">
        <v>83</v>
      </c>
      <c r="L131" s="210">
        <v>76</v>
      </c>
      <c r="M131" s="210"/>
      <c r="N131" s="210" t="s">
        <v>123</v>
      </c>
      <c r="O131" s="210"/>
      <c r="P131" s="210" t="s">
        <v>1799</v>
      </c>
      <c r="Q131" s="210" t="s">
        <v>129</v>
      </c>
      <c r="R131" s="210"/>
      <c r="S131" s="210" t="s">
        <v>111</v>
      </c>
      <c r="T131" s="210" t="s">
        <v>2175</v>
      </c>
      <c r="U131" s="115" t="s">
        <v>105</v>
      </c>
      <c r="V131" s="210" t="str">
        <f>IF(W131=0,"out of scope",(INDEX('CostModel Coef'!$C$17:$C$18,W131)))</f>
        <v>MagRS</v>
      </c>
      <c r="W131" s="210">
        <v>1</v>
      </c>
      <c r="X131" s="210"/>
      <c r="Y131" s="116">
        <f>IFERROR(VLOOKUP(C131,LF_lamp!$A$8:$AI$68,35,0)*F131,0)</f>
        <v>0</v>
      </c>
      <c r="Z131" s="210"/>
      <c r="AA131" s="229">
        <f>VLOOKUP(D131,LF_Ballast!$A$8:$N$220,14,FALSE)</f>
        <v>0.9</v>
      </c>
      <c r="AB131" s="229" t="b">
        <f>VLOOKUP(D131,LF_Ballast!$A$8:$I$220,9,FALSE)="Dimming"</f>
        <v>0</v>
      </c>
      <c r="AC131" s="229" t="b">
        <f>VLOOKUP(D131,LF_Ballast!$A$8:$I$220,4,FALSE)="PS"</f>
        <v>0</v>
      </c>
      <c r="AD131" s="210"/>
      <c r="AE131" s="210">
        <f t="shared" si="11"/>
        <v>1</v>
      </c>
      <c r="AF131" s="184">
        <f t="shared" si="12"/>
        <v>0</v>
      </c>
      <c r="AG131" s="184">
        <f t="shared" si="13"/>
        <v>0</v>
      </c>
      <c r="AH131" s="184">
        <f>VLOOKUP($C131,LF_lamp!$A$8:$H$68,8,FALSE)*AE131</f>
        <v>55</v>
      </c>
      <c r="AI131" s="184">
        <f>VLOOKUP($C131,LF_lamp!$A$8:$H$68,8,FALSE)*AF131</f>
        <v>0</v>
      </c>
      <c r="AJ131" s="184">
        <f>VLOOKUP($C131,LF_lamp!$A$8:$H$68,8,FALSE)*AG131</f>
        <v>0</v>
      </c>
      <c r="AK131" s="184">
        <f t="shared" si="10"/>
        <v>1</v>
      </c>
      <c r="AL131" s="184">
        <f t="shared" si="14"/>
        <v>0</v>
      </c>
      <c r="AM131" s="184">
        <f t="shared" si="15"/>
        <v>0</v>
      </c>
      <c r="AN131" s="184"/>
      <c r="AO131" s="184">
        <f>IF($W131&gt;0,INDEX('CostModel Coef'!D$17:D$18,$W131),"")</f>
        <v>14.69</v>
      </c>
      <c r="AP131" s="184">
        <f>IF($W131&gt;0,INDEX('CostModel Coef'!E$17:E$18,$W131),"")</f>
        <v>0.4</v>
      </c>
      <c r="AQ131" s="184">
        <f>IF($W131&gt;0,INDEX('CostModel Coef'!F$17:F$18,$W131),"")</f>
        <v>9</v>
      </c>
      <c r="AR131" s="184">
        <f>IF($W131&gt;0,INDEX('CostModel Coef'!G$17:G$18,$W131),"")</f>
        <v>604</v>
      </c>
      <c r="AS131" s="184">
        <f>IF($W131&gt;0,INDEX('CostModel Coef'!H$17:H$18,$W131),"")</f>
        <v>10.56</v>
      </c>
      <c r="AT131" s="184">
        <f>IF($W131&gt;0,INDEX('CostModel Coef'!I$17:I$18,$W131),"")</f>
        <v>0.6</v>
      </c>
      <c r="AU131" s="184">
        <f>IF($W131&gt;0,INDEX('CostModel Coef'!J$17:J$18,$W131),"")</f>
        <v>1.2</v>
      </c>
      <c r="AV131" s="184">
        <f>IF($W131&gt;0,INDEX('CostModel Coef'!K$17:K$18,$W131),"")</f>
        <v>30.78</v>
      </c>
      <c r="AW131" s="184">
        <f>IF($W131&gt;0,INDEX('CostModel Coef'!L$17:L$18,$W131),"")</f>
        <v>0</v>
      </c>
      <c r="AX131" s="184">
        <f>IF($W131&gt;0,INDEX('CostModel Coef'!M$17:M$18,$W131),"")</f>
        <v>40.89</v>
      </c>
      <c r="AY131" s="184">
        <f>IF($W131&gt;0,INDEX('CostModel Coef'!N$17:N$18,$W131),"")</f>
        <v>0</v>
      </c>
      <c r="AZ131" s="184">
        <f>IF($W131&gt;0,INDEX('CostModel Coef'!O$17:O$18,$W131),"")</f>
        <v>0</v>
      </c>
      <c r="BA131" s="184"/>
      <c r="BB131" s="116">
        <f t="shared" si="19"/>
        <v>87.084000000000003</v>
      </c>
      <c r="BC131" s="116">
        <f t="shared" si="16"/>
        <v>0</v>
      </c>
      <c r="BD131" s="116">
        <f t="shared" si="17"/>
        <v>0</v>
      </c>
      <c r="BE131" s="210"/>
      <c r="BF131" s="196" t="str">
        <f t="shared" si="18"/>
        <v/>
      </c>
      <c r="BG131" s="210"/>
      <c r="BH131" s="210"/>
    </row>
    <row r="132" spans="1:60" hidden="1">
      <c r="A132" s="210" t="s">
        <v>2176</v>
      </c>
      <c r="B132" s="210" t="s">
        <v>1317</v>
      </c>
      <c r="C132" s="210" t="s">
        <v>1231</v>
      </c>
      <c r="D132" s="210" t="s">
        <v>1762</v>
      </c>
      <c r="E132" s="210" t="s">
        <v>129</v>
      </c>
      <c r="F132" s="210">
        <v>4</v>
      </c>
      <c r="G132" s="210">
        <v>2</v>
      </c>
      <c r="H132" s="210">
        <v>2</v>
      </c>
      <c r="I132" s="210">
        <v>244</v>
      </c>
      <c r="J132" s="210" t="s">
        <v>2177</v>
      </c>
      <c r="K132" s="210" t="s">
        <v>83</v>
      </c>
      <c r="L132" s="210">
        <v>244</v>
      </c>
      <c r="M132" s="210"/>
      <c r="N132" s="210" t="s">
        <v>123</v>
      </c>
      <c r="O132" s="210"/>
      <c r="P132" s="210" t="s">
        <v>1799</v>
      </c>
      <c r="Q132" s="210" t="s">
        <v>129</v>
      </c>
      <c r="R132" s="210"/>
      <c r="S132" s="210" t="s">
        <v>111</v>
      </c>
      <c r="T132" s="210" t="s">
        <v>2178</v>
      </c>
      <c r="U132" s="115" t="s">
        <v>105</v>
      </c>
      <c r="V132" s="210" t="str">
        <f>IF(W132=0,"out of scope",(INDEX('CostModel Coef'!$C$17:$C$18,W132)))</f>
        <v>MagRS</v>
      </c>
      <c r="W132" s="210">
        <v>1</v>
      </c>
      <c r="X132" s="210"/>
      <c r="Y132" s="116">
        <f>IFERROR(VLOOKUP(C132,LF_lamp!$A$8:$AI$68,35,0)*F132,0)</f>
        <v>0</v>
      </c>
      <c r="Z132" s="210"/>
      <c r="AA132" s="229">
        <f>VLOOKUP(D132,LF_Ballast!$A$8:$N$220,14,FALSE)</f>
        <v>0.9</v>
      </c>
      <c r="AB132" s="229" t="b">
        <f>VLOOKUP(D132,LF_Ballast!$A$8:$I$220,9,FALSE)="Dimming"</f>
        <v>0</v>
      </c>
      <c r="AC132" s="229" t="b">
        <f>VLOOKUP(D132,LF_Ballast!$A$8:$I$220,4,FALSE)="PS"</f>
        <v>0</v>
      </c>
      <c r="AD132" s="210"/>
      <c r="AE132" s="210">
        <f t="shared" si="11"/>
        <v>2</v>
      </c>
      <c r="AF132" s="184">
        <f t="shared" si="12"/>
        <v>0</v>
      </c>
      <c r="AG132" s="184">
        <f t="shared" si="13"/>
        <v>0</v>
      </c>
      <c r="AH132" s="184">
        <f>VLOOKUP($C132,LF_lamp!$A$8:$H$68,8,FALSE)*AE132</f>
        <v>112</v>
      </c>
      <c r="AI132" s="184">
        <f>VLOOKUP($C132,LF_lamp!$A$8:$H$68,8,FALSE)*AF132</f>
        <v>0</v>
      </c>
      <c r="AJ132" s="184">
        <f>VLOOKUP($C132,LF_lamp!$A$8:$H$68,8,FALSE)*AG132</f>
        <v>0</v>
      </c>
      <c r="AK132" s="184">
        <f t="shared" si="10"/>
        <v>2</v>
      </c>
      <c r="AL132" s="184">
        <f t="shared" si="14"/>
        <v>0</v>
      </c>
      <c r="AM132" s="184">
        <f t="shared" si="15"/>
        <v>0</v>
      </c>
      <c r="AN132" s="184"/>
      <c r="AO132" s="184">
        <f>IF($W132&gt;0,INDEX('CostModel Coef'!D$17:D$18,$W132),"")</f>
        <v>14.69</v>
      </c>
      <c r="AP132" s="184">
        <f>IF($W132&gt;0,INDEX('CostModel Coef'!E$17:E$18,$W132),"")</f>
        <v>0.4</v>
      </c>
      <c r="AQ132" s="184">
        <f>IF($W132&gt;0,INDEX('CostModel Coef'!F$17:F$18,$W132),"")</f>
        <v>9</v>
      </c>
      <c r="AR132" s="184">
        <f>IF($W132&gt;0,INDEX('CostModel Coef'!G$17:G$18,$W132),"")</f>
        <v>604</v>
      </c>
      <c r="AS132" s="184">
        <f>IF($W132&gt;0,INDEX('CostModel Coef'!H$17:H$18,$W132),"")</f>
        <v>10.56</v>
      </c>
      <c r="AT132" s="184">
        <f>IF($W132&gt;0,INDEX('CostModel Coef'!I$17:I$18,$W132),"")</f>
        <v>0.6</v>
      </c>
      <c r="AU132" s="184">
        <f>IF($W132&gt;0,INDEX('CostModel Coef'!J$17:J$18,$W132),"")</f>
        <v>1.2</v>
      </c>
      <c r="AV132" s="184">
        <f>IF($W132&gt;0,INDEX('CostModel Coef'!K$17:K$18,$W132),"")</f>
        <v>30.78</v>
      </c>
      <c r="AW132" s="184">
        <f>IF($W132&gt;0,INDEX('CostModel Coef'!L$17:L$18,$W132),"")</f>
        <v>0</v>
      </c>
      <c r="AX132" s="184">
        <f>IF($W132&gt;0,INDEX('CostModel Coef'!M$17:M$18,$W132),"")</f>
        <v>40.89</v>
      </c>
      <c r="AY132" s="184">
        <f>IF($W132&gt;0,INDEX('CostModel Coef'!N$17:N$18,$W132),"")</f>
        <v>0</v>
      </c>
      <c r="AZ132" s="184">
        <f>IF($W132&gt;0,INDEX('CostModel Coef'!O$17:O$18,$W132),"")</f>
        <v>0</v>
      </c>
      <c r="BA132" s="184"/>
      <c r="BB132" s="116">
        <f t="shared" si="19"/>
        <v>219.768</v>
      </c>
      <c r="BC132" s="116">
        <f t="shared" si="16"/>
        <v>0</v>
      </c>
      <c r="BD132" s="116">
        <f t="shared" si="17"/>
        <v>0</v>
      </c>
      <c r="BE132" s="210"/>
      <c r="BF132" s="196" t="str">
        <f t="shared" si="18"/>
        <v/>
      </c>
      <c r="BG132" s="210"/>
      <c r="BH132" s="210"/>
    </row>
    <row r="133" spans="1:60" hidden="1">
      <c r="A133" s="210" t="s">
        <v>2179</v>
      </c>
      <c r="B133" s="210" t="s">
        <v>1317</v>
      </c>
      <c r="C133" s="210" t="s">
        <v>1233</v>
      </c>
      <c r="D133" s="210" t="s">
        <v>1756</v>
      </c>
      <c r="E133" s="210" t="s">
        <v>129</v>
      </c>
      <c r="F133" s="210">
        <v>2</v>
      </c>
      <c r="G133" s="210">
        <v>1</v>
      </c>
      <c r="H133" s="210">
        <v>2</v>
      </c>
      <c r="I133" s="210">
        <v>194</v>
      </c>
      <c r="J133" s="210" t="s">
        <v>2180</v>
      </c>
      <c r="K133" s="210" t="s">
        <v>83</v>
      </c>
      <c r="L133" s="210">
        <v>194</v>
      </c>
      <c r="M133" s="210"/>
      <c r="N133" s="210" t="s">
        <v>123</v>
      </c>
      <c r="O133" s="210"/>
      <c r="P133" s="210" t="s">
        <v>1799</v>
      </c>
      <c r="Q133" s="210" t="s">
        <v>129</v>
      </c>
      <c r="R133" s="210"/>
      <c r="S133" s="210" t="s">
        <v>111</v>
      </c>
      <c r="T133" s="210" t="s">
        <v>2181</v>
      </c>
      <c r="U133" s="115" t="s">
        <v>105</v>
      </c>
      <c r="V133" s="210" t="str">
        <f>IF(W133=0,"out of scope",(INDEX('CostModel Coef'!$C$17:$C$18,W133)))</f>
        <v>MagRS</v>
      </c>
      <c r="W133" s="210">
        <v>1</v>
      </c>
      <c r="X133" s="210"/>
      <c r="Y133" s="116">
        <f>IFERROR(VLOOKUP(C133,LF_lamp!$A$8:$AI$68,35,0)*F133,0)</f>
        <v>0</v>
      </c>
      <c r="Z133" s="210"/>
      <c r="AA133" s="229">
        <f>VLOOKUP(D133,LF_Ballast!$A$8:$N$220,14,FALSE)</f>
        <v>0.9</v>
      </c>
      <c r="AB133" s="229" t="b">
        <f>VLOOKUP(D133,LF_Ballast!$A$8:$I$220,9,FALSE)="Dimming"</f>
        <v>0</v>
      </c>
      <c r="AC133" s="229" t="b">
        <f>VLOOKUP(D133,LF_Ballast!$A$8:$I$220,4,FALSE)="PS"</f>
        <v>0</v>
      </c>
      <c r="AD133" s="210"/>
      <c r="AE133" s="210">
        <f t="shared" si="11"/>
        <v>2</v>
      </c>
      <c r="AF133" s="184">
        <f t="shared" si="12"/>
        <v>0</v>
      </c>
      <c r="AG133" s="184">
        <f t="shared" si="13"/>
        <v>0</v>
      </c>
      <c r="AH133" s="184">
        <f>VLOOKUP($C133,LF_lamp!$A$8:$H$68,8,FALSE)*AE133</f>
        <v>170</v>
      </c>
      <c r="AI133" s="184">
        <f>VLOOKUP($C133,LF_lamp!$A$8:$H$68,8,FALSE)*AF133</f>
        <v>0</v>
      </c>
      <c r="AJ133" s="184">
        <f>VLOOKUP($C133,LF_lamp!$A$8:$H$68,8,FALSE)*AG133</f>
        <v>0</v>
      </c>
      <c r="AK133" s="184">
        <f t="shared" si="10"/>
        <v>1</v>
      </c>
      <c r="AL133" s="184">
        <f t="shared" si="14"/>
        <v>0</v>
      </c>
      <c r="AM133" s="184">
        <f t="shared" si="15"/>
        <v>0</v>
      </c>
      <c r="AN133" s="184"/>
      <c r="AO133" s="184">
        <f>IF($W133&gt;0,INDEX('CostModel Coef'!D$17:D$18,$W133),"")</f>
        <v>14.69</v>
      </c>
      <c r="AP133" s="184">
        <f>IF($W133&gt;0,INDEX('CostModel Coef'!E$17:E$18,$W133),"")</f>
        <v>0.4</v>
      </c>
      <c r="AQ133" s="184">
        <f>IF($W133&gt;0,INDEX('CostModel Coef'!F$17:F$18,$W133),"")</f>
        <v>9</v>
      </c>
      <c r="AR133" s="184">
        <f>IF($W133&gt;0,INDEX('CostModel Coef'!G$17:G$18,$W133),"")</f>
        <v>604</v>
      </c>
      <c r="AS133" s="184">
        <f>IF($W133&gt;0,INDEX('CostModel Coef'!H$17:H$18,$W133),"")</f>
        <v>10.56</v>
      </c>
      <c r="AT133" s="184">
        <f>IF($W133&gt;0,INDEX('CostModel Coef'!I$17:I$18,$W133),"")</f>
        <v>0.6</v>
      </c>
      <c r="AU133" s="184">
        <f>IF($W133&gt;0,INDEX('CostModel Coef'!J$17:J$18,$W133),"")</f>
        <v>1.2</v>
      </c>
      <c r="AV133" s="184">
        <f>IF($W133&gt;0,INDEX('CostModel Coef'!K$17:K$18,$W133),"")</f>
        <v>30.78</v>
      </c>
      <c r="AW133" s="184">
        <f>IF($W133&gt;0,INDEX('CostModel Coef'!L$17:L$18,$W133),"")</f>
        <v>0</v>
      </c>
      <c r="AX133" s="184">
        <f>IF($W133&gt;0,INDEX('CostModel Coef'!M$17:M$18,$W133),"")</f>
        <v>40.89</v>
      </c>
      <c r="AY133" s="184">
        <f>IF($W133&gt;0,INDEX('CostModel Coef'!N$17:N$18,$W133),"")</f>
        <v>0</v>
      </c>
      <c r="AZ133" s="184">
        <f>IF($W133&gt;0,INDEX('CostModel Coef'!O$17:O$18,$W133),"")</f>
        <v>0</v>
      </c>
      <c r="BA133" s="184"/>
      <c r="BB133" s="116">
        <f t="shared" si="19"/>
        <v>133.084</v>
      </c>
      <c r="BC133" s="116">
        <f t="shared" si="16"/>
        <v>0</v>
      </c>
      <c r="BD133" s="116">
        <f t="shared" si="17"/>
        <v>0</v>
      </c>
      <c r="BE133" s="210"/>
      <c r="BF133" s="196" t="str">
        <f t="shared" si="18"/>
        <v/>
      </c>
      <c r="BG133" s="210"/>
      <c r="BH133" s="210"/>
    </row>
    <row r="134" spans="1:60" hidden="1">
      <c r="A134" s="210" t="s">
        <v>2182</v>
      </c>
      <c r="B134" s="210" t="s">
        <v>1317</v>
      </c>
      <c r="C134" s="210" t="s">
        <v>1233</v>
      </c>
      <c r="D134" s="210" t="s">
        <v>1756</v>
      </c>
      <c r="E134" s="210" t="s">
        <v>129</v>
      </c>
      <c r="F134" s="210">
        <v>4</v>
      </c>
      <c r="G134" s="210">
        <v>2</v>
      </c>
      <c r="H134" s="210">
        <v>2</v>
      </c>
      <c r="I134" s="210">
        <v>388</v>
      </c>
      <c r="J134" s="210" t="s">
        <v>2183</v>
      </c>
      <c r="K134" s="210" t="s">
        <v>83</v>
      </c>
      <c r="L134" s="210">
        <v>388</v>
      </c>
      <c r="M134" s="210"/>
      <c r="N134" s="210" t="s">
        <v>123</v>
      </c>
      <c r="O134" s="210"/>
      <c r="P134" s="210" t="s">
        <v>1799</v>
      </c>
      <c r="Q134" s="210" t="s">
        <v>129</v>
      </c>
      <c r="R134" s="210"/>
      <c r="S134" s="210" t="s">
        <v>111</v>
      </c>
      <c r="T134" s="210" t="s">
        <v>2184</v>
      </c>
      <c r="U134" s="115" t="s">
        <v>105</v>
      </c>
      <c r="V134" s="210" t="str">
        <f>IF(W134=0,"out of scope",(INDEX('CostModel Coef'!$C$17:$C$18,W134)))</f>
        <v>MagRS</v>
      </c>
      <c r="W134" s="210">
        <v>1</v>
      </c>
      <c r="X134" s="210"/>
      <c r="Y134" s="116">
        <f>IFERROR(VLOOKUP(C134,LF_lamp!$A$8:$AI$68,35,0)*F134,0)</f>
        <v>0</v>
      </c>
      <c r="Z134" s="210"/>
      <c r="AA134" s="229">
        <f>VLOOKUP(D134,LF_Ballast!$A$8:$N$220,14,FALSE)</f>
        <v>0.9</v>
      </c>
      <c r="AB134" s="229" t="b">
        <f>VLOOKUP(D134,LF_Ballast!$A$8:$I$220,9,FALSE)="Dimming"</f>
        <v>0</v>
      </c>
      <c r="AC134" s="229" t="b">
        <f>VLOOKUP(D134,LF_Ballast!$A$8:$I$220,4,FALSE)="PS"</f>
        <v>0</v>
      </c>
      <c r="AD134" s="210"/>
      <c r="AE134" s="210">
        <f t="shared" si="11"/>
        <v>2</v>
      </c>
      <c r="AF134" s="184">
        <f t="shared" si="12"/>
        <v>0</v>
      </c>
      <c r="AG134" s="184">
        <f t="shared" si="13"/>
        <v>0</v>
      </c>
      <c r="AH134" s="184">
        <f>VLOOKUP($C134,LF_lamp!$A$8:$H$68,8,FALSE)*AE134</f>
        <v>170</v>
      </c>
      <c r="AI134" s="184">
        <f>VLOOKUP($C134,LF_lamp!$A$8:$H$68,8,FALSE)*AF134</f>
        <v>0</v>
      </c>
      <c r="AJ134" s="184">
        <f>VLOOKUP($C134,LF_lamp!$A$8:$H$68,8,FALSE)*AG134</f>
        <v>0</v>
      </c>
      <c r="AK134" s="184">
        <f t="shared" si="10"/>
        <v>2</v>
      </c>
      <c r="AL134" s="184">
        <f t="shared" si="14"/>
        <v>0</v>
      </c>
      <c r="AM134" s="184">
        <f t="shared" si="15"/>
        <v>0</v>
      </c>
      <c r="AN134" s="184"/>
      <c r="AO134" s="184">
        <f>IF($W134&gt;0,INDEX('CostModel Coef'!D$17:D$18,$W134),"")</f>
        <v>14.69</v>
      </c>
      <c r="AP134" s="184">
        <f>IF($W134&gt;0,INDEX('CostModel Coef'!E$17:E$18,$W134),"")</f>
        <v>0.4</v>
      </c>
      <c r="AQ134" s="184">
        <f>IF($W134&gt;0,INDEX('CostModel Coef'!F$17:F$18,$W134),"")</f>
        <v>9</v>
      </c>
      <c r="AR134" s="184">
        <f>IF($W134&gt;0,INDEX('CostModel Coef'!G$17:G$18,$W134),"")</f>
        <v>604</v>
      </c>
      <c r="AS134" s="184">
        <f>IF($W134&gt;0,INDEX('CostModel Coef'!H$17:H$18,$W134),"")</f>
        <v>10.56</v>
      </c>
      <c r="AT134" s="184">
        <f>IF($W134&gt;0,INDEX('CostModel Coef'!I$17:I$18,$W134),"")</f>
        <v>0.6</v>
      </c>
      <c r="AU134" s="184">
        <f>IF($W134&gt;0,INDEX('CostModel Coef'!J$17:J$18,$W134),"")</f>
        <v>1.2</v>
      </c>
      <c r="AV134" s="184">
        <f>IF($W134&gt;0,INDEX('CostModel Coef'!K$17:K$18,$W134),"")</f>
        <v>30.78</v>
      </c>
      <c r="AW134" s="184">
        <f>IF($W134&gt;0,INDEX('CostModel Coef'!L$17:L$18,$W134),"")</f>
        <v>0</v>
      </c>
      <c r="AX134" s="184">
        <f>IF($W134&gt;0,INDEX('CostModel Coef'!M$17:M$18,$W134),"")</f>
        <v>40.89</v>
      </c>
      <c r="AY134" s="184">
        <f>IF($W134&gt;0,INDEX('CostModel Coef'!N$17:N$18,$W134),"")</f>
        <v>0</v>
      </c>
      <c r="AZ134" s="184">
        <f>IF($W134&gt;0,INDEX('CostModel Coef'!O$17:O$18,$W134),"")</f>
        <v>0</v>
      </c>
      <c r="BA134" s="184"/>
      <c r="BB134" s="116">
        <f t="shared" si="19"/>
        <v>266.16800000000001</v>
      </c>
      <c r="BC134" s="116">
        <f t="shared" si="16"/>
        <v>0</v>
      </c>
      <c r="BD134" s="116">
        <f t="shared" si="17"/>
        <v>0</v>
      </c>
      <c r="BE134" s="210"/>
      <c r="BF134" s="196" t="str">
        <f t="shared" si="18"/>
        <v/>
      </c>
      <c r="BG134" s="210"/>
      <c r="BH134" s="210"/>
    </row>
    <row r="135" spans="1:60" hidden="1">
      <c r="A135" s="210" t="s">
        <v>2185</v>
      </c>
      <c r="B135" s="210" t="s">
        <v>1317</v>
      </c>
      <c r="C135" s="210" t="s">
        <v>1233</v>
      </c>
      <c r="D135" s="210" t="s">
        <v>1762</v>
      </c>
      <c r="E135" s="210" t="s">
        <v>129</v>
      </c>
      <c r="F135" s="210">
        <v>1</v>
      </c>
      <c r="G135" s="210">
        <v>1</v>
      </c>
      <c r="H135" s="210">
        <v>1</v>
      </c>
      <c r="I135" s="210">
        <v>120</v>
      </c>
      <c r="J135" s="210" t="s">
        <v>2186</v>
      </c>
      <c r="K135" s="210" t="s">
        <v>83</v>
      </c>
      <c r="L135" s="210">
        <v>120</v>
      </c>
      <c r="M135" s="210"/>
      <c r="N135" s="210" t="s">
        <v>123</v>
      </c>
      <c r="O135" s="210"/>
      <c r="P135" s="210" t="s">
        <v>1799</v>
      </c>
      <c r="Q135" s="210" t="s">
        <v>129</v>
      </c>
      <c r="R135" s="210"/>
      <c r="S135" s="210" t="s">
        <v>111</v>
      </c>
      <c r="T135" s="210" t="s">
        <v>2187</v>
      </c>
      <c r="U135" s="115" t="s">
        <v>105</v>
      </c>
      <c r="V135" s="210" t="str">
        <f>IF(W135=0,"out of scope",(INDEX('CostModel Coef'!$C$17:$C$18,W135)))</f>
        <v>MagRS</v>
      </c>
      <c r="W135" s="210">
        <v>1</v>
      </c>
      <c r="X135" s="210"/>
      <c r="Y135" s="116">
        <f>IFERROR(VLOOKUP(C135,LF_lamp!$A$8:$AI$68,35,0)*F135,0)</f>
        <v>0</v>
      </c>
      <c r="Z135" s="210"/>
      <c r="AA135" s="229">
        <f>VLOOKUP(D135,LF_Ballast!$A$8:$N$220,14,FALSE)</f>
        <v>0.9</v>
      </c>
      <c r="AB135" s="229" t="b">
        <f>VLOOKUP(D135,LF_Ballast!$A$8:$I$220,9,FALSE)="Dimming"</f>
        <v>0</v>
      </c>
      <c r="AC135" s="229" t="b">
        <f>VLOOKUP(D135,LF_Ballast!$A$8:$I$220,4,FALSE)="PS"</f>
        <v>0</v>
      </c>
      <c r="AD135" s="210"/>
      <c r="AE135" s="210">
        <f t="shared" si="11"/>
        <v>1</v>
      </c>
      <c r="AF135" s="184">
        <f t="shared" si="12"/>
        <v>0</v>
      </c>
      <c r="AG135" s="184">
        <f t="shared" si="13"/>
        <v>0</v>
      </c>
      <c r="AH135" s="184">
        <f>VLOOKUP($C135,LF_lamp!$A$8:$H$68,8,FALSE)*AE135</f>
        <v>85</v>
      </c>
      <c r="AI135" s="184">
        <f>VLOOKUP($C135,LF_lamp!$A$8:$H$68,8,FALSE)*AF135</f>
        <v>0</v>
      </c>
      <c r="AJ135" s="184">
        <f>VLOOKUP($C135,LF_lamp!$A$8:$H$68,8,FALSE)*AG135</f>
        <v>0</v>
      </c>
      <c r="AK135" s="184">
        <f t="shared" si="10"/>
        <v>1</v>
      </c>
      <c r="AL135" s="184">
        <f t="shared" si="14"/>
        <v>0</v>
      </c>
      <c r="AM135" s="184">
        <f t="shared" si="15"/>
        <v>0</v>
      </c>
      <c r="AN135" s="184"/>
      <c r="AO135" s="184">
        <f>IF($W135&gt;0,INDEX('CostModel Coef'!D$17:D$18,$W135),"")</f>
        <v>14.69</v>
      </c>
      <c r="AP135" s="184">
        <f>IF($W135&gt;0,INDEX('CostModel Coef'!E$17:E$18,$W135),"")</f>
        <v>0.4</v>
      </c>
      <c r="AQ135" s="184">
        <f>IF($W135&gt;0,INDEX('CostModel Coef'!F$17:F$18,$W135),"")</f>
        <v>9</v>
      </c>
      <c r="AR135" s="184">
        <f>IF($W135&gt;0,INDEX('CostModel Coef'!G$17:G$18,$W135),"")</f>
        <v>604</v>
      </c>
      <c r="AS135" s="184">
        <f>IF($W135&gt;0,INDEX('CostModel Coef'!H$17:H$18,$W135),"")</f>
        <v>10.56</v>
      </c>
      <c r="AT135" s="184">
        <f>IF($W135&gt;0,INDEX('CostModel Coef'!I$17:I$18,$W135),"")</f>
        <v>0.6</v>
      </c>
      <c r="AU135" s="184">
        <f>IF($W135&gt;0,INDEX('CostModel Coef'!J$17:J$18,$W135),"")</f>
        <v>1.2</v>
      </c>
      <c r="AV135" s="184">
        <f>IF($W135&gt;0,INDEX('CostModel Coef'!K$17:K$18,$W135),"")</f>
        <v>30.78</v>
      </c>
      <c r="AW135" s="184">
        <f>IF($W135&gt;0,INDEX('CostModel Coef'!L$17:L$18,$W135),"")</f>
        <v>0</v>
      </c>
      <c r="AX135" s="184">
        <f>IF($W135&gt;0,INDEX('CostModel Coef'!M$17:M$18,$W135),"")</f>
        <v>40.89</v>
      </c>
      <c r="AY135" s="184">
        <f>IF($W135&gt;0,INDEX('CostModel Coef'!N$17:N$18,$W135),"")</f>
        <v>0</v>
      </c>
      <c r="AZ135" s="184">
        <f>IF($W135&gt;0,INDEX('CostModel Coef'!O$17:O$18,$W135),"")</f>
        <v>0</v>
      </c>
      <c r="BA135" s="184"/>
      <c r="BB135" s="116">
        <f t="shared" si="19"/>
        <v>99.084000000000003</v>
      </c>
      <c r="BC135" s="116">
        <f t="shared" si="16"/>
        <v>0</v>
      </c>
      <c r="BD135" s="116">
        <f t="shared" si="17"/>
        <v>0</v>
      </c>
      <c r="BE135" s="210"/>
      <c r="BF135" s="196" t="str">
        <f t="shared" si="18"/>
        <v/>
      </c>
      <c r="BG135" s="210"/>
      <c r="BH135" s="210"/>
    </row>
    <row r="136" spans="1:60" hidden="1">
      <c r="A136" s="210" t="s">
        <v>2188</v>
      </c>
      <c r="B136" s="210" t="s">
        <v>1317</v>
      </c>
      <c r="C136" s="210" t="s">
        <v>1233</v>
      </c>
      <c r="D136" s="210" t="s">
        <v>1762</v>
      </c>
      <c r="E136" s="210" t="s">
        <v>129</v>
      </c>
      <c r="F136" s="210">
        <v>2</v>
      </c>
      <c r="G136" s="210">
        <v>1</v>
      </c>
      <c r="H136" s="210">
        <v>2</v>
      </c>
      <c r="I136" s="210">
        <v>220</v>
      </c>
      <c r="J136" s="210" t="s">
        <v>2189</v>
      </c>
      <c r="K136" s="210" t="s">
        <v>83</v>
      </c>
      <c r="L136" s="210">
        <v>220</v>
      </c>
      <c r="M136" s="210"/>
      <c r="N136" s="210" t="s">
        <v>123</v>
      </c>
      <c r="O136" s="210"/>
      <c r="P136" s="210" t="s">
        <v>1799</v>
      </c>
      <c r="Q136" s="210" t="s">
        <v>129</v>
      </c>
      <c r="R136" s="210"/>
      <c r="S136" s="210" t="s">
        <v>111</v>
      </c>
      <c r="T136" s="210" t="s">
        <v>2190</v>
      </c>
      <c r="U136" s="115" t="s">
        <v>105</v>
      </c>
      <c r="V136" s="210" t="str">
        <f>IF(W136=0,"out of scope",(INDEX('CostModel Coef'!$C$17:$C$18,W136)))</f>
        <v>MagRS</v>
      </c>
      <c r="W136" s="210">
        <v>1</v>
      </c>
      <c r="X136" s="210"/>
      <c r="Y136" s="116">
        <f>IFERROR(VLOOKUP(C136,LF_lamp!$A$8:$AI$68,35,0)*F136,0)</f>
        <v>0</v>
      </c>
      <c r="Z136" s="210"/>
      <c r="AA136" s="229">
        <f>VLOOKUP(D136,LF_Ballast!$A$8:$N$220,14,FALSE)</f>
        <v>0.9</v>
      </c>
      <c r="AB136" s="229" t="b">
        <f>VLOOKUP(D136,LF_Ballast!$A$8:$I$220,9,FALSE)="Dimming"</f>
        <v>0</v>
      </c>
      <c r="AC136" s="229" t="b">
        <f>VLOOKUP(D136,LF_Ballast!$A$8:$I$220,4,FALSE)="PS"</f>
        <v>0</v>
      </c>
      <c r="AD136" s="210"/>
      <c r="AE136" s="210">
        <f t="shared" si="11"/>
        <v>2</v>
      </c>
      <c r="AF136" s="184">
        <f t="shared" si="12"/>
        <v>0</v>
      </c>
      <c r="AG136" s="184">
        <f t="shared" si="13"/>
        <v>0</v>
      </c>
      <c r="AH136" s="184">
        <f>VLOOKUP($C136,LF_lamp!$A$8:$H$68,8,FALSE)*AE136</f>
        <v>170</v>
      </c>
      <c r="AI136" s="184">
        <f>VLOOKUP($C136,LF_lamp!$A$8:$H$68,8,FALSE)*AF136</f>
        <v>0</v>
      </c>
      <c r="AJ136" s="184">
        <f>VLOOKUP($C136,LF_lamp!$A$8:$H$68,8,FALSE)*AG136</f>
        <v>0</v>
      </c>
      <c r="AK136" s="184">
        <f t="shared" ref="AK136:AK199" si="20">IF(ISNUMBER($H136),$G136,1)</f>
        <v>1</v>
      </c>
      <c r="AL136" s="184">
        <f t="shared" si="14"/>
        <v>0</v>
      </c>
      <c r="AM136" s="184">
        <f t="shared" si="15"/>
        <v>0</v>
      </c>
      <c r="AN136" s="184"/>
      <c r="AO136" s="184">
        <f>IF($W136&gt;0,INDEX('CostModel Coef'!D$17:D$18,$W136),"")</f>
        <v>14.69</v>
      </c>
      <c r="AP136" s="184">
        <f>IF($W136&gt;0,INDEX('CostModel Coef'!E$17:E$18,$W136),"")</f>
        <v>0.4</v>
      </c>
      <c r="AQ136" s="184">
        <f>IF($W136&gt;0,INDEX('CostModel Coef'!F$17:F$18,$W136),"")</f>
        <v>9</v>
      </c>
      <c r="AR136" s="184">
        <f>IF($W136&gt;0,INDEX('CostModel Coef'!G$17:G$18,$W136),"")</f>
        <v>604</v>
      </c>
      <c r="AS136" s="184">
        <f>IF($W136&gt;0,INDEX('CostModel Coef'!H$17:H$18,$W136),"")</f>
        <v>10.56</v>
      </c>
      <c r="AT136" s="184">
        <f>IF($W136&gt;0,INDEX('CostModel Coef'!I$17:I$18,$W136),"")</f>
        <v>0.6</v>
      </c>
      <c r="AU136" s="184">
        <f>IF($W136&gt;0,INDEX('CostModel Coef'!J$17:J$18,$W136),"")</f>
        <v>1.2</v>
      </c>
      <c r="AV136" s="184">
        <f>IF($W136&gt;0,INDEX('CostModel Coef'!K$17:K$18,$W136),"")</f>
        <v>30.78</v>
      </c>
      <c r="AW136" s="184">
        <f>IF($W136&gt;0,INDEX('CostModel Coef'!L$17:L$18,$W136),"")</f>
        <v>0</v>
      </c>
      <c r="AX136" s="184">
        <f>IF($W136&gt;0,INDEX('CostModel Coef'!M$17:M$18,$W136),"")</f>
        <v>40.89</v>
      </c>
      <c r="AY136" s="184">
        <f>IF($W136&gt;0,INDEX('CostModel Coef'!N$17:N$18,$W136),"")</f>
        <v>0</v>
      </c>
      <c r="AZ136" s="184">
        <f>IF($W136&gt;0,INDEX('CostModel Coef'!O$17:O$18,$W136),"")</f>
        <v>0</v>
      </c>
      <c r="BA136" s="184"/>
      <c r="BB136" s="116">
        <f t="shared" si="19"/>
        <v>133.084</v>
      </c>
      <c r="BC136" s="116">
        <f t="shared" si="16"/>
        <v>0</v>
      </c>
      <c r="BD136" s="116">
        <f t="shared" si="17"/>
        <v>0</v>
      </c>
      <c r="BE136" s="210"/>
      <c r="BF136" s="196" t="str">
        <f t="shared" si="18"/>
        <v/>
      </c>
      <c r="BG136" s="210"/>
      <c r="BH136" s="210"/>
    </row>
    <row r="137" spans="1:60" hidden="1">
      <c r="A137" s="210" t="s">
        <v>2191</v>
      </c>
      <c r="B137" s="210" t="s">
        <v>1317</v>
      </c>
      <c r="C137" s="210" t="s">
        <v>1235</v>
      </c>
      <c r="D137" s="210" t="s">
        <v>1756</v>
      </c>
      <c r="E137" s="210" t="s">
        <v>129</v>
      </c>
      <c r="F137" s="210">
        <v>1</v>
      </c>
      <c r="G137" s="210">
        <v>1</v>
      </c>
      <c r="H137" s="210">
        <v>1</v>
      </c>
      <c r="I137" s="210">
        <v>121</v>
      </c>
      <c r="J137" s="210" t="s">
        <v>2192</v>
      </c>
      <c r="K137" s="210" t="s">
        <v>83</v>
      </c>
      <c r="L137" s="210">
        <v>121</v>
      </c>
      <c r="M137" s="210"/>
      <c r="N137" s="210" t="s">
        <v>123</v>
      </c>
      <c r="O137" s="210"/>
      <c r="P137" s="210" t="s">
        <v>1799</v>
      </c>
      <c r="Q137" s="210" t="s">
        <v>129</v>
      </c>
      <c r="R137" s="210"/>
      <c r="S137" s="210" t="s">
        <v>111</v>
      </c>
      <c r="T137" s="210" t="s">
        <v>2193</v>
      </c>
      <c r="U137" s="115" t="s">
        <v>105</v>
      </c>
      <c r="V137" s="210" t="str">
        <f>IF(W137=0,"out of scope",(INDEX('CostModel Coef'!$C$17:$C$18,W137)))</f>
        <v>MagRS</v>
      </c>
      <c r="W137" s="210">
        <v>1</v>
      </c>
      <c r="X137" s="210"/>
      <c r="Y137" s="116">
        <f>IFERROR(VLOOKUP(C137,LF_lamp!$A$8:$AI$68,35,0)*F137,0)</f>
        <v>0</v>
      </c>
      <c r="Z137" s="210"/>
      <c r="AA137" s="229">
        <f>VLOOKUP(D137,LF_Ballast!$A$8:$N$220,14,FALSE)</f>
        <v>0.9</v>
      </c>
      <c r="AB137" s="229" t="b">
        <f>VLOOKUP(D137,LF_Ballast!$A$8:$I$220,9,FALSE)="Dimming"</f>
        <v>0</v>
      </c>
      <c r="AC137" s="229" t="b">
        <f>VLOOKUP(D137,LF_Ballast!$A$8:$I$220,4,FALSE)="PS"</f>
        <v>0</v>
      </c>
      <c r="AD137" s="210"/>
      <c r="AE137" s="210">
        <f t="shared" ref="AE137:AE200" si="21">IF(ISNUMBER($H137),$H137,IF($H137="1+2",1,IF($H137="2+3",2,IF($H137="4+4+2",4,0))))</f>
        <v>1</v>
      </c>
      <c r="AF137" s="184">
        <f t="shared" ref="AF137:AF200" si="22">IF($H137="1+2",2,IF($H137="2+3",3,IF($H137="4+4+2",4,0)))</f>
        <v>0</v>
      </c>
      <c r="AG137" s="184">
        <f t="shared" ref="AG137:AG200" si="23">IF($H137="4+4+2",2,0)</f>
        <v>0</v>
      </c>
      <c r="AH137" s="184">
        <f>VLOOKUP($C137,LF_lamp!$A$8:$H$68,8,FALSE)*AE137</f>
        <v>110</v>
      </c>
      <c r="AI137" s="184">
        <f>VLOOKUP($C137,LF_lamp!$A$8:$H$68,8,FALSE)*AF137</f>
        <v>0</v>
      </c>
      <c r="AJ137" s="184">
        <f>VLOOKUP($C137,LF_lamp!$A$8:$H$68,8,FALSE)*AG137</f>
        <v>0</v>
      </c>
      <c r="AK137" s="184">
        <f t="shared" si="20"/>
        <v>1</v>
      </c>
      <c r="AL137" s="184">
        <f t="shared" ref="AL137:AL200" si="24">IF(ISNUMBER($H137),0,IF(AF137&gt;0,1,0))</f>
        <v>0</v>
      </c>
      <c r="AM137" s="184">
        <f t="shared" ref="AM137:AM200" si="25">IF(ISNUMBER($H137),0,IF(AG137&gt;0,1,0))</f>
        <v>0</v>
      </c>
      <c r="AN137" s="184"/>
      <c r="AO137" s="184">
        <f>IF($W137&gt;0,INDEX('CostModel Coef'!D$17:D$18,$W137),"")</f>
        <v>14.69</v>
      </c>
      <c r="AP137" s="184">
        <f>IF($W137&gt;0,INDEX('CostModel Coef'!E$17:E$18,$W137),"")</f>
        <v>0.4</v>
      </c>
      <c r="AQ137" s="184">
        <f>IF($W137&gt;0,INDEX('CostModel Coef'!F$17:F$18,$W137),"")</f>
        <v>9</v>
      </c>
      <c r="AR137" s="184">
        <f>IF($W137&gt;0,INDEX('CostModel Coef'!G$17:G$18,$W137),"")</f>
        <v>604</v>
      </c>
      <c r="AS137" s="184">
        <f>IF($W137&gt;0,INDEX('CostModel Coef'!H$17:H$18,$W137),"")</f>
        <v>10.56</v>
      </c>
      <c r="AT137" s="184">
        <f>IF($W137&gt;0,INDEX('CostModel Coef'!I$17:I$18,$W137),"")</f>
        <v>0.6</v>
      </c>
      <c r="AU137" s="184">
        <f>IF($W137&gt;0,INDEX('CostModel Coef'!J$17:J$18,$W137),"")</f>
        <v>1.2</v>
      </c>
      <c r="AV137" s="184">
        <f>IF($W137&gt;0,INDEX('CostModel Coef'!K$17:K$18,$W137),"")</f>
        <v>30.78</v>
      </c>
      <c r="AW137" s="184">
        <f>IF($W137&gt;0,INDEX('CostModel Coef'!L$17:L$18,$W137),"")</f>
        <v>0</v>
      </c>
      <c r="AX137" s="184">
        <f>IF($W137&gt;0,INDEX('CostModel Coef'!M$17:M$18,$W137),"")</f>
        <v>40.89</v>
      </c>
      <c r="AY137" s="184">
        <f>IF($W137&gt;0,INDEX('CostModel Coef'!N$17:N$18,$W137),"")</f>
        <v>0</v>
      </c>
      <c r="AZ137" s="184">
        <f>IF($W137&gt;0,INDEX('CostModel Coef'!O$17:O$18,$W137),"")</f>
        <v>0</v>
      </c>
      <c r="BA137" s="184"/>
      <c r="BB137" s="116">
        <f t="shared" si="19"/>
        <v>109.084</v>
      </c>
      <c r="BC137" s="116">
        <f t="shared" ref="BC137:BC200" si="26">IFERROR(IF(AF137&gt;0,(AO137+AP137*AI137+IF(W137=1,AS137*AA137,AZ137)+IF(AB137,AV137,0)+IF(AC137,AW137,0)+AX137)*AL137,0),0)</f>
        <v>0</v>
      </c>
      <c r="BD137" s="116">
        <f t="shared" ref="BD137:BD200" si="27">IFERROR(IF(AG137&gt;0,(AO137+AP137*AJ137+IF(W137=1,AS137*AA137,AZ137)+IF(AB137,AV137,0)+IF(AC137,AW137,0)+AX137)*AM137,0),0)</f>
        <v>0</v>
      </c>
      <c r="BE137" s="210"/>
      <c r="BF137" s="196" t="str">
        <f t="shared" ref="BF137:BF200" si="28">IF(AND(Y137&gt;0,BB137&gt;0),ROUND(Y137+BB137+BC137+BD137,2),"")</f>
        <v/>
      </c>
      <c r="BG137" s="210"/>
      <c r="BH137" s="210"/>
    </row>
    <row r="138" spans="1:60" hidden="1">
      <c r="A138" s="210" t="s">
        <v>2194</v>
      </c>
      <c r="B138" s="210" t="s">
        <v>1317</v>
      </c>
      <c r="C138" s="210" t="s">
        <v>1235</v>
      </c>
      <c r="D138" s="210" t="s">
        <v>1756</v>
      </c>
      <c r="E138" s="210" t="s">
        <v>129</v>
      </c>
      <c r="F138" s="210">
        <v>2</v>
      </c>
      <c r="G138" s="210">
        <v>1</v>
      </c>
      <c r="H138" s="210">
        <v>2</v>
      </c>
      <c r="I138" s="210">
        <v>248</v>
      </c>
      <c r="J138" s="210" t="s">
        <v>2195</v>
      </c>
      <c r="K138" s="210" t="s">
        <v>83</v>
      </c>
      <c r="L138" s="210">
        <v>248</v>
      </c>
      <c r="M138" s="210"/>
      <c r="N138" s="210" t="s">
        <v>123</v>
      </c>
      <c r="O138" s="210"/>
      <c r="P138" s="210" t="s">
        <v>1799</v>
      </c>
      <c r="Q138" s="210" t="s">
        <v>129</v>
      </c>
      <c r="R138" s="210"/>
      <c r="S138" s="210" t="s">
        <v>111</v>
      </c>
      <c r="T138" s="210" t="s">
        <v>2196</v>
      </c>
      <c r="U138" s="115" t="s">
        <v>105</v>
      </c>
      <c r="V138" s="210" t="str">
        <f>IF(W138=0,"out of scope",(INDEX('CostModel Coef'!$C$17:$C$18,W138)))</f>
        <v>MagRS</v>
      </c>
      <c r="W138" s="210">
        <v>1</v>
      </c>
      <c r="X138" s="210"/>
      <c r="Y138" s="116">
        <f>IFERROR(VLOOKUP(C138,LF_lamp!$A$8:$AI$68,35,0)*F138,0)</f>
        <v>0</v>
      </c>
      <c r="Z138" s="210"/>
      <c r="AA138" s="229">
        <f>VLOOKUP(D138,LF_Ballast!$A$8:$N$220,14,FALSE)</f>
        <v>0.9</v>
      </c>
      <c r="AB138" s="229" t="b">
        <f>VLOOKUP(D138,LF_Ballast!$A$8:$I$220,9,FALSE)="Dimming"</f>
        <v>0</v>
      </c>
      <c r="AC138" s="229" t="b">
        <f>VLOOKUP(D138,LF_Ballast!$A$8:$I$220,4,FALSE)="PS"</f>
        <v>0</v>
      </c>
      <c r="AD138" s="210"/>
      <c r="AE138" s="210">
        <f t="shared" si="21"/>
        <v>2</v>
      </c>
      <c r="AF138" s="184">
        <f t="shared" si="22"/>
        <v>0</v>
      </c>
      <c r="AG138" s="184">
        <f t="shared" si="23"/>
        <v>0</v>
      </c>
      <c r="AH138" s="184">
        <f>VLOOKUP($C138,LF_lamp!$A$8:$H$68,8,FALSE)*AE138</f>
        <v>220</v>
      </c>
      <c r="AI138" s="184">
        <f>VLOOKUP($C138,LF_lamp!$A$8:$H$68,8,FALSE)*AF138</f>
        <v>0</v>
      </c>
      <c r="AJ138" s="184">
        <f>VLOOKUP($C138,LF_lamp!$A$8:$H$68,8,FALSE)*AG138</f>
        <v>0</v>
      </c>
      <c r="AK138" s="184">
        <f t="shared" si="20"/>
        <v>1</v>
      </c>
      <c r="AL138" s="184">
        <f t="shared" si="24"/>
        <v>0</v>
      </c>
      <c r="AM138" s="184">
        <f t="shared" si="25"/>
        <v>0</v>
      </c>
      <c r="AN138" s="184"/>
      <c r="AO138" s="184">
        <f>IF($W138&gt;0,INDEX('CostModel Coef'!D$17:D$18,$W138),"")</f>
        <v>14.69</v>
      </c>
      <c r="AP138" s="184">
        <f>IF($W138&gt;0,INDEX('CostModel Coef'!E$17:E$18,$W138),"")</f>
        <v>0.4</v>
      </c>
      <c r="AQ138" s="184">
        <f>IF($W138&gt;0,INDEX('CostModel Coef'!F$17:F$18,$W138),"")</f>
        <v>9</v>
      </c>
      <c r="AR138" s="184">
        <f>IF($W138&gt;0,INDEX('CostModel Coef'!G$17:G$18,$W138),"")</f>
        <v>604</v>
      </c>
      <c r="AS138" s="184">
        <f>IF($W138&gt;0,INDEX('CostModel Coef'!H$17:H$18,$W138),"")</f>
        <v>10.56</v>
      </c>
      <c r="AT138" s="184">
        <f>IF($W138&gt;0,INDEX('CostModel Coef'!I$17:I$18,$W138),"")</f>
        <v>0.6</v>
      </c>
      <c r="AU138" s="184">
        <f>IF($W138&gt;0,INDEX('CostModel Coef'!J$17:J$18,$W138),"")</f>
        <v>1.2</v>
      </c>
      <c r="AV138" s="184">
        <f>IF($W138&gt;0,INDEX('CostModel Coef'!K$17:K$18,$W138),"")</f>
        <v>30.78</v>
      </c>
      <c r="AW138" s="184">
        <f>IF($W138&gt;0,INDEX('CostModel Coef'!L$17:L$18,$W138),"")</f>
        <v>0</v>
      </c>
      <c r="AX138" s="184">
        <f>IF($W138&gt;0,INDEX('CostModel Coef'!M$17:M$18,$W138),"")</f>
        <v>40.89</v>
      </c>
      <c r="AY138" s="184">
        <f>IF($W138&gt;0,INDEX('CostModel Coef'!N$17:N$18,$W138),"")</f>
        <v>0</v>
      </c>
      <c r="AZ138" s="184">
        <f>IF($W138&gt;0,INDEX('CostModel Coef'!O$17:O$18,$W138),"")</f>
        <v>0</v>
      </c>
      <c r="BA138" s="184"/>
      <c r="BB138" s="116">
        <f t="shared" ref="BB138:BB201" si="29">IFERROR((AO138+AP138*AH138+IF(W138=1,AS138*AA138,AZ138)+IF(AB138,AV138,0)+IF(AC138,AW138,0)+AX138)*AK138,0)</f>
        <v>153.084</v>
      </c>
      <c r="BC138" s="116">
        <f t="shared" si="26"/>
        <v>0</v>
      </c>
      <c r="BD138" s="116">
        <f t="shared" si="27"/>
        <v>0</v>
      </c>
      <c r="BE138" s="210"/>
      <c r="BF138" s="196" t="str">
        <f t="shared" si="28"/>
        <v/>
      </c>
      <c r="BG138" s="210"/>
      <c r="BH138" s="210"/>
    </row>
    <row r="139" spans="1:60" hidden="1">
      <c r="A139" s="210" t="s">
        <v>2197</v>
      </c>
      <c r="B139" s="210" t="s">
        <v>1317</v>
      </c>
      <c r="C139" s="210" t="s">
        <v>1235</v>
      </c>
      <c r="D139" s="210" t="s">
        <v>1756</v>
      </c>
      <c r="E139" s="210" t="s">
        <v>129</v>
      </c>
      <c r="F139" s="210">
        <v>3</v>
      </c>
      <c r="G139" s="210">
        <v>1</v>
      </c>
      <c r="H139" s="210" t="s">
        <v>1857</v>
      </c>
      <c r="I139" s="210">
        <v>369</v>
      </c>
      <c r="J139" s="210" t="s">
        <v>2198</v>
      </c>
      <c r="K139" s="210" t="s">
        <v>83</v>
      </c>
      <c r="L139" s="210">
        <v>369</v>
      </c>
      <c r="M139" s="210"/>
      <c r="N139" s="210" t="s">
        <v>123</v>
      </c>
      <c r="O139" s="210"/>
      <c r="P139" s="210" t="s">
        <v>1799</v>
      </c>
      <c r="Q139" s="210" t="s">
        <v>129</v>
      </c>
      <c r="R139" s="210"/>
      <c r="S139" s="210" t="s">
        <v>111</v>
      </c>
      <c r="T139" s="210" t="s">
        <v>2199</v>
      </c>
      <c r="U139" s="115" t="s">
        <v>105</v>
      </c>
      <c r="V139" s="210" t="str">
        <f>IF(W139=0,"out of scope",(INDEX('CostModel Coef'!$C$17:$C$18,W139)))</f>
        <v>MagRS</v>
      </c>
      <c r="W139" s="210">
        <v>1</v>
      </c>
      <c r="X139" s="210"/>
      <c r="Y139" s="116">
        <f>IFERROR(VLOOKUP(C139,LF_lamp!$A$8:$AI$68,35,0)*F139,0)</f>
        <v>0</v>
      </c>
      <c r="Z139" s="210"/>
      <c r="AA139" s="229">
        <f>VLOOKUP(D139,LF_Ballast!$A$8:$N$220,14,FALSE)</f>
        <v>0.9</v>
      </c>
      <c r="AB139" s="229" t="b">
        <f>VLOOKUP(D139,LF_Ballast!$A$8:$I$220,9,FALSE)="Dimming"</f>
        <v>0</v>
      </c>
      <c r="AC139" s="229" t="b">
        <f>VLOOKUP(D139,LF_Ballast!$A$8:$I$220,4,FALSE)="PS"</f>
        <v>0</v>
      </c>
      <c r="AD139" s="210"/>
      <c r="AE139" s="210">
        <f t="shared" si="21"/>
        <v>1</v>
      </c>
      <c r="AF139" s="184">
        <f t="shared" si="22"/>
        <v>2</v>
      </c>
      <c r="AG139" s="184">
        <f t="shared" si="23"/>
        <v>0</v>
      </c>
      <c r="AH139" s="184">
        <f>VLOOKUP($C139,LF_lamp!$A$8:$H$68,8,FALSE)*AE139</f>
        <v>110</v>
      </c>
      <c r="AI139" s="184">
        <f>VLOOKUP($C139,LF_lamp!$A$8:$H$68,8,FALSE)*AF139</f>
        <v>220</v>
      </c>
      <c r="AJ139" s="184">
        <f>VLOOKUP($C139,LF_lamp!$A$8:$H$68,8,FALSE)*AG139</f>
        <v>0</v>
      </c>
      <c r="AK139" s="184">
        <f t="shared" si="20"/>
        <v>1</v>
      </c>
      <c r="AL139" s="184">
        <f t="shared" si="24"/>
        <v>1</v>
      </c>
      <c r="AM139" s="184">
        <f t="shared" si="25"/>
        <v>0</v>
      </c>
      <c r="AN139" s="184"/>
      <c r="AO139" s="184">
        <f>IF($W139&gt;0,INDEX('CostModel Coef'!D$17:D$18,$W139),"")</f>
        <v>14.69</v>
      </c>
      <c r="AP139" s="184">
        <f>IF($W139&gt;0,INDEX('CostModel Coef'!E$17:E$18,$W139),"")</f>
        <v>0.4</v>
      </c>
      <c r="AQ139" s="184">
        <f>IF($W139&gt;0,INDEX('CostModel Coef'!F$17:F$18,$W139),"")</f>
        <v>9</v>
      </c>
      <c r="AR139" s="184">
        <f>IF($W139&gt;0,INDEX('CostModel Coef'!G$17:G$18,$W139),"")</f>
        <v>604</v>
      </c>
      <c r="AS139" s="184">
        <f>IF($W139&gt;0,INDEX('CostModel Coef'!H$17:H$18,$W139),"")</f>
        <v>10.56</v>
      </c>
      <c r="AT139" s="184">
        <f>IF($W139&gt;0,INDEX('CostModel Coef'!I$17:I$18,$W139),"")</f>
        <v>0.6</v>
      </c>
      <c r="AU139" s="184">
        <f>IF($W139&gt;0,INDEX('CostModel Coef'!J$17:J$18,$W139),"")</f>
        <v>1.2</v>
      </c>
      <c r="AV139" s="184">
        <f>IF($W139&gt;0,INDEX('CostModel Coef'!K$17:K$18,$W139),"")</f>
        <v>30.78</v>
      </c>
      <c r="AW139" s="184">
        <f>IF($W139&gt;0,INDEX('CostModel Coef'!L$17:L$18,$W139),"")</f>
        <v>0</v>
      </c>
      <c r="AX139" s="184">
        <f>IF($W139&gt;0,INDEX('CostModel Coef'!M$17:M$18,$W139),"")</f>
        <v>40.89</v>
      </c>
      <c r="AY139" s="184">
        <f>IF($W139&gt;0,INDEX('CostModel Coef'!N$17:N$18,$W139),"")</f>
        <v>0</v>
      </c>
      <c r="AZ139" s="184">
        <f>IF($W139&gt;0,INDEX('CostModel Coef'!O$17:O$18,$W139),"")</f>
        <v>0</v>
      </c>
      <c r="BA139" s="184"/>
      <c r="BB139" s="116">
        <f t="shared" si="29"/>
        <v>109.084</v>
      </c>
      <c r="BC139" s="116">
        <f t="shared" si="26"/>
        <v>153.084</v>
      </c>
      <c r="BD139" s="116">
        <f t="shared" si="27"/>
        <v>0</v>
      </c>
      <c r="BE139" s="210"/>
      <c r="BF139" s="196" t="str">
        <f t="shared" si="28"/>
        <v/>
      </c>
      <c r="BG139" s="210"/>
      <c r="BH139" s="210"/>
    </row>
    <row r="140" spans="1:60" hidden="1">
      <c r="A140" s="210" t="s">
        <v>2200</v>
      </c>
      <c r="B140" s="210" t="s">
        <v>1317</v>
      </c>
      <c r="C140" s="210" t="s">
        <v>1235</v>
      </c>
      <c r="D140" s="210" t="s">
        <v>1756</v>
      </c>
      <c r="E140" s="210" t="s">
        <v>129</v>
      </c>
      <c r="F140" s="210">
        <v>4</v>
      </c>
      <c r="G140" s="210">
        <v>2</v>
      </c>
      <c r="H140" s="210">
        <v>2</v>
      </c>
      <c r="I140" s="210">
        <v>496</v>
      </c>
      <c r="J140" s="210" t="s">
        <v>2201</v>
      </c>
      <c r="K140" s="210" t="s">
        <v>83</v>
      </c>
      <c r="L140" s="210">
        <v>496</v>
      </c>
      <c r="M140" s="210"/>
      <c r="N140" s="210" t="s">
        <v>123</v>
      </c>
      <c r="O140" s="210"/>
      <c r="P140" s="210" t="s">
        <v>1799</v>
      </c>
      <c r="Q140" s="210" t="s">
        <v>129</v>
      </c>
      <c r="R140" s="210"/>
      <c r="S140" s="210" t="s">
        <v>111</v>
      </c>
      <c r="T140" s="210" t="s">
        <v>2202</v>
      </c>
      <c r="U140" s="115" t="s">
        <v>105</v>
      </c>
      <c r="V140" s="210" t="str">
        <f>IF(W140=0,"out of scope",(INDEX('CostModel Coef'!$C$17:$C$18,W140)))</f>
        <v>MagRS</v>
      </c>
      <c r="W140" s="210">
        <v>1</v>
      </c>
      <c r="X140" s="210"/>
      <c r="Y140" s="116">
        <f>IFERROR(VLOOKUP(C140,LF_lamp!$A$8:$AI$68,35,0)*F140,0)</f>
        <v>0</v>
      </c>
      <c r="Z140" s="210"/>
      <c r="AA140" s="229">
        <f>VLOOKUP(D140,LF_Ballast!$A$8:$N$220,14,FALSE)</f>
        <v>0.9</v>
      </c>
      <c r="AB140" s="229" t="b">
        <f>VLOOKUP(D140,LF_Ballast!$A$8:$I$220,9,FALSE)="Dimming"</f>
        <v>0</v>
      </c>
      <c r="AC140" s="229" t="b">
        <f>VLOOKUP(D140,LF_Ballast!$A$8:$I$220,4,FALSE)="PS"</f>
        <v>0</v>
      </c>
      <c r="AD140" s="210"/>
      <c r="AE140" s="210">
        <f t="shared" si="21"/>
        <v>2</v>
      </c>
      <c r="AF140" s="184">
        <f t="shared" si="22"/>
        <v>0</v>
      </c>
      <c r="AG140" s="184">
        <f t="shared" si="23"/>
        <v>0</v>
      </c>
      <c r="AH140" s="184">
        <f>VLOOKUP($C140,LF_lamp!$A$8:$H$68,8,FALSE)*AE140</f>
        <v>220</v>
      </c>
      <c r="AI140" s="184">
        <f>VLOOKUP($C140,LF_lamp!$A$8:$H$68,8,FALSE)*AF140</f>
        <v>0</v>
      </c>
      <c r="AJ140" s="184">
        <f>VLOOKUP($C140,LF_lamp!$A$8:$H$68,8,FALSE)*AG140</f>
        <v>0</v>
      </c>
      <c r="AK140" s="184">
        <f t="shared" si="20"/>
        <v>2</v>
      </c>
      <c r="AL140" s="184">
        <f t="shared" si="24"/>
        <v>0</v>
      </c>
      <c r="AM140" s="184">
        <f t="shared" si="25"/>
        <v>0</v>
      </c>
      <c r="AN140" s="184"/>
      <c r="AO140" s="184">
        <f>IF($W140&gt;0,INDEX('CostModel Coef'!D$17:D$18,$W140),"")</f>
        <v>14.69</v>
      </c>
      <c r="AP140" s="184">
        <f>IF($W140&gt;0,INDEX('CostModel Coef'!E$17:E$18,$W140),"")</f>
        <v>0.4</v>
      </c>
      <c r="AQ140" s="184">
        <f>IF($W140&gt;0,INDEX('CostModel Coef'!F$17:F$18,$W140),"")</f>
        <v>9</v>
      </c>
      <c r="AR140" s="184">
        <f>IF($W140&gt;0,INDEX('CostModel Coef'!G$17:G$18,$W140),"")</f>
        <v>604</v>
      </c>
      <c r="AS140" s="184">
        <f>IF($W140&gt;0,INDEX('CostModel Coef'!H$17:H$18,$W140),"")</f>
        <v>10.56</v>
      </c>
      <c r="AT140" s="184">
        <f>IF($W140&gt;0,INDEX('CostModel Coef'!I$17:I$18,$W140),"")</f>
        <v>0.6</v>
      </c>
      <c r="AU140" s="184">
        <f>IF($W140&gt;0,INDEX('CostModel Coef'!J$17:J$18,$W140),"")</f>
        <v>1.2</v>
      </c>
      <c r="AV140" s="184">
        <f>IF($W140&gt;0,INDEX('CostModel Coef'!K$17:K$18,$W140),"")</f>
        <v>30.78</v>
      </c>
      <c r="AW140" s="184">
        <f>IF($W140&gt;0,INDEX('CostModel Coef'!L$17:L$18,$W140),"")</f>
        <v>0</v>
      </c>
      <c r="AX140" s="184">
        <f>IF($W140&gt;0,INDEX('CostModel Coef'!M$17:M$18,$W140),"")</f>
        <v>40.89</v>
      </c>
      <c r="AY140" s="184">
        <f>IF($W140&gt;0,INDEX('CostModel Coef'!N$17:N$18,$W140),"")</f>
        <v>0</v>
      </c>
      <c r="AZ140" s="184">
        <f>IF($W140&gt;0,INDEX('CostModel Coef'!O$17:O$18,$W140),"")</f>
        <v>0</v>
      </c>
      <c r="BA140" s="184"/>
      <c r="BB140" s="116">
        <f t="shared" si="29"/>
        <v>306.16800000000001</v>
      </c>
      <c r="BC140" s="116">
        <f t="shared" si="26"/>
        <v>0</v>
      </c>
      <c r="BD140" s="116">
        <f t="shared" si="27"/>
        <v>0</v>
      </c>
      <c r="BE140" s="210"/>
      <c r="BF140" s="196" t="str">
        <f t="shared" si="28"/>
        <v/>
      </c>
      <c r="BG140" s="210"/>
      <c r="BH140" s="210"/>
    </row>
    <row r="141" spans="1:60" hidden="1">
      <c r="A141" s="210" t="s">
        <v>2203</v>
      </c>
      <c r="B141" s="210" t="s">
        <v>1317</v>
      </c>
      <c r="C141" s="210" t="s">
        <v>1237</v>
      </c>
      <c r="D141" s="210" t="s">
        <v>1762</v>
      </c>
      <c r="E141" s="210" t="s">
        <v>129</v>
      </c>
      <c r="F141" s="210">
        <v>1</v>
      </c>
      <c r="G141" s="210">
        <v>0.5</v>
      </c>
      <c r="H141" s="210">
        <v>2</v>
      </c>
      <c r="I141" s="210">
        <v>205</v>
      </c>
      <c r="J141" s="210" t="s">
        <v>2204</v>
      </c>
      <c r="K141" s="210" t="s">
        <v>83</v>
      </c>
      <c r="L141" s="210">
        <v>205</v>
      </c>
      <c r="M141" s="210"/>
      <c r="N141" s="210" t="s">
        <v>123</v>
      </c>
      <c r="O141" s="210"/>
      <c r="P141" s="210" t="s">
        <v>1799</v>
      </c>
      <c r="Q141" s="210" t="s">
        <v>129</v>
      </c>
      <c r="R141" s="210"/>
      <c r="S141" s="210" t="s">
        <v>111</v>
      </c>
      <c r="T141" s="210" t="s">
        <v>2205</v>
      </c>
      <c r="U141" s="115" t="s">
        <v>105</v>
      </c>
      <c r="V141" s="210" t="str">
        <f>IF(W141=0,"out of scope",(INDEX('CostModel Coef'!$C$17:$C$18,W141)))</f>
        <v>MagRS</v>
      </c>
      <c r="W141" s="210">
        <v>1</v>
      </c>
      <c r="X141" s="210"/>
      <c r="Y141" s="116">
        <f>IFERROR(VLOOKUP(C141,LF_lamp!$A$8:$AI$68,35,0)*F141,0)</f>
        <v>0</v>
      </c>
      <c r="Z141" s="210"/>
      <c r="AA141" s="229">
        <f>VLOOKUP(D141,LF_Ballast!$A$8:$N$220,14,FALSE)</f>
        <v>0.9</v>
      </c>
      <c r="AB141" s="229" t="b">
        <f>VLOOKUP(D141,LF_Ballast!$A$8:$I$220,9,FALSE)="Dimming"</f>
        <v>0</v>
      </c>
      <c r="AC141" s="229" t="b">
        <f>VLOOKUP(D141,LF_Ballast!$A$8:$I$220,4,FALSE)="PS"</f>
        <v>0</v>
      </c>
      <c r="AD141" s="210"/>
      <c r="AE141" s="210">
        <f t="shared" si="21"/>
        <v>2</v>
      </c>
      <c r="AF141" s="184">
        <f t="shared" si="22"/>
        <v>0</v>
      </c>
      <c r="AG141" s="184">
        <f t="shared" si="23"/>
        <v>0</v>
      </c>
      <c r="AH141" s="184">
        <f>VLOOKUP($C141,LF_lamp!$A$8:$H$68,8,FALSE)*AE141</f>
        <v>370</v>
      </c>
      <c r="AI141" s="184">
        <f>VLOOKUP($C141,LF_lamp!$A$8:$H$68,8,FALSE)*AF141</f>
        <v>0</v>
      </c>
      <c r="AJ141" s="184">
        <f>VLOOKUP($C141,LF_lamp!$A$8:$H$68,8,FALSE)*AG141</f>
        <v>0</v>
      </c>
      <c r="AK141" s="184">
        <f t="shared" si="20"/>
        <v>0.5</v>
      </c>
      <c r="AL141" s="184">
        <f t="shared" si="24"/>
        <v>0</v>
      </c>
      <c r="AM141" s="184">
        <f t="shared" si="25"/>
        <v>0</v>
      </c>
      <c r="AN141" s="184"/>
      <c r="AO141" s="184">
        <f>IF($W141&gt;0,INDEX('CostModel Coef'!D$17:D$18,$W141),"")</f>
        <v>14.69</v>
      </c>
      <c r="AP141" s="184">
        <f>IF($W141&gt;0,INDEX('CostModel Coef'!E$17:E$18,$W141),"")</f>
        <v>0.4</v>
      </c>
      <c r="AQ141" s="184">
        <f>IF($W141&gt;0,INDEX('CostModel Coef'!F$17:F$18,$W141),"")</f>
        <v>9</v>
      </c>
      <c r="AR141" s="184">
        <f>IF($W141&gt;0,INDEX('CostModel Coef'!G$17:G$18,$W141),"")</f>
        <v>604</v>
      </c>
      <c r="AS141" s="184">
        <f>IF($W141&gt;0,INDEX('CostModel Coef'!H$17:H$18,$W141),"")</f>
        <v>10.56</v>
      </c>
      <c r="AT141" s="184">
        <f>IF($W141&gt;0,INDEX('CostModel Coef'!I$17:I$18,$W141),"")</f>
        <v>0.6</v>
      </c>
      <c r="AU141" s="184">
        <f>IF($W141&gt;0,INDEX('CostModel Coef'!J$17:J$18,$W141),"")</f>
        <v>1.2</v>
      </c>
      <c r="AV141" s="184">
        <f>IF($W141&gt;0,INDEX('CostModel Coef'!K$17:K$18,$W141),"")</f>
        <v>30.78</v>
      </c>
      <c r="AW141" s="184">
        <f>IF($W141&gt;0,INDEX('CostModel Coef'!L$17:L$18,$W141),"")</f>
        <v>0</v>
      </c>
      <c r="AX141" s="184">
        <f>IF($W141&gt;0,INDEX('CostModel Coef'!M$17:M$18,$W141),"")</f>
        <v>40.89</v>
      </c>
      <c r="AY141" s="184">
        <f>IF($W141&gt;0,INDEX('CostModel Coef'!N$17:N$18,$W141),"")</f>
        <v>0</v>
      </c>
      <c r="AZ141" s="184">
        <f>IF($W141&gt;0,INDEX('CostModel Coef'!O$17:O$18,$W141),"")</f>
        <v>0</v>
      </c>
      <c r="BA141" s="184"/>
      <c r="BB141" s="116">
        <f t="shared" si="29"/>
        <v>106.542</v>
      </c>
      <c r="BC141" s="116">
        <f t="shared" si="26"/>
        <v>0</v>
      </c>
      <c r="BD141" s="116">
        <f t="shared" si="27"/>
        <v>0</v>
      </c>
      <c r="BE141" s="210"/>
      <c r="BF141" s="196" t="str">
        <f t="shared" si="28"/>
        <v/>
      </c>
      <c r="BG141" s="210"/>
      <c r="BH141" s="210"/>
    </row>
    <row r="142" spans="1:60" hidden="1">
      <c r="A142" s="210" t="s">
        <v>2206</v>
      </c>
      <c r="B142" s="210" t="s">
        <v>1317</v>
      </c>
      <c r="C142" s="210" t="s">
        <v>1237</v>
      </c>
      <c r="D142" s="210" t="s">
        <v>1762</v>
      </c>
      <c r="E142" s="210" t="s">
        <v>129</v>
      </c>
      <c r="F142" s="210">
        <v>2</v>
      </c>
      <c r="G142" s="210">
        <v>1</v>
      </c>
      <c r="H142" s="210">
        <v>2</v>
      </c>
      <c r="I142" s="210">
        <v>380</v>
      </c>
      <c r="J142" s="210" t="s">
        <v>2207</v>
      </c>
      <c r="K142" s="210" t="s">
        <v>83</v>
      </c>
      <c r="L142" s="210">
        <v>380</v>
      </c>
      <c r="M142" s="210"/>
      <c r="N142" s="210" t="s">
        <v>123</v>
      </c>
      <c r="O142" s="210"/>
      <c r="P142" s="210" t="s">
        <v>1799</v>
      </c>
      <c r="Q142" s="210" t="s">
        <v>129</v>
      </c>
      <c r="R142" s="210"/>
      <c r="S142" s="210" t="s">
        <v>111</v>
      </c>
      <c r="T142" s="210" t="s">
        <v>2208</v>
      </c>
      <c r="U142" s="115" t="s">
        <v>105</v>
      </c>
      <c r="V142" s="210" t="str">
        <f>IF(W142=0,"out of scope",(INDEX('CostModel Coef'!$C$17:$C$18,W142)))</f>
        <v>MagRS</v>
      </c>
      <c r="W142" s="210">
        <v>1</v>
      </c>
      <c r="X142" s="210"/>
      <c r="Y142" s="116">
        <f>IFERROR(VLOOKUP(C142,LF_lamp!$A$8:$AI$68,35,0)*F142,0)</f>
        <v>0</v>
      </c>
      <c r="Z142" s="210"/>
      <c r="AA142" s="229">
        <f>VLOOKUP(D142,LF_Ballast!$A$8:$N$220,14,FALSE)</f>
        <v>0.9</v>
      </c>
      <c r="AB142" s="229" t="b">
        <f>VLOOKUP(D142,LF_Ballast!$A$8:$I$220,9,FALSE)="Dimming"</f>
        <v>0</v>
      </c>
      <c r="AC142" s="229" t="b">
        <f>VLOOKUP(D142,LF_Ballast!$A$8:$I$220,4,FALSE)="PS"</f>
        <v>0</v>
      </c>
      <c r="AD142" s="210"/>
      <c r="AE142" s="210">
        <f t="shared" si="21"/>
        <v>2</v>
      </c>
      <c r="AF142" s="184">
        <f t="shared" si="22"/>
        <v>0</v>
      </c>
      <c r="AG142" s="184">
        <f t="shared" si="23"/>
        <v>0</v>
      </c>
      <c r="AH142" s="184">
        <f>VLOOKUP($C142,LF_lamp!$A$8:$H$68,8,FALSE)*AE142</f>
        <v>370</v>
      </c>
      <c r="AI142" s="184">
        <f>VLOOKUP($C142,LF_lamp!$A$8:$H$68,8,FALSE)*AF142</f>
        <v>0</v>
      </c>
      <c r="AJ142" s="184">
        <f>VLOOKUP($C142,LF_lamp!$A$8:$H$68,8,FALSE)*AG142</f>
        <v>0</v>
      </c>
      <c r="AK142" s="184">
        <f t="shared" si="20"/>
        <v>1</v>
      </c>
      <c r="AL142" s="184">
        <f t="shared" si="24"/>
        <v>0</v>
      </c>
      <c r="AM142" s="184">
        <f t="shared" si="25"/>
        <v>0</v>
      </c>
      <c r="AN142" s="184"/>
      <c r="AO142" s="184">
        <f>IF($W142&gt;0,INDEX('CostModel Coef'!D$17:D$18,$W142),"")</f>
        <v>14.69</v>
      </c>
      <c r="AP142" s="184">
        <f>IF($W142&gt;0,INDEX('CostModel Coef'!E$17:E$18,$W142),"")</f>
        <v>0.4</v>
      </c>
      <c r="AQ142" s="184">
        <f>IF($W142&gt;0,INDEX('CostModel Coef'!F$17:F$18,$W142),"")</f>
        <v>9</v>
      </c>
      <c r="AR142" s="184">
        <f>IF($W142&gt;0,INDEX('CostModel Coef'!G$17:G$18,$W142),"")</f>
        <v>604</v>
      </c>
      <c r="AS142" s="184">
        <f>IF($W142&gt;0,INDEX('CostModel Coef'!H$17:H$18,$W142),"")</f>
        <v>10.56</v>
      </c>
      <c r="AT142" s="184">
        <f>IF($W142&gt;0,INDEX('CostModel Coef'!I$17:I$18,$W142),"")</f>
        <v>0.6</v>
      </c>
      <c r="AU142" s="184">
        <f>IF($W142&gt;0,INDEX('CostModel Coef'!J$17:J$18,$W142),"")</f>
        <v>1.2</v>
      </c>
      <c r="AV142" s="184">
        <f>IF($W142&gt;0,INDEX('CostModel Coef'!K$17:K$18,$W142),"")</f>
        <v>30.78</v>
      </c>
      <c r="AW142" s="184">
        <f>IF($W142&gt;0,INDEX('CostModel Coef'!L$17:L$18,$W142),"")</f>
        <v>0</v>
      </c>
      <c r="AX142" s="184">
        <f>IF($W142&gt;0,INDEX('CostModel Coef'!M$17:M$18,$W142),"")</f>
        <v>40.89</v>
      </c>
      <c r="AY142" s="184">
        <f>IF($W142&gt;0,INDEX('CostModel Coef'!N$17:N$18,$W142),"")</f>
        <v>0</v>
      </c>
      <c r="AZ142" s="184">
        <f>IF($W142&gt;0,INDEX('CostModel Coef'!O$17:O$18,$W142),"")</f>
        <v>0</v>
      </c>
      <c r="BA142" s="184"/>
      <c r="BB142" s="116">
        <f t="shared" si="29"/>
        <v>213.084</v>
      </c>
      <c r="BC142" s="116">
        <f t="shared" si="26"/>
        <v>0</v>
      </c>
      <c r="BD142" s="116">
        <f t="shared" si="27"/>
        <v>0</v>
      </c>
      <c r="BE142" s="210"/>
      <c r="BF142" s="196" t="str">
        <f t="shared" si="28"/>
        <v/>
      </c>
      <c r="BG142" s="210"/>
      <c r="BH142" s="210"/>
    </row>
    <row r="143" spans="1:60" hidden="1">
      <c r="A143" s="210" t="s">
        <v>2209</v>
      </c>
      <c r="B143" s="210" t="s">
        <v>1317</v>
      </c>
      <c r="C143" s="210" t="s">
        <v>1237</v>
      </c>
      <c r="D143" s="210" t="s">
        <v>1762</v>
      </c>
      <c r="E143" s="210" t="s">
        <v>129</v>
      </c>
      <c r="F143" s="210">
        <v>3</v>
      </c>
      <c r="G143" s="210">
        <v>2</v>
      </c>
      <c r="H143" s="210" t="s">
        <v>1857</v>
      </c>
      <c r="I143" s="210">
        <v>585</v>
      </c>
      <c r="J143" s="210" t="s">
        <v>2210</v>
      </c>
      <c r="K143" s="210" t="s">
        <v>83</v>
      </c>
      <c r="L143" s="210">
        <v>585</v>
      </c>
      <c r="M143" s="210"/>
      <c r="N143" s="210" t="s">
        <v>123</v>
      </c>
      <c r="O143" s="210"/>
      <c r="P143" s="210" t="s">
        <v>1799</v>
      </c>
      <c r="Q143" s="210" t="s">
        <v>129</v>
      </c>
      <c r="R143" s="210"/>
      <c r="S143" s="210" t="s">
        <v>111</v>
      </c>
      <c r="T143" s="210" t="s">
        <v>2211</v>
      </c>
      <c r="U143" s="115" t="s">
        <v>105</v>
      </c>
      <c r="V143" s="210" t="str">
        <f>IF(W143=0,"out of scope",(INDEX('CostModel Coef'!$C$17:$C$18,W143)))</f>
        <v>MagRS</v>
      </c>
      <c r="W143" s="210">
        <v>1</v>
      </c>
      <c r="X143" s="210"/>
      <c r="Y143" s="116">
        <f>IFERROR(VLOOKUP(C143,LF_lamp!$A$8:$AI$68,35,0)*F143,0)</f>
        <v>0</v>
      </c>
      <c r="Z143" s="210"/>
      <c r="AA143" s="229">
        <f>VLOOKUP(D143,LF_Ballast!$A$8:$N$220,14,FALSE)</f>
        <v>0.9</v>
      </c>
      <c r="AB143" s="229" t="b">
        <f>VLOOKUP(D143,LF_Ballast!$A$8:$I$220,9,FALSE)="Dimming"</f>
        <v>0</v>
      </c>
      <c r="AC143" s="229" t="b">
        <f>VLOOKUP(D143,LF_Ballast!$A$8:$I$220,4,FALSE)="PS"</f>
        <v>0</v>
      </c>
      <c r="AD143" s="210"/>
      <c r="AE143" s="210">
        <f t="shared" si="21"/>
        <v>1</v>
      </c>
      <c r="AF143" s="184">
        <f t="shared" si="22"/>
        <v>2</v>
      </c>
      <c r="AG143" s="184">
        <f t="shared" si="23"/>
        <v>0</v>
      </c>
      <c r="AH143" s="184">
        <f>VLOOKUP($C143,LF_lamp!$A$8:$H$68,8,FALSE)*AE143</f>
        <v>185</v>
      </c>
      <c r="AI143" s="184">
        <f>VLOOKUP($C143,LF_lamp!$A$8:$H$68,8,FALSE)*AF143</f>
        <v>370</v>
      </c>
      <c r="AJ143" s="184">
        <f>VLOOKUP($C143,LF_lamp!$A$8:$H$68,8,FALSE)*AG143</f>
        <v>0</v>
      </c>
      <c r="AK143" s="184">
        <f t="shared" si="20"/>
        <v>1</v>
      </c>
      <c r="AL143" s="184">
        <f t="shared" si="24"/>
        <v>1</v>
      </c>
      <c r="AM143" s="184">
        <f t="shared" si="25"/>
        <v>0</v>
      </c>
      <c r="AN143" s="184"/>
      <c r="AO143" s="184">
        <f>IF($W143&gt;0,INDEX('CostModel Coef'!D$17:D$18,$W143),"")</f>
        <v>14.69</v>
      </c>
      <c r="AP143" s="184">
        <f>IF($W143&gt;0,INDEX('CostModel Coef'!E$17:E$18,$W143),"")</f>
        <v>0.4</v>
      </c>
      <c r="AQ143" s="184">
        <f>IF($W143&gt;0,INDEX('CostModel Coef'!F$17:F$18,$W143),"")</f>
        <v>9</v>
      </c>
      <c r="AR143" s="184">
        <f>IF($W143&gt;0,INDEX('CostModel Coef'!G$17:G$18,$W143),"")</f>
        <v>604</v>
      </c>
      <c r="AS143" s="184">
        <f>IF($W143&gt;0,INDEX('CostModel Coef'!H$17:H$18,$W143),"")</f>
        <v>10.56</v>
      </c>
      <c r="AT143" s="184">
        <f>IF($W143&gt;0,INDEX('CostModel Coef'!I$17:I$18,$W143),"")</f>
        <v>0.6</v>
      </c>
      <c r="AU143" s="184">
        <f>IF($W143&gt;0,INDEX('CostModel Coef'!J$17:J$18,$W143),"")</f>
        <v>1.2</v>
      </c>
      <c r="AV143" s="184">
        <f>IF($W143&gt;0,INDEX('CostModel Coef'!K$17:K$18,$W143),"")</f>
        <v>30.78</v>
      </c>
      <c r="AW143" s="184">
        <f>IF($W143&gt;0,INDEX('CostModel Coef'!L$17:L$18,$W143),"")</f>
        <v>0</v>
      </c>
      <c r="AX143" s="184">
        <f>IF($W143&gt;0,INDEX('CostModel Coef'!M$17:M$18,$W143),"")</f>
        <v>40.89</v>
      </c>
      <c r="AY143" s="184">
        <f>IF($W143&gt;0,INDEX('CostModel Coef'!N$17:N$18,$W143),"")</f>
        <v>0</v>
      </c>
      <c r="AZ143" s="184">
        <f>IF($W143&gt;0,INDEX('CostModel Coef'!O$17:O$18,$W143),"")</f>
        <v>0</v>
      </c>
      <c r="BA143" s="184"/>
      <c r="BB143" s="116">
        <f t="shared" si="29"/>
        <v>139.084</v>
      </c>
      <c r="BC143" s="116">
        <f t="shared" si="26"/>
        <v>213.084</v>
      </c>
      <c r="BD143" s="116">
        <f t="shared" si="27"/>
        <v>0</v>
      </c>
      <c r="BE143" s="210"/>
      <c r="BF143" s="196" t="str">
        <f t="shared" si="28"/>
        <v/>
      </c>
      <c r="BG143" s="210"/>
      <c r="BH143" s="210"/>
    </row>
    <row r="144" spans="1:60" hidden="1">
      <c r="A144" s="210" t="s">
        <v>2212</v>
      </c>
      <c r="B144" s="210" t="s">
        <v>1317</v>
      </c>
      <c r="C144" s="210" t="s">
        <v>1237</v>
      </c>
      <c r="D144" s="210" t="s">
        <v>1762</v>
      </c>
      <c r="E144" s="210" t="s">
        <v>129</v>
      </c>
      <c r="F144" s="210">
        <v>4</v>
      </c>
      <c r="G144" s="210">
        <v>2</v>
      </c>
      <c r="H144" s="210">
        <v>2</v>
      </c>
      <c r="I144" s="210">
        <v>760</v>
      </c>
      <c r="J144" s="210" t="s">
        <v>2213</v>
      </c>
      <c r="K144" s="210" t="s">
        <v>83</v>
      </c>
      <c r="L144" s="210">
        <v>760</v>
      </c>
      <c r="M144" s="210"/>
      <c r="N144" s="210" t="s">
        <v>123</v>
      </c>
      <c r="O144" s="210"/>
      <c r="P144" s="210" t="s">
        <v>1799</v>
      </c>
      <c r="Q144" s="210" t="s">
        <v>129</v>
      </c>
      <c r="R144" s="210"/>
      <c r="S144" s="210" t="s">
        <v>111</v>
      </c>
      <c r="T144" s="210" t="s">
        <v>2214</v>
      </c>
      <c r="U144" s="115" t="s">
        <v>105</v>
      </c>
      <c r="V144" s="210" t="str">
        <f>IF(W144=0,"out of scope",(INDEX('CostModel Coef'!$C$17:$C$18,W144)))</f>
        <v>MagRS</v>
      </c>
      <c r="W144" s="210">
        <v>1</v>
      </c>
      <c r="X144" s="210"/>
      <c r="Y144" s="116">
        <f>IFERROR(VLOOKUP(C144,LF_lamp!$A$8:$AI$68,35,0)*F144,0)</f>
        <v>0</v>
      </c>
      <c r="Z144" s="210"/>
      <c r="AA144" s="229">
        <f>VLOOKUP(D144,LF_Ballast!$A$8:$N$220,14,FALSE)</f>
        <v>0.9</v>
      </c>
      <c r="AB144" s="229" t="b">
        <f>VLOOKUP(D144,LF_Ballast!$A$8:$I$220,9,FALSE)="Dimming"</f>
        <v>0</v>
      </c>
      <c r="AC144" s="229" t="b">
        <f>VLOOKUP(D144,LF_Ballast!$A$8:$I$220,4,FALSE)="PS"</f>
        <v>0</v>
      </c>
      <c r="AD144" s="210"/>
      <c r="AE144" s="210">
        <f t="shared" si="21"/>
        <v>2</v>
      </c>
      <c r="AF144" s="184">
        <f t="shared" si="22"/>
        <v>0</v>
      </c>
      <c r="AG144" s="184">
        <f t="shared" si="23"/>
        <v>0</v>
      </c>
      <c r="AH144" s="184">
        <f>VLOOKUP($C144,LF_lamp!$A$8:$H$68,8,FALSE)*AE144</f>
        <v>370</v>
      </c>
      <c r="AI144" s="184">
        <f>VLOOKUP($C144,LF_lamp!$A$8:$H$68,8,FALSE)*AF144</f>
        <v>0</v>
      </c>
      <c r="AJ144" s="184">
        <f>VLOOKUP($C144,LF_lamp!$A$8:$H$68,8,FALSE)*AG144</f>
        <v>0</v>
      </c>
      <c r="AK144" s="184">
        <f t="shared" si="20"/>
        <v>2</v>
      </c>
      <c r="AL144" s="184">
        <f t="shared" si="24"/>
        <v>0</v>
      </c>
      <c r="AM144" s="184">
        <f t="shared" si="25"/>
        <v>0</v>
      </c>
      <c r="AN144" s="184"/>
      <c r="AO144" s="184">
        <f>IF($W144&gt;0,INDEX('CostModel Coef'!D$17:D$18,$W144),"")</f>
        <v>14.69</v>
      </c>
      <c r="AP144" s="184">
        <f>IF($W144&gt;0,INDEX('CostModel Coef'!E$17:E$18,$W144),"")</f>
        <v>0.4</v>
      </c>
      <c r="AQ144" s="184">
        <f>IF($W144&gt;0,INDEX('CostModel Coef'!F$17:F$18,$W144),"")</f>
        <v>9</v>
      </c>
      <c r="AR144" s="184">
        <f>IF($W144&gt;0,INDEX('CostModel Coef'!G$17:G$18,$W144),"")</f>
        <v>604</v>
      </c>
      <c r="AS144" s="184">
        <f>IF($W144&gt;0,INDEX('CostModel Coef'!H$17:H$18,$W144),"")</f>
        <v>10.56</v>
      </c>
      <c r="AT144" s="184">
        <f>IF($W144&gt;0,INDEX('CostModel Coef'!I$17:I$18,$W144),"")</f>
        <v>0.6</v>
      </c>
      <c r="AU144" s="184">
        <f>IF($W144&gt;0,INDEX('CostModel Coef'!J$17:J$18,$W144),"")</f>
        <v>1.2</v>
      </c>
      <c r="AV144" s="184">
        <f>IF($W144&gt;0,INDEX('CostModel Coef'!K$17:K$18,$W144),"")</f>
        <v>30.78</v>
      </c>
      <c r="AW144" s="184">
        <f>IF($W144&gt;0,INDEX('CostModel Coef'!L$17:L$18,$W144),"")</f>
        <v>0</v>
      </c>
      <c r="AX144" s="184">
        <f>IF($W144&gt;0,INDEX('CostModel Coef'!M$17:M$18,$W144),"")</f>
        <v>40.89</v>
      </c>
      <c r="AY144" s="184">
        <f>IF($W144&gt;0,INDEX('CostModel Coef'!N$17:N$18,$W144),"")</f>
        <v>0</v>
      </c>
      <c r="AZ144" s="184">
        <f>IF($W144&gt;0,INDEX('CostModel Coef'!O$17:O$18,$W144),"")</f>
        <v>0</v>
      </c>
      <c r="BA144" s="184"/>
      <c r="BB144" s="116">
        <f t="shared" si="29"/>
        <v>426.16800000000001</v>
      </c>
      <c r="BC144" s="116">
        <f t="shared" si="26"/>
        <v>0</v>
      </c>
      <c r="BD144" s="116">
        <f t="shared" si="27"/>
        <v>0</v>
      </c>
      <c r="BE144" s="210"/>
      <c r="BF144" s="196" t="str">
        <f t="shared" si="28"/>
        <v/>
      </c>
      <c r="BG144" s="210"/>
      <c r="BH144" s="210"/>
    </row>
    <row r="145" spans="1:60" hidden="1">
      <c r="A145" s="210" t="s">
        <v>2215</v>
      </c>
      <c r="B145" s="210" t="s">
        <v>1317</v>
      </c>
      <c r="C145" s="210" t="s">
        <v>1239</v>
      </c>
      <c r="D145" s="210" t="s">
        <v>1742</v>
      </c>
      <c r="E145" s="210" t="s">
        <v>129</v>
      </c>
      <c r="F145" s="210">
        <v>2</v>
      </c>
      <c r="G145" s="210">
        <v>1</v>
      </c>
      <c r="H145" s="210">
        <v>2</v>
      </c>
      <c r="I145" s="210">
        <v>110</v>
      </c>
      <c r="J145" s="210" t="s">
        <v>2216</v>
      </c>
      <c r="K145" s="210" t="s">
        <v>83</v>
      </c>
      <c r="L145" s="210">
        <v>110</v>
      </c>
      <c r="M145" s="210"/>
      <c r="N145" s="210" t="s">
        <v>123</v>
      </c>
      <c r="O145" s="210"/>
      <c r="P145" s="210" t="s">
        <v>1799</v>
      </c>
      <c r="Q145" s="210" t="s">
        <v>129</v>
      </c>
      <c r="R145" s="210"/>
      <c r="S145" s="210" t="s">
        <v>111</v>
      </c>
      <c r="T145" s="210" t="s">
        <v>2217</v>
      </c>
      <c r="U145" s="115" t="s">
        <v>105</v>
      </c>
      <c r="V145" s="210" t="str">
        <f>IF(W145=0,"out of scope",(INDEX('CostModel Coef'!$C$17:$C$18,W145)))</f>
        <v>out of scope</v>
      </c>
      <c r="W145" s="210">
        <v>0</v>
      </c>
      <c r="X145" s="210"/>
      <c r="Y145" s="116">
        <f>IFERROR(VLOOKUP(C145,LF_lamp!$A$8:$AI$68,35,0)*F145,0)</f>
        <v>0</v>
      </c>
      <c r="Z145" s="210"/>
      <c r="AA145" s="229">
        <f>VLOOKUP(D145,LF_Ballast!$A$8:$N$220,14,FALSE)</f>
        <v>0.9</v>
      </c>
      <c r="AB145" s="229" t="b">
        <f>VLOOKUP(D145,LF_Ballast!$A$8:$I$220,9,FALSE)="Dimming"</f>
        <v>0</v>
      </c>
      <c r="AC145" s="229" t="b">
        <f>VLOOKUP(D145,LF_Ballast!$A$8:$I$220,4,FALSE)="PS"</f>
        <v>0</v>
      </c>
      <c r="AD145" s="210"/>
      <c r="AE145" s="210">
        <f t="shared" si="21"/>
        <v>2</v>
      </c>
      <c r="AF145" s="184">
        <f t="shared" si="22"/>
        <v>0</v>
      </c>
      <c r="AG145" s="184">
        <f t="shared" si="23"/>
        <v>0</v>
      </c>
      <c r="AH145" s="184">
        <f>VLOOKUP($C145,LF_lamp!$A$8:$H$68,8,FALSE)*AE145</f>
        <v>120</v>
      </c>
      <c r="AI145" s="184">
        <f>VLOOKUP($C145,LF_lamp!$A$8:$H$68,8,FALSE)*AF145</f>
        <v>0</v>
      </c>
      <c r="AJ145" s="184">
        <f>VLOOKUP($C145,LF_lamp!$A$8:$H$68,8,FALSE)*AG145</f>
        <v>0</v>
      </c>
      <c r="AK145" s="184">
        <f t="shared" si="20"/>
        <v>1</v>
      </c>
      <c r="AL145" s="184">
        <f t="shared" si="24"/>
        <v>0</v>
      </c>
      <c r="AM145" s="184">
        <f t="shared" si="25"/>
        <v>0</v>
      </c>
      <c r="AN145" s="184"/>
      <c r="AO145" s="184" t="str">
        <f>IF($W145&gt;0,INDEX('CostModel Coef'!D$17:D$18,$W145),"")</f>
        <v/>
      </c>
      <c r="AP145" s="184" t="str">
        <f>IF($W145&gt;0,INDEX('CostModel Coef'!E$17:E$18,$W145),"")</f>
        <v/>
      </c>
      <c r="AQ145" s="184" t="str">
        <f>IF($W145&gt;0,INDEX('CostModel Coef'!F$17:F$18,$W145),"")</f>
        <v/>
      </c>
      <c r="AR145" s="184" t="str">
        <f>IF($W145&gt;0,INDEX('CostModel Coef'!G$17:G$18,$W145),"")</f>
        <v/>
      </c>
      <c r="AS145" s="184" t="str">
        <f>IF($W145&gt;0,INDEX('CostModel Coef'!H$17:H$18,$W145),"")</f>
        <v/>
      </c>
      <c r="AT145" s="184" t="str">
        <f>IF($W145&gt;0,INDEX('CostModel Coef'!I$17:I$18,$W145),"")</f>
        <v/>
      </c>
      <c r="AU145" s="184" t="str">
        <f>IF($W145&gt;0,INDEX('CostModel Coef'!J$17:J$18,$W145),"")</f>
        <v/>
      </c>
      <c r="AV145" s="184" t="str">
        <f>IF($W145&gt;0,INDEX('CostModel Coef'!K$17:K$18,$W145),"")</f>
        <v/>
      </c>
      <c r="AW145" s="184" t="str">
        <f>IF($W145&gt;0,INDEX('CostModel Coef'!L$17:L$18,$W145),"")</f>
        <v/>
      </c>
      <c r="AX145" s="184" t="str">
        <f>IF($W145&gt;0,INDEX('CostModel Coef'!M$17:M$18,$W145),"")</f>
        <v/>
      </c>
      <c r="AY145" s="184" t="str">
        <f>IF($W145&gt;0,INDEX('CostModel Coef'!N$17:N$18,$W145),"")</f>
        <v/>
      </c>
      <c r="AZ145" s="184" t="str">
        <f>IF($W145&gt;0,INDEX('CostModel Coef'!O$17:O$18,$W145),"")</f>
        <v/>
      </c>
      <c r="BA145" s="184"/>
      <c r="BB145" s="116">
        <f t="shared" si="29"/>
        <v>0</v>
      </c>
      <c r="BC145" s="116">
        <f t="shared" si="26"/>
        <v>0</v>
      </c>
      <c r="BD145" s="116">
        <f t="shared" si="27"/>
        <v>0</v>
      </c>
      <c r="BE145" s="210"/>
      <c r="BF145" s="196" t="str">
        <f t="shared" si="28"/>
        <v/>
      </c>
      <c r="BG145" s="210"/>
      <c r="BH145" s="210"/>
    </row>
    <row r="146" spans="1:60" hidden="1">
      <c r="A146" s="210" t="s">
        <v>2218</v>
      </c>
      <c r="B146" s="210" t="s">
        <v>1317</v>
      </c>
      <c r="C146" s="210" t="s">
        <v>1239</v>
      </c>
      <c r="D146" s="210" t="s">
        <v>1742</v>
      </c>
      <c r="E146" s="210" t="s">
        <v>129</v>
      </c>
      <c r="F146" s="210">
        <v>3</v>
      </c>
      <c r="G146" s="210">
        <v>2</v>
      </c>
      <c r="H146" s="210" t="s">
        <v>1857</v>
      </c>
      <c r="I146" s="210">
        <v>179</v>
      </c>
      <c r="J146" s="210" t="s">
        <v>2219</v>
      </c>
      <c r="K146" s="210" t="s">
        <v>83</v>
      </c>
      <c r="L146" s="210">
        <v>179</v>
      </c>
      <c r="M146" s="210"/>
      <c r="N146" s="210" t="s">
        <v>123</v>
      </c>
      <c r="O146" s="210"/>
      <c r="P146" s="210" t="s">
        <v>1799</v>
      </c>
      <c r="Q146" s="210" t="s">
        <v>129</v>
      </c>
      <c r="R146" s="210"/>
      <c r="S146" s="210" t="s">
        <v>111</v>
      </c>
      <c r="T146" s="210" t="s">
        <v>2220</v>
      </c>
      <c r="U146" s="115" t="s">
        <v>105</v>
      </c>
      <c r="V146" s="210" t="str">
        <f>IF(W146=0,"out of scope",(INDEX('CostModel Coef'!$C$17:$C$18,W146)))</f>
        <v>out of scope</v>
      </c>
      <c r="W146" s="210">
        <v>0</v>
      </c>
      <c r="X146" s="210"/>
      <c r="Y146" s="116">
        <f>IFERROR(VLOOKUP(C146,LF_lamp!$A$8:$AI$68,35,0)*F146,0)</f>
        <v>0</v>
      </c>
      <c r="Z146" s="210"/>
      <c r="AA146" s="229">
        <f>VLOOKUP(D146,LF_Ballast!$A$8:$N$220,14,FALSE)</f>
        <v>0.9</v>
      </c>
      <c r="AB146" s="229" t="b">
        <f>VLOOKUP(D146,LF_Ballast!$A$8:$I$220,9,FALSE)="Dimming"</f>
        <v>0</v>
      </c>
      <c r="AC146" s="229" t="b">
        <f>VLOOKUP(D146,LF_Ballast!$A$8:$I$220,4,FALSE)="PS"</f>
        <v>0</v>
      </c>
      <c r="AD146" s="210"/>
      <c r="AE146" s="210">
        <f t="shared" si="21"/>
        <v>1</v>
      </c>
      <c r="AF146" s="184">
        <f t="shared" si="22"/>
        <v>2</v>
      </c>
      <c r="AG146" s="184">
        <f t="shared" si="23"/>
        <v>0</v>
      </c>
      <c r="AH146" s="184">
        <f>VLOOKUP($C146,LF_lamp!$A$8:$H$68,8,FALSE)*AE146</f>
        <v>60</v>
      </c>
      <c r="AI146" s="184">
        <f>VLOOKUP($C146,LF_lamp!$A$8:$H$68,8,FALSE)*AF146</f>
        <v>120</v>
      </c>
      <c r="AJ146" s="184">
        <f>VLOOKUP($C146,LF_lamp!$A$8:$H$68,8,FALSE)*AG146</f>
        <v>0</v>
      </c>
      <c r="AK146" s="184">
        <f t="shared" si="20"/>
        <v>1</v>
      </c>
      <c r="AL146" s="184">
        <f t="shared" si="24"/>
        <v>1</v>
      </c>
      <c r="AM146" s="184">
        <f t="shared" si="25"/>
        <v>0</v>
      </c>
      <c r="AN146" s="184"/>
      <c r="AO146" s="184" t="str">
        <f>IF($W146&gt;0,INDEX('CostModel Coef'!D$17:D$18,$W146),"")</f>
        <v/>
      </c>
      <c r="AP146" s="184" t="str">
        <f>IF($W146&gt;0,INDEX('CostModel Coef'!E$17:E$18,$W146),"")</f>
        <v/>
      </c>
      <c r="AQ146" s="184" t="str">
        <f>IF($W146&gt;0,INDEX('CostModel Coef'!F$17:F$18,$W146),"")</f>
        <v/>
      </c>
      <c r="AR146" s="184" t="str">
        <f>IF($W146&gt;0,INDEX('CostModel Coef'!G$17:G$18,$W146),"")</f>
        <v/>
      </c>
      <c r="AS146" s="184" t="str">
        <f>IF($W146&gt;0,INDEX('CostModel Coef'!H$17:H$18,$W146),"")</f>
        <v/>
      </c>
      <c r="AT146" s="184" t="str">
        <f>IF($W146&gt;0,INDEX('CostModel Coef'!I$17:I$18,$W146),"")</f>
        <v/>
      </c>
      <c r="AU146" s="184" t="str">
        <f>IF($W146&gt;0,INDEX('CostModel Coef'!J$17:J$18,$W146),"")</f>
        <v/>
      </c>
      <c r="AV146" s="184" t="str">
        <f>IF($W146&gt;0,INDEX('CostModel Coef'!K$17:K$18,$W146),"")</f>
        <v/>
      </c>
      <c r="AW146" s="184" t="str">
        <f>IF($W146&gt;0,INDEX('CostModel Coef'!L$17:L$18,$W146),"")</f>
        <v/>
      </c>
      <c r="AX146" s="184" t="str">
        <f>IF($W146&gt;0,INDEX('CostModel Coef'!M$17:M$18,$W146),"")</f>
        <v/>
      </c>
      <c r="AY146" s="184" t="str">
        <f>IF($W146&gt;0,INDEX('CostModel Coef'!N$17:N$18,$W146),"")</f>
        <v/>
      </c>
      <c r="AZ146" s="184" t="str">
        <f>IF($W146&gt;0,INDEX('CostModel Coef'!O$17:O$18,$W146),"")</f>
        <v/>
      </c>
      <c r="BA146" s="184"/>
      <c r="BB146" s="116">
        <f t="shared" si="29"/>
        <v>0</v>
      </c>
      <c r="BC146" s="116">
        <f t="shared" si="26"/>
        <v>0</v>
      </c>
      <c r="BD146" s="116">
        <f t="shared" si="27"/>
        <v>0</v>
      </c>
      <c r="BE146" s="210"/>
      <c r="BF146" s="196" t="str">
        <f t="shared" si="28"/>
        <v/>
      </c>
      <c r="BG146" s="210"/>
      <c r="BH146" s="210"/>
    </row>
    <row r="147" spans="1:60" hidden="1">
      <c r="A147" s="210" t="s">
        <v>2221</v>
      </c>
      <c r="B147" s="210" t="s">
        <v>1317</v>
      </c>
      <c r="C147" s="210" t="s">
        <v>1239</v>
      </c>
      <c r="D147" s="210" t="s">
        <v>1742</v>
      </c>
      <c r="E147" s="210" t="s">
        <v>129</v>
      </c>
      <c r="F147" s="210">
        <v>4</v>
      </c>
      <c r="G147" s="210">
        <v>2</v>
      </c>
      <c r="H147" s="210">
        <v>2</v>
      </c>
      <c r="I147" s="210">
        <v>220</v>
      </c>
      <c r="J147" s="210" t="s">
        <v>2222</v>
      </c>
      <c r="K147" s="210" t="s">
        <v>83</v>
      </c>
      <c r="L147" s="210">
        <v>220</v>
      </c>
      <c r="M147" s="210"/>
      <c r="N147" s="210" t="s">
        <v>123</v>
      </c>
      <c r="O147" s="210"/>
      <c r="P147" s="210" t="s">
        <v>1799</v>
      </c>
      <c r="Q147" s="210" t="s">
        <v>129</v>
      </c>
      <c r="R147" s="210"/>
      <c r="S147" s="210" t="s">
        <v>111</v>
      </c>
      <c r="T147" s="210" t="s">
        <v>2223</v>
      </c>
      <c r="U147" s="115" t="s">
        <v>105</v>
      </c>
      <c r="V147" s="210" t="str">
        <f>IF(W147=0,"out of scope",(INDEX('CostModel Coef'!$C$17:$C$18,W147)))</f>
        <v>out of scope</v>
      </c>
      <c r="W147" s="210">
        <v>0</v>
      </c>
      <c r="X147" s="210"/>
      <c r="Y147" s="116">
        <f>IFERROR(VLOOKUP(C147,LF_lamp!$A$8:$AI$68,35,0)*F147,0)</f>
        <v>0</v>
      </c>
      <c r="Z147" s="210"/>
      <c r="AA147" s="229">
        <f>VLOOKUP(D147,LF_Ballast!$A$8:$N$220,14,FALSE)</f>
        <v>0.9</v>
      </c>
      <c r="AB147" s="229" t="b">
        <f>VLOOKUP(D147,LF_Ballast!$A$8:$I$220,9,FALSE)="Dimming"</f>
        <v>0</v>
      </c>
      <c r="AC147" s="229" t="b">
        <f>VLOOKUP(D147,LF_Ballast!$A$8:$I$220,4,FALSE)="PS"</f>
        <v>0</v>
      </c>
      <c r="AD147" s="210"/>
      <c r="AE147" s="210">
        <f t="shared" si="21"/>
        <v>2</v>
      </c>
      <c r="AF147" s="184">
        <f t="shared" si="22"/>
        <v>0</v>
      </c>
      <c r="AG147" s="184">
        <f t="shared" si="23"/>
        <v>0</v>
      </c>
      <c r="AH147" s="184">
        <f>VLOOKUP($C147,LF_lamp!$A$8:$H$68,8,FALSE)*AE147</f>
        <v>120</v>
      </c>
      <c r="AI147" s="184">
        <f>VLOOKUP($C147,LF_lamp!$A$8:$H$68,8,FALSE)*AF147</f>
        <v>0</v>
      </c>
      <c r="AJ147" s="184">
        <f>VLOOKUP($C147,LF_lamp!$A$8:$H$68,8,FALSE)*AG147</f>
        <v>0</v>
      </c>
      <c r="AK147" s="184">
        <f t="shared" si="20"/>
        <v>2</v>
      </c>
      <c r="AL147" s="184">
        <f t="shared" si="24"/>
        <v>0</v>
      </c>
      <c r="AM147" s="184">
        <f t="shared" si="25"/>
        <v>0</v>
      </c>
      <c r="AN147" s="184"/>
      <c r="AO147" s="184" t="str">
        <f>IF($W147&gt;0,INDEX('CostModel Coef'!D$17:D$18,$W147),"")</f>
        <v/>
      </c>
      <c r="AP147" s="184" t="str">
        <f>IF($W147&gt;0,INDEX('CostModel Coef'!E$17:E$18,$W147),"")</f>
        <v/>
      </c>
      <c r="AQ147" s="184" t="str">
        <f>IF($W147&gt;0,INDEX('CostModel Coef'!F$17:F$18,$W147),"")</f>
        <v/>
      </c>
      <c r="AR147" s="184" t="str">
        <f>IF($W147&gt;0,INDEX('CostModel Coef'!G$17:G$18,$W147),"")</f>
        <v/>
      </c>
      <c r="AS147" s="184" t="str">
        <f>IF($W147&gt;0,INDEX('CostModel Coef'!H$17:H$18,$W147),"")</f>
        <v/>
      </c>
      <c r="AT147" s="184" t="str">
        <f>IF($W147&gt;0,INDEX('CostModel Coef'!I$17:I$18,$W147),"")</f>
        <v/>
      </c>
      <c r="AU147" s="184" t="str">
        <f>IF($W147&gt;0,INDEX('CostModel Coef'!J$17:J$18,$W147),"")</f>
        <v/>
      </c>
      <c r="AV147" s="184" t="str">
        <f>IF($W147&gt;0,INDEX('CostModel Coef'!K$17:K$18,$W147),"")</f>
        <v/>
      </c>
      <c r="AW147" s="184" t="str">
        <f>IF($W147&gt;0,INDEX('CostModel Coef'!L$17:L$18,$W147),"")</f>
        <v/>
      </c>
      <c r="AX147" s="184" t="str">
        <f>IF($W147&gt;0,INDEX('CostModel Coef'!M$17:M$18,$W147),"")</f>
        <v/>
      </c>
      <c r="AY147" s="184" t="str">
        <f>IF($W147&gt;0,INDEX('CostModel Coef'!N$17:N$18,$W147),"")</f>
        <v/>
      </c>
      <c r="AZ147" s="184" t="str">
        <f>IF($W147&gt;0,INDEX('CostModel Coef'!O$17:O$18,$W147),"")</f>
        <v/>
      </c>
      <c r="BA147" s="184"/>
      <c r="BB147" s="116">
        <f t="shared" si="29"/>
        <v>0</v>
      </c>
      <c r="BC147" s="116">
        <f t="shared" si="26"/>
        <v>0</v>
      </c>
      <c r="BD147" s="116">
        <f t="shared" si="27"/>
        <v>0</v>
      </c>
      <c r="BE147" s="210"/>
      <c r="BF147" s="196" t="str">
        <f t="shared" si="28"/>
        <v/>
      </c>
      <c r="BG147" s="210"/>
      <c r="BH147" s="210"/>
    </row>
    <row r="148" spans="1:60" hidden="1">
      <c r="A148" s="210" t="s">
        <v>2224</v>
      </c>
      <c r="B148" s="210" t="s">
        <v>1317</v>
      </c>
      <c r="C148" s="210" t="s">
        <v>1239</v>
      </c>
      <c r="D148" s="210" t="s">
        <v>1742</v>
      </c>
      <c r="E148" s="210" t="s">
        <v>129</v>
      </c>
      <c r="F148" s="210">
        <v>1</v>
      </c>
      <c r="G148" s="210">
        <v>1</v>
      </c>
      <c r="H148" s="210">
        <v>1</v>
      </c>
      <c r="I148" s="210">
        <v>69</v>
      </c>
      <c r="J148" s="210" t="s">
        <v>2225</v>
      </c>
      <c r="K148" s="210" t="s">
        <v>83</v>
      </c>
      <c r="L148" s="210">
        <v>69</v>
      </c>
      <c r="M148" s="210"/>
      <c r="N148" s="210" t="s">
        <v>123</v>
      </c>
      <c r="O148" s="210"/>
      <c r="P148" s="210" t="s">
        <v>1799</v>
      </c>
      <c r="Q148" s="210" t="s">
        <v>129</v>
      </c>
      <c r="R148" s="210"/>
      <c r="S148" s="210" t="s">
        <v>111</v>
      </c>
      <c r="T148" s="210" t="s">
        <v>2226</v>
      </c>
      <c r="U148" s="115" t="s">
        <v>105</v>
      </c>
      <c r="V148" s="210" t="str">
        <f>IF(W148=0,"out of scope",(INDEX('CostModel Coef'!$C$17:$C$18,W148)))</f>
        <v>out of scope</v>
      </c>
      <c r="W148" s="210">
        <v>0</v>
      </c>
      <c r="X148" s="210"/>
      <c r="Y148" s="116">
        <f>IFERROR(VLOOKUP(C148,LF_lamp!$A$8:$AI$68,35,0)*F148,0)</f>
        <v>0</v>
      </c>
      <c r="Z148" s="210"/>
      <c r="AA148" s="229">
        <f>VLOOKUP(D148,LF_Ballast!$A$8:$N$220,14,FALSE)</f>
        <v>0.9</v>
      </c>
      <c r="AB148" s="229" t="b">
        <f>VLOOKUP(D148,LF_Ballast!$A$8:$I$220,9,FALSE)="Dimming"</f>
        <v>0</v>
      </c>
      <c r="AC148" s="229" t="b">
        <f>VLOOKUP(D148,LF_Ballast!$A$8:$I$220,4,FALSE)="PS"</f>
        <v>0</v>
      </c>
      <c r="AD148" s="210"/>
      <c r="AE148" s="210">
        <f t="shared" si="21"/>
        <v>1</v>
      </c>
      <c r="AF148" s="184">
        <f t="shared" si="22"/>
        <v>0</v>
      </c>
      <c r="AG148" s="184">
        <f t="shared" si="23"/>
        <v>0</v>
      </c>
      <c r="AH148" s="184">
        <f>VLOOKUP($C148,LF_lamp!$A$8:$H$68,8,FALSE)*AE148</f>
        <v>60</v>
      </c>
      <c r="AI148" s="184">
        <f>VLOOKUP($C148,LF_lamp!$A$8:$H$68,8,FALSE)*AF148</f>
        <v>0</v>
      </c>
      <c r="AJ148" s="184">
        <f>VLOOKUP($C148,LF_lamp!$A$8:$H$68,8,FALSE)*AG148</f>
        <v>0</v>
      </c>
      <c r="AK148" s="184">
        <f t="shared" si="20"/>
        <v>1</v>
      </c>
      <c r="AL148" s="184">
        <f t="shared" si="24"/>
        <v>0</v>
      </c>
      <c r="AM148" s="184">
        <f t="shared" si="25"/>
        <v>0</v>
      </c>
      <c r="AN148" s="184"/>
      <c r="AO148" s="184" t="str">
        <f>IF($W148&gt;0,INDEX('CostModel Coef'!D$17:D$18,$W148),"")</f>
        <v/>
      </c>
      <c r="AP148" s="184" t="str">
        <f>IF($W148&gt;0,INDEX('CostModel Coef'!E$17:E$18,$W148),"")</f>
        <v/>
      </c>
      <c r="AQ148" s="184" t="str">
        <f>IF($W148&gt;0,INDEX('CostModel Coef'!F$17:F$18,$W148),"")</f>
        <v/>
      </c>
      <c r="AR148" s="184" t="str">
        <f>IF($W148&gt;0,INDEX('CostModel Coef'!G$17:G$18,$W148),"")</f>
        <v/>
      </c>
      <c r="AS148" s="184" t="str">
        <f>IF($W148&gt;0,INDEX('CostModel Coef'!H$17:H$18,$W148),"")</f>
        <v/>
      </c>
      <c r="AT148" s="184" t="str">
        <f>IF($W148&gt;0,INDEX('CostModel Coef'!I$17:I$18,$W148),"")</f>
        <v/>
      </c>
      <c r="AU148" s="184" t="str">
        <f>IF($W148&gt;0,INDEX('CostModel Coef'!J$17:J$18,$W148),"")</f>
        <v/>
      </c>
      <c r="AV148" s="184" t="str">
        <f>IF($W148&gt;0,INDEX('CostModel Coef'!K$17:K$18,$W148),"")</f>
        <v/>
      </c>
      <c r="AW148" s="184" t="str">
        <f>IF($W148&gt;0,INDEX('CostModel Coef'!L$17:L$18,$W148),"")</f>
        <v/>
      </c>
      <c r="AX148" s="184" t="str">
        <f>IF($W148&gt;0,INDEX('CostModel Coef'!M$17:M$18,$W148),"")</f>
        <v/>
      </c>
      <c r="AY148" s="184" t="str">
        <f>IF($W148&gt;0,INDEX('CostModel Coef'!N$17:N$18,$W148),"")</f>
        <v/>
      </c>
      <c r="AZ148" s="184" t="str">
        <f>IF($W148&gt;0,INDEX('CostModel Coef'!O$17:O$18,$W148),"")</f>
        <v/>
      </c>
      <c r="BA148" s="184"/>
      <c r="BB148" s="116">
        <f t="shared" si="29"/>
        <v>0</v>
      </c>
      <c r="BC148" s="116">
        <f t="shared" si="26"/>
        <v>0</v>
      </c>
      <c r="BD148" s="116">
        <f t="shared" si="27"/>
        <v>0</v>
      </c>
      <c r="BE148" s="210"/>
      <c r="BF148" s="196" t="str">
        <f t="shared" si="28"/>
        <v/>
      </c>
      <c r="BG148" s="210"/>
      <c r="BH148" s="210"/>
    </row>
    <row r="149" spans="1:60" hidden="1">
      <c r="A149" s="210" t="s">
        <v>2227</v>
      </c>
      <c r="B149" s="210" t="s">
        <v>1811</v>
      </c>
      <c r="C149" s="210" t="s">
        <v>1239</v>
      </c>
      <c r="D149" s="210" t="s">
        <v>1756</v>
      </c>
      <c r="E149" s="210" t="s">
        <v>129</v>
      </c>
      <c r="F149" s="210">
        <v>2</v>
      </c>
      <c r="G149" s="210">
        <v>2</v>
      </c>
      <c r="H149" s="210" t="s">
        <v>1857</v>
      </c>
      <c r="I149" s="210">
        <v>133</v>
      </c>
      <c r="J149" s="210"/>
      <c r="K149" s="210" t="s">
        <v>83</v>
      </c>
      <c r="L149" s="210">
        <v>133</v>
      </c>
      <c r="M149" s="210"/>
      <c r="N149" s="210" t="s">
        <v>117</v>
      </c>
      <c r="O149" s="210" t="s">
        <v>2228</v>
      </c>
      <c r="P149" s="210" t="s">
        <v>1812</v>
      </c>
      <c r="Q149" s="210" t="s">
        <v>129</v>
      </c>
      <c r="R149" s="210"/>
      <c r="S149" s="210" t="s">
        <v>111</v>
      </c>
      <c r="T149" s="210" t="s">
        <v>2229</v>
      </c>
      <c r="U149" s="115" t="s">
        <v>105</v>
      </c>
      <c r="V149" s="210" t="str">
        <f>IF(W149=0,"out of scope",(INDEX('CostModel Coef'!$C$17:$C$18,W149)))</f>
        <v>MagRS</v>
      </c>
      <c r="W149" s="210">
        <v>1</v>
      </c>
      <c r="X149" s="210"/>
      <c r="Y149" s="116">
        <f>IFERROR(VLOOKUP(C149,LF_lamp!$A$8:$AI$68,35,0)*F149,0)</f>
        <v>0</v>
      </c>
      <c r="Z149" s="210"/>
      <c r="AA149" s="229">
        <f>VLOOKUP(D149,LF_Ballast!$A$8:$N$220,14,FALSE)</f>
        <v>0.9</v>
      </c>
      <c r="AB149" s="229" t="b">
        <f>VLOOKUP(D149,LF_Ballast!$A$8:$I$220,9,FALSE)="Dimming"</f>
        <v>0</v>
      </c>
      <c r="AC149" s="229" t="b">
        <f>VLOOKUP(D149,LF_Ballast!$A$8:$I$220,4,FALSE)="PS"</f>
        <v>0</v>
      </c>
      <c r="AD149" s="210"/>
      <c r="AE149" s="210">
        <f t="shared" si="21"/>
        <v>1</v>
      </c>
      <c r="AF149" s="184">
        <f t="shared" si="22"/>
        <v>2</v>
      </c>
      <c r="AG149" s="184">
        <f t="shared" si="23"/>
        <v>0</v>
      </c>
      <c r="AH149" s="184">
        <f>VLOOKUP($C149,LF_lamp!$A$8:$H$68,8,FALSE)*AE149</f>
        <v>60</v>
      </c>
      <c r="AI149" s="184">
        <f>VLOOKUP($C149,LF_lamp!$A$8:$H$68,8,FALSE)*AF149</f>
        <v>120</v>
      </c>
      <c r="AJ149" s="184">
        <f>VLOOKUP($C149,LF_lamp!$A$8:$H$68,8,FALSE)*AG149</f>
        <v>0</v>
      </c>
      <c r="AK149" s="184">
        <f t="shared" si="20"/>
        <v>1</v>
      </c>
      <c r="AL149" s="184">
        <f t="shared" si="24"/>
        <v>1</v>
      </c>
      <c r="AM149" s="184">
        <f t="shared" si="25"/>
        <v>0</v>
      </c>
      <c r="AN149" s="184"/>
      <c r="AO149" s="184">
        <f>IF($W149&gt;0,INDEX('CostModel Coef'!D$17:D$18,$W149),"")</f>
        <v>14.69</v>
      </c>
      <c r="AP149" s="184">
        <f>IF($W149&gt;0,INDEX('CostModel Coef'!E$17:E$18,$W149),"")</f>
        <v>0.4</v>
      </c>
      <c r="AQ149" s="184">
        <f>IF($W149&gt;0,INDEX('CostModel Coef'!F$17:F$18,$W149),"")</f>
        <v>9</v>
      </c>
      <c r="AR149" s="184">
        <f>IF($W149&gt;0,INDEX('CostModel Coef'!G$17:G$18,$W149),"")</f>
        <v>604</v>
      </c>
      <c r="AS149" s="184">
        <f>IF($W149&gt;0,INDEX('CostModel Coef'!H$17:H$18,$W149),"")</f>
        <v>10.56</v>
      </c>
      <c r="AT149" s="184">
        <f>IF($W149&gt;0,INDEX('CostModel Coef'!I$17:I$18,$W149),"")</f>
        <v>0.6</v>
      </c>
      <c r="AU149" s="184">
        <f>IF($W149&gt;0,INDEX('CostModel Coef'!J$17:J$18,$W149),"")</f>
        <v>1.2</v>
      </c>
      <c r="AV149" s="184">
        <f>IF($W149&gt;0,INDEX('CostModel Coef'!K$17:K$18,$W149),"")</f>
        <v>30.78</v>
      </c>
      <c r="AW149" s="184">
        <f>IF($W149&gt;0,INDEX('CostModel Coef'!L$17:L$18,$W149),"")</f>
        <v>0</v>
      </c>
      <c r="AX149" s="184">
        <f>IF($W149&gt;0,INDEX('CostModel Coef'!M$17:M$18,$W149),"")</f>
        <v>40.89</v>
      </c>
      <c r="AY149" s="184">
        <f>IF($W149&gt;0,INDEX('CostModel Coef'!N$17:N$18,$W149),"")</f>
        <v>0</v>
      </c>
      <c r="AZ149" s="184">
        <f>IF($W149&gt;0,INDEX('CostModel Coef'!O$17:O$18,$W149),"")</f>
        <v>0</v>
      </c>
      <c r="BA149" s="184"/>
      <c r="BB149" s="116">
        <f t="shared" si="29"/>
        <v>89.084000000000003</v>
      </c>
      <c r="BC149" s="116">
        <f t="shared" si="26"/>
        <v>113.084</v>
      </c>
      <c r="BD149" s="116">
        <f t="shared" si="27"/>
        <v>0</v>
      </c>
      <c r="BE149" s="210"/>
      <c r="BF149" s="196" t="str">
        <f t="shared" si="28"/>
        <v/>
      </c>
      <c r="BG149" s="210"/>
      <c r="BH149" s="210"/>
    </row>
    <row r="150" spans="1:60" hidden="1">
      <c r="A150" s="210" t="s">
        <v>2230</v>
      </c>
      <c r="B150" s="210" t="s">
        <v>203</v>
      </c>
      <c r="C150" s="210" t="s">
        <v>1239</v>
      </c>
      <c r="D150" s="210" t="s">
        <v>1756</v>
      </c>
      <c r="E150" s="210" t="s">
        <v>129</v>
      </c>
      <c r="F150" s="210">
        <v>2</v>
      </c>
      <c r="G150" s="210">
        <v>1</v>
      </c>
      <c r="H150" s="210">
        <v>2</v>
      </c>
      <c r="I150" s="210">
        <v>123</v>
      </c>
      <c r="J150" s="210" t="s">
        <v>2231</v>
      </c>
      <c r="K150" s="210" t="s">
        <v>83</v>
      </c>
      <c r="L150" s="210">
        <v>123</v>
      </c>
      <c r="M150" s="210"/>
      <c r="N150" s="210" t="s">
        <v>123</v>
      </c>
      <c r="O150" s="210"/>
      <c r="P150" s="210" t="s">
        <v>1799</v>
      </c>
      <c r="Q150" s="210" t="s">
        <v>129</v>
      </c>
      <c r="R150" s="210"/>
      <c r="S150" s="210" t="s">
        <v>111</v>
      </c>
      <c r="T150" s="210" t="s">
        <v>2232</v>
      </c>
      <c r="U150" s="115" t="s">
        <v>105</v>
      </c>
      <c r="V150" s="210" t="str">
        <f>IF(W150=0,"out of scope",(INDEX('CostModel Coef'!$C$17:$C$18,W150)))</f>
        <v>MagRS</v>
      </c>
      <c r="W150" s="210">
        <v>1</v>
      </c>
      <c r="X150" s="210"/>
      <c r="Y150" s="116">
        <f>IFERROR(VLOOKUP(C150,LF_lamp!$A$8:$AI$68,35,0)*F150,0)</f>
        <v>0</v>
      </c>
      <c r="Z150" s="210"/>
      <c r="AA150" s="229">
        <f>VLOOKUP(D150,LF_Ballast!$A$8:$N$220,14,FALSE)</f>
        <v>0.9</v>
      </c>
      <c r="AB150" s="229" t="b">
        <f>VLOOKUP(D150,LF_Ballast!$A$8:$I$220,9,FALSE)="Dimming"</f>
        <v>0</v>
      </c>
      <c r="AC150" s="229" t="b">
        <f>VLOOKUP(D150,LF_Ballast!$A$8:$I$220,4,FALSE)="PS"</f>
        <v>0</v>
      </c>
      <c r="AD150" s="210"/>
      <c r="AE150" s="210">
        <f t="shared" si="21"/>
        <v>2</v>
      </c>
      <c r="AF150" s="184">
        <f t="shared" si="22"/>
        <v>0</v>
      </c>
      <c r="AG150" s="184">
        <f t="shared" si="23"/>
        <v>0</v>
      </c>
      <c r="AH150" s="184">
        <f>VLOOKUP($C150,LF_lamp!$A$8:$H$68,8,FALSE)*AE150</f>
        <v>120</v>
      </c>
      <c r="AI150" s="184">
        <f>VLOOKUP($C150,LF_lamp!$A$8:$H$68,8,FALSE)*AF150</f>
        <v>0</v>
      </c>
      <c r="AJ150" s="184">
        <f>VLOOKUP($C150,LF_lamp!$A$8:$H$68,8,FALSE)*AG150</f>
        <v>0</v>
      </c>
      <c r="AK150" s="184">
        <f t="shared" si="20"/>
        <v>1</v>
      </c>
      <c r="AL150" s="184">
        <f t="shared" si="24"/>
        <v>0</v>
      </c>
      <c r="AM150" s="184">
        <f t="shared" si="25"/>
        <v>0</v>
      </c>
      <c r="AN150" s="184"/>
      <c r="AO150" s="184">
        <f>IF($W150&gt;0,INDEX('CostModel Coef'!D$17:D$18,$W150),"")</f>
        <v>14.69</v>
      </c>
      <c r="AP150" s="184">
        <f>IF($W150&gt;0,INDEX('CostModel Coef'!E$17:E$18,$W150),"")</f>
        <v>0.4</v>
      </c>
      <c r="AQ150" s="184">
        <f>IF($W150&gt;0,INDEX('CostModel Coef'!F$17:F$18,$W150),"")</f>
        <v>9</v>
      </c>
      <c r="AR150" s="184">
        <f>IF($W150&gt;0,INDEX('CostModel Coef'!G$17:G$18,$W150),"")</f>
        <v>604</v>
      </c>
      <c r="AS150" s="184">
        <f>IF($W150&gt;0,INDEX('CostModel Coef'!H$17:H$18,$W150),"")</f>
        <v>10.56</v>
      </c>
      <c r="AT150" s="184">
        <f>IF($W150&gt;0,INDEX('CostModel Coef'!I$17:I$18,$W150),"")</f>
        <v>0.6</v>
      </c>
      <c r="AU150" s="184">
        <f>IF($W150&gt;0,INDEX('CostModel Coef'!J$17:J$18,$W150),"")</f>
        <v>1.2</v>
      </c>
      <c r="AV150" s="184">
        <f>IF($W150&gt;0,INDEX('CostModel Coef'!K$17:K$18,$W150),"")</f>
        <v>30.78</v>
      </c>
      <c r="AW150" s="184">
        <f>IF($W150&gt;0,INDEX('CostModel Coef'!L$17:L$18,$W150),"")</f>
        <v>0</v>
      </c>
      <c r="AX150" s="184">
        <f>IF($W150&gt;0,INDEX('CostModel Coef'!M$17:M$18,$W150),"")</f>
        <v>40.89</v>
      </c>
      <c r="AY150" s="184">
        <f>IF($W150&gt;0,INDEX('CostModel Coef'!N$17:N$18,$W150),"")</f>
        <v>0</v>
      </c>
      <c r="AZ150" s="184">
        <f>IF($W150&gt;0,INDEX('CostModel Coef'!O$17:O$18,$W150),"")</f>
        <v>0</v>
      </c>
      <c r="BA150" s="184"/>
      <c r="BB150" s="116">
        <f t="shared" si="29"/>
        <v>113.084</v>
      </c>
      <c r="BC150" s="116">
        <f t="shared" si="26"/>
        <v>0</v>
      </c>
      <c r="BD150" s="116">
        <f t="shared" si="27"/>
        <v>0</v>
      </c>
      <c r="BE150" s="210"/>
      <c r="BF150" s="196" t="str">
        <f t="shared" si="28"/>
        <v/>
      </c>
      <c r="BG150" s="210"/>
      <c r="BH150" s="210"/>
    </row>
    <row r="151" spans="1:60" hidden="1">
      <c r="A151" s="210" t="s">
        <v>2233</v>
      </c>
      <c r="B151" s="210" t="s">
        <v>1811</v>
      </c>
      <c r="C151" s="210" t="s">
        <v>1239</v>
      </c>
      <c r="D151" s="210" t="s">
        <v>1756</v>
      </c>
      <c r="E151" s="210" t="s">
        <v>129</v>
      </c>
      <c r="F151" s="210">
        <v>2</v>
      </c>
      <c r="G151" s="210">
        <v>2</v>
      </c>
      <c r="H151" s="210" t="s">
        <v>1857</v>
      </c>
      <c r="I151" s="210">
        <v>133</v>
      </c>
      <c r="J151" s="210"/>
      <c r="K151" s="210" t="s">
        <v>83</v>
      </c>
      <c r="L151" s="210">
        <v>133</v>
      </c>
      <c r="M151" s="210"/>
      <c r="N151" s="210" t="s">
        <v>117</v>
      </c>
      <c r="O151" s="210" t="s">
        <v>2228</v>
      </c>
      <c r="P151" s="210" t="s">
        <v>1799</v>
      </c>
      <c r="Q151" s="210" t="s">
        <v>129</v>
      </c>
      <c r="R151" s="210"/>
      <c r="S151" s="210" t="s">
        <v>111</v>
      </c>
      <c r="T151" s="210" t="s">
        <v>2234</v>
      </c>
      <c r="U151" s="115" t="s">
        <v>105</v>
      </c>
      <c r="V151" s="210" t="str">
        <f>IF(W151=0,"out of scope",(INDEX('CostModel Coef'!$C$17:$C$18,W151)))</f>
        <v>MagRS</v>
      </c>
      <c r="W151" s="210">
        <v>1</v>
      </c>
      <c r="X151" s="210"/>
      <c r="Y151" s="116">
        <f>IFERROR(VLOOKUP(C151,LF_lamp!$A$8:$AI$68,35,0)*F151,0)</f>
        <v>0</v>
      </c>
      <c r="Z151" s="210"/>
      <c r="AA151" s="229">
        <f>VLOOKUP(D151,LF_Ballast!$A$8:$N$220,14,FALSE)</f>
        <v>0.9</v>
      </c>
      <c r="AB151" s="229" t="b">
        <f>VLOOKUP(D151,LF_Ballast!$A$8:$I$220,9,FALSE)="Dimming"</f>
        <v>0</v>
      </c>
      <c r="AC151" s="229" t="b">
        <f>VLOOKUP(D151,LF_Ballast!$A$8:$I$220,4,FALSE)="PS"</f>
        <v>0</v>
      </c>
      <c r="AD151" s="210"/>
      <c r="AE151" s="210">
        <f t="shared" si="21"/>
        <v>1</v>
      </c>
      <c r="AF151" s="184">
        <f t="shared" si="22"/>
        <v>2</v>
      </c>
      <c r="AG151" s="184">
        <f t="shared" si="23"/>
        <v>0</v>
      </c>
      <c r="AH151" s="184">
        <f>VLOOKUP($C151,LF_lamp!$A$8:$H$68,8,FALSE)*AE151</f>
        <v>60</v>
      </c>
      <c r="AI151" s="184">
        <f>VLOOKUP($C151,LF_lamp!$A$8:$H$68,8,FALSE)*AF151</f>
        <v>120</v>
      </c>
      <c r="AJ151" s="184">
        <f>VLOOKUP($C151,LF_lamp!$A$8:$H$68,8,FALSE)*AG151</f>
        <v>0</v>
      </c>
      <c r="AK151" s="184">
        <f t="shared" si="20"/>
        <v>1</v>
      </c>
      <c r="AL151" s="184">
        <f t="shared" si="24"/>
        <v>1</v>
      </c>
      <c r="AM151" s="184">
        <f t="shared" si="25"/>
        <v>0</v>
      </c>
      <c r="AN151" s="184"/>
      <c r="AO151" s="184">
        <f>IF($W151&gt;0,INDEX('CostModel Coef'!D$17:D$18,$W151),"")</f>
        <v>14.69</v>
      </c>
      <c r="AP151" s="184">
        <f>IF($W151&gt;0,INDEX('CostModel Coef'!E$17:E$18,$W151),"")</f>
        <v>0.4</v>
      </c>
      <c r="AQ151" s="184">
        <f>IF($W151&gt;0,INDEX('CostModel Coef'!F$17:F$18,$W151),"")</f>
        <v>9</v>
      </c>
      <c r="AR151" s="184">
        <f>IF($W151&gt;0,INDEX('CostModel Coef'!G$17:G$18,$W151),"")</f>
        <v>604</v>
      </c>
      <c r="AS151" s="184">
        <f>IF($W151&gt;0,INDEX('CostModel Coef'!H$17:H$18,$W151),"")</f>
        <v>10.56</v>
      </c>
      <c r="AT151" s="184">
        <f>IF($W151&gt;0,INDEX('CostModel Coef'!I$17:I$18,$W151),"")</f>
        <v>0.6</v>
      </c>
      <c r="AU151" s="184">
        <f>IF($W151&gt;0,INDEX('CostModel Coef'!J$17:J$18,$W151),"")</f>
        <v>1.2</v>
      </c>
      <c r="AV151" s="184">
        <f>IF($W151&gt;0,INDEX('CostModel Coef'!K$17:K$18,$W151),"")</f>
        <v>30.78</v>
      </c>
      <c r="AW151" s="184">
        <f>IF($W151&gt;0,INDEX('CostModel Coef'!L$17:L$18,$W151),"")</f>
        <v>0</v>
      </c>
      <c r="AX151" s="184">
        <f>IF($W151&gt;0,INDEX('CostModel Coef'!M$17:M$18,$W151),"")</f>
        <v>40.89</v>
      </c>
      <c r="AY151" s="184">
        <f>IF($W151&gt;0,INDEX('CostModel Coef'!N$17:N$18,$W151),"")</f>
        <v>0</v>
      </c>
      <c r="AZ151" s="184">
        <f>IF($W151&gt;0,INDEX('CostModel Coef'!O$17:O$18,$W151),"")</f>
        <v>0</v>
      </c>
      <c r="BA151" s="184"/>
      <c r="BB151" s="116">
        <f t="shared" si="29"/>
        <v>89.084000000000003</v>
      </c>
      <c r="BC151" s="116">
        <f t="shared" si="26"/>
        <v>113.084</v>
      </c>
      <c r="BD151" s="116">
        <f t="shared" si="27"/>
        <v>0</v>
      </c>
      <c r="BE151" s="210"/>
      <c r="BF151" s="196" t="str">
        <f t="shared" si="28"/>
        <v/>
      </c>
      <c r="BG151" s="210"/>
      <c r="BH151" s="210"/>
    </row>
    <row r="152" spans="1:60" hidden="1">
      <c r="A152" s="210" t="s">
        <v>2235</v>
      </c>
      <c r="B152" s="210" t="s">
        <v>203</v>
      </c>
      <c r="C152" s="210" t="s">
        <v>1239</v>
      </c>
      <c r="D152" s="210" t="s">
        <v>1756</v>
      </c>
      <c r="E152" s="210" t="s">
        <v>129</v>
      </c>
      <c r="F152" s="210">
        <v>3</v>
      </c>
      <c r="G152" s="210">
        <v>2</v>
      </c>
      <c r="H152" s="210" t="s">
        <v>1857</v>
      </c>
      <c r="I152" s="210">
        <v>210</v>
      </c>
      <c r="J152" s="210" t="s">
        <v>2236</v>
      </c>
      <c r="K152" s="210" t="s">
        <v>83</v>
      </c>
      <c r="L152" s="210">
        <v>210</v>
      </c>
      <c r="M152" s="210"/>
      <c r="N152" s="210" t="s">
        <v>123</v>
      </c>
      <c r="O152" s="210" t="s">
        <v>2228</v>
      </c>
      <c r="P152" s="210" t="s">
        <v>1799</v>
      </c>
      <c r="Q152" s="210" t="s">
        <v>129</v>
      </c>
      <c r="R152" s="210"/>
      <c r="S152" s="210" t="s">
        <v>111</v>
      </c>
      <c r="T152" s="210" t="s">
        <v>2237</v>
      </c>
      <c r="U152" s="115" t="s">
        <v>105</v>
      </c>
      <c r="V152" s="210" t="str">
        <f>IF(W152=0,"out of scope",(INDEX('CostModel Coef'!$C$17:$C$18,W152)))</f>
        <v>MagRS</v>
      </c>
      <c r="W152" s="210">
        <v>1</v>
      </c>
      <c r="X152" s="210"/>
      <c r="Y152" s="116">
        <f>IFERROR(VLOOKUP(C152,LF_lamp!$A$8:$AI$68,35,0)*F152,0)</f>
        <v>0</v>
      </c>
      <c r="Z152" s="210"/>
      <c r="AA152" s="229">
        <f>VLOOKUP(D152,LF_Ballast!$A$8:$N$220,14,FALSE)</f>
        <v>0.9</v>
      </c>
      <c r="AB152" s="229" t="b">
        <f>VLOOKUP(D152,LF_Ballast!$A$8:$I$220,9,FALSE)="Dimming"</f>
        <v>0</v>
      </c>
      <c r="AC152" s="229" t="b">
        <f>VLOOKUP(D152,LF_Ballast!$A$8:$I$220,4,FALSE)="PS"</f>
        <v>0</v>
      </c>
      <c r="AD152" s="210"/>
      <c r="AE152" s="210">
        <f t="shared" si="21"/>
        <v>1</v>
      </c>
      <c r="AF152" s="184">
        <f t="shared" si="22"/>
        <v>2</v>
      </c>
      <c r="AG152" s="184">
        <f t="shared" si="23"/>
        <v>0</v>
      </c>
      <c r="AH152" s="184">
        <f>VLOOKUP($C152,LF_lamp!$A$8:$H$68,8,FALSE)*AE152</f>
        <v>60</v>
      </c>
      <c r="AI152" s="184">
        <f>VLOOKUP($C152,LF_lamp!$A$8:$H$68,8,FALSE)*AF152</f>
        <v>120</v>
      </c>
      <c r="AJ152" s="184">
        <f>VLOOKUP($C152,LF_lamp!$A$8:$H$68,8,FALSE)*AG152</f>
        <v>0</v>
      </c>
      <c r="AK152" s="184">
        <f t="shared" si="20"/>
        <v>1</v>
      </c>
      <c r="AL152" s="184">
        <f t="shared" si="24"/>
        <v>1</v>
      </c>
      <c r="AM152" s="184">
        <f t="shared" si="25"/>
        <v>0</v>
      </c>
      <c r="AN152" s="184"/>
      <c r="AO152" s="184">
        <f>IF($W152&gt;0,INDEX('CostModel Coef'!D$17:D$18,$W152),"")</f>
        <v>14.69</v>
      </c>
      <c r="AP152" s="184">
        <f>IF($W152&gt;0,INDEX('CostModel Coef'!E$17:E$18,$W152),"")</f>
        <v>0.4</v>
      </c>
      <c r="AQ152" s="184">
        <f>IF($W152&gt;0,INDEX('CostModel Coef'!F$17:F$18,$W152),"")</f>
        <v>9</v>
      </c>
      <c r="AR152" s="184">
        <f>IF($W152&gt;0,INDEX('CostModel Coef'!G$17:G$18,$W152),"")</f>
        <v>604</v>
      </c>
      <c r="AS152" s="184">
        <f>IF($W152&gt;0,INDEX('CostModel Coef'!H$17:H$18,$W152),"")</f>
        <v>10.56</v>
      </c>
      <c r="AT152" s="184">
        <f>IF($W152&gt;0,INDEX('CostModel Coef'!I$17:I$18,$W152),"")</f>
        <v>0.6</v>
      </c>
      <c r="AU152" s="184">
        <f>IF($W152&gt;0,INDEX('CostModel Coef'!J$17:J$18,$W152),"")</f>
        <v>1.2</v>
      </c>
      <c r="AV152" s="184">
        <f>IF($W152&gt;0,INDEX('CostModel Coef'!K$17:K$18,$W152),"")</f>
        <v>30.78</v>
      </c>
      <c r="AW152" s="184">
        <f>IF($W152&gt;0,INDEX('CostModel Coef'!L$17:L$18,$W152),"")</f>
        <v>0</v>
      </c>
      <c r="AX152" s="184">
        <f>IF($W152&gt;0,INDEX('CostModel Coef'!M$17:M$18,$W152),"")</f>
        <v>40.89</v>
      </c>
      <c r="AY152" s="184">
        <f>IF($W152&gt;0,INDEX('CostModel Coef'!N$17:N$18,$W152),"")</f>
        <v>0</v>
      </c>
      <c r="AZ152" s="184">
        <f>IF($W152&gt;0,INDEX('CostModel Coef'!O$17:O$18,$W152),"")</f>
        <v>0</v>
      </c>
      <c r="BA152" s="184"/>
      <c r="BB152" s="116">
        <f t="shared" si="29"/>
        <v>89.084000000000003</v>
      </c>
      <c r="BC152" s="116">
        <f t="shared" si="26"/>
        <v>113.084</v>
      </c>
      <c r="BD152" s="116">
        <f t="shared" si="27"/>
        <v>0</v>
      </c>
      <c r="BE152" s="210"/>
      <c r="BF152" s="196" t="str">
        <f t="shared" si="28"/>
        <v/>
      </c>
      <c r="BG152" s="210"/>
      <c r="BH152" s="210"/>
    </row>
    <row r="153" spans="1:60" hidden="1">
      <c r="A153" s="210" t="s">
        <v>2238</v>
      </c>
      <c r="B153" s="210" t="s">
        <v>203</v>
      </c>
      <c r="C153" s="210" t="s">
        <v>1239</v>
      </c>
      <c r="D153" s="210" t="s">
        <v>1756</v>
      </c>
      <c r="E153" s="210" t="s">
        <v>129</v>
      </c>
      <c r="F153" s="210">
        <v>4</v>
      </c>
      <c r="G153" s="210">
        <v>2</v>
      </c>
      <c r="H153" s="210">
        <v>2</v>
      </c>
      <c r="I153" s="210">
        <v>246</v>
      </c>
      <c r="J153" s="210" t="s">
        <v>2239</v>
      </c>
      <c r="K153" s="210" t="s">
        <v>83</v>
      </c>
      <c r="L153" s="210">
        <v>246</v>
      </c>
      <c r="M153" s="210"/>
      <c r="N153" s="210" t="s">
        <v>123</v>
      </c>
      <c r="O153" s="210"/>
      <c r="P153" s="210" t="s">
        <v>1799</v>
      </c>
      <c r="Q153" s="210" t="s">
        <v>129</v>
      </c>
      <c r="R153" s="210"/>
      <c r="S153" s="210" t="s">
        <v>111</v>
      </c>
      <c r="T153" s="210" t="s">
        <v>2240</v>
      </c>
      <c r="U153" s="115" t="s">
        <v>105</v>
      </c>
      <c r="V153" s="210" t="str">
        <f>IF(W153=0,"out of scope",(INDEX('CostModel Coef'!$C$17:$C$18,W153)))</f>
        <v>MagRS</v>
      </c>
      <c r="W153" s="210">
        <v>1</v>
      </c>
      <c r="X153" s="210"/>
      <c r="Y153" s="116">
        <f>IFERROR(VLOOKUP(C153,LF_lamp!$A$8:$AI$68,35,0)*F153,0)</f>
        <v>0</v>
      </c>
      <c r="Z153" s="210"/>
      <c r="AA153" s="229">
        <f>VLOOKUP(D153,LF_Ballast!$A$8:$N$220,14,FALSE)</f>
        <v>0.9</v>
      </c>
      <c r="AB153" s="229" t="b">
        <f>VLOOKUP(D153,LF_Ballast!$A$8:$I$220,9,FALSE)="Dimming"</f>
        <v>0</v>
      </c>
      <c r="AC153" s="229" t="b">
        <f>VLOOKUP(D153,LF_Ballast!$A$8:$I$220,4,FALSE)="PS"</f>
        <v>0</v>
      </c>
      <c r="AD153" s="210"/>
      <c r="AE153" s="210">
        <f t="shared" si="21"/>
        <v>2</v>
      </c>
      <c r="AF153" s="184">
        <f t="shared" si="22"/>
        <v>0</v>
      </c>
      <c r="AG153" s="184">
        <f t="shared" si="23"/>
        <v>0</v>
      </c>
      <c r="AH153" s="184">
        <f>VLOOKUP($C153,LF_lamp!$A$8:$H$68,8,FALSE)*AE153</f>
        <v>120</v>
      </c>
      <c r="AI153" s="184">
        <f>VLOOKUP($C153,LF_lamp!$A$8:$H$68,8,FALSE)*AF153</f>
        <v>0</v>
      </c>
      <c r="AJ153" s="184">
        <f>VLOOKUP($C153,LF_lamp!$A$8:$H$68,8,FALSE)*AG153</f>
        <v>0</v>
      </c>
      <c r="AK153" s="184">
        <f t="shared" si="20"/>
        <v>2</v>
      </c>
      <c r="AL153" s="184">
        <f t="shared" si="24"/>
        <v>0</v>
      </c>
      <c r="AM153" s="184">
        <f t="shared" si="25"/>
        <v>0</v>
      </c>
      <c r="AN153" s="184"/>
      <c r="AO153" s="184">
        <f>IF($W153&gt;0,INDEX('CostModel Coef'!D$17:D$18,$W153),"")</f>
        <v>14.69</v>
      </c>
      <c r="AP153" s="184">
        <f>IF($W153&gt;0,INDEX('CostModel Coef'!E$17:E$18,$W153),"")</f>
        <v>0.4</v>
      </c>
      <c r="AQ153" s="184">
        <f>IF($W153&gt;0,INDEX('CostModel Coef'!F$17:F$18,$W153),"")</f>
        <v>9</v>
      </c>
      <c r="AR153" s="184">
        <f>IF($W153&gt;0,INDEX('CostModel Coef'!G$17:G$18,$W153),"")</f>
        <v>604</v>
      </c>
      <c r="AS153" s="184">
        <f>IF($W153&gt;0,INDEX('CostModel Coef'!H$17:H$18,$W153),"")</f>
        <v>10.56</v>
      </c>
      <c r="AT153" s="184">
        <f>IF($W153&gt;0,INDEX('CostModel Coef'!I$17:I$18,$W153),"")</f>
        <v>0.6</v>
      </c>
      <c r="AU153" s="184">
        <f>IF($W153&gt;0,INDEX('CostModel Coef'!J$17:J$18,$W153),"")</f>
        <v>1.2</v>
      </c>
      <c r="AV153" s="184">
        <f>IF($W153&gt;0,INDEX('CostModel Coef'!K$17:K$18,$W153),"")</f>
        <v>30.78</v>
      </c>
      <c r="AW153" s="184">
        <f>IF($W153&gt;0,INDEX('CostModel Coef'!L$17:L$18,$W153),"")</f>
        <v>0</v>
      </c>
      <c r="AX153" s="184">
        <f>IF($W153&gt;0,INDEX('CostModel Coef'!M$17:M$18,$W153),"")</f>
        <v>40.89</v>
      </c>
      <c r="AY153" s="184">
        <f>IF($W153&gt;0,INDEX('CostModel Coef'!N$17:N$18,$W153),"")</f>
        <v>0</v>
      </c>
      <c r="AZ153" s="184">
        <f>IF($W153&gt;0,INDEX('CostModel Coef'!O$17:O$18,$W153),"")</f>
        <v>0</v>
      </c>
      <c r="BA153" s="184"/>
      <c r="BB153" s="116">
        <f t="shared" si="29"/>
        <v>226.16800000000001</v>
      </c>
      <c r="BC153" s="116">
        <f t="shared" si="26"/>
        <v>0</v>
      </c>
      <c r="BD153" s="116">
        <f t="shared" si="27"/>
        <v>0</v>
      </c>
      <c r="BE153" s="210"/>
      <c r="BF153" s="196" t="str">
        <f t="shared" si="28"/>
        <v/>
      </c>
      <c r="BG153" s="210"/>
      <c r="BH153" s="210"/>
    </row>
    <row r="154" spans="1:60" hidden="1">
      <c r="A154" s="210" t="s">
        <v>2241</v>
      </c>
      <c r="B154" s="210" t="s">
        <v>203</v>
      </c>
      <c r="C154" s="210" t="s">
        <v>1239</v>
      </c>
      <c r="D154" s="210" t="s">
        <v>1756</v>
      </c>
      <c r="E154" s="210" t="s">
        <v>129</v>
      </c>
      <c r="F154" s="210">
        <v>1</v>
      </c>
      <c r="G154" s="210">
        <v>0.5</v>
      </c>
      <c r="H154" s="210">
        <v>2</v>
      </c>
      <c r="I154" s="210">
        <v>62</v>
      </c>
      <c r="J154" s="210" t="s">
        <v>2242</v>
      </c>
      <c r="K154" s="210" t="s">
        <v>83</v>
      </c>
      <c r="L154" s="210">
        <v>62</v>
      </c>
      <c r="M154" s="210"/>
      <c r="N154" s="210" t="s">
        <v>123</v>
      </c>
      <c r="O154" s="210"/>
      <c r="P154" s="210" t="s">
        <v>1799</v>
      </c>
      <c r="Q154" s="210" t="s">
        <v>129</v>
      </c>
      <c r="R154" s="210"/>
      <c r="S154" s="210" t="s">
        <v>111</v>
      </c>
      <c r="T154" s="210" t="s">
        <v>2243</v>
      </c>
      <c r="U154" s="115" t="s">
        <v>105</v>
      </c>
      <c r="V154" s="210" t="str">
        <f>IF(W154=0,"out of scope",(INDEX('CostModel Coef'!$C$17:$C$18,W154)))</f>
        <v>MagRS</v>
      </c>
      <c r="W154" s="210">
        <v>1</v>
      </c>
      <c r="X154" s="210"/>
      <c r="Y154" s="116">
        <f>IFERROR(VLOOKUP(C154,LF_lamp!$A$8:$AI$68,35,0)*F154,0)</f>
        <v>0</v>
      </c>
      <c r="Z154" s="210"/>
      <c r="AA154" s="229">
        <f>VLOOKUP(D154,LF_Ballast!$A$8:$N$220,14,FALSE)</f>
        <v>0.9</v>
      </c>
      <c r="AB154" s="229" t="b">
        <f>VLOOKUP(D154,LF_Ballast!$A$8:$I$220,9,FALSE)="Dimming"</f>
        <v>0</v>
      </c>
      <c r="AC154" s="229" t="b">
        <f>VLOOKUP(D154,LF_Ballast!$A$8:$I$220,4,FALSE)="PS"</f>
        <v>0</v>
      </c>
      <c r="AD154" s="210"/>
      <c r="AE154" s="210">
        <f t="shared" si="21"/>
        <v>2</v>
      </c>
      <c r="AF154" s="184">
        <f t="shared" si="22"/>
        <v>0</v>
      </c>
      <c r="AG154" s="184">
        <f t="shared" si="23"/>
        <v>0</v>
      </c>
      <c r="AH154" s="184">
        <f>VLOOKUP($C154,LF_lamp!$A$8:$H$68,8,FALSE)*AE154</f>
        <v>120</v>
      </c>
      <c r="AI154" s="184">
        <f>VLOOKUP($C154,LF_lamp!$A$8:$H$68,8,FALSE)*AF154</f>
        <v>0</v>
      </c>
      <c r="AJ154" s="184">
        <f>VLOOKUP($C154,LF_lamp!$A$8:$H$68,8,FALSE)*AG154</f>
        <v>0</v>
      </c>
      <c r="AK154" s="184">
        <f t="shared" si="20"/>
        <v>0.5</v>
      </c>
      <c r="AL154" s="184">
        <f t="shared" si="24"/>
        <v>0</v>
      </c>
      <c r="AM154" s="184">
        <f t="shared" si="25"/>
        <v>0</v>
      </c>
      <c r="AN154" s="184"/>
      <c r="AO154" s="184">
        <f>IF($W154&gt;0,INDEX('CostModel Coef'!D$17:D$18,$W154),"")</f>
        <v>14.69</v>
      </c>
      <c r="AP154" s="184">
        <f>IF($W154&gt;0,INDEX('CostModel Coef'!E$17:E$18,$W154),"")</f>
        <v>0.4</v>
      </c>
      <c r="AQ154" s="184">
        <f>IF($W154&gt;0,INDEX('CostModel Coef'!F$17:F$18,$W154),"")</f>
        <v>9</v>
      </c>
      <c r="AR154" s="184">
        <f>IF($W154&gt;0,INDEX('CostModel Coef'!G$17:G$18,$W154),"")</f>
        <v>604</v>
      </c>
      <c r="AS154" s="184">
        <f>IF($W154&gt;0,INDEX('CostModel Coef'!H$17:H$18,$W154),"")</f>
        <v>10.56</v>
      </c>
      <c r="AT154" s="184">
        <f>IF($W154&gt;0,INDEX('CostModel Coef'!I$17:I$18,$W154),"")</f>
        <v>0.6</v>
      </c>
      <c r="AU154" s="184">
        <f>IF($W154&gt;0,INDEX('CostModel Coef'!J$17:J$18,$W154),"")</f>
        <v>1.2</v>
      </c>
      <c r="AV154" s="184">
        <f>IF($W154&gt;0,INDEX('CostModel Coef'!K$17:K$18,$W154),"")</f>
        <v>30.78</v>
      </c>
      <c r="AW154" s="184">
        <f>IF($W154&gt;0,INDEX('CostModel Coef'!L$17:L$18,$W154),"")</f>
        <v>0</v>
      </c>
      <c r="AX154" s="184">
        <f>IF($W154&gt;0,INDEX('CostModel Coef'!M$17:M$18,$W154),"")</f>
        <v>40.89</v>
      </c>
      <c r="AY154" s="184">
        <f>IF($W154&gt;0,INDEX('CostModel Coef'!N$17:N$18,$W154),"")</f>
        <v>0</v>
      </c>
      <c r="AZ154" s="184">
        <f>IF($W154&gt;0,INDEX('CostModel Coef'!O$17:O$18,$W154),"")</f>
        <v>0</v>
      </c>
      <c r="BA154" s="184"/>
      <c r="BB154" s="116">
        <f t="shared" si="29"/>
        <v>56.542000000000002</v>
      </c>
      <c r="BC154" s="116">
        <f t="shared" si="26"/>
        <v>0</v>
      </c>
      <c r="BD154" s="116">
        <f t="shared" si="27"/>
        <v>0</v>
      </c>
      <c r="BE154" s="210"/>
      <c r="BF154" s="196" t="str">
        <f t="shared" si="28"/>
        <v/>
      </c>
      <c r="BG154" s="210"/>
      <c r="BH154" s="210"/>
    </row>
    <row r="155" spans="1:60" hidden="1">
      <c r="A155" s="210" t="s">
        <v>2244</v>
      </c>
      <c r="B155" s="210" t="s">
        <v>1811</v>
      </c>
      <c r="C155" s="210" t="s">
        <v>1239</v>
      </c>
      <c r="D155" s="210" t="s">
        <v>1756</v>
      </c>
      <c r="E155" s="210" t="s">
        <v>129</v>
      </c>
      <c r="F155" s="210">
        <v>2</v>
      </c>
      <c r="G155" s="210">
        <v>1</v>
      </c>
      <c r="H155" s="210">
        <v>2</v>
      </c>
      <c r="I155" s="210">
        <v>109</v>
      </c>
      <c r="J155" s="210" t="s">
        <v>1833</v>
      </c>
      <c r="K155" s="210" t="s">
        <v>83</v>
      </c>
      <c r="L155" s="210">
        <v>109</v>
      </c>
      <c r="M155" s="210"/>
      <c r="N155" s="210" t="s">
        <v>117</v>
      </c>
      <c r="O155" s="210"/>
      <c r="P155" s="210" t="s">
        <v>1812</v>
      </c>
      <c r="Q155" s="210" t="s">
        <v>136</v>
      </c>
      <c r="R155" s="210"/>
      <c r="S155" s="210" t="s">
        <v>111</v>
      </c>
      <c r="T155" s="210" t="s">
        <v>2245</v>
      </c>
      <c r="U155" s="115" t="s">
        <v>105</v>
      </c>
      <c r="V155" s="210" t="str">
        <f>IF(W155=0,"out of scope",(INDEX('CostModel Coef'!$C$17:$C$18,W155)))</f>
        <v>MagRS</v>
      </c>
      <c r="W155" s="210">
        <v>1</v>
      </c>
      <c r="X155" s="210"/>
      <c r="Y155" s="116">
        <f>IFERROR(VLOOKUP(C155,LF_lamp!$A$8:$AI$68,35,0)*F155,0)</f>
        <v>0</v>
      </c>
      <c r="Z155" s="210"/>
      <c r="AA155" s="229">
        <f>VLOOKUP(D155,LF_Ballast!$A$8:$N$220,14,FALSE)</f>
        <v>0.9</v>
      </c>
      <c r="AB155" s="229" t="b">
        <f>VLOOKUP(D155,LF_Ballast!$A$8:$I$220,9,FALSE)="Dimming"</f>
        <v>0</v>
      </c>
      <c r="AC155" s="229" t="b">
        <f>VLOOKUP(D155,LF_Ballast!$A$8:$I$220,4,FALSE)="PS"</f>
        <v>0</v>
      </c>
      <c r="AD155" s="210"/>
      <c r="AE155" s="210">
        <f t="shared" si="21"/>
        <v>2</v>
      </c>
      <c r="AF155" s="184">
        <f t="shared" si="22"/>
        <v>0</v>
      </c>
      <c r="AG155" s="184">
        <f t="shared" si="23"/>
        <v>0</v>
      </c>
      <c r="AH155" s="184">
        <f>VLOOKUP($C155,LF_lamp!$A$8:$H$68,8,FALSE)*AE155</f>
        <v>120</v>
      </c>
      <c r="AI155" s="184">
        <f>VLOOKUP($C155,LF_lamp!$A$8:$H$68,8,FALSE)*AF155</f>
        <v>0</v>
      </c>
      <c r="AJ155" s="184">
        <f>VLOOKUP($C155,LF_lamp!$A$8:$H$68,8,FALSE)*AG155</f>
        <v>0</v>
      </c>
      <c r="AK155" s="184">
        <f t="shared" si="20"/>
        <v>1</v>
      </c>
      <c r="AL155" s="184">
        <f t="shared" si="24"/>
        <v>0</v>
      </c>
      <c r="AM155" s="184">
        <f t="shared" si="25"/>
        <v>0</v>
      </c>
      <c r="AN155" s="184"/>
      <c r="AO155" s="184">
        <f>IF($W155&gt;0,INDEX('CostModel Coef'!D$17:D$18,$W155),"")</f>
        <v>14.69</v>
      </c>
      <c r="AP155" s="184">
        <f>IF($W155&gt;0,INDEX('CostModel Coef'!E$17:E$18,$W155),"")</f>
        <v>0.4</v>
      </c>
      <c r="AQ155" s="184">
        <f>IF($W155&gt;0,INDEX('CostModel Coef'!F$17:F$18,$W155),"")</f>
        <v>9</v>
      </c>
      <c r="AR155" s="184">
        <f>IF($W155&gt;0,INDEX('CostModel Coef'!G$17:G$18,$W155),"")</f>
        <v>604</v>
      </c>
      <c r="AS155" s="184">
        <f>IF($W155&gt;0,INDEX('CostModel Coef'!H$17:H$18,$W155),"")</f>
        <v>10.56</v>
      </c>
      <c r="AT155" s="184">
        <f>IF($W155&gt;0,INDEX('CostModel Coef'!I$17:I$18,$W155),"")</f>
        <v>0.6</v>
      </c>
      <c r="AU155" s="184">
        <f>IF($W155&gt;0,INDEX('CostModel Coef'!J$17:J$18,$W155),"")</f>
        <v>1.2</v>
      </c>
      <c r="AV155" s="184">
        <f>IF($W155&gt;0,INDEX('CostModel Coef'!K$17:K$18,$W155),"")</f>
        <v>30.78</v>
      </c>
      <c r="AW155" s="184">
        <f>IF($W155&gt;0,INDEX('CostModel Coef'!L$17:L$18,$W155),"")</f>
        <v>0</v>
      </c>
      <c r="AX155" s="184">
        <f>IF($W155&gt;0,INDEX('CostModel Coef'!M$17:M$18,$W155),"")</f>
        <v>40.89</v>
      </c>
      <c r="AY155" s="184">
        <f>IF($W155&gt;0,INDEX('CostModel Coef'!N$17:N$18,$W155),"")</f>
        <v>0</v>
      </c>
      <c r="AZ155" s="184">
        <f>IF($W155&gt;0,INDEX('CostModel Coef'!O$17:O$18,$W155),"")</f>
        <v>0</v>
      </c>
      <c r="BA155" s="184"/>
      <c r="BB155" s="116">
        <f t="shared" si="29"/>
        <v>113.084</v>
      </c>
      <c r="BC155" s="116">
        <f t="shared" si="26"/>
        <v>0</v>
      </c>
      <c r="BD155" s="116">
        <f t="shared" si="27"/>
        <v>0</v>
      </c>
      <c r="BE155" s="210"/>
      <c r="BF155" s="196" t="str">
        <f t="shared" si="28"/>
        <v/>
      </c>
      <c r="BG155" s="210"/>
      <c r="BH155" s="210"/>
    </row>
    <row r="156" spans="1:60" hidden="1">
      <c r="A156" s="210" t="s">
        <v>2246</v>
      </c>
      <c r="B156" s="210" t="s">
        <v>1317</v>
      </c>
      <c r="C156" s="210" t="s">
        <v>1239</v>
      </c>
      <c r="D156" s="210" t="s">
        <v>1762</v>
      </c>
      <c r="E156" s="210" t="s">
        <v>129</v>
      </c>
      <c r="F156" s="210">
        <v>2</v>
      </c>
      <c r="G156" s="210">
        <v>1</v>
      </c>
      <c r="H156" s="210">
        <v>2</v>
      </c>
      <c r="I156" s="210">
        <v>123</v>
      </c>
      <c r="J156" s="210" t="s">
        <v>2247</v>
      </c>
      <c r="K156" s="210" t="s">
        <v>83</v>
      </c>
      <c r="L156" s="210">
        <v>123</v>
      </c>
      <c r="M156" s="210"/>
      <c r="N156" s="210" t="s">
        <v>123</v>
      </c>
      <c r="O156" s="210" t="s">
        <v>2248</v>
      </c>
      <c r="P156" s="210" t="s">
        <v>1799</v>
      </c>
      <c r="Q156" s="210" t="s">
        <v>129</v>
      </c>
      <c r="R156" s="210"/>
      <c r="S156" s="210" t="s">
        <v>111</v>
      </c>
      <c r="T156" s="210" t="s">
        <v>2249</v>
      </c>
      <c r="U156" s="115" t="s">
        <v>105</v>
      </c>
      <c r="V156" s="210" t="str">
        <f>IF(W156=0,"out of scope",(INDEX('CostModel Coef'!$C$17:$C$18,W156)))</f>
        <v>MagRS</v>
      </c>
      <c r="W156" s="210">
        <v>1</v>
      </c>
      <c r="X156" s="210"/>
      <c r="Y156" s="116">
        <f>IFERROR(VLOOKUP(C156,LF_lamp!$A$8:$AI$68,35,0)*F156,0)</f>
        <v>0</v>
      </c>
      <c r="Z156" s="210"/>
      <c r="AA156" s="229">
        <f>VLOOKUP(D156,LF_Ballast!$A$8:$N$220,14,FALSE)</f>
        <v>0.9</v>
      </c>
      <c r="AB156" s="229" t="b">
        <f>VLOOKUP(D156,LF_Ballast!$A$8:$I$220,9,FALSE)="Dimming"</f>
        <v>0</v>
      </c>
      <c r="AC156" s="229" t="b">
        <f>VLOOKUP(D156,LF_Ballast!$A$8:$I$220,4,FALSE)="PS"</f>
        <v>0</v>
      </c>
      <c r="AD156" s="210"/>
      <c r="AE156" s="210">
        <f t="shared" si="21"/>
        <v>2</v>
      </c>
      <c r="AF156" s="184">
        <f t="shared" si="22"/>
        <v>0</v>
      </c>
      <c r="AG156" s="184">
        <f t="shared" si="23"/>
        <v>0</v>
      </c>
      <c r="AH156" s="184">
        <f>VLOOKUP($C156,LF_lamp!$A$8:$H$68,8,FALSE)*AE156</f>
        <v>120</v>
      </c>
      <c r="AI156" s="184">
        <f>VLOOKUP($C156,LF_lamp!$A$8:$H$68,8,FALSE)*AF156</f>
        <v>0</v>
      </c>
      <c r="AJ156" s="184">
        <f>VLOOKUP($C156,LF_lamp!$A$8:$H$68,8,FALSE)*AG156</f>
        <v>0</v>
      </c>
      <c r="AK156" s="184">
        <f t="shared" si="20"/>
        <v>1</v>
      </c>
      <c r="AL156" s="184">
        <f t="shared" si="24"/>
        <v>0</v>
      </c>
      <c r="AM156" s="184">
        <f t="shared" si="25"/>
        <v>0</v>
      </c>
      <c r="AN156" s="184"/>
      <c r="AO156" s="184">
        <f>IF($W156&gt;0,INDEX('CostModel Coef'!D$17:D$18,$W156),"")</f>
        <v>14.69</v>
      </c>
      <c r="AP156" s="184">
        <f>IF($W156&gt;0,INDEX('CostModel Coef'!E$17:E$18,$W156),"")</f>
        <v>0.4</v>
      </c>
      <c r="AQ156" s="184">
        <f>IF($W156&gt;0,INDEX('CostModel Coef'!F$17:F$18,$W156),"")</f>
        <v>9</v>
      </c>
      <c r="AR156" s="184">
        <f>IF($W156&gt;0,INDEX('CostModel Coef'!G$17:G$18,$W156),"")</f>
        <v>604</v>
      </c>
      <c r="AS156" s="184">
        <f>IF($W156&gt;0,INDEX('CostModel Coef'!H$17:H$18,$W156),"")</f>
        <v>10.56</v>
      </c>
      <c r="AT156" s="184">
        <f>IF($W156&gt;0,INDEX('CostModel Coef'!I$17:I$18,$W156),"")</f>
        <v>0.6</v>
      </c>
      <c r="AU156" s="184">
        <f>IF($W156&gt;0,INDEX('CostModel Coef'!J$17:J$18,$W156),"")</f>
        <v>1.2</v>
      </c>
      <c r="AV156" s="184">
        <f>IF($W156&gt;0,INDEX('CostModel Coef'!K$17:K$18,$W156),"")</f>
        <v>30.78</v>
      </c>
      <c r="AW156" s="184">
        <f>IF($W156&gt;0,INDEX('CostModel Coef'!L$17:L$18,$W156),"")</f>
        <v>0</v>
      </c>
      <c r="AX156" s="184">
        <f>IF($W156&gt;0,INDEX('CostModel Coef'!M$17:M$18,$W156),"")</f>
        <v>40.89</v>
      </c>
      <c r="AY156" s="184">
        <f>IF($W156&gt;0,INDEX('CostModel Coef'!N$17:N$18,$W156),"")</f>
        <v>0</v>
      </c>
      <c r="AZ156" s="184">
        <f>IF($W156&gt;0,INDEX('CostModel Coef'!O$17:O$18,$W156),"")</f>
        <v>0</v>
      </c>
      <c r="BA156" s="184"/>
      <c r="BB156" s="116">
        <f t="shared" si="29"/>
        <v>113.084</v>
      </c>
      <c r="BC156" s="116">
        <f t="shared" si="26"/>
        <v>0</v>
      </c>
      <c r="BD156" s="116">
        <f t="shared" si="27"/>
        <v>0</v>
      </c>
      <c r="BE156" s="210"/>
      <c r="BF156" s="196" t="str">
        <f t="shared" si="28"/>
        <v/>
      </c>
      <c r="BG156" s="210"/>
      <c r="BH156" s="210"/>
    </row>
    <row r="157" spans="1:60" hidden="1">
      <c r="A157" s="210" t="s">
        <v>2250</v>
      </c>
      <c r="B157" s="210" t="s">
        <v>1317</v>
      </c>
      <c r="C157" s="210" t="s">
        <v>1239</v>
      </c>
      <c r="D157" s="210" t="s">
        <v>1762</v>
      </c>
      <c r="E157" s="210" t="s">
        <v>129</v>
      </c>
      <c r="F157" s="210">
        <v>3</v>
      </c>
      <c r="G157" s="210">
        <v>2</v>
      </c>
      <c r="H157" s="210" t="s">
        <v>1857</v>
      </c>
      <c r="I157" s="210">
        <v>203</v>
      </c>
      <c r="J157" s="210" t="s">
        <v>2251</v>
      </c>
      <c r="K157" s="210" t="s">
        <v>83</v>
      </c>
      <c r="L157" s="210">
        <v>203</v>
      </c>
      <c r="M157" s="210"/>
      <c r="N157" s="210" t="s">
        <v>123</v>
      </c>
      <c r="O157" s="210"/>
      <c r="P157" s="210" t="s">
        <v>1799</v>
      </c>
      <c r="Q157" s="210" t="s">
        <v>129</v>
      </c>
      <c r="R157" s="210"/>
      <c r="S157" s="210" t="s">
        <v>111</v>
      </c>
      <c r="T157" s="210" t="s">
        <v>2252</v>
      </c>
      <c r="U157" s="115" t="s">
        <v>105</v>
      </c>
      <c r="V157" s="210" t="str">
        <f>IF(W157=0,"out of scope",(INDEX('CostModel Coef'!$C$17:$C$18,W157)))</f>
        <v>MagRS</v>
      </c>
      <c r="W157" s="210">
        <v>1</v>
      </c>
      <c r="X157" s="210"/>
      <c r="Y157" s="116">
        <f>IFERROR(VLOOKUP(C157,LF_lamp!$A$8:$AI$68,35,0)*F157,0)</f>
        <v>0</v>
      </c>
      <c r="Z157" s="210"/>
      <c r="AA157" s="229">
        <f>VLOOKUP(D157,LF_Ballast!$A$8:$N$220,14,FALSE)</f>
        <v>0.9</v>
      </c>
      <c r="AB157" s="229" t="b">
        <f>VLOOKUP(D157,LF_Ballast!$A$8:$I$220,9,FALSE)="Dimming"</f>
        <v>0</v>
      </c>
      <c r="AC157" s="229" t="b">
        <f>VLOOKUP(D157,LF_Ballast!$A$8:$I$220,4,FALSE)="PS"</f>
        <v>0</v>
      </c>
      <c r="AD157" s="210"/>
      <c r="AE157" s="210">
        <f t="shared" si="21"/>
        <v>1</v>
      </c>
      <c r="AF157" s="184">
        <f t="shared" si="22"/>
        <v>2</v>
      </c>
      <c r="AG157" s="184">
        <f t="shared" si="23"/>
        <v>0</v>
      </c>
      <c r="AH157" s="184">
        <f>VLOOKUP($C157,LF_lamp!$A$8:$H$68,8,FALSE)*AE157</f>
        <v>60</v>
      </c>
      <c r="AI157" s="184">
        <f>VLOOKUP($C157,LF_lamp!$A$8:$H$68,8,FALSE)*AF157</f>
        <v>120</v>
      </c>
      <c r="AJ157" s="184">
        <f>VLOOKUP($C157,LF_lamp!$A$8:$H$68,8,FALSE)*AG157</f>
        <v>0</v>
      </c>
      <c r="AK157" s="184">
        <f t="shared" si="20"/>
        <v>1</v>
      </c>
      <c r="AL157" s="184">
        <f t="shared" si="24"/>
        <v>1</v>
      </c>
      <c r="AM157" s="184">
        <f t="shared" si="25"/>
        <v>0</v>
      </c>
      <c r="AN157" s="184"/>
      <c r="AO157" s="184">
        <f>IF($W157&gt;0,INDEX('CostModel Coef'!D$17:D$18,$W157),"")</f>
        <v>14.69</v>
      </c>
      <c r="AP157" s="184">
        <f>IF($W157&gt;0,INDEX('CostModel Coef'!E$17:E$18,$W157),"")</f>
        <v>0.4</v>
      </c>
      <c r="AQ157" s="184">
        <f>IF($W157&gt;0,INDEX('CostModel Coef'!F$17:F$18,$W157),"")</f>
        <v>9</v>
      </c>
      <c r="AR157" s="184">
        <f>IF($W157&gt;0,INDEX('CostModel Coef'!G$17:G$18,$W157),"")</f>
        <v>604</v>
      </c>
      <c r="AS157" s="184">
        <f>IF($W157&gt;0,INDEX('CostModel Coef'!H$17:H$18,$W157),"")</f>
        <v>10.56</v>
      </c>
      <c r="AT157" s="184">
        <f>IF($W157&gt;0,INDEX('CostModel Coef'!I$17:I$18,$W157),"")</f>
        <v>0.6</v>
      </c>
      <c r="AU157" s="184">
        <f>IF($W157&gt;0,INDEX('CostModel Coef'!J$17:J$18,$W157),"")</f>
        <v>1.2</v>
      </c>
      <c r="AV157" s="184">
        <f>IF($W157&gt;0,INDEX('CostModel Coef'!K$17:K$18,$W157),"")</f>
        <v>30.78</v>
      </c>
      <c r="AW157" s="184">
        <f>IF($W157&gt;0,INDEX('CostModel Coef'!L$17:L$18,$W157),"")</f>
        <v>0</v>
      </c>
      <c r="AX157" s="184">
        <f>IF($W157&gt;0,INDEX('CostModel Coef'!M$17:M$18,$W157),"")</f>
        <v>40.89</v>
      </c>
      <c r="AY157" s="184">
        <f>IF($W157&gt;0,INDEX('CostModel Coef'!N$17:N$18,$W157),"")</f>
        <v>0</v>
      </c>
      <c r="AZ157" s="184">
        <f>IF($W157&gt;0,INDEX('CostModel Coef'!O$17:O$18,$W157),"")</f>
        <v>0</v>
      </c>
      <c r="BA157" s="184"/>
      <c r="BB157" s="116">
        <f t="shared" si="29"/>
        <v>89.084000000000003</v>
      </c>
      <c r="BC157" s="116">
        <f t="shared" si="26"/>
        <v>113.084</v>
      </c>
      <c r="BD157" s="116">
        <f t="shared" si="27"/>
        <v>0</v>
      </c>
      <c r="BE157" s="210"/>
      <c r="BF157" s="196" t="str">
        <f t="shared" si="28"/>
        <v/>
      </c>
      <c r="BG157" s="210"/>
      <c r="BH157" s="210"/>
    </row>
    <row r="158" spans="1:60" hidden="1">
      <c r="A158" s="210" t="s">
        <v>2253</v>
      </c>
      <c r="B158" s="210" t="s">
        <v>1317</v>
      </c>
      <c r="C158" s="210" t="s">
        <v>1239</v>
      </c>
      <c r="D158" s="210" t="s">
        <v>1762</v>
      </c>
      <c r="E158" s="210" t="s">
        <v>129</v>
      </c>
      <c r="F158" s="210">
        <v>4</v>
      </c>
      <c r="G158" s="210">
        <v>2</v>
      </c>
      <c r="H158" s="210">
        <v>2</v>
      </c>
      <c r="I158" s="210">
        <v>246</v>
      </c>
      <c r="J158" s="210" t="s">
        <v>2254</v>
      </c>
      <c r="K158" s="210" t="s">
        <v>83</v>
      </c>
      <c r="L158" s="210">
        <v>246</v>
      </c>
      <c r="M158" s="210"/>
      <c r="N158" s="210" t="s">
        <v>123</v>
      </c>
      <c r="O158" s="210" t="s">
        <v>2255</v>
      </c>
      <c r="P158" s="210" t="s">
        <v>1799</v>
      </c>
      <c r="Q158" s="210" t="s">
        <v>129</v>
      </c>
      <c r="R158" s="210"/>
      <c r="S158" s="210" t="s">
        <v>111</v>
      </c>
      <c r="T158" s="210" t="s">
        <v>2256</v>
      </c>
      <c r="U158" s="115" t="s">
        <v>105</v>
      </c>
      <c r="V158" s="210" t="str">
        <f>IF(W158=0,"out of scope",(INDEX('CostModel Coef'!$C$17:$C$18,W158)))</f>
        <v>MagRS</v>
      </c>
      <c r="W158" s="210">
        <v>1</v>
      </c>
      <c r="X158" s="210"/>
      <c r="Y158" s="116">
        <f>IFERROR(VLOOKUP(C158,LF_lamp!$A$8:$AI$68,35,0)*F158,0)</f>
        <v>0</v>
      </c>
      <c r="Z158" s="210"/>
      <c r="AA158" s="229">
        <f>VLOOKUP(D158,LF_Ballast!$A$8:$N$220,14,FALSE)</f>
        <v>0.9</v>
      </c>
      <c r="AB158" s="229" t="b">
        <f>VLOOKUP(D158,LF_Ballast!$A$8:$I$220,9,FALSE)="Dimming"</f>
        <v>0</v>
      </c>
      <c r="AC158" s="229" t="b">
        <f>VLOOKUP(D158,LF_Ballast!$A$8:$I$220,4,FALSE)="PS"</f>
        <v>0</v>
      </c>
      <c r="AD158" s="210"/>
      <c r="AE158" s="210">
        <f t="shared" si="21"/>
        <v>2</v>
      </c>
      <c r="AF158" s="184">
        <f t="shared" si="22"/>
        <v>0</v>
      </c>
      <c r="AG158" s="184">
        <f t="shared" si="23"/>
        <v>0</v>
      </c>
      <c r="AH158" s="184">
        <f>VLOOKUP($C158,LF_lamp!$A$8:$H$68,8,FALSE)*AE158</f>
        <v>120</v>
      </c>
      <c r="AI158" s="184">
        <f>VLOOKUP($C158,LF_lamp!$A$8:$H$68,8,FALSE)*AF158</f>
        <v>0</v>
      </c>
      <c r="AJ158" s="184">
        <f>VLOOKUP($C158,LF_lamp!$A$8:$H$68,8,FALSE)*AG158</f>
        <v>0</v>
      </c>
      <c r="AK158" s="184">
        <f t="shared" si="20"/>
        <v>2</v>
      </c>
      <c r="AL158" s="184">
        <f t="shared" si="24"/>
        <v>0</v>
      </c>
      <c r="AM158" s="184">
        <f t="shared" si="25"/>
        <v>0</v>
      </c>
      <c r="AN158" s="184"/>
      <c r="AO158" s="184">
        <f>IF($W158&gt;0,INDEX('CostModel Coef'!D$17:D$18,$W158),"")</f>
        <v>14.69</v>
      </c>
      <c r="AP158" s="184">
        <f>IF($W158&gt;0,INDEX('CostModel Coef'!E$17:E$18,$W158),"")</f>
        <v>0.4</v>
      </c>
      <c r="AQ158" s="184">
        <f>IF($W158&gt;0,INDEX('CostModel Coef'!F$17:F$18,$W158),"")</f>
        <v>9</v>
      </c>
      <c r="AR158" s="184">
        <f>IF($W158&gt;0,INDEX('CostModel Coef'!G$17:G$18,$W158),"")</f>
        <v>604</v>
      </c>
      <c r="AS158" s="184">
        <f>IF($W158&gt;0,INDEX('CostModel Coef'!H$17:H$18,$W158),"")</f>
        <v>10.56</v>
      </c>
      <c r="AT158" s="184">
        <f>IF($W158&gt;0,INDEX('CostModel Coef'!I$17:I$18,$W158),"")</f>
        <v>0.6</v>
      </c>
      <c r="AU158" s="184">
        <f>IF($W158&gt;0,INDEX('CostModel Coef'!J$17:J$18,$W158),"")</f>
        <v>1.2</v>
      </c>
      <c r="AV158" s="184">
        <f>IF($W158&gt;0,INDEX('CostModel Coef'!K$17:K$18,$W158),"")</f>
        <v>30.78</v>
      </c>
      <c r="AW158" s="184">
        <f>IF($W158&gt;0,INDEX('CostModel Coef'!L$17:L$18,$W158),"")</f>
        <v>0</v>
      </c>
      <c r="AX158" s="184">
        <f>IF($W158&gt;0,INDEX('CostModel Coef'!M$17:M$18,$W158),"")</f>
        <v>40.89</v>
      </c>
      <c r="AY158" s="184">
        <f>IF($W158&gt;0,INDEX('CostModel Coef'!N$17:N$18,$W158),"")</f>
        <v>0</v>
      </c>
      <c r="AZ158" s="184">
        <f>IF($W158&gt;0,INDEX('CostModel Coef'!O$17:O$18,$W158),"")</f>
        <v>0</v>
      </c>
      <c r="BA158" s="184"/>
      <c r="BB158" s="116">
        <f t="shared" si="29"/>
        <v>226.16800000000001</v>
      </c>
      <c r="BC158" s="116">
        <f t="shared" si="26"/>
        <v>0</v>
      </c>
      <c r="BD158" s="116">
        <f t="shared" si="27"/>
        <v>0</v>
      </c>
      <c r="BE158" s="210"/>
      <c r="BF158" s="196" t="str">
        <f t="shared" si="28"/>
        <v/>
      </c>
      <c r="BG158" s="210"/>
      <c r="BH158" s="210"/>
    </row>
    <row r="159" spans="1:60" hidden="1">
      <c r="A159" s="210" t="s">
        <v>2257</v>
      </c>
      <c r="B159" s="210" t="s">
        <v>1317</v>
      </c>
      <c r="C159" s="210" t="s">
        <v>1239</v>
      </c>
      <c r="D159" s="210" t="s">
        <v>1762</v>
      </c>
      <c r="E159" s="210" t="s">
        <v>129</v>
      </c>
      <c r="F159" s="210">
        <v>1</v>
      </c>
      <c r="G159" s="210">
        <v>0.5</v>
      </c>
      <c r="H159" s="210">
        <v>2</v>
      </c>
      <c r="I159" s="210">
        <v>62</v>
      </c>
      <c r="J159" s="210" t="s">
        <v>2258</v>
      </c>
      <c r="K159" s="210" t="s">
        <v>83</v>
      </c>
      <c r="L159" s="210">
        <v>62</v>
      </c>
      <c r="M159" s="210"/>
      <c r="N159" s="210" t="s">
        <v>123</v>
      </c>
      <c r="O159" s="210" t="s">
        <v>2259</v>
      </c>
      <c r="P159" s="210" t="s">
        <v>1799</v>
      </c>
      <c r="Q159" s="210" t="s">
        <v>129</v>
      </c>
      <c r="R159" s="210"/>
      <c r="S159" s="210" t="s">
        <v>111</v>
      </c>
      <c r="T159" s="210" t="s">
        <v>2260</v>
      </c>
      <c r="U159" s="115" t="s">
        <v>105</v>
      </c>
      <c r="V159" s="210" t="str">
        <f>IF(W159=0,"out of scope",(INDEX('CostModel Coef'!$C$17:$C$18,W159)))</f>
        <v>MagRS</v>
      </c>
      <c r="W159" s="210">
        <v>1</v>
      </c>
      <c r="X159" s="210"/>
      <c r="Y159" s="116">
        <f>IFERROR(VLOOKUP(C159,LF_lamp!$A$8:$AI$68,35,0)*F159,0)</f>
        <v>0</v>
      </c>
      <c r="Z159" s="210"/>
      <c r="AA159" s="229">
        <f>VLOOKUP(D159,LF_Ballast!$A$8:$N$220,14,FALSE)</f>
        <v>0.9</v>
      </c>
      <c r="AB159" s="229" t="b">
        <f>VLOOKUP(D159,LF_Ballast!$A$8:$I$220,9,FALSE)="Dimming"</f>
        <v>0</v>
      </c>
      <c r="AC159" s="229" t="b">
        <f>VLOOKUP(D159,LF_Ballast!$A$8:$I$220,4,FALSE)="PS"</f>
        <v>0</v>
      </c>
      <c r="AD159" s="210"/>
      <c r="AE159" s="210">
        <f t="shared" si="21"/>
        <v>2</v>
      </c>
      <c r="AF159" s="184">
        <f t="shared" si="22"/>
        <v>0</v>
      </c>
      <c r="AG159" s="184">
        <f t="shared" si="23"/>
        <v>0</v>
      </c>
      <c r="AH159" s="184">
        <f>VLOOKUP($C159,LF_lamp!$A$8:$H$68,8,FALSE)*AE159</f>
        <v>120</v>
      </c>
      <c r="AI159" s="184">
        <f>VLOOKUP($C159,LF_lamp!$A$8:$H$68,8,FALSE)*AF159</f>
        <v>0</v>
      </c>
      <c r="AJ159" s="184">
        <f>VLOOKUP($C159,LF_lamp!$A$8:$H$68,8,FALSE)*AG159</f>
        <v>0</v>
      </c>
      <c r="AK159" s="184">
        <f t="shared" si="20"/>
        <v>0.5</v>
      </c>
      <c r="AL159" s="184">
        <f t="shared" si="24"/>
        <v>0</v>
      </c>
      <c r="AM159" s="184">
        <f t="shared" si="25"/>
        <v>0</v>
      </c>
      <c r="AN159" s="184"/>
      <c r="AO159" s="184">
        <f>IF($W159&gt;0,INDEX('CostModel Coef'!D$17:D$18,$W159),"")</f>
        <v>14.69</v>
      </c>
      <c r="AP159" s="184">
        <f>IF($W159&gt;0,INDEX('CostModel Coef'!E$17:E$18,$W159),"")</f>
        <v>0.4</v>
      </c>
      <c r="AQ159" s="184">
        <f>IF($W159&gt;0,INDEX('CostModel Coef'!F$17:F$18,$W159),"")</f>
        <v>9</v>
      </c>
      <c r="AR159" s="184">
        <f>IF($W159&gt;0,INDEX('CostModel Coef'!G$17:G$18,$W159),"")</f>
        <v>604</v>
      </c>
      <c r="AS159" s="184">
        <f>IF($W159&gt;0,INDEX('CostModel Coef'!H$17:H$18,$W159),"")</f>
        <v>10.56</v>
      </c>
      <c r="AT159" s="184">
        <f>IF($W159&gt;0,INDEX('CostModel Coef'!I$17:I$18,$W159),"")</f>
        <v>0.6</v>
      </c>
      <c r="AU159" s="184">
        <f>IF($W159&gt;0,INDEX('CostModel Coef'!J$17:J$18,$W159),"")</f>
        <v>1.2</v>
      </c>
      <c r="AV159" s="184">
        <f>IF($W159&gt;0,INDEX('CostModel Coef'!K$17:K$18,$W159),"")</f>
        <v>30.78</v>
      </c>
      <c r="AW159" s="184">
        <f>IF($W159&gt;0,INDEX('CostModel Coef'!L$17:L$18,$W159),"")</f>
        <v>0</v>
      </c>
      <c r="AX159" s="184">
        <f>IF($W159&gt;0,INDEX('CostModel Coef'!M$17:M$18,$W159),"")</f>
        <v>40.89</v>
      </c>
      <c r="AY159" s="184">
        <f>IF($W159&gt;0,INDEX('CostModel Coef'!N$17:N$18,$W159),"")</f>
        <v>0</v>
      </c>
      <c r="AZ159" s="184">
        <f>IF($W159&gt;0,INDEX('CostModel Coef'!O$17:O$18,$W159),"")</f>
        <v>0</v>
      </c>
      <c r="BA159" s="184"/>
      <c r="BB159" s="116">
        <f t="shared" si="29"/>
        <v>56.542000000000002</v>
      </c>
      <c r="BC159" s="116">
        <f t="shared" si="26"/>
        <v>0</v>
      </c>
      <c r="BD159" s="116">
        <f t="shared" si="27"/>
        <v>0</v>
      </c>
      <c r="BE159" s="210"/>
      <c r="BF159" s="196" t="str">
        <f t="shared" si="28"/>
        <v/>
      </c>
      <c r="BG159" s="210"/>
      <c r="BH159" s="210"/>
    </row>
    <row r="160" spans="1:60" hidden="1">
      <c r="A160" s="210" t="s">
        <v>2261</v>
      </c>
      <c r="B160" s="210" t="s">
        <v>1317</v>
      </c>
      <c r="C160" s="210" t="s">
        <v>1239</v>
      </c>
      <c r="D160" s="210" t="s">
        <v>1762</v>
      </c>
      <c r="E160" s="210" t="s">
        <v>129</v>
      </c>
      <c r="F160" s="210">
        <v>1</v>
      </c>
      <c r="G160" s="210">
        <v>1</v>
      </c>
      <c r="H160" s="210">
        <v>1</v>
      </c>
      <c r="I160" s="210">
        <v>72</v>
      </c>
      <c r="J160" s="210" t="s">
        <v>2262</v>
      </c>
      <c r="K160" s="210" t="s">
        <v>83</v>
      </c>
      <c r="L160" s="210">
        <v>72</v>
      </c>
      <c r="M160" s="210"/>
      <c r="N160" s="210" t="s">
        <v>123</v>
      </c>
      <c r="O160" s="210" t="s">
        <v>2263</v>
      </c>
      <c r="P160" s="210" t="s">
        <v>1799</v>
      </c>
      <c r="Q160" s="210" t="s">
        <v>129</v>
      </c>
      <c r="R160" s="210"/>
      <c r="S160" s="210" t="s">
        <v>111</v>
      </c>
      <c r="T160" s="210" t="s">
        <v>2264</v>
      </c>
      <c r="U160" s="115" t="s">
        <v>105</v>
      </c>
      <c r="V160" s="210" t="str">
        <f>IF(W160=0,"out of scope",(INDEX('CostModel Coef'!$C$17:$C$18,W160)))</f>
        <v>MagRS</v>
      </c>
      <c r="W160" s="210">
        <v>1</v>
      </c>
      <c r="X160" s="210"/>
      <c r="Y160" s="116">
        <f>IFERROR(VLOOKUP(C160,LF_lamp!$A$8:$AI$68,35,0)*F160,0)</f>
        <v>0</v>
      </c>
      <c r="Z160" s="210"/>
      <c r="AA160" s="229">
        <f>VLOOKUP(D160,LF_Ballast!$A$8:$N$220,14,FALSE)</f>
        <v>0.9</v>
      </c>
      <c r="AB160" s="229" t="b">
        <f>VLOOKUP(D160,LF_Ballast!$A$8:$I$220,9,FALSE)="Dimming"</f>
        <v>0</v>
      </c>
      <c r="AC160" s="229" t="b">
        <f>VLOOKUP(D160,LF_Ballast!$A$8:$I$220,4,FALSE)="PS"</f>
        <v>0</v>
      </c>
      <c r="AD160" s="210"/>
      <c r="AE160" s="210">
        <f t="shared" si="21"/>
        <v>1</v>
      </c>
      <c r="AF160" s="184">
        <f t="shared" si="22"/>
        <v>0</v>
      </c>
      <c r="AG160" s="184">
        <f t="shared" si="23"/>
        <v>0</v>
      </c>
      <c r="AH160" s="184">
        <f>VLOOKUP($C160,LF_lamp!$A$8:$H$68,8,FALSE)*AE160</f>
        <v>60</v>
      </c>
      <c r="AI160" s="184">
        <f>VLOOKUP($C160,LF_lamp!$A$8:$H$68,8,FALSE)*AF160</f>
        <v>0</v>
      </c>
      <c r="AJ160" s="184">
        <f>VLOOKUP($C160,LF_lamp!$A$8:$H$68,8,FALSE)*AG160</f>
        <v>0</v>
      </c>
      <c r="AK160" s="184">
        <f t="shared" si="20"/>
        <v>1</v>
      </c>
      <c r="AL160" s="184">
        <f t="shared" si="24"/>
        <v>0</v>
      </c>
      <c r="AM160" s="184">
        <f t="shared" si="25"/>
        <v>0</v>
      </c>
      <c r="AN160" s="184"/>
      <c r="AO160" s="184">
        <f>IF($W160&gt;0,INDEX('CostModel Coef'!D$17:D$18,$W160),"")</f>
        <v>14.69</v>
      </c>
      <c r="AP160" s="184">
        <f>IF($W160&gt;0,INDEX('CostModel Coef'!E$17:E$18,$W160),"")</f>
        <v>0.4</v>
      </c>
      <c r="AQ160" s="184">
        <f>IF($W160&gt;0,INDEX('CostModel Coef'!F$17:F$18,$W160),"")</f>
        <v>9</v>
      </c>
      <c r="AR160" s="184">
        <f>IF($W160&gt;0,INDEX('CostModel Coef'!G$17:G$18,$W160),"")</f>
        <v>604</v>
      </c>
      <c r="AS160" s="184">
        <f>IF($W160&gt;0,INDEX('CostModel Coef'!H$17:H$18,$W160),"")</f>
        <v>10.56</v>
      </c>
      <c r="AT160" s="184">
        <f>IF($W160&gt;0,INDEX('CostModel Coef'!I$17:I$18,$W160),"")</f>
        <v>0.6</v>
      </c>
      <c r="AU160" s="184">
        <f>IF($W160&gt;0,INDEX('CostModel Coef'!J$17:J$18,$W160),"")</f>
        <v>1.2</v>
      </c>
      <c r="AV160" s="184">
        <f>IF($W160&gt;0,INDEX('CostModel Coef'!K$17:K$18,$W160),"")</f>
        <v>30.78</v>
      </c>
      <c r="AW160" s="184">
        <f>IF($W160&gt;0,INDEX('CostModel Coef'!L$17:L$18,$W160),"")</f>
        <v>0</v>
      </c>
      <c r="AX160" s="184">
        <f>IF($W160&gt;0,INDEX('CostModel Coef'!M$17:M$18,$W160),"")</f>
        <v>40.89</v>
      </c>
      <c r="AY160" s="184">
        <f>IF($W160&gt;0,INDEX('CostModel Coef'!N$17:N$18,$W160),"")</f>
        <v>0</v>
      </c>
      <c r="AZ160" s="184">
        <f>IF($W160&gt;0,INDEX('CostModel Coef'!O$17:O$18,$W160),"")</f>
        <v>0</v>
      </c>
      <c r="BA160" s="184"/>
      <c r="BB160" s="116">
        <f t="shared" si="29"/>
        <v>89.084000000000003</v>
      </c>
      <c r="BC160" s="116">
        <f t="shared" si="26"/>
        <v>0</v>
      </c>
      <c r="BD160" s="116">
        <f t="shared" si="27"/>
        <v>0</v>
      </c>
      <c r="BE160" s="210"/>
      <c r="BF160" s="196" t="str">
        <f t="shared" si="28"/>
        <v/>
      </c>
      <c r="BG160" s="210"/>
      <c r="BH160" s="210"/>
    </row>
    <row r="161" spans="1:60" hidden="1">
      <c r="A161" s="210" t="s">
        <v>2265</v>
      </c>
      <c r="B161" s="210" t="s">
        <v>1317</v>
      </c>
      <c r="C161" s="210" t="s">
        <v>1241</v>
      </c>
      <c r="D161" s="210" t="s">
        <v>2266</v>
      </c>
      <c r="E161" s="210" t="s">
        <v>129</v>
      </c>
      <c r="F161" s="210">
        <v>2</v>
      </c>
      <c r="G161" s="210">
        <v>1</v>
      </c>
      <c r="H161" s="210">
        <v>2</v>
      </c>
      <c r="I161" s="210">
        <v>144</v>
      </c>
      <c r="J161" s="210" t="s">
        <v>2267</v>
      </c>
      <c r="K161" s="210" t="s">
        <v>83</v>
      </c>
      <c r="L161" s="210">
        <v>144</v>
      </c>
      <c r="M161" s="210"/>
      <c r="N161" s="210" t="s">
        <v>123</v>
      </c>
      <c r="O161" s="210"/>
      <c r="P161" s="210" t="s">
        <v>1799</v>
      </c>
      <c r="Q161" s="210" t="s">
        <v>129</v>
      </c>
      <c r="R161" s="210"/>
      <c r="S161" s="210" t="s">
        <v>111</v>
      </c>
      <c r="T161" s="210" t="s">
        <v>2268</v>
      </c>
      <c r="U161" s="115" t="s">
        <v>105</v>
      </c>
      <c r="V161" s="210" t="str">
        <f>IF(W161=0,"out of scope",(INDEX('CostModel Coef'!$C$17:$C$18,W161)))</f>
        <v>Elec</v>
      </c>
      <c r="W161" s="210">
        <v>2</v>
      </c>
      <c r="X161" s="210"/>
      <c r="Y161" s="116">
        <f>IFERROR(VLOOKUP(C161,LF_lamp!$A$8:$AI$68,35,0)*F161,0)</f>
        <v>0</v>
      </c>
      <c r="Z161" s="210"/>
      <c r="AA161" s="229">
        <f>VLOOKUP(D161,LF_Ballast!$A$8:$N$220,14,FALSE)</f>
        <v>0.9</v>
      </c>
      <c r="AB161" s="229" t="b">
        <f>VLOOKUP(D161,LF_Ballast!$A$8:$I$220,9,FALSE)="Dimming"</f>
        <v>0</v>
      </c>
      <c r="AC161" s="229" t="b">
        <f>VLOOKUP(D161,LF_Ballast!$A$8:$I$220,4,FALSE)="PS"</f>
        <v>0</v>
      </c>
      <c r="AD161" s="210"/>
      <c r="AE161" s="210">
        <f t="shared" si="21"/>
        <v>2</v>
      </c>
      <c r="AF161" s="184">
        <f t="shared" si="22"/>
        <v>0</v>
      </c>
      <c r="AG161" s="184">
        <f t="shared" si="23"/>
        <v>0</v>
      </c>
      <c r="AH161" s="184">
        <f>VLOOKUP($C161,LF_lamp!$A$8:$H$68,8,FALSE)*AE161</f>
        <v>150</v>
      </c>
      <c r="AI161" s="184">
        <f>VLOOKUP($C161,LF_lamp!$A$8:$H$68,8,FALSE)*AF161</f>
        <v>0</v>
      </c>
      <c r="AJ161" s="184">
        <f>VLOOKUP($C161,LF_lamp!$A$8:$H$68,8,FALSE)*AG161</f>
        <v>0</v>
      </c>
      <c r="AK161" s="184">
        <f t="shared" si="20"/>
        <v>1</v>
      </c>
      <c r="AL161" s="184">
        <f t="shared" si="24"/>
        <v>0</v>
      </c>
      <c r="AM161" s="184">
        <f t="shared" si="25"/>
        <v>0</v>
      </c>
      <c r="AN161" s="184"/>
      <c r="AO161" s="184">
        <f>IF($W161&gt;0,INDEX('CostModel Coef'!D$17:D$18,$W161),"")</f>
        <v>21.92</v>
      </c>
      <c r="AP161" s="184">
        <f>IF($W161&gt;0,INDEX('CostModel Coef'!E$17:E$18,$W161),"")</f>
        <v>0.161</v>
      </c>
      <c r="AQ161" s="184">
        <f>IF($W161&gt;0,INDEX('CostModel Coef'!F$17:F$18,$W161),"")</f>
        <v>19</v>
      </c>
      <c r="AR161" s="184">
        <f>IF($W161&gt;0,INDEX('CostModel Coef'!G$17:G$18,$W161),"")</f>
        <v>116</v>
      </c>
      <c r="AS161" s="184">
        <f>IF($W161&gt;0,INDEX('CostModel Coef'!H$17:H$18,$W161),"")</f>
        <v>-11.27</v>
      </c>
      <c r="AT161" s="184">
        <f>IF($W161&gt;0,INDEX('CostModel Coef'!I$17:I$18,$W161),"")</f>
        <v>0.74</v>
      </c>
      <c r="AU161" s="184">
        <f>IF($W161&gt;0,INDEX('CostModel Coef'!J$17:J$18,$W161),"")</f>
        <v>1.18</v>
      </c>
      <c r="AV161" s="184">
        <f>IF($W161&gt;0,INDEX('CostModel Coef'!K$17:K$18,$W161),"")</f>
        <v>31.59</v>
      </c>
      <c r="AW161" s="184">
        <f>IF($W161&gt;0,INDEX('CostModel Coef'!L$17:L$18,$W161),"")</f>
        <v>17.190000000000001</v>
      </c>
      <c r="AX161" s="184">
        <f>IF($W161&gt;0,INDEX('CostModel Coef'!M$17:M$18,$W161),"")</f>
        <v>0</v>
      </c>
      <c r="AY161" s="184">
        <f>IF($W161&gt;0,INDEX('CostModel Coef'!N$17:N$18,$W161),"")</f>
        <v>0</v>
      </c>
      <c r="AZ161" s="184">
        <f>IF($W161&gt;0,INDEX('CostModel Coef'!O$17:O$18,$W161),"")</f>
        <v>-10.14</v>
      </c>
      <c r="BA161" s="184"/>
      <c r="BB161" s="116">
        <f t="shared" si="29"/>
        <v>35.930000000000007</v>
      </c>
      <c r="BC161" s="116">
        <f t="shared" si="26"/>
        <v>0</v>
      </c>
      <c r="BD161" s="116">
        <f t="shared" si="27"/>
        <v>0</v>
      </c>
      <c r="BE161" s="210"/>
      <c r="BF161" s="196" t="str">
        <f t="shared" si="28"/>
        <v/>
      </c>
      <c r="BG161" s="210"/>
      <c r="BH161" s="210"/>
    </row>
    <row r="162" spans="1:60" hidden="1">
      <c r="A162" s="210" t="s">
        <v>2269</v>
      </c>
      <c r="B162" s="210" t="s">
        <v>1317</v>
      </c>
      <c r="C162" s="210" t="s">
        <v>1241</v>
      </c>
      <c r="D162" s="210" t="s">
        <v>2266</v>
      </c>
      <c r="E162" s="210" t="s">
        <v>129</v>
      </c>
      <c r="F162" s="210">
        <v>2</v>
      </c>
      <c r="G162" s="210">
        <v>1</v>
      </c>
      <c r="H162" s="210">
        <v>2</v>
      </c>
      <c r="I162" s="210">
        <v>288</v>
      </c>
      <c r="J162" s="210" t="s">
        <v>2270</v>
      </c>
      <c r="K162" s="210" t="s">
        <v>83</v>
      </c>
      <c r="L162" s="210">
        <v>288</v>
      </c>
      <c r="M162" s="210"/>
      <c r="N162" s="210" t="s">
        <v>123</v>
      </c>
      <c r="O162" s="210"/>
      <c r="P162" s="210" t="s">
        <v>1799</v>
      </c>
      <c r="Q162" s="210" t="s">
        <v>129</v>
      </c>
      <c r="R162" s="210"/>
      <c r="S162" s="210" t="s">
        <v>111</v>
      </c>
      <c r="T162" s="210" t="s">
        <v>2271</v>
      </c>
      <c r="U162" s="115" t="s">
        <v>105</v>
      </c>
      <c r="V162" s="210" t="str">
        <f>IF(W162=0,"out of scope",(INDEX('CostModel Coef'!$C$17:$C$18,W162)))</f>
        <v>Elec</v>
      </c>
      <c r="W162" s="210">
        <v>2</v>
      </c>
      <c r="X162" s="210"/>
      <c r="Y162" s="116">
        <f>IFERROR(VLOOKUP(C162,LF_lamp!$A$8:$AI$68,35,0)*F162,0)</f>
        <v>0</v>
      </c>
      <c r="Z162" s="210"/>
      <c r="AA162" s="229">
        <f>VLOOKUP(D162,LF_Ballast!$A$8:$N$220,14,FALSE)</f>
        <v>0.9</v>
      </c>
      <c r="AB162" s="229" t="b">
        <f>VLOOKUP(D162,LF_Ballast!$A$8:$I$220,9,FALSE)="Dimming"</f>
        <v>0</v>
      </c>
      <c r="AC162" s="229" t="b">
        <f>VLOOKUP(D162,LF_Ballast!$A$8:$I$220,4,FALSE)="PS"</f>
        <v>0</v>
      </c>
      <c r="AD162" s="210"/>
      <c r="AE162" s="210">
        <f t="shared" si="21"/>
        <v>2</v>
      </c>
      <c r="AF162" s="184">
        <f t="shared" si="22"/>
        <v>0</v>
      </c>
      <c r="AG162" s="184">
        <f t="shared" si="23"/>
        <v>0</v>
      </c>
      <c r="AH162" s="184">
        <f>VLOOKUP($C162,LF_lamp!$A$8:$H$68,8,FALSE)*AE162</f>
        <v>150</v>
      </c>
      <c r="AI162" s="184">
        <f>VLOOKUP($C162,LF_lamp!$A$8:$H$68,8,FALSE)*AF162</f>
        <v>0</v>
      </c>
      <c r="AJ162" s="184">
        <f>VLOOKUP($C162,LF_lamp!$A$8:$H$68,8,FALSE)*AG162</f>
        <v>0</v>
      </c>
      <c r="AK162" s="184">
        <f t="shared" si="20"/>
        <v>1</v>
      </c>
      <c r="AL162" s="184">
        <f t="shared" si="24"/>
        <v>0</v>
      </c>
      <c r="AM162" s="184">
        <f t="shared" si="25"/>
        <v>0</v>
      </c>
      <c r="AN162" s="184"/>
      <c r="AO162" s="184">
        <f>IF($W162&gt;0,INDEX('CostModel Coef'!D$17:D$18,$W162),"")</f>
        <v>21.92</v>
      </c>
      <c r="AP162" s="184">
        <f>IF($W162&gt;0,INDEX('CostModel Coef'!E$17:E$18,$W162),"")</f>
        <v>0.161</v>
      </c>
      <c r="AQ162" s="184">
        <f>IF($W162&gt;0,INDEX('CostModel Coef'!F$17:F$18,$W162),"")</f>
        <v>19</v>
      </c>
      <c r="AR162" s="184">
        <f>IF($W162&gt;0,INDEX('CostModel Coef'!G$17:G$18,$W162),"")</f>
        <v>116</v>
      </c>
      <c r="AS162" s="184">
        <f>IF($W162&gt;0,INDEX('CostModel Coef'!H$17:H$18,$W162),"")</f>
        <v>-11.27</v>
      </c>
      <c r="AT162" s="184">
        <f>IF($W162&gt;0,INDEX('CostModel Coef'!I$17:I$18,$W162),"")</f>
        <v>0.74</v>
      </c>
      <c r="AU162" s="184">
        <f>IF($W162&gt;0,INDEX('CostModel Coef'!J$17:J$18,$W162),"")</f>
        <v>1.18</v>
      </c>
      <c r="AV162" s="184">
        <f>IF($W162&gt;0,INDEX('CostModel Coef'!K$17:K$18,$W162),"")</f>
        <v>31.59</v>
      </c>
      <c r="AW162" s="184">
        <f>IF($W162&gt;0,INDEX('CostModel Coef'!L$17:L$18,$W162),"")</f>
        <v>17.190000000000001</v>
      </c>
      <c r="AX162" s="184">
        <f>IF($W162&gt;0,INDEX('CostModel Coef'!M$17:M$18,$W162),"")</f>
        <v>0</v>
      </c>
      <c r="AY162" s="184">
        <f>IF($W162&gt;0,INDEX('CostModel Coef'!N$17:N$18,$W162),"")</f>
        <v>0</v>
      </c>
      <c r="AZ162" s="184">
        <f>IF($W162&gt;0,INDEX('CostModel Coef'!O$17:O$18,$W162),"")</f>
        <v>-10.14</v>
      </c>
      <c r="BA162" s="184"/>
      <c r="BB162" s="116">
        <f t="shared" si="29"/>
        <v>35.930000000000007</v>
      </c>
      <c r="BC162" s="116">
        <f t="shared" si="26"/>
        <v>0</v>
      </c>
      <c r="BD162" s="116">
        <f t="shared" si="27"/>
        <v>0</v>
      </c>
      <c r="BE162" s="210"/>
      <c r="BF162" s="196" t="str">
        <f t="shared" si="28"/>
        <v/>
      </c>
      <c r="BG162" s="210"/>
      <c r="BH162" s="210"/>
    </row>
    <row r="163" spans="1:60" hidden="1">
      <c r="A163" s="210" t="s">
        <v>2272</v>
      </c>
      <c r="B163" s="210" t="s">
        <v>1317</v>
      </c>
      <c r="C163" s="210" t="s">
        <v>1241</v>
      </c>
      <c r="D163" s="210" t="s">
        <v>1753</v>
      </c>
      <c r="E163" s="210" t="s">
        <v>129</v>
      </c>
      <c r="F163" s="210">
        <v>2</v>
      </c>
      <c r="G163" s="210">
        <v>1</v>
      </c>
      <c r="H163" s="210">
        <v>2</v>
      </c>
      <c r="I163" s="210">
        <v>158</v>
      </c>
      <c r="J163" s="210" t="s">
        <v>2273</v>
      </c>
      <c r="K163" s="210" t="s">
        <v>83</v>
      </c>
      <c r="L163" s="210">
        <v>158</v>
      </c>
      <c r="M163" s="210"/>
      <c r="N163" s="210" t="s">
        <v>123</v>
      </c>
      <c r="O163" s="210"/>
      <c r="P163" s="210" t="s">
        <v>1799</v>
      </c>
      <c r="Q163" s="210" t="s">
        <v>129</v>
      </c>
      <c r="R163" s="210"/>
      <c r="S163" s="210" t="s">
        <v>111</v>
      </c>
      <c r="T163" s="210" t="s">
        <v>2274</v>
      </c>
      <c r="U163" s="115" t="s">
        <v>105</v>
      </c>
      <c r="V163" s="210" t="str">
        <f>IF(W163=0,"out of scope",(INDEX('CostModel Coef'!$C$17:$C$18,W163)))</f>
        <v>out of scope</v>
      </c>
      <c r="W163" s="210">
        <v>0</v>
      </c>
      <c r="X163" s="210"/>
      <c r="Y163" s="116">
        <f>IFERROR(VLOOKUP(C163,LF_lamp!$A$8:$AI$68,35,0)*F163,0)</f>
        <v>0</v>
      </c>
      <c r="Z163" s="210"/>
      <c r="AA163" s="229">
        <f>VLOOKUP(D163,LF_Ballast!$A$8:$N$220,14,FALSE)</f>
        <v>0.9</v>
      </c>
      <c r="AB163" s="229" t="b">
        <f>VLOOKUP(D163,LF_Ballast!$A$8:$I$220,9,FALSE)="Dimming"</f>
        <v>0</v>
      </c>
      <c r="AC163" s="229" t="b">
        <f>VLOOKUP(D163,LF_Ballast!$A$8:$I$220,4,FALSE)="PS"</f>
        <v>0</v>
      </c>
      <c r="AD163" s="210"/>
      <c r="AE163" s="210">
        <f t="shared" si="21"/>
        <v>2</v>
      </c>
      <c r="AF163" s="184">
        <f t="shared" si="22"/>
        <v>0</v>
      </c>
      <c r="AG163" s="184">
        <f t="shared" si="23"/>
        <v>0</v>
      </c>
      <c r="AH163" s="184">
        <f>VLOOKUP($C163,LF_lamp!$A$8:$H$68,8,FALSE)*AE163</f>
        <v>150</v>
      </c>
      <c r="AI163" s="184">
        <f>VLOOKUP($C163,LF_lamp!$A$8:$H$68,8,FALSE)*AF163</f>
        <v>0</v>
      </c>
      <c r="AJ163" s="184">
        <f>VLOOKUP($C163,LF_lamp!$A$8:$H$68,8,FALSE)*AG163</f>
        <v>0</v>
      </c>
      <c r="AK163" s="184">
        <f t="shared" si="20"/>
        <v>1</v>
      </c>
      <c r="AL163" s="184">
        <f t="shared" si="24"/>
        <v>0</v>
      </c>
      <c r="AM163" s="184">
        <f t="shared" si="25"/>
        <v>0</v>
      </c>
      <c r="AN163" s="184"/>
      <c r="AO163" s="184" t="str">
        <f>IF($W163&gt;0,INDEX('CostModel Coef'!D$17:D$18,$W163),"")</f>
        <v/>
      </c>
      <c r="AP163" s="184" t="str">
        <f>IF($W163&gt;0,INDEX('CostModel Coef'!E$17:E$18,$W163),"")</f>
        <v/>
      </c>
      <c r="AQ163" s="184" t="str">
        <f>IF($W163&gt;0,INDEX('CostModel Coef'!F$17:F$18,$W163),"")</f>
        <v/>
      </c>
      <c r="AR163" s="184" t="str">
        <f>IF($W163&gt;0,INDEX('CostModel Coef'!G$17:G$18,$W163),"")</f>
        <v/>
      </c>
      <c r="AS163" s="184" t="str">
        <f>IF($W163&gt;0,INDEX('CostModel Coef'!H$17:H$18,$W163),"")</f>
        <v/>
      </c>
      <c r="AT163" s="184" t="str">
        <f>IF($W163&gt;0,INDEX('CostModel Coef'!I$17:I$18,$W163),"")</f>
        <v/>
      </c>
      <c r="AU163" s="184" t="str">
        <f>IF($W163&gt;0,INDEX('CostModel Coef'!J$17:J$18,$W163),"")</f>
        <v/>
      </c>
      <c r="AV163" s="184" t="str">
        <f>IF($W163&gt;0,INDEX('CostModel Coef'!K$17:K$18,$W163),"")</f>
        <v/>
      </c>
      <c r="AW163" s="184" t="str">
        <f>IF($W163&gt;0,INDEX('CostModel Coef'!L$17:L$18,$W163),"")</f>
        <v/>
      </c>
      <c r="AX163" s="184" t="str">
        <f>IF($W163&gt;0,INDEX('CostModel Coef'!M$17:M$18,$W163),"")</f>
        <v/>
      </c>
      <c r="AY163" s="184" t="str">
        <f>IF($W163&gt;0,INDEX('CostModel Coef'!N$17:N$18,$W163),"")</f>
        <v/>
      </c>
      <c r="AZ163" s="184" t="str">
        <f>IF($W163&gt;0,INDEX('CostModel Coef'!O$17:O$18,$W163),"")</f>
        <v/>
      </c>
      <c r="BA163" s="184"/>
      <c r="BB163" s="116">
        <f t="shared" si="29"/>
        <v>0</v>
      </c>
      <c r="BC163" s="116">
        <f t="shared" si="26"/>
        <v>0</v>
      </c>
      <c r="BD163" s="116">
        <f t="shared" si="27"/>
        <v>0</v>
      </c>
      <c r="BE163" s="210"/>
      <c r="BF163" s="196" t="str">
        <f t="shared" si="28"/>
        <v/>
      </c>
      <c r="BG163" s="210"/>
      <c r="BH163" s="210"/>
    </row>
    <row r="164" spans="1:60" hidden="1">
      <c r="A164" s="210" t="s">
        <v>2275</v>
      </c>
      <c r="B164" s="210" t="s">
        <v>1317</v>
      </c>
      <c r="C164" s="210" t="s">
        <v>1241</v>
      </c>
      <c r="D164" s="210" t="s">
        <v>1753</v>
      </c>
      <c r="E164" s="210" t="s">
        <v>129</v>
      </c>
      <c r="F164" s="210">
        <v>3</v>
      </c>
      <c r="G164" s="210">
        <v>2</v>
      </c>
      <c r="H164" s="210" t="s">
        <v>1857</v>
      </c>
      <c r="I164" s="210">
        <v>250</v>
      </c>
      <c r="J164" s="210" t="s">
        <v>2276</v>
      </c>
      <c r="K164" s="210" t="s">
        <v>83</v>
      </c>
      <c r="L164" s="210">
        <v>250</v>
      </c>
      <c r="M164" s="210"/>
      <c r="N164" s="210" t="s">
        <v>123</v>
      </c>
      <c r="O164" s="210"/>
      <c r="P164" s="210" t="s">
        <v>1799</v>
      </c>
      <c r="Q164" s="210" t="s">
        <v>129</v>
      </c>
      <c r="R164" s="210"/>
      <c r="S164" s="210" t="s">
        <v>111</v>
      </c>
      <c r="T164" s="210" t="s">
        <v>2277</v>
      </c>
      <c r="U164" s="115" t="s">
        <v>105</v>
      </c>
      <c r="V164" s="210" t="str">
        <f>IF(W164=0,"out of scope",(INDEX('CostModel Coef'!$C$17:$C$18,W164)))</f>
        <v>out of scope</v>
      </c>
      <c r="W164" s="210">
        <v>0</v>
      </c>
      <c r="X164" s="210"/>
      <c r="Y164" s="116">
        <f>IFERROR(VLOOKUP(C164,LF_lamp!$A$8:$AI$68,35,0)*F164,0)</f>
        <v>0</v>
      </c>
      <c r="Z164" s="210"/>
      <c r="AA164" s="229">
        <f>VLOOKUP(D164,LF_Ballast!$A$8:$N$220,14,FALSE)</f>
        <v>0.9</v>
      </c>
      <c r="AB164" s="229" t="b">
        <f>VLOOKUP(D164,LF_Ballast!$A$8:$I$220,9,FALSE)="Dimming"</f>
        <v>0</v>
      </c>
      <c r="AC164" s="229" t="b">
        <f>VLOOKUP(D164,LF_Ballast!$A$8:$I$220,4,FALSE)="PS"</f>
        <v>0</v>
      </c>
      <c r="AD164" s="210"/>
      <c r="AE164" s="210">
        <f t="shared" si="21"/>
        <v>1</v>
      </c>
      <c r="AF164" s="184">
        <f t="shared" si="22"/>
        <v>2</v>
      </c>
      <c r="AG164" s="184">
        <f t="shared" si="23"/>
        <v>0</v>
      </c>
      <c r="AH164" s="184">
        <f>VLOOKUP($C164,LF_lamp!$A$8:$H$68,8,FALSE)*AE164</f>
        <v>75</v>
      </c>
      <c r="AI164" s="184">
        <f>VLOOKUP($C164,LF_lamp!$A$8:$H$68,8,FALSE)*AF164</f>
        <v>150</v>
      </c>
      <c r="AJ164" s="184">
        <f>VLOOKUP($C164,LF_lamp!$A$8:$H$68,8,FALSE)*AG164</f>
        <v>0</v>
      </c>
      <c r="AK164" s="184">
        <f t="shared" si="20"/>
        <v>1</v>
      </c>
      <c r="AL164" s="184">
        <f t="shared" si="24"/>
        <v>1</v>
      </c>
      <c r="AM164" s="184">
        <f t="shared" si="25"/>
        <v>0</v>
      </c>
      <c r="AN164" s="184"/>
      <c r="AO164" s="184" t="str">
        <f>IF($W164&gt;0,INDEX('CostModel Coef'!D$17:D$18,$W164),"")</f>
        <v/>
      </c>
      <c r="AP164" s="184" t="str">
        <f>IF($W164&gt;0,INDEX('CostModel Coef'!E$17:E$18,$W164),"")</f>
        <v/>
      </c>
      <c r="AQ164" s="184" t="str">
        <f>IF($W164&gt;0,INDEX('CostModel Coef'!F$17:F$18,$W164),"")</f>
        <v/>
      </c>
      <c r="AR164" s="184" t="str">
        <f>IF($W164&gt;0,INDEX('CostModel Coef'!G$17:G$18,$W164),"")</f>
        <v/>
      </c>
      <c r="AS164" s="184" t="str">
        <f>IF($W164&gt;0,INDEX('CostModel Coef'!H$17:H$18,$W164),"")</f>
        <v/>
      </c>
      <c r="AT164" s="184" t="str">
        <f>IF($W164&gt;0,INDEX('CostModel Coef'!I$17:I$18,$W164),"")</f>
        <v/>
      </c>
      <c r="AU164" s="184" t="str">
        <f>IF($W164&gt;0,INDEX('CostModel Coef'!J$17:J$18,$W164),"")</f>
        <v/>
      </c>
      <c r="AV164" s="184" t="str">
        <f>IF($W164&gt;0,INDEX('CostModel Coef'!K$17:K$18,$W164),"")</f>
        <v/>
      </c>
      <c r="AW164" s="184" t="str">
        <f>IF($W164&gt;0,INDEX('CostModel Coef'!L$17:L$18,$W164),"")</f>
        <v/>
      </c>
      <c r="AX164" s="184" t="str">
        <f>IF($W164&gt;0,INDEX('CostModel Coef'!M$17:M$18,$W164),"")</f>
        <v/>
      </c>
      <c r="AY164" s="184" t="str">
        <f>IF($W164&gt;0,INDEX('CostModel Coef'!N$17:N$18,$W164),"")</f>
        <v/>
      </c>
      <c r="AZ164" s="184" t="str">
        <f>IF($W164&gt;0,INDEX('CostModel Coef'!O$17:O$18,$W164),"")</f>
        <v/>
      </c>
      <c r="BA164" s="184"/>
      <c r="BB164" s="116">
        <f t="shared" si="29"/>
        <v>0</v>
      </c>
      <c r="BC164" s="116">
        <f t="shared" si="26"/>
        <v>0</v>
      </c>
      <c r="BD164" s="116">
        <f t="shared" si="27"/>
        <v>0</v>
      </c>
      <c r="BE164" s="210"/>
      <c r="BF164" s="196" t="str">
        <f t="shared" si="28"/>
        <v/>
      </c>
      <c r="BG164" s="210"/>
      <c r="BH164" s="210"/>
    </row>
    <row r="165" spans="1:60" hidden="1">
      <c r="A165" s="210" t="s">
        <v>2278</v>
      </c>
      <c r="B165" s="210" t="s">
        <v>1317</v>
      </c>
      <c r="C165" s="210" t="s">
        <v>1241</v>
      </c>
      <c r="D165" s="210" t="s">
        <v>1753</v>
      </c>
      <c r="E165" s="210" t="s">
        <v>129</v>
      </c>
      <c r="F165" s="210">
        <v>4</v>
      </c>
      <c r="G165" s="210">
        <v>2</v>
      </c>
      <c r="H165" s="210">
        <v>2</v>
      </c>
      <c r="I165" s="210">
        <v>316</v>
      </c>
      <c r="J165" s="210" t="s">
        <v>2279</v>
      </c>
      <c r="K165" s="210" t="s">
        <v>83</v>
      </c>
      <c r="L165" s="210">
        <v>316</v>
      </c>
      <c r="M165" s="210"/>
      <c r="N165" s="210" t="s">
        <v>123</v>
      </c>
      <c r="O165" s="210"/>
      <c r="P165" s="210" t="s">
        <v>1799</v>
      </c>
      <c r="Q165" s="210" t="s">
        <v>129</v>
      </c>
      <c r="R165" s="210"/>
      <c r="S165" s="210" t="s">
        <v>111</v>
      </c>
      <c r="T165" s="210" t="s">
        <v>2280</v>
      </c>
      <c r="U165" s="115" t="s">
        <v>105</v>
      </c>
      <c r="V165" s="210" t="str">
        <f>IF(W165=0,"out of scope",(INDEX('CostModel Coef'!$C$17:$C$18,W165)))</f>
        <v>out of scope</v>
      </c>
      <c r="W165" s="210">
        <v>0</v>
      </c>
      <c r="X165" s="210"/>
      <c r="Y165" s="116">
        <f>IFERROR(VLOOKUP(C165,LF_lamp!$A$8:$AI$68,35,0)*F165,0)</f>
        <v>0</v>
      </c>
      <c r="Z165" s="210"/>
      <c r="AA165" s="229">
        <f>VLOOKUP(D165,LF_Ballast!$A$8:$N$220,14,FALSE)</f>
        <v>0.9</v>
      </c>
      <c r="AB165" s="229" t="b">
        <f>VLOOKUP(D165,LF_Ballast!$A$8:$I$220,9,FALSE)="Dimming"</f>
        <v>0</v>
      </c>
      <c r="AC165" s="229" t="b">
        <f>VLOOKUP(D165,LF_Ballast!$A$8:$I$220,4,FALSE)="PS"</f>
        <v>0</v>
      </c>
      <c r="AD165" s="210"/>
      <c r="AE165" s="210">
        <f t="shared" si="21"/>
        <v>2</v>
      </c>
      <c r="AF165" s="184">
        <f t="shared" si="22"/>
        <v>0</v>
      </c>
      <c r="AG165" s="184">
        <f t="shared" si="23"/>
        <v>0</v>
      </c>
      <c r="AH165" s="184">
        <f>VLOOKUP($C165,LF_lamp!$A$8:$H$68,8,FALSE)*AE165</f>
        <v>150</v>
      </c>
      <c r="AI165" s="184">
        <f>VLOOKUP($C165,LF_lamp!$A$8:$H$68,8,FALSE)*AF165</f>
        <v>0</v>
      </c>
      <c r="AJ165" s="184">
        <f>VLOOKUP($C165,LF_lamp!$A$8:$H$68,8,FALSE)*AG165</f>
        <v>0</v>
      </c>
      <c r="AK165" s="184">
        <f t="shared" si="20"/>
        <v>2</v>
      </c>
      <c r="AL165" s="184">
        <f t="shared" si="24"/>
        <v>0</v>
      </c>
      <c r="AM165" s="184">
        <f t="shared" si="25"/>
        <v>0</v>
      </c>
      <c r="AN165" s="184"/>
      <c r="AO165" s="184" t="str">
        <f>IF($W165&gt;0,INDEX('CostModel Coef'!D$17:D$18,$W165),"")</f>
        <v/>
      </c>
      <c r="AP165" s="184" t="str">
        <f>IF($W165&gt;0,INDEX('CostModel Coef'!E$17:E$18,$W165),"")</f>
        <v/>
      </c>
      <c r="AQ165" s="184" t="str">
        <f>IF($W165&gt;0,INDEX('CostModel Coef'!F$17:F$18,$W165),"")</f>
        <v/>
      </c>
      <c r="AR165" s="184" t="str">
        <f>IF($W165&gt;0,INDEX('CostModel Coef'!G$17:G$18,$W165),"")</f>
        <v/>
      </c>
      <c r="AS165" s="184" t="str">
        <f>IF($W165&gt;0,INDEX('CostModel Coef'!H$17:H$18,$W165),"")</f>
        <v/>
      </c>
      <c r="AT165" s="184" t="str">
        <f>IF($W165&gt;0,INDEX('CostModel Coef'!I$17:I$18,$W165),"")</f>
        <v/>
      </c>
      <c r="AU165" s="184" t="str">
        <f>IF($W165&gt;0,INDEX('CostModel Coef'!J$17:J$18,$W165),"")</f>
        <v/>
      </c>
      <c r="AV165" s="184" t="str">
        <f>IF($W165&gt;0,INDEX('CostModel Coef'!K$17:K$18,$W165),"")</f>
        <v/>
      </c>
      <c r="AW165" s="184" t="str">
        <f>IF($W165&gt;0,INDEX('CostModel Coef'!L$17:L$18,$W165),"")</f>
        <v/>
      </c>
      <c r="AX165" s="184" t="str">
        <f>IF($W165&gt;0,INDEX('CostModel Coef'!M$17:M$18,$W165),"")</f>
        <v/>
      </c>
      <c r="AY165" s="184" t="str">
        <f>IF($W165&gt;0,INDEX('CostModel Coef'!N$17:N$18,$W165),"")</f>
        <v/>
      </c>
      <c r="AZ165" s="184" t="str">
        <f>IF($W165&gt;0,INDEX('CostModel Coef'!O$17:O$18,$W165),"")</f>
        <v/>
      </c>
      <c r="BA165" s="184"/>
      <c r="BB165" s="116">
        <f t="shared" si="29"/>
        <v>0</v>
      </c>
      <c r="BC165" s="116">
        <f t="shared" si="26"/>
        <v>0</v>
      </c>
      <c r="BD165" s="116">
        <f t="shared" si="27"/>
        <v>0</v>
      </c>
      <c r="BE165" s="210"/>
      <c r="BF165" s="196" t="str">
        <f t="shared" si="28"/>
        <v/>
      </c>
      <c r="BG165" s="210"/>
      <c r="BH165" s="210"/>
    </row>
    <row r="166" spans="1:60" hidden="1">
      <c r="A166" s="210" t="s">
        <v>2281</v>
      </c>
      <c r="B166" s="210" t="s">
        <v>1317</v>
      </c>
      <c r="C166" s="210" t="s">
        <v>1243</v>
      </c>
      <c r="D166" s="210" t="s">
        <v>1742</v>
      </c>
      <c r="E166" s="210" t="s">
        <v>129</v>
      </c>
      <c r="F166" s="210">
        <v>2</v>
      </c>
      <c r="G166" s="210">
        <v>1</v>
      </c>
      <c r="H166" s="210">
        <v>2</v>
      </c>
      <c r="I166" s="210">
        <v>173</v>
      </c>
      <c r="J166" s="210" t="s">
        <v>2282</v>
      </c>
      <c r="K166" s="210" t="s">
        <v>83</v>
      </c>
      <c r="L166" s="210">
        <v>173</v>
      </c>
      <c r="M166" s="210"/>
      <c r="N166" s="210" t="s">
        <v>123</v>
      </c>
      <c r="O166" s="210"/>
      <c r="P166" s="210" t="s">
        <v>1799</v>
      </c>
      <c r="Q166" s="210" t="s">
        <v>129</v>
      </c>
      <c r="R166" s="210"/>
      <c r="S166" s="210" t="s">
        <v>111</v>
      </c>
      <c r="T166" s="210" t="s">
        <v>2283</v>
      </c>
      <c r="U166" s="115" t="s">
        <v>105</v>
      </c>
      <c r="V166" s="210" t="str">
        <f>IF(W166=0,"out of scope",(INDEX('CostModel Coef'!$C$17:$C$18,W166)))</f>
        <v>out of scope</v>
      </c>
      <c r="W166" s="210">
        <v>0</v>
      </c>
      <c r="X166" s="210"/>
      <c r="Y166" s="116">
        <f>IFERROR(VLOOKUP(C166,LF_lamp!$A$8:$AI$68,35,0)*F166,0)</f>
        <v>0</v>
      </c>
      <c r="Z166" s="210"/>
      <c r="AA166" s="229">
        <f>VLOOKUP(D166,LF_Ballast!$A$8:$N$220,14,FALSE)</f>
        <v>0.9</v>
      </c>
      <c r="AB166" s="229" t="b">
        <f>VLOOKUP(D166,LF_Ballast!$A$8:$I$220,9,FALSE)="Dimming"</f>
        <v>0</v>
      </c>
      <c r="AC166" s="229" t="b">
        <f>VLOOKUP(D166,LF_Ballast!$A$8:$I$220,4,FALSE)="PS"</f>
        <v>0</v>
      </c>
      <c r="AD166" s="210"/>
      <c r="AE166" s="210">
        <f t="shared" si="21"/>
        <v>2</v>
      </c>
      <c r="AF166" s="184">
        <f t="shared" si="22"/>
        <v>0</v>
      </c>
      <c r="AG166" s="184">
        <f t="shared" si="23"/>
        <v>0</v>
      </c>
      <c r="AH166" s="184">
        <f>VLOOKUP($C166,LF_lamp!$A$8:$H$68,8,FALSE)*AE166</f>
        <v>190</v>
      </c>
      <c r="AI166" s="184">
        <f>VLOOKUP($C166,LF_lamp!$A$8:$H$68,8,FALSE)*AF166</f>
        <v>0</v>
      </c>
      <c r="AJ166" s="184">
        <f>VLOOKUP($C166,LF_lamp!$A$8:$H$68,8,FALSE)*AG166</f>
        <v>0</v>
      </c>
      <c r="AK166" s="184">
        <f t="shared" si="20"/>
        <v>1</v>
      </c>
      <c r="AL166" s="184">
        <f t="shared" si="24"/>
        <v>0</v>
      </c>
      <c r="AM166" s="184">
        <f t="shared" si="25"/>
        <v>0</v>
      </c>
      <c r="AN166" s="184"/>
      <c r="AO166" s="184" t="str">
        <f>IF($W166&gt;0,INDEX('CostModel Coef'!D$17:D$18,$W166),"")</f>
        <v/>
      </c>
      <c r="AP166" s="184" t="str">
        <f>IF($W166&gt;0,INDEX('CostModel Coef'!E$17:E$18,$W166),"")</f>
        <v/>
      </c>
      <c r="AQ166" s="184" t="str">
        <f>IF($W166&gt;0,INDEX('CostModel Coef'!F$17:F$18,$W166),"")</f>
        <v/>
      </c>
      <c r="AR166" s="184" t="str">
        <f>IF($W166&gt;0,INDEX('CostModel Coef'!G$17:G$18,$W166),"")</f>
        <v/>
      </c>
      <c r="AS166" s="184" t="str">
        <f>IF($W166&gt;0,INDEX('CostModel Coef'!H$17:H$18,$W166),"")</f>
        <v/>
      </c>
      <c r="AT166" s="184" t="str">
        <f>IF($W166&gt;0,INDEX('CostModel Coef'!I$17:I$18,$W166),"")</f>
        <v/>
      </c>
      <c r="AU166" s="184" t="str">
        <f>IF($W166&gt;0,INDEX('CostModel Coef'!J$17:J$18,$W166),"")</f>
        <v/>
      </c>
      <c r="AV166" s="184" t="str">
        <f>IF($W166&gt;0,INDEX('CostModel Coef'!K$17:K$18,$W166),"")</f>
        <v/>
      </c>
      <c r="AW166" s="184" t="str">
        <f>IF($W166&gt;0,INDEX('CostModel Coef'!L$17:L$18,$W166),"")</f>
        <v/>
      </c>
      <c r="AX166" s="184" t="str">
        <f>IF($W166&gt;0,INDEX('CostModel Coef'!M$17:M$18,$W166),"")</f>
        <v/>
      </c>
      <c r="AY166" s="184" t="str">
        <f>IF($W166&gt;0,INDEX('CostModel Coef'!N$17:N$18,$W166),"")</f>
        <v/>
      </c>
      <c r="AZ166" s="184" t="str">
        <f>IF($W166&gt;0,INDEX('CostModel Coef'!O$17:O$18,$W166),"")</f>
        <v/>
      </c>
      <c r="BA166" s="184"/>
      <c r="BB166" s="116">
        <f t="shared" si="29"/>
        <v>0</v>
      </c>
      <c r="BC166" s="116">
        <f t="shared" si="26"/>
        <v>0</v>
      </c>
      <c r="BD166" s="116">
        <f t="shared" si="27"/>
        <v>0</v>
      </c>
      <c r="BE166" s="210"/>
      <c r="BF166" s="196" t="str">
        <f t="shared" si="28"/>
        <v/>
      </c>
      <c r="BG166" s="210"/>
      <c r="BH166" s="210"/>
    </row>
    <row r="167" spans="1:60" hidden="1">
      <c r="A167" s="210" t="s">
        <v>2284</v>
      </c>
      <c r="B167" s="210" t="s">
        <v>1317</v>
      </c>
      <c r="C167" s="210" t="s">
        <v>1243</v>
      </c>
      <c r="D167" s="210" t="s">
        <v>1742</v>
      </c>
      <c r="E167" s="210" t="s">
        <v>129</v>
      </c>
      <c r="F167" s="210">
        <v>4</v>
      </c>
      <c r="G167" s="210">
        <v>2</v>
      </c>
      <c r="H167" s="210">
        <v>2</v>
      </c>
      <c r="I167" s="210">
        <v>346</v>
      </c>
      <c r="J167" s="210" t="s">
        <v>2285</v>
      </c>
      <c r="K167" s="210" t="s">
        <v>83</v>
      </c>
      <c r="L167" s="210">
        <v>346</v>
      </c>
      <c r="M167" s="210"/>
      <c r="N167" s="210" t="s">
        <v>123</v>
      </c>
      <c r="O167" s="210"/>
      <c r="P167" s="210" t="s">
        <v>1799</v>
      </c>
      <c r="Q167" s="210" t="s">
        <v>129</v>
      </c>
      <c r="R167" s="210"/>
      <c r="S167" s="210" t="s">
        <v>111</v>
      </c>
      <c r="T167" s="210" t="s">
        <v>2286</v>
      </c>
      <c r="U167" s="115" t="s">
        <v>105</v>
      </c>
      <c r="V167" s="210" t="str">
        <f>IF(W167=0,"out of scope",(INDEX('CostModel Coef'!$C$17:$C$18,W167)))</f>
        <v>out of scope</v>
      </c>
      <c r="W167" s="210">
        <v>0</v>
      </c>
      <c r="X167" s="210"/>
      <c r="Y167" s="116">
        <f>IFERROR(VLOOKUP(C167,LF_lamp!$A$8:$AI$68,35,0)*F167,0)</f>
        <v>0</v>
      </c>
      <c r="Z167" s="210"/>
      <c r="AA167" s="229">
        <f>VLOOKUP(D167,LF_Ballast!$A$8:$N$220,14,FALSE)</f>
        <v>0.9</v>
      </c>
      <c r="AB167" s="229" t="b">
        <f>VLOOKUP(D167,LF_Ballast!$A$8:$I$220,9,FALSE)="Dimming"</f>
        <v>0</v>
      </c>
      <c r="AC167" s="229" t="b">
        <f>VLOOKUP(D167,LF_Ballast!$A$8:$I$220,4,FALSE)="PS"</f>
        <v>0</v>
      </c>
      <c r="AD167" s="210"/>
      <c r="AE167" s="210">
        <f t="shared" si="21"/>
        <v>2</v>
      </c>
      <c r="AF167" s="184">
        <f t="shared" si="22"/>
        <v>0</v>
      </c>
      <c r="AG167" s="184">
        <f t="shared" si="23"/>
        <v>0</v>
      </c>
      <c r="AH167" s="184">
        <f>VLOOKUP($C167,LF_lamp!$A$8:$H$68,8,FALSE)*AE167</f>
        <v>190</v>
      </c>
      <c r="AI167" s="184">
        <f>VLOOKUP($C167,LF_lamp!$A$8:$H$68,8,FALSE)*AF167</f>
        <v>0</v>
      </c>
      <c r="AJ167" s="184">
        <f>VLOOKUP($C167,LF_lamp!$A$8:$H$68,8,FALSE)*AG167</f>
        <v>0</v>
      </c>
      <c r="AK167" s="184">
        <f t="shared" si="20"/>
        <v>2</v>
      </c>
      <c r="AL167" s="184">
        <f t="shared" si="24"/>
        <v>0</v>
      </c>
      <c r="AM167" s="184">
        <f t="shared" si="25"/>
        <v>0</v>
      </c>
      <c r="AN167" s="184"/>
      <c r="AO167" s="184" t="str">
        <f>IF($W167&gt;0,INDEX('CostModel Coef'!D$17:D$18,$W167),"")</f>
        <v/>
      </c>
      <c r="AP167" s="184" t="str">
        <f>IF($W167&gt;0,INDEX('CostModel Coef'!E$17:E$18,$W167),"")</f>
        <v/>
      </c>
      <c r="AQ167" s="184" t="str">
        <f>IF($W167&gt;0,INDEX('CostModel Coef'!F$17:F$18,$W167),"")</f>
        <v/>
      </c>
      <c r="AR167" s="184" t="str">
        <f>IF($W167&gt;0,INDEX('CostModel Coef'!G$17:G$18,$W167),"")</f>
        <v/>
      </c>
      <c r="AS167" s="184" t="str">
        <f>IF($W167&gt;0,INDEX('CostModel Coef'!H$17:H$18,$W167),"")</f>
        <v/>
      </c>
      <c r="AT167" s="184" t="str">
        <f>IF($W167&gt;0,INDEX('CostModel Coef'!I$17:I$18,$W167),"")</f>
        <v/>
      </c>
      <c r="AU167" s="184" t="str">
        <f>IF($W167&gt;0,INDEX('CostModel Coef'!J$17:J$18,$W167),"")</f>
        <v/>
      </c>
      <c r="AV167" s="184" t="str">
        <f>IF($W167&gt;0,INDEX('CostModel Coef'!K$17:K$18,$W167),"")</f>
        <v/>
      </c>
      <c r="AW167" s="184" t="str">
        <f>IF($W167&gt;0,INDEX('CostModel Coef'!L$17:L$18,$W167),"")</f>
        <v/>
      </c>
      <c r="AX167" s="184" t="str">
        <f>IF($W167&gt;0,INDEX('CostModel Coef'!M$17:M$18,$W167),"")</f>
        <v/>
      </c>
      <c r="AY167" s="184" t="str">
        <f>IF($W167&gt;0,INDEX('CostModel Coef'!N$17:N$18,$W167),"")</f>
        <v/>
      </c>
      <c r="AZ167" s="184" t="str">
        <f>IF($W167&gt;0,INDEX('CostModel Coef'!O$17:O$18,$W167),"")</f>
        <v/>
      </c>
      <c r="BA167" s="184"/>
      <c r="BB167" s="116">
        <f t="shared" si="29"/>
        <v>0</v>
      </c>
      <c r="BC167" s="116">
        <f t="shared" si="26"/>
        <v>0</v>
      </c>
      <c r="BD167" s="116">
        <f t="shared" si="27"/>
        <v>0</v>
      </c>
      <c r="BE167" s="210"/>
      <c r="BF167" s="196" t="str">
        <f t="shared" si="28"/>
        <v/>
      </c>
      <c r="BG167" s="210"/>
      <c r="BH167" s="210"/>
    </row>
    <row r="168" spans="1:60" hidden="1">
      <c r="A168" s="210" t="s">
        <v>2287</v>
      </c>
      <c r="B168" s="210" t="s">
        <v>1317</v>
      </c>
      <c r="C168" s="210" t="s">
        <v>1243</v>
      </c>
      <c r="D168" s="210" t="s">
        <v>1742</v>
      </c>
      <c r="E168" s="210" t="s">
        <v>129</v>
      </c>
      <c r="F168" s="210">
        <v>1</v>
      </c>
      <c r="G168" s="210">
        <v>1</v>
      </c>
      <c r="H168" s="210">
        <v>1</v>
      </c>
      <c r="I168" s="210">
        <v>80</v>
      </c>
      <c r="J168" s="210" t="s">
        <v>2288</v>
      </c>
      <c r="K168" s="210" t="s">
        <v>83</v>
      </c>
      <c r="L168" s="210">
        <v>80</v>
      </c>
      <c r="M168" s="210"/>
      <c r="N168" s="210" t="s">
        <v>123</v>
      </c>
      <c r="O168" s="210"/>
      <c r="P168" s="210" t="s">
        <v>1799</v>
      </c>
      <c r="Q168" s="210" t="s">
        <v>129</v>
      </c>
      <c r="R168" s="210"/>
      <c r="S168" s="210" t="s">
        <v>111</v>
      </c>
      <c r="T168" s="210" t="s">
        <v>2289</v>
      </c>
      <c r="U168" s="115" t="s">
        <v>105</v>
      </c>
      <c r="V168" s="210" t="str">
        <f>IF(W168=0,"out of scope",(INDEX('CostModel Coef'!$C$17:$C$18,W168)))</f>
        <v>out of scope</v>
      </c>
      <c r="W168" s="210">
        <v>0</v>
      </c>
      <c r="X168" s="210"/>
      <c r="Y168" s="116">
        <f>IFERROR(VLOOKUP(C168,LF_lamp!$A$8:$AI$68,35,0)*F168,0)</f>
        <v>0</v>
      </c>
      <c r="Z168" s="210"/>
      <c r="AA168" s="229">
        <f>VLOOKUP(D168,LF_Ballast!$A$8:$N$220,14,FALSE)</f>
        <v>0.9</v>
      </c>
      <c r="AB168" s="229" t="b">
        <f>VLOOKUP(D168,LF_Ballast!$A$8:$I$220,9,FALSE)="Dimming"</f>
        <v>0</v>
      </c>
      <c r="AC168" s="229" t="b">
        <f>VLOOKUP(D168,LF_Ballast!$A$8:$I$220,4,FALSE)="PS"</f>
        <v>0</v>
      </c>
      <c r="AD168" s="210"/>
      <c r="AE168" s="210">
        <f t="shared" si="21"/>
        <v>1</v>
      </c>
      <c r="AF168" s="184">
        <f t="shared" si="22"/>
        <v>0</v>
      </c>
      <c r="AG168" s="184">
        <f t="shared" si="23"/>
        <v>0</v>
      </c>
      <c r="AH168" s="184">
        <f>VLOOKUP($C168,LF_lamp!$A$8:$H$68,8,FALSE)*AE168</f>
        <v>95</v>
      </c>
      <c r="AI168" s="184">
        <f>VLOOKUP($C168,LF_lamp!$A$8:$H$68,8,FALSE)*AF168</f>
        <v>0</v>
      </c>
      <c r="AJ168" s="184">
        <f>VLOOKUP($C168,LF_lamp!$A$8:$H$68,8,FALSE)*AG168</f>
        <v>0</v>
      </c>
      <c r="AK168" s="184">
        <f t="shared" si="20"/>
        <v>1</v>
      </c>
      <c r="AL168" s="184">
        <f t="shared" si="24"/>
        <v>0</v>
      </c>
      <c r="AM168" s="184">
        <f t="shared" si="25"/>
        <v>0</v>
      </c>
      <c r="AN168" s="184"/>
      <c r="AO168" s="184" t="str">
        <f>IF($W168&gt;0,INDEX('CostModel Coef'!D$17:D$18,$W168),"")</f>
        <v/>
      </c>
      <c r="AP168" s="184" t="str">
        <f>IF($W168&gt;0,INDEX('CostModel Coef'!E$17:E$18,$W168),"")</f>
        <v/>
      </c>
      <c r="AQ168" s="184" t="str">
        <f>IF($W168&gt;0,INDEX('CostModel Coef'!F$17:F$18,$W168),"")</f>
        <v/>
      </c>
      <c r="AR168" s="184" t="str">
        <f>IF($W168&gt;0,INDEX('CostModel Coef'!G$17:G$18,$W168),"")</f>
        <v/>
      </c>
      <c r="AS168" s="184" t="str">
        <f>IF($W168&gt;0,INDEX('CostModel Coef'!H$17:H$18,$W168),"")</f>
        <v/>
      </c>
      <c r="AT168" s="184" t="str">
        <f>IF($W168&gt;0,INDEX('CostModel Coef'!I$17:I$18,$W168),"")</f>
        <v/>
      </c>
      <c r="AU168" s="184" t="str">
        <f>IF($W168&gt;0,INDEX('CostModel Coef'!J$17:J$18,$W168),"")</f>
        <v/>
      </c>
      <c r="AV168" s="184" t="str">
        <f>IF($W168&gt;0,INDEX('CostModel Coef'!K$17:K$18,$W168),"")</f>
        <v/>
      </c>
      <c r="AW168" s="184" t="str">
        <f>IF($W168&gt;0,INDEX('CostModel Coef'!L$17:L$18,$W168),"")</f>
        <v/>
      </c>
      <c r="AX168" s="184" t="str">
        <f>IF($W168&gt;0,INDEX('CostModel Coef'!M$17:M$18,$W168),"")</f>
        <v/>
      </c>
      <c r="AY168" s="184" t="str">
        <f>IF($W168&gt;0,INDEX('CostModel Coef'!N$17:N$18,$W168),"")</f>
        <v/>
      </c>
      <c r="AZ168" s="184" t="str">
        <f>IF($W168&gt;0,INDEX('CostModel Coef'!O$17:O$18,$W168),"")</f>
        <v/>
      </c>
      <c r="BA168" s="184"/>
      <c r="BB168" s="116">
        <f t="shared" si="29"/>
        <v>0</v>
      </c>
      <c r="BC168" s="116">
        <f t="shared" si="26"/>
        <v>0</v>
      </c>
      <c r="BD168" s="116">
        <f t="shared" si="27"/>
        <v>0</v>
      </c>
      <c r="BE168" s="210"/>
      <c r="BF168" s="196" t="str">
        <f t="shared" si="28"/>
        <v/>
      </c>
      <c r="BG168" s="210"/>
      <c r="BH168" s="210"/>
    </row>
    <row r="169" spans="1:60" hidden="1">
      <c r="A169" s="210" t="s">
        <v>2290</v>
      </c>
      <c r="B169" s="210" t="s">
        <v>1317</v>
      </c>
      <c r="C169" s="210" t="s">
        <v>1243</v>
      </c>
      <c r="D169" s="210" t="s">
        <v>1756</v>
      </c>
      <c r="E169" s="210" t="s">
        <v>129</v>
      </c>
      <c r="F169" s="210">
        <v>2</v>
      </c>
      <c r="G169" s="210">
        <v>1</v>
      </c>
      <c r="H169" s="210">
        <v>2</v>
      </c>
      <c r="I169" s="210">
        <v>207</v>
      </c>
      <c r="J169" s="210" t="s">
        <v>2291</v>
      </c>
      <c r="K169" s="210" t="s">
        <v>83</v>
      </c>
      <c r="L169" s="210">
        <v>207</v>
      </c>
      <c r="M169" s="210"/>
      <c r="N169" s="210" t="s">
        <v>123</v>
      </c>
      <c r="O169" s="210"/>
      <c r="P169" s="210" t="s">
        <v>1799</v>
      </c>
      <c r="Q169" s="210" t="s">
        <v>129</v>
      </c>
      <c r="R169" s="210"/>
      <c r="S169" s="210" t="s">
        <v>111</v>
      </c>
      <c r="T169" s="210" t="s">
        <v>2292</v>
      </c>
      <c r="U169" s="115" t="s">
        <v>105</v>
      </c>
      <c r="V169" s="210" t="str">
        <f>IF(W169=0,"out of scope",(INDEX('CostModel Coef'!$C$17:$C$18,W169)))</f>
        <v>MagRS</v>
      </c>
      <c r="W169" s="210">
        <v>1</v>
      </c>
      <c r="X169" s="210"/>
      <c r="Y169" s="116">
        <f>IFERROR(VLOOKUP(C169,LF_lamp!$A$8:$AI$68,35,0)*F169,0)</f>
        <v>0</v>
      </c>
      <c r="Z169" s="210"/>
      <c r="AA169" s="229">
        <f>VLOOKUP(D169,LF_Ballast!$A$8:$N$220,14,FALSE)</f>
        <v>0.9</v>
      </c>
      <c r="AB169" s="229" t="b">
        <f>VLOOKUP(D169,LF_Ballast!$A$8:$I$220,9,FALSE)="Dimming"</f>
        <v>0</v>
      </c>
      <c r="AC169" s="229" t="b">
        <f>VLOOKUP(D169,LF_Ballast!$A$8:$I$220,4,FALSE)="PS"</f>
        <v>0</v>
      </c>
      <c r="AD169" s="210"/>
      <c r="AE169" s="210">
        <f t="shared" si="21"/>
        <v>2</v>
      </c>
      <c r="AF169" s="184">
        <f t="shared" si="22"/>
        <v>0</v>
      </c>
      <c r="AG169" s="184">
        <f t="shared" si="23"/>
        <v>0</v>
      </c>
      <c r="AH169" s="184">
        <f>VLOOKUP($C169,LF_lamp!$A$8:$H$68,8,FALSE)*AE169</f>
        <v>190</v>
      </c>
      <c r="AI169" s="184">
        <f>VLOOKUP($C169,LF_lamp!$A$8:$H$68,8,FALSE)*AF169</f>
        <v>0</v>
      </c>
      <c r="AJ169" s="184">
        <f>VLOOKUP($C169,LF_lamp!$A$8:$H$68,8,FALSE)*AG169</f>
        <v>0</v>
      </c>
      <c r="AK169" s="184">
        <f t="shared" si="20"/>
        <v>1</v>
      </c>
      <c r="AL169" s="184">
        <f t="shared" si="24"/>
        <v>0</v>
      </c>
      <c r="AM169" s="184">
        <f t="shared" si="25"/>
        <v>0</v>
      </c>
      <c r="AN169" s="184"/>
      <c r="AO169" s="184">
        <f>IF($W169&gt;0,INDEX('CostModel Coef'!D$17:D$18,$W169),"")</f>
        <v>14.69</v>
      </c>
      <c r="AP169" s="184">
        <f>IF($W169&gt;0,INDEX('CostModel Coef'!E$17:E$18,$W169),"")</f>
        <v>0.4</v>
      </c>
      <c r="AQ169" s="184">
        <f>IF($W169&gt;0,INDEX('CostModel Coef'!F$17:F$18,$W169),"")</f>
        <v>9</v>
      </c>
      <c r="AR169" s="184">
        <f>IF($W169&gt;0,INDEX('CostModel Coef'!G$17:G$18,$W169),"")</f>
        <v>604</v>
      </c>
      <c r="AS169" s="184">
        <f>IF($W169&gt;0,INDEX('CostModel Coef'!H$17:H$18,$W169),"")</f>
        <v>10.56</v>
      </c>
      <c r="AT169" s="184">
        <f>IF($W169&gt;0,INDEX('CostModel Coef'!I$17:I$18,$W169),"")</f>
        <v>0.6</v>
      </c>
      <c r="AU169" s="184">
        <f>IF($W169&gt;0,INDEX('CostModel Coef'!J$17:J$18,$W169),"")</f>
        <v>1.2</v>
      </c>
      <c r="AV169" s="184">
        <f>IF($W169&gt;0,INDEX('CostModel Coef'!K$17:K$18,$W169),"")</f>
        <v>30.78</v>
      </c>
      <c r="AW169" s="184">
        <f>IF($W169&gt;0,INDEX('CostModel Coef'!L$17:L$18,$W169),"")</f>
        <v>0</v>
      </c>
      <c r="AX169" s="184">
        <f>IF($W169&gt;0,INDEX('CostModel Coef'!M$17:M$18,$W169),"")</f>
        <v>40.89</v>
      </c>
      <c r="AY169" s="184">
        <f>IF($W169&gt;0,INDEX('CostModel Coef'!N$17:N$18,$W169),"")</f>
        <v>0</v>
      </c>
      <c r="AZ169" s="184">
        <f>IF($W169&gt;0,INDEX('CostModel Coef'!O$17:O$18,$W169),"")</f>
        <v>0</v>
      </c>
      <c r="BA169" s="184"/>
      <c r="BB169" s="116">
        <f t="shared" si="29"/>
        <v>141.084</v>
      </c>
      <c r="BC169" s="116">
        <f t="shared" si="26"/>
        <v>0</v>
      </c>
      <c r="BD169" s="116">
        <f t="shared" si="27"/>
        <v>0</v>
      </c>
      <c r="BE169" s="210"/>
      <c r="BF169" s="196" t="str">
        <f t="shared" si="28"/>
        <v/>
      </c>
      <c r="BG169" s="210"/>
      <c r="BH169" s="210"/>
    </row>
    <row r="170" spans="1:60" hidden="1">
      <c r="A170" s="210" t="s">
        <v>2293</v>
      </c>
      <c r="B170" s="210" t="s">
        <v>1317</v>
      </c>
      <c r="C170" s="210" t="s">
        <v>1243</v>
      </c>
      <c r="D170" s="210" t="s">
        <v>1756</v>
      </c>
      <c r="E170" s="210" t="s">
        <v>129</v>
      </c>
      <c r="F170" s="210">
        <v>3</v>
      </c>
      <c r="G170" s="210">
        <v>2</v>
      </c>
      <c r="H170" s="210" t="s">
        <v>1857</v>
      </c>
      <c r="I170" s="210">
        <v>319</v>
      </c>
      <c r="J170" s="210" t="s">
        <v>2294</v>
      </c>
      <c r="K170" s="210" t="s">
        <v>83</v>
      </c>
      <c r="L170" s="210">
        <v>319</v>
      </c>
      <c r="M170" s="210"/>
      <c r="N170" s="210" t="s">
        <v>123</v>
      </c>
      <c r="O170" s="210"/>
      <c r="P170" s="210" t="s">
        <v>1799</v>
      </c>
      <c r="Q170" s="210" t="s">
        <v>129</v>
      </c>
      <c r="R170" s="210"/>
      <c r="S170" s="210" t="s">
        <v>111</v>
      </c>
      <c r="T170" s="210" t="s">
        <v>2295</v>
      </c>
      <c r="U170" s="115" t="s">
        <v>105</v>
      </c>
      <c r="V170" s="210" t="str">
        <f>IF(W170=0,"out of scope",(INDEX('CostModel Coef'!$C$17:$C$18,W170)))</f>
        <v>MagRS</v>
      </c>
      <c r="W170" s="210">
        <v>1</v>
      </c>
      <c r="X170" s="210"/>
      <c r="Y170" s="116">
        <f>IFERROR(VLOOKUP(C170,LF_lamp!$A$8:$AI$68,35,0)*F170,0)</f>
        <v>0</v>
      </c>
      <c r="Z170" s="210"/>
      <c r="AA170" s="229">
        <f>VLOOKUP(D170,LF_Ballast!$A$8:$N$220,14,FALSE)</f>
        <v>0.9</v>
      </c>
      <c r="AB170" s="229" t="b">
        <f>VLOOKUP(D170,LF_Ballast!$A$8:$I$220,9,FALSE)="Dimming"</f>
        <v>0</v>
      </c>
      <c r="AC170" s="229" t="b">
        <f>VLOOKUP(D170,LF_Ballast!$A$8:$I$220,4,FALSE)="PS"</f>
        <v>0</v>
      </c>
      <c r="AD170" s="210"/>
      <c r="AE170" s="210">
        <f t="shared" si="21"/>
        <v>1</v>
      </c>
      <c r="AF170" s="184">
        <f t="shared" si="22"/>
        <v>2</v>
      </c>
      <c r="AG170" s="184">
        <f t="shared" si="23"/>
        <v>0</v>
      </c>
      <c r="AH170" s="184">
        <f>VLOOKUP($C170,LF_lamp!$A$8:$H$68,8,FALSE)*AE170</f>
        <v>95</v>
      </c>
      <c r="AI170" s="184">
        <f>VLOOKUP($C170,LF_lamp!$A$8:$H$68,8,FALSE)*AF170</f>
        <v>190</v>
      </c>
      <c r="AJ170" s="184">
        <f>VLOOKUP($C170,LF_lamp!$A$8:$H$68,8,FALSE)*AG170</f>
        <v>0</v>
      </c>
      <c r="AK170" s="184">
        <f t="shared" si="20"/>
        <v>1</v>
      </c>
      <c r="AL170" s="184">
        <f t="shared" si="24"/>
        <v>1</v>
      </c>
      <c r="AM170" s="184">
        <f t="shared" si="25"/>
        <v>0</v>
      </c>
      <c r="AN170" s="184"/>
      <c r="AO170" s="184">
        <f>IF($W170&gt;0,INDEX('CostModel Coef'!D$17:D$18,$W170),"")</f>
        <v>14.69</v>
      </c>
      <c r="AP170" s="184">
        <f>IF($W170&gt;0,INDEX('CostModel Coef'!E$17:E$18,$W170),"")</f>
        <v>0.4</v>
      </c>
      <c r="AQ170" s="184">
        <f>IF($W170&gt;0,INDEX('CostModel Coef'!F$17:F$18,$W170),"")</f>
        <v>9</v>
      </c>
      <c r="AR170" s="184">
        <f>IF($W170&gt;0,INDEX('CostModel Coef'!G$17:G$18,$W170),"")</f>
        <v>604</v>
      </c>
      <c r="AS170" s="184">
        <f>IF($W170&gt;0,INDEX('CostModel Coef'!H$17:H$18,$W170),"")</f>
        <v>10.56</v>
      </c>
      <c r="AT170" s="184">
        <f>IF($W170&gt;0,INDEX('CostModel Coef'!I$17:I$18,$W170),"")</f>
        <v>0.6</v>
      </c>
      <c r="AU170" s="184">
        <f>IF($W170&gt;0,INDEX('CostModel Coef'!J$17:J$18,$W170),"")</f>
        <v>1.2</v>
      </c>
      <c r="AV170" s="184">
        <f>IF($W170&gt;0,INDEX('CostModel Coef'!K$17:K$18,$W170),"")</f>
        <v>30.78</v>
      </c>
      <c r="AW170" s="184">
        <f>IF($W170&gt;0,INDEX('CostModel Coef'!L$17:L$18,$W170),"")</f>
        <v>0</v>
      </c>
      <c r="AX170" s="184">
        <f>IF($W170&gt;0,INDEX('CostModel Coef'!M$17:M$18,$W170),"")</f>
        <v>40.89</v>
      </c>
      <c r="AY170" s="184">
        <f>IF($W170&gt;0,INDEX('CostModel Coef'!N$17:N$18,$W170),"")</f>
        <v>0</v>
      </c>
      <c r="AZ170" s="184">
        <f>IF($W170&gt;0,INDEX('CostModel Coef'!O$17:O$18,$W170),"")</f>
        <v>0</v>
      </c>
      <c r="BA170" s="184"/>
      <c r="BB170" s="116">
        <f t="shared" si="29"/>
        <v>103.084</v>
      </c>
      <c r="BC170" s="116">
        <f t="shared" si="26"/>
        <v>141.084</v>
      </c>
      <c r="BD170" s="116">
        <f t="shared" si="27"/>
        <v>0</v>
      </c>
      <c r="BE170" s="210"/>
      <c r="BF170" s="196" t="str">
        <f t="shared" si="28"/>
        <v/>
      </c>
      <c r="BG170" s="210"/>
      <c r="BH170" s="210"/>
    </row>
    <row r="171" spans="1:60" hidden="1">
      <c r="A171" s="210" t="s">
        <v>2296</v>
      </c>
      <c r="B171" s="210" t="s">
        <v>1317</v>
      </c>
      <c r="C171" s="210" t="s">
        <v>1243</v>
      </c>
      <c r="D171" s="210" t="s">
        <v>1756</v>
      </c>
      <c r="E171" s="210" t="s">
        <v>129</v>
      </c>
      <c r="F171" s="210">
        <v>4</v>
      </c>
      <c r="G171" s="210">
        <v>2</v>
      </c>
      <c r="H171" s="210">
        <v>2</v>
      </c>
      <c r="I171" s="210">
        <v>414</v>
      </c>
      <c r="J171" s="210" t="s">
        <v>2297</v>
      </c>
      <c r="K171" s="210" t="s">
        <v>83</v>
      </c>
      <c r="L171" s="210">
        <v>414</v>
      </c>
      <c r="M171" s="210"/>
      <c r="N171" s="210" t="s">
        <v>123</v>
      </c>
      <c r="O171" s="210"/>
      <c r="P171" s="210" t="s">
        <v>1799</v>
      </c>
      <c r="Q171" s="210" t="s">
        <v>129</v>
      </c>
      <c r="R171" s="210"/>
      <c r="S171" s="210" t="s">
        <v>111</v>
      </c>
      <c r="T171" s="210" t="s">
        <v>2298</v>
      </c>
      <c r="U171" s="115" t="s">
        <v>105</v>
      </c>
      <c r="V171" s="210" t="str">
        <f>IF(W171=0,"out of scope",(INDEX('CostModel Coef'!$C$17:$C$18,W171)))</f>
        <v>MagRS</v>
      </c>
      <c r="W171" s="210">
        <v>1</v>
      </c>
      <c r="X171" s="210"/>
      <c r="Y171" s="116">
        <f>IFERROR(VLOOKUP(C171,LF_lamp!$A$8:$AI$68,35,0)*F171,0)</f>
        <v>0</v>
      </c>
      <c r="Z171" s="210"/>
      <c r="AA171" s="229">
        <f>VLOOKUP(D171,LF_Ballast!$A$8:$N$220,14,FALSE)</f>
        <v>0.9</v>
      </c>
      <c r="AB171" s="229" t="b">
        <f>VLOOKUP(D171,LF_Ballast!$A$8:$I$220,9,FALSE)="Dimming"</f>
        <v>0</v>
      </c>
      <c r="AC171" s="229" t="b">
        <f>VLOOKUP(D171,LF_Ballast!$A$8:$I$220,4,FALSE)="PS"</f>
        <v>0</v>
      </c>
      <c r="AD171" s="210"/>
      <c r="AE171" s="210">
        <f t="shared" si="21"/>
        <v>2</v>
      </c>
      <c r="AF171" s="184">
        <f t="shared" si="22"/>
        <v>0</v>
      </c>
      <c r="AG171" s="184">
        <f t="shared" si="23"/>
        <v>0</v>
      </c>
      <c r="AH171" s="184">
        <f>VLOOKUP($C171,LF_lamp!$A$8:$H$68,8,FALSE)*AE171</f>
        <v>190</v>
      </c>
      <c r="AI171" s="184">
        <f>VLOOKUP($C171,LF_lamp!$A$8:$H$68,8,FALSE)*AF171</f>
        <v>0</v>
      </c>
      <c r="AJ171" s="184">
        <f>VLOOKUP($C171,LF_lamp!$A$8:$H$68,8,FALSE)*AG171</f>
        <v>0</v>
      </c>
      <c r="AK171" s="184">
        <f t="shared" si="20"/>
        <v>2</v>
      </c>
      <c r="AL171" s="184">
        <f t="shared" si="24"/>
        <v>0</v>
      </c>
      <c r="AM171" s="184">
        <f t="shared" si="25"/>
        <v>0</v>
      </c>
      <c r="AN171" s="184"/>
      <c r="AO171" s="184">
        <f>IF($W171&gt;0,INDEX('CostModel Coef'!D$17:D$18,$W171),"")</f>
        <v>14.69</v>
      </c>
      <c r="AP171" s="184">
        <f>IF($W171&gt;0,INDEX('CostModel Coef'!E$17:E$18,$W171),"")</f>
        <v>0.4</v>
      </c>
      <c r="AQ171" s="184">
        <f>IF($W171&gt;0,INDEX('CostModel Coef'!F$17:F$18,$W171),"")</f>
        <v>9</v>
      </c>
      <c r="AR171" s="184">
        <f>IF($W171&gt;0,INDEX('CostModel Coef'!G$17:G$18,$W171),"")</f>
        <v>604</v>
      </c>
      <c r="AS171" s="184">
        <f>IF($W171&gt;0,INDEX('CostModel Coef'!H$17:H$18,$W171),"")</f>
        <v>10.56</v>
      </c>
      <c r="AT171" s="184">
        <f>IF($W171&gt;0,INDEX('CostModel Coef'!I$17:I$18,$W171),"")</f>
        <v>0.6</v>
      </c>
      <c r="AU171" s="184">
        <f>IF($W171&gt;0,INDEX('CostModel Coef'!J$17:J$18,$W171),"")</f>
        <v>1.2</v>
      </c>
      <c r="AV171" s="184">
        <f>IF($W171&gt;0,INDEX('CostModel Coef'!K$17:K$18,$W171),"")</f>
        <v>30.78</v>
      </c>
      <c r="AW171" s="184">
        <f>IF($W171&gt;0,INDEX('CostModel Coef'!L$17:L$18,$W171),"")</f>
        <v>0</v>
      </c>
      <c r="AX171" s="184">
        <f>IF($W171&gt;0,INDEX('CostModel Coef'!M$17:M$18,$W171),"")</f>
        <v>40.89</v>
      </c>
      <c r="AY171" s="184">
        <f>IF($W171&gt;0,INDEX('CostModel Coef'!N$17:N$18,$W171),"")</f>
        <v>0</v>
      </c>
      <c r="AZ171" s="184">
        <f>IF($W171&gt;0,INDEX('CostModel Coef'!O$17:O$18,$W171),"")</f>
        <v>0</v>
      </c>
      <c r="BA171" s="184"/>
      <c r="BB171" s="116">
        <f t="shared" si="29"/>
        <v>282.16800000000001</v>
      </c>
      <c r="BC171" s="116">
        <f t="shared" si="26"/>
        <v>0</v>
      </c>
      <c r="BD171" s="116">
        <f t="shared" si="27"/>
        <v>0</v>
      </c>
      <c r="BE171" s="210"/>
      <c r="BF171" s="196" t="str">
        <f t="shared" si="28"/>
        <v/>
      </c>
      <c r="BG171" s="210"/>
      <c r="BH171" s="210"/>
    </row>
    <row r="172" spans="1:60" hidden="1">
      <c r="A172" s="210" t="s">
        <v>2299</v>
      </c>
      <c r="B172" s="210" t="s">
        <v>587</v>
      </c>
      <c r="C172" s="210" t="s">
        <v>1243</v>
      </c>
      <c r="D172" s="210" t="s">
        <v>1760</v>
      </c>
      <c r="E172" s="210" t="s">
        <v>129</v>
      </c>
      <c r="F172" s="210">
        <v>1</v>
      </c>
      <c r="G172" s="210">
        <v>1</v>
      </c>
      <c r="H172" s="210">
        <v>1</v>
      </c>
      <c r="I172" s="210">
        <v>112</v>
      </c>
      <c r="J172" s="210"/>
      <c r="K172" s="210" t="s">
        <v>83</v>
      </c>
      <c r="L172" s="210">
        <v>112</v>
      </c>
      <c r="M172" s="210"/>
      <c r="N172" s="210" t="s">
        <v>123</v>
      </c>
      <c r="O172" s="210"/>
      <c r="P172" s="210" t="s">
        <v>1799</v>
      </c>
      <c r="Q172" s="210" t="s">
        <v>129</v>
      </c>
      <c r="R172" s="210"/>
      <c r="S172" s="210" t="s">
        <v>111</v>
      </c>
      <c r="T172" s="210" t="s">
        <v>2300</v>
      </c>
      <c r="U172" s="115" t="s">
        <v>105</v>
      </c>
      <c r="V172" s="210" t="str">
        <f>IF(W172=0,"out of scope",(INDEX('CostModel Coef'!$C$17:$C$18,W172)))</f>
        <v>MagRS</v>
      </c>
      <c r="W172" s="210">
        <v>1</v>
      </c>
      <c r="X172" s="210"/>
      <c r="Y172" s="116">
        <f>IFERROR(VLOOKUP(C172,LF_lamp!$A$8:$AI$68,35,0)*F172,0)</f>
        <v>0</v>
      </c>
      <c r="Z172" s="210"/>
      <c r="AA172" s="229">
        <f>VLOOKUP(D172,LF_Ballast!$A$8:$N$220,14,FALSE)</f>
        <v>1.0249999999999999</v>
      </c>
      <c r="AB172" s="229" t="b">
        <f>VLOOKUP(D172,LF_Ballast!$A$8:$I$220,9,FALSE)="Dimming"</f>
        <v>0</v>
      </c>
      <c r="AC172" s="229" t="b">
        <f>VLOOKUP(D172,LF_Ballast!$A$8:$I$220,4,FALSE)="PS"</f>
        <v>0</v>
      </c>
      <c r="AD172" s="210"/>
      <c r="AE172" s="210">
        <f t="shared" si="21"/>
        <v>1</v>
      </c>
      <c r="AF172" s="184">
        <f t="shared" si="22"/>
        <v>0</v>
      </c>
      <c r="AG172" s="184">
        <f t="shared" si="23"/>
        <v>0</v>
      </c>
      <c r="AH172" s="184">
        <f>VLOOKUP($C172,LF_lamp!$A$8:$H$68,8,FALSE)*AE172</f>
        <v>95</v>
      </c>
      <c r="AI172" s="184">
        <f>VLOOKUP($C172,LF_lamp!$A$8:$H$68,8,FALSE)*AF172</f>
        <v>0</v>
      </c>
      <c r="AJ172" s="184">
        <f>VLOOKUP($C172,LF_lamp!$A$8:$H$68,8,FALSE)*AG172</f>
        <v>0</v>
      </c>
      <c r="AK172" s="184">
        <f t="shared" si="20"/>
        <v>1</v>
      </c>
      <c r="AL172" s="184">
        <f t="shared" si="24"/>
        <v>0</v>
      </c>
      <c r="AM172" s="184">
        <f t="shared" si="25"/>
        <v>0</v>
      </c>
      <c r="AN172" s="184"/>
      <c r="AO172" s="184">
        <f>IF($W172&gt;0,INDEX('CostModel Coef'!D$17:D$18,$W172),"")</f>
        <v>14.69</v>
      </c>
      <c r="AP172" s="184">
        <f>IF($W172&gt;0,INDEX('CostModel Coef'!E$17:E$18,$W172),"")</f>
        <v>0.4</v>
      </c>
      <c r="AQ172" s="184">
        <f>IF($W172&gt;0,INDEX('CostModel Coef'!F$17:F$18,$W172),"")</f>
        <v>9</v>
      </c>
      <c r="AR172" s="184">
        <f>IF($W172&gt;0,INDEX('CostModel Coef'!G$17:G$18,$W172),"")</f>
        <v>604</v>
      </c>
      <c r="AS172" s="184">
        <f>IF($W172&gt;0,INDEX('CostModel Coef'!H$17:H$18,$W172),"")</f>
        <v>10.56</v>
      </c>
      <c r="AT172" s="184">
        <f>IF($W172&gt;0,INDEX('CostModel Coef'!I$17:I$18,$W172),"")</f>
        <v>0.6</v>
      </c>
      <c r="AU172" s="184">
        <f>IF($W172&gt;0,INDEX('CostModel Coef'!J$17:J$18,$W172),"")</f>
        <v>1.2</v>
      </c>
      <c r="AV172" s="184">
        <f>IF($W172&gt;0,INDEX('CostModel Coef'!K$17:K$18,$W172),"")</f>
        <v>30.78</v>
      </c>
      <c r="AW172" s="184">
        <f>IF($W172&gt;0,INDEX('CostModel Coef'!L$17:L$18,$W172),"")</f>
        <v>0</v>
      </c>
      <c r="AX172" s="184">
        <f>IF($W172&gt;0,INDEX('CostModel Coef'!M$17:M$18,$W172),"")</f>
        <v>40.89</v>
      </c>
      <c r="AY172" s="184">
        <f>IF($W172&gt;0,INDEX('CostModel Coef'!N$17:N$18,$W172),"")</f>
        <v>0</v>
      </c>
      <c r="AZ172" s="184">
        <f>IF($W172&gt;0,INDEX('CostModel Coef'!O$17:O$18,$W172),"")</f>
        <v>0</v>
      </c>
      <c r="BA172" s="184"/>
      <c r="BB172" s="116">
        <f t="shared" si="29"/>
        <v>104.404</v>
      </c>
      <c r="BC172" s="116">
        <f t="shared" si="26"/>
        <v>0</v>
      </c>
      <c r="BD172" s="116">
        <f t="shared" si="27"/>
        <v>0</v>
      </c>
      <c r="BE172" s="210"/>
      <c r="BF172" s="196" t="str">
        <f t="shared" si="28"/>
        <v/>
      </c>
      <c r="BG172" s="210"/>
      <c r="BH172" s="210"/>
    </row>
    <row r="173" spans="1:60" hidden="1">
      <c r="A173" s="210" t="s">
        <v>2301</v>
      </c>
      <c r="B173" s="210" t="s">
        <v>1317</v>
      </c>
      <c r="C173" s="210" t="s">
        <v>1243</v>
      </c>
      <c r="D173" s="210" t="s">
        <v>1762</v>
      </c>
      <c r="E173" s="210" t="s">
        <v>129</v>
      </c>
      <c r="F173" s="210">
        <v>1</v>
      </c>
      <c r="G173" s="210">
        <v>1</v>
      </c>
      <c r="H173" s="210">
        <v>1</v>
      </c>
      <c r="I173" s="210">
        <v>112</v>
      </c>
      <c r="J173" s="210" t="s">
        <v>2302</v>
      </c>
      <c r="K173" s="210" t="s">
        <v>83</v>
      </c>
      <c r="L173" s="210">
        <v>112</v>
      </c>
      <c r="M173" s="210"/>
      <c r="N173" s="210" t="s">
        <v>123</v>
      </c>
      <c r="O173" s="210"/>
      <c r="P173" s="210" t="s">
        <v>1799</v>
      </c>
      <c r="Q173" s="210" t="s">
        <v>129</v>
      </c>
      <c r="R173" s="210"/>
      <c r="S173" s="210" t="s">
        <v>111</v>
      </c>
      <c r="T173" s="210" t="s">
        <v>2303</v>
      </c>
      <c r="U173" s="115" t="s">
        <v>105</v>
      </c>
      <c r="V173" s="210" t="str">
        <f>IF(W173=0,"out of scope",(INDEX('CostModel Coef'!$C$17:$C$18,W173)))</f>
        <v>MagRS</v>
      </c>
      <c r="W173" s="210">
        <v>1</v>
      </c>
      <c r="X173" s="210"/>
      <c r="Y173" s="116">
        <f>IFERROR(VLOOKUP(C173,LF_lamp!$A$8:$AI$68,35,0)*F173,0)</f>
        <v>0</v>
      </c>
      <c r="Z173" s="210"/>
      <c r="AA173" s="229">
        <f>VLOOKUP(D173,LF_Ballast!$A$8:$N$220,14,FALSE)</f>
        <v>0.9</v>
      </c>
      <c r="AB173" s="229" t="b">
        <f>VLOOKUP(D173,LF_Ballast!$A$8:$I$220,9,FALSE)="Dimming"</f>
        <v>0</v>
      </c>
      <c r="AC173" s="229" t="b">
        <f>VLOOKUP(D173,LF_Ballast!$A$8:$I$220,4,FALSE)="PS"</f>
        <v>0</v>
      </c>
      <c r="AD173" s="210"/>
      <c r="AE173" s="210">
        <f t="shared" si="21"/>
        <v>1</v>
      </c>
      <c r="AF173" s="184">
        <f t="shared" si="22"/>
        <v>0</v>
      </c>
      <c r="AG173" s="184">
        <f t="shared" si="23"/>
        <v>0</v>
      </c>
      <c r="AH173" s="184">
        <f>VLOOKUP($C173,LF_lamp!$A$8:$H$68,8,FALSE)*AE173</f>
        <v>95</v>
      </c>
      <c r="AI173" s="184">
        <f>VLOOKUP($C173,LF_lamp!$A$8:$H$68,8,FALSE)*AF173</f>
        <v>0</v>
      </c>
      <c r="AJ173" s="184">
        <f>VLOOKUP($C173,LF_lamp!$A$8:$H$68,8,FALSE)*AG173</f>
        <v>0</v>
      </c>
      <c r="AK173" s="184">
        <f t="shared" si="20"/>
        <v>1</v>
      </c>
      <c r="AL173" s="184">
        <f t="shared" si="24"/>
        <v>0</v>
      </c>
      <c r="AM173" s="184">
        <f t="shared" si="25"/>
        <v>0</v>
      </c>
      <c r="AN173" s="184"/>
      <c r="AO173" s="184">
        <f>IF($W173&gt;0,INDEX('CostModel Coef'!D$17:D$18,$W173),"")</f>
        <v>14.69</v>
      </c>
      <c r="AP173" s="184">
        <f>IF($W173&gt;0,INDEX('CostModel Coef'!E$17:E$18,$W173),"")</f>
        <v>0.4</v>
      </c>
      <c r="AQ173" s="184">
        <f>IF($W173&gt;0,INDEX('CostModel Coef'!F$17:F$18,$W173),"")</f>
        <v>9</v>
      </c>
      <c r="AR173" s="184">
        <f>IF($W173&gt;0,INDEX('CostModel Coef'!G$17:G$18,$W173),"")</f>
        <v>604</v>
      </c>
      <c r="AS173" s="184">
        <f>IF($W173&gt;0,INDEX('CostModel Coef'!H$17:H$18,$W173),"")</f>
        <v>10.56</v>
      </c>
      <c r="AT173" s="184">
        <f>IF($W173&gt;0,INDEX('CostModel Coef'!I$17:I$18,$W173),"")</f>
        <v>0.6</v>
      </c>
      <c r="AU173" s="184">
        <f>IF($W173&gt;0,INDEX('CostModel Coef'!J$17:J$18,$W173),"")</f>
        <v>1.2</v>
      </c>
      <c r="AV173" s="184">
        <f>IF($W173&gt;0,INDEX('CostModel Coef'!K$17:K$18,$W173),"")</f>
        <v>30.78</v>
      </c>
      <c r="AW173" s="184">
        <f>IF($W173&gt;0,INDEX('CostModel Coef'!L$17:L$18,$W173),"")</f>
        <v>0</v>
      </c>
      <c r="AX173" s="184">
        <f>IF($W173&gt;0,INDEX('CostModel Coef'!M$17:M$18,$W173),"")</f>
        <v>40.89</v>
      </c>
      <c r="AY173" s="184">
        <f>IF($W173&gt;0,INDEX('CostModel Coef'!N$17:N$18,$W173),"")</f>
        <v>0</v>
      </c>
      <c r="AZ173" s="184">
        <f>IF($W173&gt;0,INDEX('CostModel Coef'!O$17:O$18,$W173),"")</f>
        <v>0</v>
      </c>
      <c r="BA173" s="184"/>
      <c r="BB173" s="116">
        <f t="shared" si="29"/>
        <v>103.084</v>
      </c>
      <c r="BC173" s="116">
        <f t="shared" si="26"/>
        <v>0</v>
      </c>
      <c r="BD173" s="116">
        <f t="shared" si="27"/>
        <v>0</v>
      </c>
      <c r="BE173" s="210"/>
      <c r="BF173" s="196" t="str">
        <f t="shared" si="28"/>
        <v/>
      </c>
      <c r="BG173" s="210"/>
      <c r="BH173" s="210"/>
    </row>
    <row r="174" spans="1:60" hidden="1">
      <c r="A174" s="210" t="s">
        <v>2304</v>
      </c>
      <c r="B174" s="210" t="s">
        <v>1317</v>
      </c>
      <c r="C174" s="210" t="s">
        <v>1243</v>
      </c>
      <c r="D174" s="210" t="s">
        <v>1762</v>
      </c>
      <c r="E174" s="210" t="s">
        <v>129</v>
      </c>
      <c r="F174" s="210">
        <v>2</v>
      </c>
      <c r="G174" s="210">
        <v>1</v>
      </c>
      <c r="H174" s="210">
        <v>2</v>
      </c>
      <c r="I174" s="210">
        <v>207</v>
      </c>
      <c r="J174" s="210" t="s">
        <v>2305</v>
      </c>
      <c r="K174" s="210" t="s">
        <v>83</v>
      </c>
      <c r="L174" s="210">
        <v>207</v>
      </c>
      <c r="M174" s="210"/>
      <c r="N174" s="210" t="s">
        <v>123</v>
      </c>
      <c r="O174" s="210" t="s">
        <v>2306</v>
      </c>
      <c r="P174" s="210" t="s">
        <v>1799</v>
      </c>
      <c r="Q174" s="210" t="s">
        <v>129</v>
      </c>
      <c r="R174" s="210"/>
      <c r="S174" s="210" t="s">
        <v>111</v>
      </c>
      <c r="T174" s="210" t="s">
        <v>2307</v>
      </c>
      <c r="U174" s="115" t="s">
        <v>105</v>
      </c>
      <c r="V174" s="210" t="str">
        <f>IF(W174=0,"out of scope",(INDEX('CostModel Coef'!$C$17:$C$18,W174)))</f>
        <v>MagRS</v>
      </c>
      <c r="W174" s="210">
        <v>1</v>
      </c>
      <c r="X174" s="210"/>
      <c r="Y174" s="116">
        <f>IFERROR(VLOOKUP(C174,LF_lamp!$A$8:$AI$68,35,0)*F174,0)</f>
        <v>0</v>
      </c>
      <c r="Z174" s="210"/>
      <c r="AA174" s="229">
        <f>VLOOKUP(D174,LF_Ballast!$A$8:$N$220,14,FALSE)</f>
        <v>0.9</v>
      </c>
      <c r="AB174" s="229" t="b">
        <f>VLOOKUP(D174,LF_Ballast!$A$8:$I$220,9,FALSE)="Dimming"</f>
        <v>0</v>
      </c>
      <c r="AC174" s="229" t="b">
        <f>VLOOKUP(D174,LF_Ballast!$A$8:$I$220,4,FALSE)="PS"</f>
        <v>0</v>
      </c>
      <c r="AD174" s="210"/>
      <c r="AE174" s="210">
        <f t="shared" si="21"/>
        <v>2</v>
      </c>
      <c r="AF174" s="184">
        <f t="shared" si="22"/>
        <v>0</v>
      </c>
      <c r="AG174" s="184">
        <f t="shared" si="23"/>
        <v>0</v>
      </c>
      <c r="AH174" s="184">
        <f>VLOOKUP($C174,LF_lamp!$A$8:$H$68,8,FALSE)*AE174</f>
        <v>190</v>
      </c>
      <c r="AI174" s="184">
        <f>VLOOKUP($C174,LF_lamp!$A$8:$H$68,8,FALSE)*AF174</f>
        <v>0</v>
      </c>
      <c r="AJ174" s="184">
        <f>VLOOKUP($C174,LF_lamp!$A$8:$H$68,8,FALSE)*AG174</f>
        <v>0</v>
      </c>
      <c r="AK174" s="184">
        <f t="shared" si="20"/>
        <v>1</v>
      </c>
      <c r="AL174" s="184">
        <f t="shared" si="24"/>
        <v>0</v>
      </c>
      <c r="AM174" s="184">
        <f t="shared" si="25"/>
        <v>0</v>
      </c>
      <c r="AN174" s="184"/>
      <c r="AO174" s="184">
        <f>IF($W174&gt;0,INDEX('CostModel Coef'!D$17:D$18,$W174),"")</f>
        <v>14.69</v>
      </c>
      <c r="AP174" s="184">
        <f>IF($W174&gt;0,INDEX('CostModel Coef'!E$17:E$18,$W174),"")</f>
        <v>0.4</v>
      </c>
      <c r="AQ174" s="184">
        <f>IF($W174&gt;0,INDEX('CostModel Coef'!F$17:F$18,$W174),"")</f>
        <v>9</v>
      </c>
      <c r="AR174" s="184">
        <f>IF($W174&gt;0,INDEX('CostModel Coef'!G$17:G$18,$W174),"")</f>
        <v>604</v>
      </c>
      <c r="AS174" s="184">
        <f>IF($W174&gt;0,INDEX('CostModel Coef'!H$17:H$18,$W174),"")</f>
        <v>10.56</v>
      </c>
      <c r="AT174" s="184">
        <f>IF($W174&gt;0,INDEX('CostModel Coef'!I$17:I$18,$W174),"")</f>
        <v>0.6</v>
      </c>
      <c r="AU174" s="184">
        <f>IF($W174&gt;0,INDEX('CostModel Coef'!J$17:J$18,$W174),"")</f>
        <v>1.2</v>
      </c>
      <c r="AV174" s="184">
        <f>IF($W174&gt;0,INDEX('CostModel Coef'!K$17:K$18,$W174),"")</f>
        <v>30.78</v>
      </c>
      <c r="AW174" s="184">
        <f>IF($W174&gt;0,INDEX('CostModel Coef'!L$17:L$18,$W174),"")</f>
        <v>0</v>
      </c>
      <c r="AX174" s="184">
        <f>IF($W174&gt;0,INDEX('CostModel Coef'!M$17:M$18,$W174),"")</f>
        <v>40.89</v>
      </c>
      <c r="AY174" s="184">
        <f>IF($W174&gt;0,INDEX('CostModel Coef'!N$17:N$18,$W174),"")</f>
        <v>0</v>
      </c>
      <c r="AZ174" s="184">
        <f>IF($W174&gt;0,INDEX('CostModel Coef'!O$17:O$18,$W174),"")</f>
        <v>0</v>
      </c>
      <c r="BA174" s="184"/>
      <c r="BB174" s="116">
        <f t="shared" si="29"/>
        <v>141.084</v>
      </c>
      <c r="BC174" s="116">
        <f t="shared" si="26"/>
        <v>0</v>
      </c>
      <c r="BD174" s="116">
        <f t="shared" si="27"/>
        <v>0</v>
      </c>
      <c r="BE174" s="210"/>
      <c r="BF174" s="196" t="str">
        <f t="shared" si="28"/>
        <v/>
      </c>
      <c r="BG174" s="210"/>
      <c r="BH174" s="210"/>
    </row>
    <row r="175" spans="1:60" hidden="1">
      <c r="A175" s="210" t="s">
        <v>2308</v>
      </c>
      <c r="B175" s="210" t="s">
        <v>1317</v>
      </c>
      <c r="C175" s="210" t="s">
        <v>1243</v>
      </c>
      <c r="D175" s="210" t="s">
        <v>1762</v>
      </c>
      <c r="E175" s="210" t="s">
        <v>129</v>
      </c>
      <c r="F175" s="210">
        <v>3</v>
      </c>
      <c r="G175" s="210">
        <v>2</v>
      </c>
      <c r="H175" s="210" t="s">
        <v>1857</v>
      </c>
      <c r="I175" s="210">
        <v>380</v>
      </c>
      <c r="J175" s="210" t="s">
        <v>2309</v>
      </c>
      <c r="K175" s="210" t="s">
        <v>83</v>
      </c>
      <c r="L175" s="210">
        <v>380</v>
      </c>
      <c r="M175" s="210"/>
      <c r="N175" s="210" t="s">
        <v>123</v>
      </c>
      <c r="O175" s="210"/>
      <c r="P175" s="210" t="s">
        <v>1799</v>
      </c>
      <c r="Q175" s="210" t="s">
        <v>129</v>
      </c>
      <c r="R175" s="210"/>
      <c r="S175" s="210" t="s">
        <v>111</v>
      </c>
      <c r="T175" s="210" t="s">
        <v>2310</v>
      </c>
      <c r="U175" s="115" t="s">
        <v>105</v>
      </c>
      <c r="V175" s="210" t="str">
        <f>IF(W175=0,"out of scope",(INDEX('CostModel Coef'!$C$17:$C$18,W175)))</f>
        <v>MagRS</v>
      </c>
      <c r="W175" s="210">
        <v>1</v>
      </c>
      <c r="X175" s="210"/>
      <c r="Y175" s="116">
        <f>IFERROR(VLOOKUP(C175,LF_lamp!$A$8:$AI$68,35,0)*F175,0)</f>
        <v>0</v>
      </c>
      <c r="Z175" s="210"/>
      <c r="AA175" s="229">
        <f>VLOOKUP(D175,LF_Ballast!$A$8:$N$220,14,FALSE)</f>
        <v>0.9</v>
      </c>
      <c r="AB175" s="229" t="b">
        <f>VLOOKUP(D175,LF_Ballast!$A$8:$I$220,9,FALSE)="Dimming"</f>
        <v>0</v>
      </c>
      <c r="AC175" s="229" t="b">
        <f>VLOOKUP(D175,LF_Ballast!$A$8:$I$220,4,FALSE)="PS"</f>
        <v>0</v>
      </c>
      <c r="AD175" s="210"/>
      <c r="AE175" s="210">
        <f t="shared" si="21"/>
        <v>1</v>
      </c>
      <c r="AF175" s="184">
        <f t="shared" si="22"/>
        <v>2</v>
      </c>
      <c r="AG175" s="184">
        <f t="shared" si="23"/>
        <v>0</v>
      </c>
      <c r="AH175" s="184">
        <f>VLOOKUP($C175,LF_lamp!$A$8:$H$68,8,FALSE)*AE175</f>
        <v>95</v>
      </c>
      <c r="AI175" s="184">
        <f>VLOOKUP($C175,LF_lamp!$A$8:$H$68,8,FALSE)*AF175</f>
        <v>190</v>
      </c>
      <c r="AJ175" s="184">
        <f>VLOOKUP($C175,LF_lamp!$A$8:$H$68,8,FALSE)*AG175</f>
        <v>0</v>
      </c>
      <c r="AK175" s="184">
        <f t="shared" si="20"/>
        <v>1</v>
      </c>
      <c r="AL175" s="184">
        <f t="shared" si="24"/>
        <v>1</v>
      </c>
      <c r="AM175" s="184">
        <f t="shared" si="25"/>
        <v>0</v>
      </c>
      <c r="AN175" s="184"/>
      <c r="AO175" s="184">
        <f>IF($W175&gt;0,INDEX('CostModel Coef'!D$17:D$18,$W175),"")</f>
        <v>14.69</v>
      </c>
      <c r="AP175" s="184">
        <f>IF($W175&gt;0,INDEX('CostModel Coef'!E$17:E$18,$W175),"")</f>
        <v>0.4</v>
      </c>
      <c r="AQ175" s="184">
        <f>IF($W175&gt;0,INDEX('CostModel Coef'!F$17:F$18,$W175),"")</f>
        <v>9</v>
      </c>
      <c r="AR175" s="184">
        <f>IF($W175&gt;0,INDEX('CostModel Coef'!G$17:G$18,$W175),"")</f>
        <v>604</v>
      </c>
      <c r="AS175" s="184">
        <f>IF($W175&gt;0,INDEX('CostModel Coef'!H$17:H$18,$W175),"")</f>
        <v>10.56</v>
      </c>
      <c r="AT175" s="184">
        <f>IF($W175&gt;0,INDEX('CostModel Coef'!I$17:I$18,$W175),"")</f>
        <v>0.6</v>
      </c>
      <c r="AU175" s="184">
        <f>IF($W175&gt;0,INDEX('CostModel Coef'!J$17:J$18,$W175),"")</f>
        <v>1.2</v>
      </c>
      <c r="AV175" s="184">
        <f>IF($W175&gt;0,INDEX('CostModel Coef'!K$17:K$18,$W175),"")</f>
        <v>30.78</v>
      </c>
      <c r="AW175" s="184">
        <f>IF($W175&gt;0,INDEX('CostModel Coef'!L$17:L$18,$W175),"")</f>
        <v>0</v>
      </c>
      <c r="AX175" s="184">
        <f>IF($W175&gt;0,INDEX('CostModel Coef'!M$17:M$18,$W175),"")</f>
        <v>40.89</v>
      </c>
      <c r="AY175" s="184">
        <f>IF($W175&gt;0,INDEX('CostModel Coef'!N$17:N$18,$W175),"")</f>
        <v>0</v>
      </c>
      <c r="AZ175" s="184">
        <f>IF($W175&gt;0,INDEX('CostModel Coef'!O$17:O$18,$W175),"")</f>
        <v>0</v>
      </c>
      <c r="BA175" s="184"/>
      <c r="BB175" s="116">
        <f t="shared" si="29"/>
        <v>103.084</v>
      </c>
      <c r="BC175" s="116">
        <f t="shared" si="26"/>
        <v>141.084</v>
      </c>
      <c r="BD175" s="116">
        <f t="shared" si="27"/>
        <v>0</v>
      </c>
      <c r="BE175" s="210"/>
      <c r="BF175" s="196" t="str">
        <f t="shared" si="28"/>
        <v/>
      </c>
      <c r="BG175" s="210"/>
      <c r="BH175" s="210"/>
    </row>
    <row r="176" spans="1:60" hidden="1">
      <c r="A176" s="210" t="s">
        <v>2311</v>
      </c>
      <c r="B176" s="210" t="s">
        <v>1317</v>
      </c>
      <c r="C176" s="210" t="s">
        <v>1243</v>
      </c>
      <c r="D176" s="210" t="s">
        <v>1762</v>
      </c>
      <c r="E176" s="210" t="s">
        <v>129</v>
      </c>
      <c r="F176" s="210">
        <v>4</v>
      </c>
      <c r="G176" s="210">
        <v>2</v>
      </c>
      <c r="H176" s="210">
        <v>2</v>
      </c>
      <c r="I176" s="210">
        <v>454</v>
      </c>
      <c r="J176" s="210" t="s">
        <v>2312</v>
      </c>
      <c r="K176" s="210" t="s">
        <v>83</v>
      </c>
      <c r="L176" s="210">
        <v>454</v>
      </c>
      <c r="M176" s="210"/>
      <c r="N176" s="210" t="s">
        <v>123</v>
      </c>
      <c r="O176" s="210"/>
      <c r="P176" s="210" t="s">
        <v>1799</v>
      </c>
      <c r="Q176" s="210" t="s">
        <v>129</v>
      </c>
      <c r="R176" s="210"/>
      <c r="S176" s="210" t="s">
        <v>111</v>
      </c>
      <c r="T176" s="210" t="s">
        <v>2313</v>
      </c>
      <c r="U176" s="115" t="s">
        <v>105</v>
      </c>
      <c r="V176" s="210" t="str">
        <f>IF(W176=0,"out of scope",(INDEX('CostModel Coef'!$C$17:$C$18,W176)))</f>
        <v>MagRS</v>
      </c>
      <c r="W176" s="210">
        <v>1</v>
      </c>
      <c r="X176" s="210"/>
      <c r="Y176" s="116">
        <f>IFERROR(VLOOKUP(C176,LF_lamp!$A$8:$AI$68,35,0)*F176,0)</f>
        <v>0</v>
      </c>
      <c r="Z176" s="210"/>
      <c r="AA176" s="229">
        <f>VLOOKUP(D176,LF_Ballast!$A$8:$N$220,14,FALSE)</f>
        <v>0.9</v>
      </c>
      <c r="AB176" s="229" t="b">
        <f>VLOOKUP(D176,LF_Ballast!$A$8:$I$220,9,FALSE)="Dimming"</f>
        <v>0</v>
      </c>
      <c r="AC176" s="229" t="b">
        <f>VLOOKUP(D176,LF_Ballast!$A$8:$I$220,4,FALSE)="PS"</f>
        <v>0</v>
      </c>
      <c r="AD176" s="210"/>
      <c r="AE176" s="210">
        <f t="shared" si="21"/>
        <v>2</v>
      </c>
      <c r="AF176" s="184">
        <f t="shared" si="22"/>
        <v>0</v>
      </c>
      <c r="AG176" s="184">
        <f t="shared" si="23"/>
        <v>0</v>
      </c>
      <c r="AH176" s="184">
        <f>VLOOKUP($C176,LF_lamp!$A$8:$H$68,8,FALSE)*AE176</f>
        <v>190</v>
      </c>
      <c r="AI176" s="184">
        <f>VLOOKUP($C176,LF_lamp!$A$8:$H$68,8,FALSE)*AF176</f>
        <v>0</v>
      </c>
      <c r="AJ176" s="184">
        <f>VLOOKUP($C176,LF_lamp!$A$8:$H$68,8,FALSE)*AG176</f>
        <v>0</v>
      </c>
      <c r="AK176" s="184">
        <f t="shared" si="20"/>
        <v>2</v>
      </c>
      <c r="AL176" s="184">
        <f t="shared" si="24"/>
        <v>0</v>
      </c>
      <c r="AM176" s="184">
        <f t="shared" si="25"/>
        <v>0</v>
      </c>
      <c r="AN176" s="184"/>
      <c r="AO176" s="184">
        <f>IF($W176&gt;0,INDEX('CostModel Coef'!D$17:D$18,$W176),"")</f>
        <v>14.69</v>
      </c>
      <c r="AP176" s="184">
        <f>IF($W176&gt;0,INDEX('CostModel Coef'!E$17:E$18,$W176),"")</f>
        <v>0.4</v>
      </c>
      <c r="AQ176" s="184">
        <f>IF($W176&gt;0,INDEX('CostModel Coef'!F$17:F$18,$W176),"")</f>
        <v>9</v>
      </c>
      <c r="AR176" s="184">
        <f>IF($W176&gt;0,INDEX('CostModel Coef'!G$17:G$18,$W176),"")</f>
        <v>604</v>
      </c>
      <c r="AS176" s="184">
        <f>IF($W176&gt;0,INDEX('CostModel Coef'!H$17:H$18,$W176),"")</f>
        <v>10.56</v>
      </c>
      <c r="AT176" s="184">
        <f>IF($W176&gt;0,INDEX('CostModel Coef'!I$17:I$18,$W176),"")</f>
        <v>0.6</v>
      </c>
      <c r="AU176" s="184">
        <f>IF($W176&gt;0,INDEX('CostModel Coef'!J$17:J$18,$W176),"")</f>
        <v>1.2</v>
      </c>
      <c r="AV176" s="184">
        <f>IF($W176&gt;0,INDEX('CostModel Coef'!K$17:K$18,$W176),"")</f>
        <v>30.78</v>
      </c>
      <c r="AW176" s="184">
        <f>IF($W176&gt;0,INDEX('CostModel Coef'!L$17:L$18,$W176),"")</f>
        <v>0</v>
      </c>
      <c r="AX176" s="184">
        <f>IF($W176&gt;0,INDEX('CostModel Coef'!M$17:M$18,$W176),"")</f>
        <v>40.89</v>
      </c>
      <c r="AY176" s="184">
        <f>IF($W176&gt;0,INDEX('CostModel Coef'!N$17:N$18,$W176),"")</f>
        <v>0</v>
      </c>
      <c r="AZ176" s="184">
        <f>IF($W176&gt;0,INDEX('CostModel Coef'!O$17:O$18,$W176),"")</f>
        <v>0</v>
      </c>
      <c r="BA176" s="184"/>
      <c r="BB176" s="116">
        <f t="shared" si="29"/>
        <v>282.16800000000001</v>
      </c>
      <c r="BC176" s="116">
        <f t="shared" si="26"/>
        <v>0</v>
      </c>
      <c r="BD176" s="116">
        <f t="shared" si="27"/>
        <v>0</v>
      </c>
      <c r="BE176" s="210"/>
      <c r="BF176" s="196" t="str">
        <f t="shared" si="28"/>
        <v/>
      </c>
      <c r="BG176" s="210"/>
      <c r="BH176" s="210"/>
    </row>
    <row r="177" spans="1:60" hidden="1">
      <c r="A177" s="210" t="s">
        <v>2314</v>
      </c>
      <c r="B177" s="210" t="s">
        <v>1317</v>
      </c>
      <c r="C177" s="210" t="s">
        <v>1243</v>
      </c>
      <c r="D177" s="210" t="s">
        <v>1762</v>
      </c>
      <c r="E177" s="210" t="s">
        <v>129</v>
      </c>
      <c r="F177" s="210">
        <v>6</v>
      </c>
      <c r="G177" s="210">
        <v>3</v>
      </c>
      <c r="H177" s="210">
        <v>2</v>
      </c>
      <c r="I177" s="210">
        <v>721</v>
      </c>
      <c r="J177" s="210" t="s">
        <v>2315</v>
      </c>
      <c r="K177" s="210" t="s">
        <v>83</v>
      </c>
      <c r="L177" s="210">
        <v>721</v>
      </c>
      <c r="M177" s="210"/>
      <c r="N177" s="210" t="s">
        <v>123</v>
      </c>
      <c r="O177" s="210"/>
      <c r="P177" s="210" t="s">
        <v>1799</v>
      </c>
      <c r="Q177" s="210" t="s">
        <v>129</v>
      </c>
      <c r="R177" s="210"/>
      <c r="S177" s="210" t="s">
        <v>111</v>
      </c>
      <c r="T177" s="210" t="s">
        <v>2316</v>
      </c>
      <c r="U177" s="115" t="s">
        <v>105</v>
      </c>
      <c r="V177" s="210" t="str">
        <f>IF(W177=0,"out of scope",(INDEX('CostModel Coef'!$C$17:$C$18,W177)))</f>
        <v>MagRS</v>
      </c>
      <c r="W177" s="210">
        <v>1</v>
      </c>
      <c r="X177" s="210"/>
      <c r="Y177" s="116">
        <f>IFERROR(VLOOKUP(C177,LF_lamp!$A$8:$AI$68,35,0)*F177,0)</f>
        <v>0</v>
      </c>
      <c r="Z177" s="210"/>
      <c r="AA177" s="229">
        <f>VLOOKUP(D177,LF_Ballast!$A$8:$N$220,14,FALSE)</f>
        <v>0.9</v>
      </c>
      <c r="AB177" s="229" t="b">
        <f>VLOOKUP(D177,LF_Ballast!$A$8:$I$220,9,FALSE)="Dimming"</f>
        <v>0</v>
      </c>
      <c r="AC177" s="229" t="b">
        <f>VLOOKUP(D177,LF_Ballast!$A$8:$I$220,4,FALSE)="PS"</f>
        <v>0</v>
      </c>
      <c r="AD177" s="210"/>
      <c r="AE177" s="210">
        <f t="shared" si="21"/>
        <v>2</v>
      </c>
      <c r="AF177" s="184">
        <f t="shared" si="22"/>
        <v>0</v>
      </c>
      <c r="AG177" s="184">
        <f t="shared" si="23"/>
        <v>0</v>
      </c>
      <c r="AH177" s="184">
        <f>VLOOKUP($C177,LF_lamp!$A$8:$H$68,8,FALSE)*AE177</f>
        <v>190</v>
      </c>
      <c r="AI177" s="184">
        <f>VLOOKUP($C177,LF_lamp!$A$8:$H$68,8,FALSE)*AF177</f>
        <v>0</v>
      </c>
      <c r="AJ177" s="184">
        <f>VLOOKUP($C177,LF_lamp!$A$8:$H$68,8,FALSE)*AG177</f>
        <v>0</v>
      </c>
      <c r="AK177" s="184">
        <f t="shared" si="20"/>
        <v>3</v>
      </c>
      <c r="AL177" s="184">
        <f t="shared" si="24"/>
        <v>0</v>
      </c>
      <c r="AM177" s="184">
        <f t="shared" si="25"/>
        <v>0</v>
      </c>
      <c r="AN177" s="184"/>
      <c r="AO177" s="184">
        <f>IF($W177&gt;0,INDEX('CostModel Coef'!D$17:D$18,$W177),"")</f>
        <v>14.69</v>
      </c>
      <c r="AP177" s="184">
        <f>IF($W177&gt;0,INDEX('CostModel Coef'!E$17:E$18,$W177),"")</f>
        <v>0.4</v>
      </c>
      <c r="AQ177" s="184">
        <f>IF($W177&gt;0,INDEX('CostModel Coef'!F$17:F$18,$W177),"")</f>
        <v>9</v>
      </c>
      <c r="AR177" s="184">
        <f>IF($W177&gt;0,INDEX('CostModel Coef'!G$17:G$18,$W177),"")</f>
        <v>604</v>
      </c>
      <c r="AS177" s="184">
        <f>IF($W177&gt;0,INDEX('CostModel Coef'!H$17:H$18,$W177),"")</f>
        <v>10.56</v>
      </c>
      <c r="AT177" s="184">
        <f>IF($W177&gt;0,INDEX('CostModel Coef'!I$17:I$18,$W177),"")</f>
        <v>0.6</v>
      </c>
      <c r="AU177" s="184">
        <f>IF($W177&gt;0,INDEX('CostModel Coef'!J$17:J$18,$W177),"")</f>
        <v>1.2</v>
      </c>
      <c r="AV177" s="184">
        <f>IF($W177&gt;0,INDEX('CostModel Coef'!K$17:K$18,$W177),"")</f>
        <v>30.78</v>
      </c>
      <c r="AW177" s="184">
        <f>IF($W177&gt;0,INDEX('CostModel Coef'!L$17:L$18,$W177),"")</f>
        <v>0</v>
      </c>
      <c r="AX177" s="184">
        <f>IF($W177&gt;0,INDEX('CostModel Coef'!M$17:M$18,$W177),"")</f>
        <v>40.89</v>
      </c>
      <c r="AY177" s="184">
        <f>IF($W177&gt;0,INDEX('CostModel Coef'!N$17:N$18,$W177),"")</f>
        <v>0</v>
      </c>
      <c r="AZ177" s="184">
        <f>IF($W177&gt;0,INDEX('CostModel Coef'!O$17:O$18,$W177),"")</f>
        <v>0</v>
      </c>
      <c r="BA177" s="184"/>
      <c r="BB177" s="116">
        <f t="shared" si="29"/>
        <v>423.25200000000001</v>
      </c>
      <c r="BC177" s="116">
        <f t="shared" si="26"/>
        <v>0</v>
      </c>
      <c r="BD177" s="116">
        <f t="shared" si="27"/>
        <v>0</v>
      </c>
      <c r="BE177" s="210"/>
      <c r="BF177" s="196" t="str">
        <f t="shared" si="28"/>
        <v/>
      </c>
      <c r="BG177" s="210"/>
      <c r="BH177" s="210"/>
    </row>
    <row r="178" spans="1:60" hidden="1">
      <c r="A178" s="210" t="s">
        <v>2317</v>
      </c>
      <c r="B178" s="210" t="s">
        <v>587</v>
      </c>
      <c r="C178" s="210" t="s">
        <v>1245</v>
      </c>
      <c r="D178" s="210" t="s">
        <v>1409</v>
      </c>
      <c r="E178" s="210" t="s">
        <v>129</v>
      </c>
      <c r="F178" s="210">
        <v>2</v>
      </c>
      <c r="G178" s="210">
        <v>1</v>
      </c>
      <c r="H178" s="210">
        <v>2</v>
      </c>
      <c r="I178" s="210">
        <v>34</v>
      </c>
      <c r="J178" s="210"/>
      <c r="K178" s="210" t="s">
        <v>83</v>
      </c>
      <c r="L178" s="210">
        <v>34</v>
      </c>
      <c r="M178" s="210"/>
      <c r="N178" s="210" t="s">
        <v>117</v>
      </c>
      <c r="O178" s="210"/>
      <c r="P178" s="210" t="s">
        <v>1799</v>
      </c>
      <c r="Q178" s="210" t="s">
        <v>129</v>
      </c>
      <c r="R178" s="210"/>
      <c r="S178" s="210" t="s">
        <v>111</v>
      </c>
      <c r="T178" s="210" t="s">
        <v>2318</v>
      </c>
      <c r="U178" s="115" t="s">
        <v>105</v>
      </c>
      <c r="V178" s="210" t="str">
        <f>IF(W178=0,"out of scope",(INDEX('CostModel Coef'!$C$17:$C$18,W178)))</f>
        <v>Elec</v>
      </c>
      <c r="W178" s="210">
        <v>2</v>
      </c>
      <c r="X178" s="210"/>
      <c r="Y178" s="116">
        <f>IFERROR(VLOOKUP(C178,LF_lamp!$A$8:$AI$68,35,0)*F178,0)</f>
        <v>17.98</v>
      </c>
      <c r="Z178" s="210"/>
      <c r="AA178" s="229">
        <f>VLOOKUP(D178,LF_Ballast!$A$8:$N$220,14,FALSE)</f>
        <v>0.9</v>
      </c>
      <c r="AB178" s="229" t="b">
        <f>VLOOKUP(D178,LF_Ballast!$A$8:$I$220,9,FALSE)="Dimming"</f>
        <v>0</v>
      </c>
      <c r="AC178" s="229" t="b">
        <f>VLOOKUP(D178,LF_Ballast!$A$8:$I$220,4,FALSE)="PS"</f>
        <v>0</v>
      </c>
      <c r="AD178" s="210"/>
      <c r="AE178" s="210">
        <f t="shared" si="21"/>
        <v>2</v>
      </c>
      <c r="AF178" s="184">
        <f t="shared" si="22"/>
        <v>0</v>
      </c>
      <c r="AG178" s="184">
        <f t="shared" si="23"/>
        <v>0</v>
      </c>
      <c r="AH178" s="184">
        <f>VLOOKUP($C178,LF_lamp!$A$8:$H$68,8,FALSE)*AE178</f>
        <v>28</v>
      </c>
      <c r="AI178" s="184">
        <f>VLOOKUP($C178,LF_lamp!$A$8:$H$68,8,FALSE)*AF178</f>
        <v>0</v>
      </c>
      <c r="AJ178" s="184">
        <f>VLOOKUP($C178,LF_lamp!$A$8:$H$68,8,FALSE)*AG178</f>
        <v>0</v>
      </c>
      <c r="AK178" s="184">
        <f t="shared" si="20"/>
        <v>1</v>
      </c>
      <c r="AL178" s="184">
        <f t="shared" si="24"/>
        <v>0</v>
      </c>
      <c r="AM178" s="184">
        <f t="shared" si="25"/>
        <v>0</v>
      </c>
      <c r="AN178" s="184"/>
      <c r="AO178" s="184">
        <f>IF($W178&gt;0,INDEX('CostModel Coef'!D$17:D$18,$W178),"")</f>
        <v>21.92</v>
      </c>
      <c r="AP178" s="184">
        <f>IF($W178&gt;0,INDEX('CostModel Coef'!E$17:E$18,$W178),"")</f>
        <v>0.161</v>
      </c>
      <c r="AQ178" s="184">
        <f>IF($W178&gt;0,INDEX('CostModel Coef'!F$17:F$18,$W178),"")</f>
        <v>19</v>
      </c>
      <c r="AR178" s="184">
        <f>IF($W178&gt;0,INDEX('CostModel Coef'!G$17:G$18,$W178),"")</f>
        <v>116</v>
      </c>
      <c r="AS178" s="184">
        <f>IF($W178&gt;0,INDEX('CostModel Coef'!H$17:H$18,$W178),"")</f>
        <v>-11.27</v>
      </c>
      <c r="AT178" s="184">
        <f>IF($W178&gt;0,INDEX('CostModel Coef'!I$17:I$18,$W178),"")</f>
        <v>0.74</v>
      </c>
      <c r="AU178" s="184">
        <f>IF($W178&gt;0,INDEX('CostModel Coef'!J$17:J$18,$W178),"")</f>
        <v>1.18</v>
      </c>
      <c r="AV178" s="184">
        <f>IF($W178&gt;0,INDEX('CostModel Coef'!K$17:K$18,$W178),"")</f>
        <v>31.59</v>
      </c>
      <c r="AW178" s="184">
        <f>IF($W178&gt;0,INDEX('CostModel Coef'!L$17:L$18,$W178),"")</f>
        <v>17.190000000000001</v>
      </c>
      <c r="AX178" s="184">
        <f>IF($W178&gt;0,INDEX('CostModel Coef'!M$17:M$18,$W178),"")</f>
        <v>0</v>
      </c>
      <c r="AY178" s="184">
        <f>IF($W178&gt;0,INDEX('CostModel Coef'!N$17:N$18,$W178),"")</f>
        <v>0</v>
      </c>
      <c r="AZ178" s="184">
        <f>IF($W178&gt;0,INDEX('CostModel Coef'!O$17:O$18,$W178),"")</f>
        <v>-10.14</v>
      </c>
      <c r="BA178" s="184"/>
      <c r="BB178" s="116">
        <f t="shared" si="29"/>
        <v>16.288</v>
      </c>
      <c r="BC178" s="116">
        <f t="shared" si="26"/>
        <v>0</v>
      </c>
      <c r="BD178" s="116">
        <f t="shared" si="27"/>
        <v>0</v>
      </c>
      <c r="BE178" s="210"/>
      <c r="BF178" s="196">
        <f t="shared" si="28"/>
        <v>34.270000000000003</v>
      </c>
      <c r="BG178" s="210"/>
      <c r="BH178" s="210"/>
    </row>
    <row r="179" spans="1:60" hidden="1">
      <c r="A179" s="210" t="s">
        <v>2319</v>
      </c>
      <c r="B179" s="210" t="s">
        <v>1317</v>
      </c>
      <c r="C179" s="210" t="s">
        <v>1245</v>
      </c>
      <c r="D179" s="210" t="s">
        <v>1563</v>
      </c>
      <c r="E179" s="210" t="s">
        <v>129</v>
      </c>
      <c r="F179" s="210">
        <v>1</v>
      </c>
      <c r="G179" s="210">
        <v>1</v>
      </c>
      <c r="H179" s="210">
        <v>1</v>
      </c>
      <c r="I179" s="210">
        <v>18</v>
      </c>
      <c r="J179" s="210" t="s">
        <v>2320</v>
      </c>
      <c r="K179" s="210" t="s">
        <v>83</v>
      </c>
      <c r="L179" s="210">
        <v>18</v>
      </c>
      <c r="M179" s="210"/>
      <c r="N179" s="210" t="s">
        <v>117</v>
      </c>
      <c r="O179" s="210"/>
      <c r="P179" s="210" t="s">
        <v>1799</v>
      </c>
      <c r="Q179" s="210" t="s">
        <v>129</v>
      </c>
      <c r="R179" s="210"/>
      <c r="S179" s="210" t="s">
        <v>111</v>
      </c>
      <c r="T179" s="210" t="s">
        <v>2321</v>
      </c>
      <c r="U179" s="115" t="s">
        <v>105</v>
      </c>
      <c r="V179" s="210" t="str">
        <f>IF(W179=0,"out of scope",(INDEX('CostModel Coef'!$C$17:$C$18,W179)))</f>
        <v>Elec</v>
      </c>
      <c r="W179" s="210">
        <v>2</v>
      </c>
      <c r="X179" s="210"/>
      <c r="Y179" s="116">
        <f>IFERROR(VLOOKUP(C179,LF_lamp!$A$8:$AI$68,35,0)*F179,0)</f>
        <v>8.99</v>
      </c>
      <c r="Z179" s="210"/>
      <c r="AA179" s="229">
        <f>VLOOKUP(D179,LF_Ballast!$A$8:$N$220,14,FALSE)</f>
        <v>1.0249999999999999</v>
      </c>
      <c r="AB179" s="229" t="b">
        <f>VLOOKUP(D179,LF_Ballast!$A$8:$I$220,9,FALSE)="Dimming"</f>
        <v>0</v>
      </c>
      <c r="AC179" s="229" t="b">
        <f>VLOOKUP(D179,LF_Ballast!$A$8:$I$220,4,FALSE)="PS"</f>
        <v>1</v>
      </c>
      <c r="AD179" s="210"/>
      <c r="AE179" s="210">
        <f t="shared" si="21"/>
        <v>1</v>
      </c>
      <c r="AF179" s="184">
        <f t="shared" si="22"/>
        <v>0</v>
      </c>
      <c r="AG179" s="184">
        <f t="shared" si="23"/>
        <v>0</v>
      </c>
      <c r="AH179" s="184">
        <f>VLOOKUP($C179,LF_lamp!$A$8:$H$68,8,FALSE)*AE179</f>
        <v>14</v>
      </c>
      <c r="AI179" s="184">
        <f>VLOOKUP($C179,LF_lamp!$A$8:$H$68,8,FALSE)*AF179</f>
        <v>0</v>
      </c>
      <c r="AJ179" s="184">
        <f>VLOOKUP($C179,LF_lamp!$A$8:$H$68,8,FALSE)*AG179</f>
        <v>0</v>
      </c>
      <c r="AK179" s="184">
        <f t="shared" si="20"/>
        <v>1</v>
      </c>
      <c r="AL179" s="184">
        <f t="shared" si="24"/>
        <v>0</v>
      </c>
      <c r="AM179" s="184">
        <f t="shared" si="25"/>
        <v>0</v>
      </c>
      <c r="AN179" s="184"/>
      <c r="AO179" s="184">
        <f>IF($W179&gt;0,INDEX('CostModel Coef'!D$17:D$18,$W179),"")</f>
        <v>21.92</v>
      </c>
      <c r="AP179" s="184">
        <f>IF($W179&gt;0,INDEX('CostModel Coef'!E$17:E$18,$W179),"")</f>
        <v>0.161</v>
      </c>
      <c r="AQ179" s="184">
        <f>IF($W179&gt;0,INDEX('CostModel Coef'!F$17:F$18,$W179),"")</f>
        <v>19</v>
      </c>
      <c r="AR179" s="184">
        <f>IF($W179&gt;0,INDEX('CostModel Coef'!G$17:G$18,$W179),"")</f>
        <v>116</v>
      </c>
      <c r="AS179" s="184">
        <f>IF($W179&gt;0,INDEX('CostModel Coef'!H$17:H$18,$W179),"")</f>
        <v>-11.27</v>
      </c>
      <c r="AT179" s="184">
        <f>IF($W179&gt;0,INDEX('CostModel Coef'!I$17:I$18,$W179),"")</f>
        <v>0.74</v>
      </c>
      <c r="AU179" s="184">
        <f>IF($W179&gt;0,INDEX('CostModel Coef'!J$17:J$18,$W179),"")</f>
        <v>1.18</v>
      </c>
      <c r="AV179" s="184">
        <f>IF($W179&gt;0,INDEX('CostModel Coef'!K$17:K$18,$W179),"")</f>
        <v>31.59</v>
      </c>
      <c r="AW179" s="184">
        <f>IF($W179&gt;0,INDEX('CostModel Coef'!L$17:L$18,$W179),"")</f>
        <v>17.190000000000001</v>
      </c>
      <c r="AX179" s="184">
        <f>IF($W179&gt;0,INDEX('CostModel Coef'!M$17:M$18,$W179),"")</f>
        <v>0</v>
      </c>
      <c r="AY179" s="184">
        <f>IF($W179&gt;0,INDEX('CostModel Coef'!N$17:N$18,$W179),"")</f>
        <v>0</v>
      </c>
      <c r="AZ179" s="184">
        <f>IF($W179&gt;0,INDEX('CostModel Coef'!O$17:O$18,$W179),"")</f>
        <v>-10.14</v>
      </c>
      <c r="BA179" s="184"/>
      <c r="BB179" s="116">
        <f t="shared" si="29"/>
        <v>31.224000000000004</v>
      </c>
      <c r="BC179" s="116">
        <f t="shared" si="26"/>
        <v>0</v>
      </c>
      <c r="BD179" s="116">
        <f t="shared" si="27"/>
        <v>0</v>
      </c>
      <c r="BE179" s="210"/>
      <c r="BF179" s="196">
        <f t="shared" si="28"/>
        <v>40.21</v>
      </c>
      <c r="BG179" s="210"/>
      <c r="BH179" s="210"/>
    </row>
    <row r="180" spans="1:60" hidden="1">
      <c r="A180" s="210" t="s">
        <v>2322</v>
      </c>
      <c r="B180" s="210" t="s">
        <v>1317</v>
      </c>
      <c r="C180" s="210" t="s">
        <v>1245</v>
      </c>
      <c r="D180" s="210" t="s">
        <v>1563</v>
      </c>
      <c r="E180" s="210" t="s">
        <v>129</v>
      </c>
      <c r="F180" s="210">
        <v>2</v>
      </c>
      <c r="G180" s="210">
        <v>1</v>
      </c>
      <c r="H180" s="210">
        <v>2</v>
      </c>
      <c r="I180" s="210">
        <v>34</v>
      </c>
      <c r="J180" s="210" t="s">
        <v>2323</v>
      </c>
      <c r="K180" s="210" t="s">
        <v>83</v>
      </c>
      <c r="L180" s="210">
        <v>34</v>
      </c>
      <c r="M180" s="210"/>
      <c r="N180" s="210" t="s">
        <v>117</v>
      </c>
      <c r="O180" s="210"/>
      <c r="P180" s="210" t="s">
        <v>1799</v>
      </c>
      <c r="Q180" s="210" t="s">
        <v>129</v>
      </c>
      <c r="R180" s="210"/>
      <c r="S180" s="210" t="s">
        <v>111</v>
      </c>
      <c r="T180" s="210" t="s">
        <v>2324</v>
      </c>
      <c r="U180" s="115" t="s">
        <v>105</v>
      </c>
      <c r="V180" s="210" t="str">
        <f>IF(W180=0,"out of scope",(INDEX('CostModel Coef'!$C$17:$C$18,W180)))</f>
        <v>Elec</v>
      </c>
      <c r="W180" s="210">
        <v>2</v>
      </c>
      <c r="X180" s="210"/>
      <c r="Y180" s="116">
        <f>IFERROR(VLOOKUP(C180,LF_lamp!$A$8:$AI$68,35,0)*F180,0)</f>
        <v>17.98</v>
      </c>
      <c r="Z180" s="210"/>
      <c r="AA180" s="229">
        <f>VLOOKUP(D180,LF_Ballast!$A$8:$N$220,14,FALSE)</f>
        <v>1.0249999999999999</v>
      </c>
      <c r="AB180" s="229" t="b">
        <f>VLOOKUP(D180,LF_Ballast!$A$8:$I$220,9,FALSE)="Dimming"</f>
        <v>0</v>
      </c>
      <c r="AC180" s="229" t="b">
        <f>VLOOKUP(D180,LF_Ballast!$A$8:$I$220,4,FALSE)="PS"</f>
        <v>1</v>
      </c>
      <c r="AD180" s="210"/>
      <c r="AE180" s="210">
        <f t="shared" si="21"/>
        <v>2</v>
      </c>
      <c r="AF180" s="184">
        <f t="shared" si="22"/>
        <v>0</v>
      </c>
      <c r="AG180" s="184">
        <f t="shared" si="23"/>
        <v>0</v>
      </c>
      <c r="AH180" s="184">
        <f>VLOOKUP($C180,LF_lamp!$A$8:$H$68,8,FALSE)*AE180</f>
        <v>28</v>
      </c>
      <c r="AI180" s="184">
        <f>VLOOKUP($C180,LF_lamp!$A$8:$H$68,8,FALSE)*AF180</f>
        <v>0</v>
      </c>
      <c r="AJ180" s="184">
        <f>VLOOKUP($C180,LF_lamp!$A$8:$H$68,8,FALSE)*AG180</f>
        <v>0</v>
      </c>
      <c r="AK180" s="184">
        <f t="shared" si="20"/>
        <v>1</v>
      </c>
      <c r="AL180" s="184">
        <f t="shared" si="24"/>
        <v>0</v>
      </c>
      <c r="AM180" s="184">
        <f t="shared" si="25"/>
        <v>0</v>
      </c>
      <c r="AN180" s="184"/>
      <c r="AO180" s="184">
        <f>IF($W180&gt;0,INDEX('CostModel Coef'!D$17:D$18,$W180),"")</f>
        <v>21.92</v>
      </c>
      <c r="AP180" s="184">
        <f>IF($W180&gt;0,INDEX('CostModel Coef'!E$17:E$18,$W180),"")</f>
        <v>0.161</v>
      </c>
      <c r="AQ180" s="184">
        <f>IF($W180&gt;0,INDEX('CostModel Coef'!F$17:F$18,$W180),"")</f>
        <v>19</v>
      </c>
      <c r="AR180" s="184">
        <f>IF($W180&gt;0,INDEX('CostModel Coef'!G$17:G$18,$W180),"")</f>
        <v>116</v>
      </c>
      <c r="AS180" s="184">
        <f>IF($W180&gt;0,INDEX('CostModel Coef'!H$17:H$18,$W180),"")</f>
        <v>-11.27</v>
      </c>
      <c r="AT180" s="184">
        <f>IF($W180&gt;0,INDEX('CostModel Coef'!I$17:I$18,$W180),"")</f>
        <v>0.74</v>
      </c>
      <c r="AU180" s="184">
        <f>IF($W180&gt;0,INDEX('CostModel Coef'!J$17:J$18,$W180),"")</f>
        <v>1.18</v>
      </c>
      <c r="AV180" s="184">
        <f>IF($W180&gt;0,INDEX('CostModel Coef'!K$17:K$18,$W180),"")</f>
        <v>31.59</v>
      </c>
      <c r="AW180" s="184">
        <f>IF($W180&gt;0,INDEX('CostModel Coef'!L$17:L$18,$W180),"")</f>
        <v>17.190000000000001</v>
      </c>
      <c r="AX180" s="184">
        <f>IF($W180&gt;0,INDEX('CostModel Coef'!M$17:M$18,$W180),"")</f>
        <v>0</v>
      </c>
      <c r="AY180" s="184">
        <f>IF($W180&gt;0,INDEX('CostModel Coef'!N$17:N$18,$W180),"")</f>
        <v>0</v>
      </c>
      <c r="AZ180" s="184">
        <f>IF($W180&gt;0,INDEX('CostModel Coef'!O$17:O$18,$W180),"")</f>
        <v>-10.14</v>
      </c>
      <c r="BA180" s="184"/>
      <c r="BB180" s="116">
        <f t="shared" si="29"/>
        <v>33.478000000000002</v>
      </c>
      <c r="BC180" s="116">
        <f t="shared" si="26"/>
        <v>0</v>
      </c>
      <c r="BD180" s="116">
        <f t="shared" si="27"/>
        <v>0</v>
      </c>
      <c r="BE180" s="210"/>
      <c r="BF180" s="196">
        <f t="shared" si="28"/>
        <v>51.46</v>
      </c>
      <c r="BG180" s="210"/>
      <c r="BH180" s="210"/>
    </row>
    <row r="181" spans="1:60" hidden="1">
      <c r="A181" s="210" t="s">
        <v>2325</v>
      </c>
      <c r="B181" s="210" t="s">
        <v>1317</v>
      </c>
      <c r="C181" s="210" t="s">
        <v>1245</v>
      </c>
      <c r="D181" s="210" t="s">
        <v>1563</v>
      </c>
      <c r="E181" s="210" t="s">
        <v>129</v>
      </c>
      <c r="F181" s="210">
        <v>3</v>
      </c>
      <c r="G181" s="210">
        <v>2</v>
      </c>
      <c r="H181" s="210" t="s">
        <v>1857</v>
      </c>
      <c r="I181" s="210">
        <v>52</v>
      </c>
      <c r="J181" s="210" t="s">
        <v>2326</v>
      </c>
      <c r="K181" s="210" t="s">
        <v>83</v>
      </c>
      <c r="L181" s="210">
        <v>52</v>
      </c>
      <c r="M181" s="210"/>
      <c r="N181" s="210" t="s">
        <v>117</v>
      </c>
      <c r="O181" s="210"/>
      <c r="P181" s="210" t="s">
        <v>1799</v>
      </c>
      <c r="Q181" s="210" t="s">
        <v>129</v>
      </c>
      <c r="R181" s="210"/>
      <c r="S181" s="210" t="s">
        <v>111</v>
      </c>
      <c r="T181" s="210" t="s">
        <v>2327</v>
      </c>
      <c r="U181" s="115" t="s">
        <v>105</v>
      </c>
      <c r="V181" s="210" t="str">
        <f>IF(W181=0,"out of scope",(INDEX('CostModel Coef'!$C$17:$C$18,W181)))</f>
        <v>Elec</v>
      </c>
      <c r="W181" s="210">
        <v>2</v>
      </c>
      <c r="X181" s="210"/>
      <c r="Y181" s="116">
        <f>IFERROR(VLOOKUP(C181,LF_lamp!$A$8:$AI$68,35,0)*F181,0)</f>
        <v>26.97</v>
      </c>
      <c r="Z181" s="210"/>
      <c r="AA181" s="229">
        <f>VLOOKUP(D181,LF_Ballast!$A$8:$N$220,14,FALSE)</f>
        <v>1.0249999999999999</v>
      </c>
      <c r="AB181" s="229" t="b">
        <f>VLOOKUP(D181,LF_Ballast!$A$8:$I$220,9,FALSE)="Dimming"</f>
        <v>0</v>
      </c>
      <c r="AC181" s="229" t="b">
        <f>VLOOKUP(D181,LF_Ballast!$A$8:$I$220,4,FALSE)="PS"</f>
        <v>1</v>
      </c>
      <c r="AD181" s="210"/>
      <c r="AE181" s="210">
        <f t="shared" si="21"/>
        <v>1</v>
      </c>
      <c r="AF181" s="184">
        <f t="shared" si="22"/>
        <v>2</v>
      </c>
      <c r="AG181" s="184">
        <f t="shared" si="23"/>
        <v>0</v>
      </c>
      <c r="AH181" s="184">
        <f>VLOOKUP($C181,LF_lamp!$A$8:$H$68,8,FALSE)*AE181</f>
        <v>14</v>
      </c>
      <c r="AI181" s="184">
        <f>VLOOKUP($C181,LF_lamp!$A$8:$H$68,8,FALSE)*AF181</f>
        <v>28</v>
      </c>
      <c r="AJ181" s="184">
        <f>VLOOKUP($C181,LF_lamp!$A$8:$H$68,8,FALSE)*AG181</f>
        <v>0</v>
      </c>
      <c r="AK181" s="184">
        <f t="shared" si="20"/>
        <v>1</v>
      </c>
      <c r="AL181" s="184">
        <f t="shared" si="24"/>
        <v>1</v>
      </c>
      <c r="AM181" s="184">
        <f t="shared" si="25"/>
        <v>0</v>
      </c>
      <c r="AN181" s="184"/>
      <c r="AO181" s="184">
        <f>IF($W181&gt;0,INDEX('CostModel Coef'!D$17:D$18,$W181),"")</f>
        <v>21.92</v>
      </c>
      <c r="AP181" s="184">
        <f>IF($W181&gt;0,INDEX('CostModel Coef'!E$17:E$18,$W181),"")</f>
        <v>0.161</v>
      </c>
      <c r="AQ181" s="184">
        <f>IF($W181&gt;0,INDEX('CostModel Coef'!F$17:F$18,$W181),"")</f>
        <v>19</v>
      </c>
      <c r="AR181" s="184">
        <f>IF($W181&gt;0,INDEX('CostModel Coef'!G$17:G$18,$W181),"")</f>
        <v>116</v>
      </c>
      <c r="AS181" s="184">
        <f>IF($W181&gt;0,INDEX('CostModel Coef'!H$17:H$18,$W181),"")</f>
        <v>-11.27</v>
      </c>
      <c r="AT181" s="184">
        <f>IF($W181&gt;0,INDEX('CostModel Coef'!I$17:I$18,$W181),"")</f>
        <v>0.74</v>
      </c>
      <c r="AU181" s="184">
        <f>IF($W181&gt;0,INDEX('CostModel Coef'!J$17:J$18,$W181),"")</f>
        <v>1.18</v>
      </c>
      <c r="AV181" s="184">
        <f>IF($W181&gt;0,INDEX('CostModel Coef'!K$17:K$18,$W181),"")</f>
        <v>31.59</v>
      </c>
      <c r="AW181" s="184">
        <f>IF($W181&gt;0,INDEX('CostModel Coef'!L$17:L$18,$W181),"")</f>
        <v>17.190000000000001</v>
      </c>
      <c r="AX181" s="184">
        <f>IF($W181&gt;0,INDEX('CostModel Coef'!M$17:M$18,$W181),"")</f>
        <v>0</v>
      </c>
      <c r="AY181" s="184">
        <f>IF($W181&gt;0,INDEX('CostModel Coef'!N$17:N$18,$W181),"")</f>
        <v>0</v>
      </c>
      <c r="AZ181" s="184">
        <f>IF($W181&gt;0,INDEX('CostModel Coef'!O$17:O$18,$W181),"")</f>
        <v>-10.14</v>
      </c>
      <c r="BA181" s="184"/>
      <c r="BB181" s="116">
        <f t="shared" si="29"/>
        <v>31.224000000000004</v>
      </c>
      <c r="BC181" s="116">
        <f t="shared" si="26"/>
        <v>33.478000000000002</v>
      </c>
      <c r="BD181" s="116">
        <f t="shared" si="27"/>
        <v>0</v>
      </c>
      <c r="BE181" s="210"/>
      <c r="BF181" s="196">
        <f t="shared" si="28"/>
        <v>91.67</v>
      </c>
      <c r="BG181" s="210"/>
      <c r="BH181" s="210"/>
    </row>
    <row r="182" spans="1:60" hidden="1">
      <c r="A182" s="210" t="s">
        <v>2328</v>
      </c>
      <c r="B182" s="210" t="s">
        <v>1317</v>
      </c>
      <c r="C182" s="210" t="s">
        <v>1245</v>
      </c>
      <c r="D182" s="210" t="s">
        <v>1563</v>
      </c>
      <c r="E182" s="210" t="s">
        <v>129</v>
      </c>
      <c r="F182" s="210">
        <v>4</v>
      </c>
      <c r="G182" s="210">
        <v>2</v>
      </c>
      <c r="H182" s="210">
        <v>2</v>
      </c>
      <c r="I182" s="210">
        <v>68</v>
      </c>
      <c r="J182" s="210" t="s">
        <v>2329</v>
      </c>
      <c r="K182" s="210" t="s">
        <v>83</v>
      </c>
      <c r="L182" s="210">
        <v>68</v>
      </c>
      <c r="M182" s="210"/>
      <c r="N182" s="210" t="s">
        <v>117</v>
      </c>
      <c r="O182" s="210"/>
      <c r="P182" s="210" t="s">
        <v>1799</v>
      </c>
      <c r="Q182" s="210" t="s">
        <v>129</v>
      </c>
      <c r="R182" s="210"/>
      <c r="S182" s="210" t="s">
        <v>111</v>
      </c>
      <c r="T182" s="210" t="s">
        <v>2330</v>
      </c>
      <c r="U182" s="115" t="s">
        <v>105</v>
      </c>
      <c r="V182" s="210" t="str">
        <f>IF(W182=0,"out of scope",(INDEX('CostModel Coef'!$C$17:$C$18,W182)))</f>
        <v>Elec</v>
      </c>
      <c r="W182" s="210">
        <v>2</v>
      </c>
      <c r="X182" s="210"/>
      <c r="Y182" s="116">
        <f>IFERROR(VLOOKUP(C182,LF_lamp!$A$8:$AI$68,35,0)*F182,0)</f>
        <v>35.96</v>
      </c>
      <c r="Z182" s="210"/>
      <c r="AA182" s="229">
        <f>VLOOKUP(D182,LF_Ballast!$A$8:$N$220,14,FALSE)</f>
        <v>1.0249999999999999</v>
      </c>
      <c r="AB182" s="229" t="b">
        <f>VLOOKUP(D182,LF_Ballast!$A$8:$I$220,9,FALSE)="Dimming"</f>
        <v>0</v>
      </c>
      <c r="AC182" s="229" t="b">
        <f>VLOOKUP(D182,LF_Ballast!$A$8:$I$220,4,FALSE)="PS"</f>
        <v>1</v>
      </c>
      <c r="AD182" s="210"/>
      <c r="AE182" s="210">
        <f t="shared" si="21"/>
        <v>2</v>
      </c>
      <c r="AF182" s="184">
        <f t="shared" si="22"/>
        <v>0</v>
      </c>
      <c r="AG182" s="184">
        <f t="shared" si="23"/>
        <v>0</v>
      </c>
      <c r="AH182" s="184">
        <f>VLOOKUP($C182,LF_lamp!$A$8:$H$68,8,FALSE)*AE182</f>
        <v>28</v>
      </c>
      <c r="AI182" s="184">
        <f>VLOOKUP($C182,LF_lamp!$A$8:$H$68,8,FALSE)*AF182</f>
        <v>0</v>
      </c>
      <c r="AJ182" s="184">
        <f>VLOOKUP($C182,LF_lamp!$A$8:$H$68,8,FALSE)*AG182</f>
        <v>0</v>
      </c>
      <c r="AK182" s="184">
        <f t="shared" si="20"/>
        <v>2</v>
      </c>
      <c r="AL182" s="184">
        <f t="shared" si="24"/>
        <v>0</v>
      </c>
      <c r="AM182" s="184">
        <f t="shared" si="25"/>
        <v>0</v>
      </c>
      <c r="AN182" s="184"/>
      <c r="AO182" s="184">
        <f>IF($W182&gt;0,INDEX('CostModel Coef'!D$17:D$18,$W182),"")</f>
        <v>21.92</v>
      </c>
      <c r="AP182" s="184">
        <f>IF($W182&gt;0,INDEX('CostModel Coef'!E$17:E$18,$W182),"")</f>
        <v>0.161</v>
      </c>
      <c r="AQ182" s="184">
        <f>IF($W182&gt;0,INDEX('CostModel Coef'!F$17:F$18,$W182),"")</f>
        <v>19</v>
      </c>
      <c r="AR182" s="184">
        <f>IF($W182&gt;0,INDEX('CostModel Coef'!G$17:G$18,$W182),"")</f>
        <v>116</v>
      </c>
      <c r="AS182" s="184">
        <f>IF($W182&gt;0,INDEX('CostModel Coef'!H$17:H$18,$W182),"")</f>
        <v>-11.27</v>
      </c>
      <c r="AT182" s="184">
        <f>IF($W182&gt;0,INDEX('CostModel Coef'!I$17:I$18,$W182),"")</f>
        <v>0.74</v>
      </c>
      <c r="AU182" s="184">
        <f>IF($W182&gt;0,INDEX('CostModel Coef'!J$17:J$18,$W182),"")</f>
        <v>1.18</v>
      </c>
      <c r="AV182" s="184">
        <f>IF($W182&gt;0,INDEX('CostModel Coef'!K$17:K$18,$W182),"")</f>
        <v>31.59</v>
      </c>
      <c r="AW182" s="184">
        <f>IF($W182&gt;0,INDEX('CostModel Coef'!L$17:L$18,$W182),"")</f>
        <v>17.190000000000001</v>
      </c>
      <c r="AX182" s="184">
        <f>IF($W182&gt;0,INDEX('CostModel Coef'!M$17:M$18,$W182),"")</f>
        <v>0</v>
      </c>
      <c r="AY182" s="184">
        <f>IF($W182&gt;0,INDEX('CostModel Coef'!N$17:N$18,$W182),"")</f>
        <v>0</v>
      </c>
      <c r="AZ182" s="184">
        <f>IF($W182&gt;0,INDEX('CostModel Coef'!O$17:O$18,$W182),"")</f>
        <v>-10.14</v>
      </c>
      <c r="BA182" s="184"/>
      <c r="BB182" s="116">
        <f t="shared" si="29"/>
        <v>66.956000000000003</v>
      </c>
      <c r="BC182" s="116">
        <f t="shared" si="26"/>
        <v>0</v>
      </c>
      <c r="BD182" s="116">
        <f t="shared" si="27"/>
        <v>0</v>
      </c>
      <c r="BE182" s="210"/>
      <c r="BF182" s="196">
        <f t="shared" si="28"/>
        <v>102.92</v>
      </c>
      <c r="BG182" s="210"/>
      <c r="BH182" s="210"/>
    </row>
    <row r="183" spans="1:60" hidden="1">
      <c r="A183" s="210" t="s">
        <v>2331</v>
      </c>
      <c r="B183" s="210" t="s">
        <v>587</v>
      </c>
      <c r="C183" s="210" t="s">
        <v>1245</v>
      </c>
      <c r="D183" s="210" t="s">
        <v>1610</v>
      </c>
      <c r="E183" s="210" t="s">
        <v>129</v>
      </c>
      <c r="F183" s="210">
        <v>1</v>
      </c>
      <c r="G183" s="210">
        <v>1</v>
      </c>
      <c r="H183" s="210">
        <v>1</v>
      </c>
      <c r="I183" s="210">
        <v>17</v>
      </c>
      <c r="J183" s="210"/>
      <c r="K183" s="210" t="s">
        <v>83</v>
      </c>
      <c r="L183" s="210">
        <v>17</v>
      </c>
      <c r="M183" s="210"/>
      <c r="N183" s="210" t="s">
        <v>117</v>
      </c>
      <c r="O183" s="210"/>
      <c r="P183" s="210" t="s">
        <v>1799</v>
      </c>
      <c r="Q183" s="210" t="s">
        <v>129</v>
      </c>
      <c r="R183" s="210"/>
      <c r="S183" s="210" t="s">
        <v>111</v>
      </c>
      <c r="T183" s="210" t="s">
        <v>2332</v>
      </c>
      <c r="U183" s="115" t="s">
        <v>105</v>
      </c>
      <c r="V183" s="210" t="str">
        <f>IF(W183=0,"out of scope",(INDEX('CostModel Coef'!$C$17:$C$18,W183)))</f>
        <v>Elec</v>
      </c>
      <c r="W183" s="210">
        <v>2</v>
      </c>
      <c r="X183" s="210"/>
      <c r="Y183" s="116">
        <f>IFERROR(VLOOKUP(C183,LF_lamp!$A$8:$AI$68,35,0)*F183,0)</f>
        <v>8.99</v>
      </c>
      <c r="Z183" s="210"/>
      <c r="AA183" s="229">
        <f>VLOOKUP(D183,LF_Ballast!$A$8:$N$220,14,FALSE)</f>
        <v>0.9</v>
      </c>
      <c r="AB183" s="229" t="b">
        <f>VLOOKUP(D183,LF_Ballast!$A$8:$I$220,9,FALSE)="Dimming"</f>
        <v>0</v>
      </c>
      <c r="AC183" s="229" t="b">
        <f>VLOOKUP(D183,LF_Ballast!$A$8:$I$220,4,FALSE)="PS"</f>
        <v>1</v>
      </c>
      <c r="AD183" s="210"/>
      <c r="AE183" s="210">
        <f t="shared" si="21"/>
        <v>1</v>
      </c>
      <c r="AF183" s="184">
        <f t="shared" si="22"/>
        <v>0</v>
      </c>
      <c r="AG183" s="184">
        <f t="shared" si="23"/>
        <v>0</v>
      </c>
      <c r="AH183" s="184">
        <f>VLOOKUP($C183,LF_lamp!$A$8:$H$68,8,FALSE)*AE183</f>
        <v>14</v>
      </c>
      <c r="AI183" s="184">
        <f>VLOOKUP($C183,LF_lamp!$A$8:$H$68,8,FALSE)*AF183</f>
        <v>0</v>
      </c>
      <c r="AJ183" s="184">
        <f>VLOOKUP($C183,LF_lamp!$A$8:$H$68,8,FALSE)*AG183</f>
        <v>0</v>
      </c>
      <c r="AK183" s="184">
        <f t="shared" si="20"/>
        <v>1</v>
      </c>
      <c r="AL183" s="184">
        <f t="shared" si="24"/>
        <v>0</v>
      </c>
      <c r="AM183" s="184">
        <f t="shared" si="25"/>
        <v>0</v>
      </c>
      <c r="AN183" s="184"/>
      <c r="AO183" s="184">
        <f>IF($W183&gt;0,INDEX('CostModel Coef'!D$17:D$18,$W183),"")</f>
        <v>21.92</v>
      </c>
      <c r="AP183" s="184">
        <f>IF($W183&gt;0,INDEX('CostModel Coef'!E$17:E$18,$W183),"")</f>
        <v>0.161</v>
      </c>
      <c r="AQ183" s="184">
        <f>IF($W183&gt;0,INDEX('CostModel Coef'!F$17:F$18,$W183),"")</f>
        <v>19</v>
      </c>
      <c r="AR183" s="184">
        <f>IF($W183&gt;0,INDEX('CostModel Coef'!G$17:G$18,$W183),"")</f>
        <v>116</v>
      </c>
      <c r="AS183" s="184">
        <f>IF($W183&gt;0,INDEX('CostModel Coef'!H$17:H$18,$W183),"")</f>
        <v>-11.27</v>
      </c>
      <c r="AT183" s="184">
        <f>IF($W183&gt;0,INDEX('CostModel Coef'!I$17:I$18,$W183),"")</f>
        <v>0.74</v>
      </c>
      <c r="AU183" s="184">
        <f>IF($W183&gt;0,INDEX('CostModel Coef'!J$17:J$18,$W183),"")</f>
        <v>1.18</v>
      </c>
      <c r="AV183" s="184">
        <f>IF($W183&gt;0,INDEX('CostModel Coef'!K$17:K$18,$W183),"")</f>
        <v>31.59</v>
      </c>
      <c r="AW183" s="184">
        <f>IF($W183&gt;0,INDEX('CostModel Coef'!L$17:L$18,$W183),"")</f>
        <v>17.190000000000001</v>
      </c>
      <c r="AX183" s="184">
        <f>IF($W183&gt;0,INDEX('CostModel Coef'!M$17:M$18,$W183),"")</f>
        <v>0</v>
      </c>
      <c r="AY183" s="184">
        <f>IF($W183&gt;0,INDEX('CostModel Coef'!N$17:N$18,$W183),"")</f>
        <v>0</v>
      </c>
      <c r="AZ183" s="184">
        <f>IF($W183&gt;0,INDEX('CostModel Coef'!O$17:O$18,$W183),"")</f>
        <v>-10.14</v>
      </c>
      <c r="BA183" s="184"/>
      <c r="BB183" s="116">
        <f t="shared" si="29"/>
        <v>31.224000000000004</v>
      </c>
      <c r="BC183" s="116">
        <f t="shared" si="26"/>
        <v>0</v>
      </c>
      <c r="BD183" s="116">
        <f t="shared" si="27"/>
        <v>0</v>
      </c>
      <c r="BE183" s="210"/>
      <c r="BF183" s="196">
        <f t="shared" si="28"/>
        <v>40.21</v>
      </c>
      <c r="BG183" s="210"/>
      <c r="BH183" s="210"/>
    </row>
    <row r="184" spans="1:60" hidden="1">
      <c r="A184" s="210" t="s">
        <v>2333</v>
      </c>
      <c r="B184" s="210" t="s">
        <v>587</v>
      </c>
      <c r="C184" s="210" t="s">
        <v>1245</v>
      </c>
      <c r="D184" s="210" t="s">
        <v>1740</v>
      </c>
      <c r="E184" s="210" t="s">
        <v>129</v>
      </c>
      <c r="F184" s="210">
        <v>2</v>
      </c>
      <c r="G184" s="210">
        <v>1</v>
      </c>
      <c r="H184" s="210">
        <v>2</v>
      </c>
      <c r="I184" s="210">
        <v>34</v>
      </c>
      <c r="J184" s="210"/>
      <c r="K184" s="210" t="s">
        <v>83</v>
      </c>
      <c r="L184" s="210">
        <v>34</v>
      </c>
      <c r="M184" s="210"/>
      <c r="N184" s="210" t="s">
        <v>117</v>
      </c>
      <c r="O184" s="210"/>
      <c r="P184" s="210" t="s">
        <v>1799</v>
      </c>
      <c r="Q184" s="210" t="s">
        <v>129</v>
      </c>
      <c r="R184" s="210"/>
      <c r="S184" s="210" t="s">
        <v>111</v>
      </c>
      <c r="T184" s="210" t="s">
        <v>2334</v>
      </c>
      <c r="U184" s="115" t="s">
        <v>105</v>
      </c>
      <c r="V184" s="210" t="str">
        <f>IF(W184=0,"out of scope",(INDEX('CostModel Coef'!$C$17:$C$18,W184)))</f>
        <v>Elec</v>
      </c>
      <c r="W184" s="210">
        <v>2</v>
      </c>
      <c r="X184" s="210"/>
      <c r="Y184" s="116">
        <f>IFERROR(VLOOKUP(C184,LF_lamp!$A$8:$AI$68,35,0)*F184,0)</f>
        <v>17.98</v>
      </c>
      <c r="Z184" s="210"/>
      <c r="AA184" s="229">
        <f>VLOOKUP(D184,LF_Ballast!$A$8:$N$220,14,FALSE)</f>
        <v>1.0249999999999999</v>
      </c>
      <c r="AB184" s="229" t="b">
        <f>VLOOKUP(D184,LF_Ballast!$A$8:$I$220,9,FALSE)="Dimming"</f>
        <v>0</v>
      </c>
      <c r="AC184" s="229" t="b">
        <f>VLOOKUP(D184,LF_Ballast!$A$8:$I$220,4,FALSE)="PS"</f>
        <v>0</v>
      </c>
      <c r="AD184" s="210"/>
      <c r="AE184" s="210">
        <f t="shared" si="21"/>
        <v>2</v>
      </c>
      <c r="AF184" s="184">
        <f t="shared" si="22"/>
        <v>0</v>
      </c>
      <c r="AG184" s="184">
        <f t="shared" si="23"/>
        <v>0</v>
      </c>
      <c r="AH184" s="184">
        <f>VLOOKUP($C184,LF_lamp!$A$8:$H$68,8,FALSE)*AE184</f>
        <v>28</v>
      </c>
      <c r="AI184" s="184">
        <f>VLOOKUP($C184,LF_lamp!$A$8:$H$68,8,FALSE)*AF184</f>
        <v>0</v>
      </c>
      <c r="AJ184" s="184">
        <f>VLOOKUP($C184,LF_lamp!$A$8:$H$68,8,FALSE)*AG184</f>
        <v>0</v>
      </c>
      <c r="AK184" s="184">
        <f t="shared" si="20"/>
        <v>1</v>
      </c>
      <c r="AL184" s="184">
        <f t="shared" si="24"/>
        <v>0</v>
      </c>
      <c r="AM184" s="184">
        <f t="shared" si="25"/>
        <v>0</v>
      </c>
      <c r="AN184" s="184"/>
      <c r="AO184" s="184">
        <f>IF($W184&gt;0,INDEX('CostModel Coef'!D$17:D$18,$W184),"")</f>
        <v>21.92</v>
      </c>
      <c r="AP184" s="184">
        <f>IF($W184&gt;0,INDEX('CostModel Coef'!E$17:E$18,$W184),"")</f>
        <v>0.161</v>
      </c>
      <c r="AQ184" s="184">
        <f>IF($W184&gt;0,INDEX('CostModel Coef'!F$17:F$18,$W184),"")</f>
        <v>19</v>
      </c>
      <c r="AR184" s="184">
        <f>IF($W184&gt;0,INDEX('CostModel Coef'!G$17:G$18,$W184),"")</f>
        <v>116</v>
      </c>
      <c r="AS184" s="184">
        <f>IF($W184&gt;0,INDEX('CostModel Coef'!H$17:H$18,$W184),"")</f>
        <v>-11.27</v>
      </c>
      <c r="AT184" s="184">
        <f>IF($W184&gt;0,INDEX('CostModel Coef'!I$17:I$18,$W184),"")</f>
        <v>0.74</v>
      </c>
      <c r="AU184" s="184">
        <f>IF($W184&gt;0,INDEX('CostModel Coef'!J$17:J$18,$W184),"")</f>
        <v>1.18</v>
      </c>
      <c r="AV184" s="184">
        <f>IF($W184&gt;0,INDEX('CostModel Coef'!K$17:K$18,$W184),"")</f>
        <v>31.59</v>
      </c>
      <c r="AW184" s="184">
        <f>IF($W184&gt;0,INDEX('CostModel Coef'!L$17:L$18,$W184),"")</f>
        <v>17.190000000000001</v>
      </c>
      <c r="AX184" s="184">
        <f>IF($W184&gt;0,INDEX('CostModel Coef'!M$17:M$18,$W184),"")</f>
        <v>0</v>
      </c>
      <c r="AY184" s="184">
        <f>IF($W184&gt;0,INDEX('CostModel Coef'!N$17:N$18,$W184),"")</f>
        <v>0</v>
      </c>
      <c r="AZ184" s="184">
        <f>IF($W184&gt;0,INDEX('CostModel Coef'!O$17:O$18,$W184),"")</f>
        <v>-10.14</v>
      </c>
      <c r="BA184" s="184"/>
      <c r="BB184" s="116">
        <f t="shared" si="29"/>
        <v>16.288</v>
      </c>
      <c r="BC184" s="116">
        <f t="shared" si="26"/>
        <v>0</v>
      </c>
      <c r="BD184" s="116">
        <f t="shared" si="27"/>
        <v>0</v>
      </c>
      <c r="BE184" s="210"/>
      <c r="BF184" s="196">
        <f t="shared" si="28"/>
        <v>34.270000000000003</v>
      </c>
      <c r="BG184" s="210"/>
      <c r="BH184" s="210"/>
    </row>
    <row r="185" spans="1:60" hidden="1">
      <c r="A185" s="210" t="s">
        <v>2335</v>
      </c>
      <c r="B185" s="210" t="s">
        <v>587</v>
      </c>
      <c r="C185" s="210" t="s">
        <v>1245</v>
      </c>
      <c r="D185" s="210" t="s">
        <v>1742</v>
      </c>
      <c r="E185" s="210" t="s">
        <v>129</v>
      </c>
      <c r="F185" s="210">
        <v>2</v>
      </c>
      <c r="G185" s="210">
        <v>1</v>
      </c>
      <c r="H185" s="210">
        <v>2</v>
      </c>
      <c r="I185" s="210">
        <v>32</v>
      </c>
      <c r="J185" s="210"/>
      <c r="K185" s="210" t="s">
        <v>83</v>
      </c>
      <c r="L185" s="210">
        <v>32</v>
      </c>
      <c r="M185" s="210"/>
      <c r="N185" s="210" t="s">
        <v>117</v>
      </c>
      <c r="O185" s="210"/>
      <c r="P185" s="210" t="s">
        <v>1799</v>
      </c>
      <c r="Q185" s="210" t="s">
        <v>129</v>
      </c>
      <c r="R185" s="210"/>
      <c r="S185" s="210" t="s">
        <v>111</v>
      </c>
      <c r="T185" s="210" t="s">
        <v>2336</v>
      </c>
      <c r="U185" s="115" t="s">
        <v>105</v>
      </c>
      <c r="V185" s="210" t="str">
        <f>IF(W185=0,"out of scope",(INDEX('CostModel Coef'!$C$17:$C$18,W185)))</f>
        <v>Elec</v>
      </c>
      <c r="W185" s="210">
        <v>2</v>
      </c>
      <c r="X185" s="210"/>
      <c r="Y185" s="116">
        <f>IFERROR(VLOOKUP(C185,LF_lamp!$A$8:$AI$68,35,0)*F185,0)</f>
        <v>17.98</v>
      </c>
      <c r="Z185" s="210"/>
      <c r="AA185" s="229">
        <f>VLOOKUP(D185,LF_Ballast!$A$8:$N$220,14,FALSE)</f>
        <v>0.9</v>
      </c>
      <c r="AB185" s="229" t="b">
        <f>VLOOKUP(D185,LF_Ballast!$A$8:$I$220,9,FALSE)="Dimming"</f>
        <v>0</v>
      </c>
      <c r="AC185" s="229" t="b">
        <f>VLOOKUP(D185,LF_Ballast!$A$8:$I$220,4,FALSE)="PS"</f>
        <v>0</v>
      </c>
      <c r="AD185" s="210"/>
      <c r="AE185" s="210">
        <f t="shared" si="21"/>
        <v>2</v>
      </c>
      <c r="AF185" s="184">
        <f t="shared" si="22"/>
        <v>0</v>
      </c>
      <c r="AG185" s="184">
        <f t="shared" si="23"/>
        <v>0</v>
      </c>
      <c r="AH185" s="184">
        <f>VLOOKUP($C185,LF_lamp!$A$8:$H$68,8,FALSE)*AE185</f>
        <v>28</v>
      </c>
      <c r="AI185" s="184">
        <f>VLOOKUP($C185,LF_lamp!$A$8:$H$68,8,FALSE)*AF185</f>
        <v>0</v>
      </c>
      <c r="AJ185" s="184">
        <f>VLOOKUP($C185,LF_lamp!$A$8:$H$68,8,FALSE)*AG185</f>
        <v>0</v>
      </c>
      <c r="AK185" s="184">
        <f t="shared" si="20"/>
        <v>1</v>
      </c>
      <c r="AL185" s="184">
        <f t="shared" si="24"/>
        <v>0</v>
      </c>
      <c r="AM185" s="184">
        <f t="shared" si="25"/>
        <v>0</v>
      </c>
      <c r="AN185" s="184"/>
      <c r="AO185" s="184">
        <f>IF($W185&gt;0,INDEX('CostModel Coef'!D$17:D$18,$W185),"")</f>
        <v>21.92</v>
      </c>
      <c r="AP185" s="184">
        <f>IF($W185&gt;0,INDEX('CostModel Coef'!E$17:E$18,$W185),"")</f>
        <v>0.161</v>
      </c>
      <c r="AQ185" s="184">
        <f>IF($W185&gt;0,INDEX('CostModel Coef'!F$17:F$18,$W185),"")</f>
        <v>19</v>
      </c>
      <c r="AR185" s="184">
        <f>IF($W185&gt;0,INDEX('CostModel Coef'!G$17:G$18,$W185),"")</f>
        <v>116</v>
      </c>
      <c r="AS185" s="184">
        <f>IF($W185&gt;0,INDEX('CostModel Coef'!H$17:H$18,$W185),"")</f>
        <v>-11.27</v>
      </c>
      <c r="AT185" s="184">
        <f>IF($W185&gt;0,INDEX('CostModel Coef'!I$17:I$18,$W185),"")</f>
        <v>0.74</v>
      </c>
      <c r="AU185" s="184">
        <f>IF($W185&gt;0,INDEX('CostModel Coef'!J$17:J$18,$W185),"")</f>
        <v>1.18</v>
      </c>
      <c r="AV185" s="184">
        <f>IF($W185&gt;0,INDEX('CostModel Coef'!K$17:K$18,$W185),"")</f>
        <v>31.59</v>
      </c>
      <c r="AW185" s="184">
        <f>IF($W185&gt;0,INDEX('CostModel Coef'!L$17:L$18,$W185),"")</f>
        <v>17.190000000000001</v>
      </c>
      <c r="AX185" s="184">
        <f>IF($W185&gt;0,INDEX('CostModel Coef'!M$17:M$18,$W185),"")</f>
        <v>0</v>
      </c>
      <c r="AY185" s="184">
        <f>IF($W185&gt;0,INDEX('CostModel Coef'!N$17:N$18,$W185),"")</f>
        <v>0</v>
      </c>
      <c r="AZ185" s="184">
        <f>IF($W185&gt;0,INDEX('CostModel Coef'!O$17:O$18,$W185),"")</f>
        <v>-10.14</v>
      </c>
      <c r="BA185" s="184"/>
      <c r="BB185" s="116">
        <f t="shared" si="29"/>
        <v>16.288</v>
      </c>
      <c r="BC185" s="116">
        <f t="shared" si="26"/>
        <v>0</v>
      </c>
      <c r="BD185" s="116">
        <f t="shared" si="27"/>
        <v>0</v>
      </c>
      <c r="BE185" s="210"/>
      <c r="BF185" s="196">
        <f t="shared" si="28"/>
        <v>34.270000000000003</v>
      </c>
      <c r="BG185" s="210"/>
      <c r="BH185" s="210"/>
    </row>
    <row r="186" spans="1:60" hidden="1">
      <c r="A186" s="210" t="s">
        <v>2337</v>
      </c>
      <c r="B186" s="210" t="s">
        <v>587</v>
      </c>
      <c r="C186" s="210" t="s">
        <v>1247</v>
      </c>
      <c r="D186" s="210" t="s">
        <v>1409</v>
      </c>
      <c r="E186" s="210" t="s">
        <v>129</v>
      </c>
      <c r="F186" s="210">
        <v>1</v>
      </c>
      <c r="G186" s="210">
        <v>1</v>
      </c>
      <c r="H186" s="210">
        <v>1</v>
      </c>
      <c r="I186" s="210">
        <v>34</v>
      </c>
      <c r="J186" s="210"/>
      <c r="K186" s="210" t="s">
        <v>83</v>
      </c>
      <c r="L186" s="210">
        <v>34</v>
      </c>
      <c r="M186" s="210"/>
      <c r="N186" s="210" t="s">
        <v>117</v>
      </c>
      <c r="O186" s="210"/>
      <c r="P186" s="210" t="s">
        <v>1799</v>
      </c>
      <c r="Q186" s="210" t="s">
        <v>129</v>
      </c>
      <c r="R186" s="210"/>
      <c r="S186" s="210" t="s">
        <v>111</v>
      </c>
      <c r="T186" s="210" t="s">
        <v>2338</v>
      </c>
      <c r="U186" s="115" t="s">
        <v>105</v>
      </c>
      <c r="V186" s="210" t="str">
        <f>IF(W186=0,"out of scope",(INDEX('CostModel Coef'!$C$17:$C$18,W186)))</f>
        <v>Elec</v>
      </c>
      <c r="W186" s="210">
        <v>2</v>
      </c>
      <c r="X186" s="210"/>
      <c r="Y186" s="116">
        <f>IFERROR(VLOOKUP(C186,LF_lamp!$A$8:$AI$68,35,0)*F186,0)</f>
        <v>8.11</v>
      </c>
      <c r="Z186" s="210"/>
      <c r="AA186" s="229">
        <f>VLOOKUP(D186,LF_Ballast!$A$8:$N$220,14,FALSE)</f>
        <v>0.9</v>
      </c>
      <c r="AB186" s="229" t="b">
        <f>VLOOKUP(D186,LF_Ballast!$A$8:$I$220,9,FALSE)="Dimming"</f>
        <v>0</v>
      </c>
      <c r="AC186" s="229" t="b">
        <f>VLOOKUP(D186,LF_Ballast!$A$8:$I$220,4,FALSE)="PS"</f>
        <v>0</v>
      </c>
      <c r="AD186" s="210"/>
      <c r="AE186" s="210">
        <f t="shared" si="21"/>
        <v>1</v>
      </c>
      <c r="AF186" s="184">
        <f t="shared" si="22"/>
        <v>0</v>
      </c>
      <c r="AG186" s="184">
        <f t="shared" si="23"/>
        <v>0</v>
      </c>
      <c r="AH186" s="184">
        <f>VLOOKUP($C186,LF_lamp!$A$8:$H$68,8,FALSE)*AE186</f>
        <v>24</v>
      </c>
      <c r="AI186" s="184">
        <f>VLOOKUP($C186,LF_lamp!$A$8:$H$68,8,FALSE)*AF186</f>
        <v>0</v>
      </c>
      <c r="AJ186" s="184">
        <f>VLOOKUP($C186,LF_lamp!$A$8:$H$68,8,FALSE)*AG186</f>
        <v>0</v>
      </c>
      <c r="AK186" s="184">
        <f t="shared" si="20"/>
        <v>1</v>
      </c>
      <c r="AL186" s="184">
        <f t="shared" si="24"/>
        <v>0</v>
      </c>
      <c r="AM186" s="184">
        <f t="shared" si="25"/>
        <v>0</v>
      </c>
      <c r="AN186" s="184"/>
      <c r="AO186" s="184">
        <f>IF($W186&gt;0,INDEX('CostModel Coef'!D$17:D$18,$W186),"")</f>
        <v>21.92</v>
      </c>
      <c r="AP186" s="184">
        <f>IF($W186&gt;0,INDEX('CostModel Coef'!E$17:E$18,$W186),"")</f>
        <v>0.161</v>
      </c>
      <c r="AQ186" s="184">
        <f>IF($W186&gt;0,INDEX('CostModel Coef'!F$17:F$18,$W186),"")</f>
        <v>19</v>
      </c>
      <c r="AR186" s="184">
        <f>IF($W186&gt;0,INDEX('CostModel Coef'!G$17:G$18,$W186),"")</f>
        <v>116</v>
      </c>
      <c r="AS186" s="184">
        <f>IF($W186&gt;0,INDEX('CostModel Coef'!H$17:H$18,$W186),"")</f>
        <v>-11.27</v>
      </c>
      <c r="AT186" s="184">
        <f>IF($W186&gt;0,INDEX('CostModel Coef'!I$17:I$18,$W186),"")</f>
        <v>0.74</v>
      </c>
      <c r="AU186" s="184">
        <f>IF($W186&gt;0,INDEX('CostModel Coef'!J$17:J$18,$W186),"")</f>
        <v>1.18</v>
      </c>
      <c r="AV186" s="184">
        <f>IF($W186&gt;0,INDEX('CostModel Coef'!K$17:K$18,$W186),"")</f>
        <v>31.59</v>
      </c>
      <c r="AW186" s="184">
        <f>IF($W186&gt;0,INDEX('CostModel Coef'!L$17:L$18,$W186),"")</f>
        <v>17.190000000000001</v>
      </c>
      <c r="AX186" s="184">
        <f>IF($W186&gt;0,INDEX('CostModel Coef'!M$17:M$18,$W186),"")</f>
        <v>0</v>
      </c>
      <c r="AY186" s="184">
        <f>IF($W186&gt;0,INDEX('CostModel Coef'!N$17:N$18,$W186),"")</f>
        <v>0</v>
      </c>
      <c r="AZ186" s="184">
        <f>IF($W186&gt;0,INDEX('CostModel Coef'!O$17:O$18,$W186),"")</f>
        <v>-10.14</v>
      </c>
      <c r="BA186" s="184"/>
      <c r="BB186" s="116">
        <f t="shared" si="29"/>
        <v>15.644000000000002</v>
      </c>
      <c r="BC186" s="116">
        <f t="shared" si="26"/>
        <v>0</v>
      </c>
      <c r="BD186" s="116">
        <f t="shared" si="27"/>
        <v>0</v>
      </c>
      <c r="BE186" s="210"/>
      <c r="BF186" s="196">
        <f t="shared" si="28"/>
        <v>23.75</v>
      </c>
      <c r="BG186" s="210"/>
      <c r="BH186" s="210"/>
    </row>
    <row r="187" spans="1:60" hidden="1">
      <c r="A187" s="210" t="s">
        <v>2339</v>
      </c>
      <c r="B187" s="210" t="s">
        <v>1317</v>
      </c>
      <c r="C187" s="210" t="s">
        <v>1247</v>
      </c>
      <c r="D187" s="210" t="s">
        <v>1563</v>
      </c>
      <c r="E187" s="210" t="s">
        <v>129</v>
      </c>
      <c r="F187" s="210">
        <v>4</v>
      </c>
      <c r="G187" s="210">
        <v>2</v>
      </c>
      <c r="H187" s="210">
        <v>2</v>
      </c>
      <c r="I187" s="210">
        <v>104</v>
      </c>
      <c r="J187" s="210" t="s">
        <v>2340</v>
      </c>
      <c r="K187" s="210" t="s">
        <v>83</v>
      </c>
      <c r="L187" s="210">
        <v>104</v>
      </c>
      <c r="M187" s="210"/>
      <c r="N187" s="210" t="s">
        <v>117</v>
      </c>
      <c r="O187" s="210"/>
      <c r="P187" s="210" t="s">
        <v>1799</v>
      </c>
      <c r="Q187" s="210" t="s">
        <v>129</v>
      </c>
      <c r="R187" s="210"/>
      <c r="S187" s="210" t="s">
        <v>111</v>
      </c>
      <c r="T187" s="210" t="s">
        <v>2341</v>
      </c>
      <c r="U187" s="115" t="s">
        <v>105</v>
      </c>
      <c r="V187" s="210" t="str">
        <f>IF(W187=0,"out of scope",(INDEX('CostModel Coef'!$C$17:$C$18,W187)))</f>
        <v>Elec</v>
      </c>
      <c r="W187" s="210">
        <v>2</v>
      </c>
      <c r="X187" s="210"/>
      <c r="Y187" s="116">
        <f>IFERROR(VLOOKUP(C187,LF_lamp!$A$8:$AI$68,35,0)*F187,0)</f>
        <v>32.44</v>
      </c>
      <c r="Z187" s="210"/>
      <c r="AA187" s="229">
        <f>VLOOKUP(D187,LF_Ballast!$A$8:$N$220,14,FALSE)</f>
        <v>1.0249999999999999</v>
      </c>
      <c r="AB187" s="229" t="b">
        <f>VLOOKUP(D187,LF_Ballast!$A$8:$I$220,9,FALSE)="Dimming"</f>
        <v>0</v>
      </c>
      <c r="AC187" s="229" t="b">
        <f>VLOOKUP(D187,LF_Ballast!$A$8:$I$220,4,FALSE)="PS"</f>
        <v>1</v>
      </c>
      <c r="AD187" s="210"/>
      <c r="AE187" s="210">
        <f t="shared" si="21"/>
        <v>2</v>
      </c>
      <c r="AF187" s="184">
        <f t="shared" si="22"/>
        <v>0</v>
      </c>
      <c r="AG187" s="184">
        <f t="shared" si="23"/>
        <v>0</v>
      </c>
      <c r="AH187" s="184">
        <f>VLOOKUP($C187,LF_lamp!$A$8:$H$68,8,FALSE)*AE187</f>
        <v>48</v>
      </c>
      <c r="AI187" s="184">
        <f>VLOOKUP($C187,LF_lamp!$A$8:$H$68,8,FALSE)*AF187</f>
        <v>0</v>
      </c>
      <c r="AJ187" s="184">
        <f>VLOOKUP($C187,LF_lamp!$A$8:$H$68,8,FALSE)*AG187</f>
        <v>0</v>
      </c>
      <c r="AK187" s="184">
        <f t="shared" si="20"/>
        <v>2</v>
      </c>
      <c r="AL187" s="184">
        <f t="shared" si="24"/>
        <v>0</v>
      </c>
      <c r="AM187" s="184">
        <f t="shared" si="25"/>
        <v>0</v>
      </c>
      <c r="AN187" s="184"/>
      <c r="AO187" s="184">
        <f>IF($W187&gt;0,INDEX('CostModel Coef'!D$17:D$18,$W187),"")</f>
        <v>21.92</v>
      </c>
      <c r="AP187" s="184">
        <f>IF($W187&gt;0,INDEX('CostModel Coef'!E$17:E$18,$W187),"")</f>
        <v>0.161</v>
      </c>
      <c r="AQ187" s="184">
        <f>IF($W187&gt;0,INDEX('CostModel Coef'!F$17:F$18,$W187),"")</f>
        <v>19</v>
      </c>
      <c r="AR187" s="184">
        <f>IF($W187&gt;0,INDEX('CostModel Coef'!G$17:G$18,$W187),"")</f>
        <v>116</v>
      </c>
      <c r="AS187" s="184">
        <f>IF($W187&gt;0,INDEX('CostModel Coef'!H$17:H$18,$W187),"")</f>
        <v>-11.27</v>
      </c>
      <c r="AT187" s="184">
        <f>IF($W187&gt;0,INDEX('CostModel Coef'!I$17:I$18,$W187),"")</f>
        <v>0.74</v>
      </c>
      <c r="AU187" s="184">
        <f>IF($W187&gt;0,INDEX('CostModel Coef'!J$17:J$18,$W187),"")</f>
        <v>1.18</v>
      </c>
      <c r="AV187" s="184">
        <f>IF($W187&gt;0,INDEX('CostModel Coef'!K$17:K$18,$W187),"")</f>
        <v>31.59</v>
      </c>
      <c r="AW187" s="184">
        <f>IF($W187&gt;0,INDEX('CostModel Coef'!L$17:L$18,$W187),"")</f>
        <v>17.190000000000001</v>
      </c>
      <c r="AX187" s="184">
        <f>IF($W187&gt;0,INDEX('CostModel Coef'!M$17:M$18,$W187),"")</f>
        <v>0</v>
      </c>
      <c r="AY187" s="184">
        <f>IF($W187&gt;0,INDEX('CostModel Coef'!N$17:N$18,$W187),"")</f>
        <v>0</v>
      </c>
      <c r="AZ187" s="184">
        <f>IF($W187&gt;0,INDEX('CostModel Coef'!O$17:O$18,$W187),"")</f>
        <v>-10.14</v>
      </c>
      <c r="BA187" s="184"/>
      <c r="BB187" s="116">
        <f t="shared" si="29"/>
        <v>73.396000000000015</v>
      </c>
      <c r="BC187" s="116">
        <f t="shared" si="26"/>
        <v>0</v>
      </c>
      <c r="BD187" s="116">
        <f t="shared" si="27"/>
        <v>0</v>
      </c>
      <c r="BE187" s="210"/>
      <c r="BF187" s="196">
        <f t="shared" si="28"/>
        <v>105.84</v>
      </c>
      <c r="BG187" s="210"/>
      <c r="BH187" s="210"/>
    </row>
    <row r="188" spans="1:60" hidden="1">
      <c r="A188" s="210" t="s">
        <v>2342</v>
      </c>
      <c r="B188" s="210" t="s">
        <v>1317</v>
      </c>
      <c r="C188" s="210" t="s">
        <v>1247</v>
      </c>
      <c r="D188" s="210" t="s">
        <v>1563</v>
      </c>
      <c r="E188" s="210" t="s">
        <v>129</v>
      </c>
      <c r="F188" s="210">
        <v>1</v>
      </c>
      <c r="G188" s="210">
        <v>1</v>
      </c>
      <c r="H188" s="210">
        <v>1</v>
      </c>
      <c r="I188" s="210">
        <v>27</v>
      </c>
      <c r="J188" s="210" t="s">
        <v>2343</v>
      </c>
      <c r="K188" s="210" t="s">
        <v>83</v>
      </c>
      <c r="L188" s="210">
        <v>27</v>
      </c>
      <c r="M188" s="210"/>
      <c r="N188" s="210" t="s">
        <v>117</v>
      </c>
      <c r="O188" s="210"/>
      <c r="P188" s="210" t="s">
        <v>1799</v>
      </c>
      <c r="Q188" s="210" t="s">
        <v>129</v>
      </c>
      <c r="R188" s="210"/>
      <c r="S188" s="210" t="s">
        <v>111</v>
      </c>
      <c r="T188" s="210" t="s">
        <v>2344</v>
      </c>
      <c r="U188" s="115" t="s">
        <v>105</v>
      </c>
      <c r="V188" s="210" t="str">
        <f>IF(W188=0,"out of scope",(INDEX('CostModel Coef'!$C$17:$C$18,W188)))</f>
        <v>Elec</v>
      </c>
      <c r="W188" s="210">
        <v>2</v>
      </c>
      <c r="X188" s="210"/>
      <c r="Y188" s="116">
        <f>IFERROR(VLOOKUP(C188,LF_lamp!$A$8:$AI$68,35,0)*F188,0)</f>
        <v>8.11</v>
      </c>
      <c r="Z188" s="210"/>
      <c r="AA188" s="229">
        <f>VLOOKUP(D188,LF_Ballast!$A$8:$N$220,14,FALSE)</f>
        <v>1.0249999999999999</v>
      </c>
      <c r="AB188" s="229" t="b">
        <f>VLOOKUP(D188,LF_Ballast!$A$8:$I$220,9,FALSE)="Dimming"</f>
        <v>0</v>
      </c>
      <c r="AC188" s="229" t="b">
        <f>VLOOKUP(D188,LF_Ballast!$A$8:$I$220,4,FALSE)="PS"</f>
        <v>1</v>
      </c>
      <c r="AD188" s="210"/>
      <c r="AE188" s="210">
        <f t="shared" si="21"/>
        <v>1</v>
      </c>
      <c r="AF188" s="184">
        <f t="shared" si="22"/>
        <v>0</v>
      </c>
      <c r="AG188" s="184">
        <f t="shared" si="23"/>
        <v>0</v>
      </c>
      <c r="AH188" s="184">
        <f>VLOOKUP($C188,LF_lamp!$A$8:$H$68,8,FALSE)*AE188</f>
        <v>24</v>
      </c>
      <c r="AI188" s="184">
        <f>VLOOKUP($C188,LF_lamp!$A$8:$H$68,8,FALSE)*AF188</f>
        <v>0</v>
      </c>
      <c r="AJ188" s="184">
        <f>VLOOKUP($C188,LF_lamp!$A$8:$H$68,8,FALSE)*AG188</f>
        <v>0</v>
      </c>
      <c r="AK188" s="184">
        <f t="shared" si="20"/>
        <v>1</v>
      </c>
      <c r="AL188" s="184">
        <f t="shared" si="24"/>
        <v>0</v>
      </c>
      <c r="AM188" s="184">
        <f t="shared" si="25"/>
        <v>0</v>
      </c>
      <c r="AN188" s="184"/>
      <c r="AO188" s="184">
        <f>IF($W188&gt;0,INDEX('CostModel Coef'!D$17:D$18,$W188),"")</f>
        <v>21.92</v>
      </c>
      <c r="AP188" s="184">
        <f>IF($W188&gt;0,INDEX('CostModel Coef'!E$17:E$18,$W188),"")</f>
        <v>0.161</v>
      </c>
      <c r="AQ188" s="184">
        <f>IF($W188&gt;0,INDEX('CostModel Coef'!F$17:F$18,$W188),"")</f>
        <v>19</v>
      </c>
      <c r="AR188" s="184">
        <f>IF($W188&gt;0,INDEX('CostModel Coef'!G$17:G$18,$W188),"")</f>
        <v>116</v>
      </c>
      <c r="AS188" s="184">
        <f>IF($W188&gt;0,INDEX('CostModel Coef'!H$17:H$18,$W188),"")</f>
        <v>-11.27</v>
      </c>
      <c r="AT188" s="184">
        <f>IF($W188&gt;0,INDEX('CostModel Coef'!I$17:I$18,$W188),"")</f>
        <v>0.74</v>
      </c>
      <c r="AU188" s="184">
        <f>IF($W188&gt;0,INDEX('CostModel Coef'!J$17:J$18,$W188),"")</f>
        <v>1.18</v>
      </c>
      <c r="AV188" s="184">
        <f>IF($W188&gt;0,INDEX('CostModel Coef'!K$17:K$18,$W188),"")</f>
        <v>31.59</v>
      </c>
      <c r="AW188" s="184">
        <f>IF($W188&gt;0,INDEX('CostModel Coef'!L$17:L$18,$W188),"")</f>
        <v>17.190000000000001</v>
      </c>
      <c r="AX188" s="184">
        <f>IF($W188&gt;0,INDEX('CostModel Coef'!M$17:M$18,$W188),"")</f>
        <v>0</v>
      </c>
      <c r="AY188" s="184">
        <f>IF($W188&gt;0,INDEX('CostModel Coef'!N$17:N$18,$W188),"")</f>
        <v>0</v>
      </c>
      <c r="AZ188" s="184">
        <f>IF($W188&gt;0,INDEX('CostModel Coef'!O$17:O$18,$W188),"")</f>
        <v>-10.14</v>
      </c>
      <c r="BA188" s="184"/>
      <c r="BB188" s="116">
        <f t="shared" si="29"/>
        <v>32.834000000000003</v>
      </c>
      <c r="BC188" s="116">
        <f t="shared" si="26"/>
        <v>0</v>
      </c>
      <c r="BD188" s="116">
        <f t="shared" si="27"/>
        <v>0</v>
      </c>
      <c r="BE188" s="210"/>
      <c r="BF188" s="196">
        <f t="shared" si="28"/>
        <v>40.94</v>
      </c>
      <c r="BG188" s="210"/>
      <c r="BH188" s="210"/>
    </row>
    <row r="189" spans="1:60" hidden="1">
      <c r="A189" s="210" t="s">
        <v>2345</v>
      </c>
      <c r="B189" s="210" t="s">
        <v>1317</v>
      </c>
      <c r="C189" s="210" t="s">
        <v>1247</v>
      </c>
      <c r="D189" s="210" t="s">
        <v>1563</v>
      </c>
      <c r="E189" s="210" t="s">
        <v>129</v>
      </c>
      <c r="F189" s="210">
        <v>2</v>
      </c>
      <c r="G189" s="210">
        <v>1</v>
      </c>
      <c r="H189" s="210">
        <v>2</v>
      </c>
      <c r="I189" s="210">
        <v>52</v>
      </c>
      <c r="J189" s="210" t="s">
        <v>2346</v>
      </c>
      <c r="K189" s="210" t="s">
        <v>83</v>
      </c>
      <c r="L189" s="210">
        <v>52</v>
      </c>
      <c r="M189" s="210"/>
      <c r="N189" s="210" t="s">
        <v>117</v>
      </c>
      <c r="O189" s="210"/>
      <c r="P189" s="210" t="s">
        <v>1799</v>
      </c>
      <c r="Q189" s="210" t="s">
        <v>129</v>
      </c>
      <c r="R189" s="210"/>
      <c r="S189" s="210" t="s">
        <v>111</v>
      </c>
      <c r="T189" s="210" t="s">
        <v>2347</v>
      </c>
      <c r="U189" s="115" t="s">
        <v>105</v>
      </c>
      <c r="V189" s="210" t="str">
        <f>IF(W189=0,"out of scope",(INDEX('CostModel Coef'!$C$17:$C$18,W189)))</f>
        <v>Elec</v>
      </c>
      <c r="W189" s="210">
        <v>2</v>
      </c>
      <c r="X189" s="210"/>
      <c r="Y189" s="116">
        <f>IFERROR(VLOOKUP(C189,LF_lamp!$A$8:$AI$68,35,0)*F189,0)</f>
        <v>16.22</v>
      </c>
      <c r="Z189" s="210"/>
      <c r="AA189" s="229">
        <f>VLOOKUP(D189,LF_Ballast!$A$8:$N$220,14,FALSE)</f>
        <v>1.0249999999999999</v>
      </c>
      <c r="AB189" s="229" t="b">
        <f>VLOOKUP(D189,LF_Ballast!$A$8:$I$220,9,FALSE)="Dimming"</f>
        <v>0</v>
      </c>
      <c r="AC189" s="229" t="b">
        <f>VLOOKUP(D189,LF_Ballast!$A$8:$I$220,4,FALSE)="PS"</f>
        <v>1</v>
      </c>
      <c r="AD189" s="210"/>
      <c r="AE189" s="210">
        <f t="shared" si="21"/>
        <v>2</v>
      </c>
      <c r="AF189" s="184">
        <f t="shared" si="22"/>
        <v>0</v>
      </c>
      <c r="AG189" s="184">
        <f t="shared" si="23"/>
        <v>0</v>
      </c>
      <c r="AH189" s="184">
        <f>VLOOKUP($C189,LF_lamp!$A$8:$H$68,8,FALSE)*AE189</f>
        <v>48</v>
      </c>
      <c r="AI189" s="184">
        <f>VLOOKUP($C189,LF_lamp!$A$8:$H$68,8,FALSE)*AF189</f>
        <v>0</v>
      </c>
      <c r="AJ189" s="184">
        <f>VLOOKUP($C189,LF_lamp!$A$8:$H$68,8,FALSE)*AG189</f>
        <v>0</v>
      </c>
      <c r="AK189" s="184">
        <f t="shared" si="20"/>
        <v>1</v>
      </c>
      <c r="AL189" s="184">
        <f t="shared" si="24"/>
        <v>0</v>
      </c>
      <c r="AM189" s="184">
        <f t="shared" si="25"/>
        <v>0</v>
      </c>
      <c r="AN189" s="184"/>
      <c r="AO189" s="184">
        <f>IF($W189&gt;0,INDEX('CostModel Coef'!D$17:D$18,$W189),"")</f>
        <v>21.92</v>
      </c>
      <c r="AP189" s="184">
        <f>IF($W189&gt;0,INDEX('CostModel Coef'!E$17:E$18,$W189),"")</f>
        <v>0.161</v>
      </c>
      <c r="AQ189" s="184">
        <f>IF($W189&gt;0,INDEX('CostModel Coef'!F$17:F$18,$W189),"")</f>
        <v>19</v>
      </c>
      <c r="AR189" s="184">
        <f>IF($W189&gt;0,INDEX('CostModel Coef'!G$17:G$18,$W189),"")</f>
        <v>116</v>
      </c>
      <c r="AS189" s="184">
        <f>IF($W189&gt;0,INDEX('CostModel Coef'!H$17:H$18,$W189),"")</f>
        <v>-11.27</v>
      </c>
      <c r="AT189" s="184">
        <f>IF($W189&gt;0,INDEX('CostModel Coef'!I$17:I$18,$W189),"")</f>
        <v>0.74</v>
      </c>
      <c r="AU189" s="184">
        <f>IF($W189&gt;0,INDEX('CostModel Coef'!J$17:J$18,$W189),"")</f>
        <v>1.18</v>
      </c>
      <c r="AV189" s="184">
        <f>IF($W189&gt;0,INDEX('CostModel Coef'!K$17:K$18,$W189),"")</f>
        <v>31.59</v>
      </c>
      <c r="AW189" s="184">
        <f>IF($W189&gt;0,INDEX('CostModel Coef'!L$17:L$18,$W189),"")</f>
        <v>17.190000000000001</v>
      </c>
      <c r="AX189" s="184">
        <f>IF($W189&gt;0,INDEX('CostModel Coef'!M$17:M$18,$W189),"")</f>
        <v>0</v>
      </c>
      <c r="AY189" s="184">
        <f>IF($W189&gt;0,INDEX('CostModel Coef'!N$17:N$18,$W189),"")</f>
        <v>0</v>
      </c>
      <c r="AZ189" s="184">
        <f>IF($W189&gt;0,INDEX('CostModel Coef'!O$17:O$18,$W189),"")</f>
        <v>-10.14</v>
      </c>
      <c r="BA189" s="184"/>
      <c r="BB189" s="116">
        <f t="shared" si="29"/>
        <v>36.698000000000008</v>
      </c>
      <c r="BC189" s="116">
        <f t="shared" si="26"/>
        <v>0</v>
      </c>
      <c r="BD189" s="116">
        <f t="shared" si="27"/>
        <v>0</v>
      </c>
      <c r="BE189" s="210"/>
      <c r="BF189" s="196">
        <f t="shared" si="28"/>
        <v>52.92</v>
      </c>
      <c r="BG189" s="210"/>
      <c r="BH189" s="210"/>
    </row>
    <row r="190" spans="1:60" hidden="1">
      <c r="A190" s="210" t="s">
        <v>2348</v>
      </c>
      <c r="B190" s="210" t="s">
        <v>1317</v>
      </c>
      <c r="C190" s="210" t="s">
        <v>1247</v>
      </c>
      <c r="D190" s="210" t="s">
        <v>1563</v>
      </c>
      <c r="E190" s="210" t="s">
        <v>129</v>
      </c>
      <c r="F190" s="210">
        <v>3</v>
      </c>
      <c r="G190" s="210">
        <v>2</v>
      </c>
      <c r="H190" s="210" t="s">
        <v>1857</v>
      </c>
      <c r="I190" s="210">
        <v>79</v>
      </c>
      <c r="J190" s="210" t="s">
        <v>2349</v>
      </c>
      <c r="K190" s="210" t="s">
        <v>83</v>
      </c>
      <c r="L190" s="210">
        <v>79</v>
      </c>
      <c r="M190" s="210"/>
      <c r="N190" s="210" t="s">
        <v>117</v>
      </c>
      <c r="O190" s="210"/>
      <c r="P190" s="210" t="s">
        <v>1799</v>
      </c>
      <c r="Q190" s="210" t="s">
        <v>129</v>
      </c>
      <c r="R190" s="210"/>
      <c r="S190" s="210" t="s">
        <v>111</v>
      </c>
      <c r="T190" s="210" t="s">
        <v>2350</v>
      </c>
      <c r="U190" s="115" t="s">
        <v>105</v>
      </c>
      <c r="V190" s="210" t="str">
        <f>IF(W190=0,"out of scope",(INDEX('CostModel Coef'!$C$17:$C$18,W190)))</f>
        <v>Elec</v>
      </c>
      <c r="W190" s="210">
        <v>2</v>
      </c>
      <c r="X190" s="210"/>
      <c r="Y190" s="116">
        <f>IFERROR(VLOOKUP(C190,LF_lamp!$A$8:$AI$68,35,0)*F190,0)</f>
        <v>24.33</v>
      </c>
      <c r="Z190" s="210"/>
      <c r="AA190" s="229">
        <f>VLOOKUP(D190,LF_Ballast!$A$8:$N$220,14,FALSE)</f>
        <v>1.0249999999999999</v>
      </c>
      <c r="AB190" s="229" t="b">
        <f>VLOOKUP(D190,LF_Ballast!$A$8:$I$220,9,FALSE)="Dimming"</f>
        <v>0</v>
      </c>
      <c r="AC190" s="229" t="b">
        <f>VLOOKUP(D190,LF_Ballast!$A$8:$I$220,4,FALSE)="PS"</f>
        <v>1</v>
      </c>
      <c r="AD190" s="210"/>
      <c r="AE190" s="210">
        <f t="shared" si="21"/>
        <v>1</v>
      </c>
      <c r="AF190" s="184">
        <f t="shared" si="22"/>
        <v>2</v>
      </c>
      <c r="AG190" s="184">
        <f t="shared" si="23"/>
        <v>0</v>
      </c>
      <c r="AH190" s="184">
        <f>VLOOKUP($C190,LF_lamp!$A$8:$H$68,8,FALSE)*AE190</f>
        <v>24</v>
      </c>
      <c r="AI190" s="184">
        <f>VLOOKUP($C190,LF_lamp!$A$8:$H$68,8,FALSE)*AF190</f>
        <v>48</v>
      </c>
      <c r="AJ190" s="184">
        <f>VLOOKUP($C190,LF_lamp!$A$8:$H$68,8,FALSE)*AG190</f>
        <v>0</v>
      </c>
      <c r="AK190" s="184">
        <f t="shared" si="20"/>
        <v>1</v>
      </c>
      <c r="AL190" s="184">
        <f t="shared" si="24"/>
        <v>1</v>
      </c>
      <c r="AM190" s="184">
        <f t="shared" si="25"/>
        <v>0</v>
      </c>
      <c r="AN190" s="184"/>
      <c r="AO190" s="184">
        <f>IF($W190&gt;0,INDEX('CostModel Coef'!D$17:D$18,$W190),"")</f>
        <v>21.92</v>
      </c>
      <c r="AP190" s="184">
        <f>IF($W190&gt;0,INDEX('CostModel Coef'!E$17:E$18,$W190),"")</f>
        <v>0.161</v>
      </c>
      <c r="AQ190" s="184">
        <f>IF($W190&gt;0,INDEX('CostModel Coef'!F$17:F$18,$W190),"")</f>
        <v>19</v>
      </c>
      <c r="AR190" s="184">
        <f>IF($W190&gt;0,INDEX('CostModel Coef'!G$17:G$18,$W190),"")</f>
        <v>116</v>
      </c>
      <c r="AS190" s="184">
        <f>IF($W190&gt;0,INDEX('CostModel Coef'!H$17:H$18,$W190),"")</f>
        <v>-11.27</v>
      </c>
      <c r="AT190" s="184">
        <f>IF($W190&gt;0,INDEX('CostModel Coef'!I$17:I$18,$W190),"")</f>
        <v>0.74</v>
      </c>
      <c r="AU190" s="184">
        <f>IF($W190&gt;0,INDEX('CostModel Coef'!J$17:J$18,$W190),"")</f>
        <v>1.18</v>
      </c>
      <c r="AV190" s="184">
        <f>IF($W190&gt;0,INDEX('CostModel Coef'!K$17:K$18,$W190),"")</f>
        <v>31.59</v>
      </c>
      <c r="AW190" s="184">
        <f>IF($W190&gt;0,INDEX('CostModel Coef'!L$17:L$18,$W190),"")</f>
        <v>17.190000000000001</v>
      </c>
      <c r="AX190" s="184">
        <f>IF($W190&gt;0,INDEX('CostModel Coef'!M$17:M$18,$W190),"")</f>
        <v>0</v>
      </c>
      <c r="AY190" s="184">
        <f>IF($W190&gt;0,INDEX('CostModel Coef'!N$17:N$18,$W190),"")</f>
        <v>0</v>
      </c>
      <c r="AZ190" s="184">
        <f>IF($W190&gt;0,INDEX('CostModel Coef'!O$17:O$18,$W190),"")</f>
        <v>-10.14</v>
      </c>
      <c r="BA190" s="184"/>
      <c r="BB190" s="116">
        <f t="shared" si="29"/>
        <v>32.834000000000003</v>
      </c>
      <c r="BC190" s="116">
        <f t="shared" si="26"/>
        <v>36.698000000000008</v>
      </c>
      <c r="BD190" s="116">
        <f t="shared" si="27"/>
        <v>0</v>
      </c>
      <c r="BE190" s="210"/>
      <c r="BF190" s="196">
        <f t="shared" si="28"/>
        <v>93.86</v>
      </c>
      <c r="BG190" s="210"/>
      <c r="BH190" s="210"/>
    </row>
    <row r="191" spans="1:60" hidden="1">
      <c r="A191" s="210" t="s">
        <v>2351</v>
      </c>
      <c r="B191" s="210" t="s">
        <v>587</v>
      </c>
      <c r="C191" s="210" t="s">
        <v>1249</v>
      </c>
      <c r="D191" s="210" t="s">
        <v>1409</v>
      </c>
      <c r="E191" s="210" t="s">
        <v>129</v>
      </c>
      <c r="F191" s="210">
        <v>2</v>
      </c>
      <c r="G191" s="210">
        <v>1</v>
      </c>
      <c r="H191" s="210">
        <v>2</v>
      </c>
      <c r="I191" s="210">
        <v>48</v>
      </c>
      <c r="J191" s="210"/>
      <c r="K191" s="210" t="s">
        <v>83</v>
      </c>
      <c r="L191" s="210">
        <v>48</v>
      </c>
      <c r="M191" s="210"/>
      <c r="N191" s="210" t="s">
        <v>117</v>
      </c>
      <c r="O191" s="210"/>
      <c r="P191" s="210" t="s">
        <v>1799</v>
      </c>
      <c r="Q191" s="210" t="s">
        <v>129</v>
      </c>
      <c r="R191" s="210"/>
      <c r="S191" s="210" t="s">
        <v>111</v>
      </c>
      <c r="T191" s="210" t="s">
        <v>2352</v>
      </c>
      <c r="U191" s="115" t="s">
        <v>105</v>
      </c>
      <c r="V191" s="210" t="str">
        <f>IF(W191=0,"out of scope",(INDEX('CostModel Coef'!$C$17:$C$18,W191)))</f>
        <v>Elec</v>
      </c>
      <c r="W191" s="210">
        <v>2</v>
      </c>
      <c r="X191" s="210"/>
      <c r="Y191" s="116">
        <f>IFERROR(VLOOKUP(C191,LF_lamp!$A$8:$AI$68,35,0)*F191,0)</f>
        <v>20.58</v>
      </c>
      <c r="Z191" s="210"/>
      <c r="AA191" s="229">
        <f>VLOOKUP(D191,LF_Ballast!$A$8:$N$220,14,FALSE)</f>
        <v>0.9</v>
      </c>
      <c r="AB191" s="229" t="b">
        <f>VLOOKUP(D191,LF_Ballast!$A$8:$I$220,9,FALSE)="Dimming"</f>
        <v>0</v>
      </c>
      <c r="AC191" s="229" t="b">
        <f>VLOOKUP(D191,LF_Ballast!$A$8:$I$220,4,FALSE)="PS"</f>
        <v>0</v>
      </c>
      <c r="AD191" s="210"/>
      <c r="AE191" s="210">
        <f t="shared" si="21"/>
        <v>2</v>
      </c>
      <c r="AF191" s="184">
        <f t="shared" si="22"/>
        <v>0</v>
      </c>
      <c r="AG191" s="184">
        <f t="shared" si="23"/>
        <v>0</v>
      </c>
      <c r="AH191" s="184">
        <f>VLOOKUP($C191,LF_lamp!$A$8:$H$68,8,FALSE)*AE191</f>
        <v>42</v>
      </c>
      <c r="AI191" s="184">
        <f>VLOOKUP($C191,LF_lamp!$A$8:$H$68,8,FALSE)*AF191</f>
        <v>0</v>
      </c>
      <c r="AJ191" s="184">
        <f>VLOOKUP($C191,LF_lamp!$A$8:$H$68,8,FALSE)*AG191</f>
        <v>0</v>
      </c>
      <c r="AK191" s="184">
        <f t="shared" si="20"/>
        <v>1</v>
      </c>
      <c r="AL191" s="184">
        <f t="shared" si="24"/>
        <v>0</v>
      </c>
      <c r="AM191" s="184">
        <f t="shared" si="25"/>
        <v>0</v>
      </c>
      <c r="AN191" s="184"/>
      <c r="AO191" s="184">
        <f>IF($W191&gt;0,INDEX('CostModel Coef'!D$17:D$18,$W191),"")</f>
        <v>21.92</v>
      </c>
      <c r="AP191" s="184">
        <f>IF($W191&gt;0,INDEX('CostModel Coef'!E$17:E$18,$W191),"")</f>
        <v>0.161</v>
      </c>
      <c r="AQ191" s="184">
        <f>IF($W191&gt;0,INDEX('CostModel Coef'!F$17:F$18,$W191),"")</f>
        <v>19</v>
      </c>
      <c r="AR191" s="184">
        <f>IF($W191&gt;0,INDEX('CostModel Coef'!G$17:G$18,$W191),"")</f>
        <v>116</v>
      </c>
      <c r="AS191" s="184">
        <f>IF($W191&gt;0,INDEX('CostModel Coef'!H$17:H$18,$W191),"")</f>
        <v>-11.27</v>
      </c>
      <c r="AT191" s="184">
        <f>IF($W191&gt;0,INDEX('CostModel Coef'!I$17:I$18,$W191),"")</f>
        <v>0.74</v>
      </c>
      <c r="AU191" s="184">
        <f>IF($W191&gt;0,INDEX('CostModel Coef'!J$17:J$18,$W191),"")</f>
        <v>1.18</v>
      </c>
      <c r="AV191" s="184">
        <f>IF($W191&gt;0,INDEX('CostModel Coef'!K$17:K$18,$W191),"")</f>
        <v>31.59</v>
      </c>
      <c r="AW191" s="184">
        <f>IF($W191&gt;0,INDEX('CostModel Coef'!L$17:L$18,$W191),"")</f>
        <v>17.190000000000001</v>
      </c>
      <c r="AX191" s="184">
        <f>IF($W191&gt;0,INDEX('CostModel Coef'!M$17:M$18,$W191),"")</f>
        <v>0</v>
      </c>
      <c r="AY191" s="184">
        <f>IF($W191&gt;0,INDEX('CostModel Coef'!N$17:N$18,$W191),"")</f>
        <v>0</v>
      </c>
      <c r="AZ191" s="184">
        <f>IF($W191&gt;0,INDEX('CostModel Coef'!O$17:O$18,$W191),"")</f>
        <v>-10.14</v>
      </c>
      <c r="BA191" s="184"/>
      <c r="BB191" s="116">
        <f t="shared" si="29"/>
        <v>18.542000000000002</v>
      </c>
      <c r="BC191" s="116">
        <f t="shared" si="26"/>
        <v>0</v>
      </c>
      <c r="BD191" s="116">
        <f t="shared" si="27"/>
        <v>0</v>
      </c>
      <c r="BE191" s="210"/>
      <c r="BF191" s="196">
        <f t="shared" si="28"/>
        <v>39.119999999999997</v>
      </c>
      <c r="BG191" s="210"/>
      <c r="BH191" s="210"/>
    </row>
    <row r="192" spans="1:60" hidden="1">
      <c r="A192" s="210" t="s">
        <v>2353</v>
      </c>
      <c r="B192" s="210" t="s">
        <v>587</v>
      </c>
      <c r="C192" s="210" t="s">
        <v>1249</v>
      </c>
      <c r="D192" s="210" t="s">
        <v>1491</v>
      </c>
      <c r="E192" s="210" t="s">
        <v>129</v>
      </c>
      <c r="F192" s="210">
        <v>1</v>
      </c>
      <c r="G192" s="210">
        <v>1</v>
      </c>
      <c r="H192" s="210">
        <v>1</v>
      </c>
      <c r="I192" s="210">
        <v>24</v>
      </c>
      <c r="J192" s="210"/>
      <c r="K192" s="210" t="s">
        <v>83</v>
      </c>
      <c r="L192" s="210">
        <v>24</v>
      </c>
      <c r="M192" s="210"/>
      <c r="N192" s="210" t="s">
        <v>117</v>
      </c>
      <c r="O192" s="210"/>
      <c r="P192" s="210" t="s">
        <v>1799</v>
      </c>
      <c r="Q192" s="210" t="s">
        <v>129</v>
      </c>
      <c r="R192" s="210"/>
      <c r="S192" s="210" t="s">
        <v>111</v>
      </c>
      <c r="T192" s="210" t="s">
        <v>2354</v>
      </c>
      <c r="U192" s="115" t="s">
        <v>105</v>
      </c>
      <c r="V192" s="210" t="str">
        <f>IF(W192=0,"out of scope",(INDEX('CostModel Coef'!$C$17:$C$18,W192)))</f>
        <v>Elec</v>
      </c>
      <c r="W192" s="210">
        <v>2</v>
      </c>
      <c r="X192" s="210"/>
      <c r="Y192" s="116">
        <f>IFERROR(VLOOKUP(C192,LF_lamp!$A$8:$AI$68,35,0)*F192,0)</f>
        <v>10.29</v>
      </c>
      <c r="Z192" s="210"/>
      <c r="AA192" s="229">
        <f>VLOOKUP(D192,LF_Ballast!$A$8:$N$220,14,FALSE)</f>
        <v>0.82499999999999996</v>
      </c>
      <c r="AB192" s="229" t="b">
        <f>VLOOKUP(D192,LF_Ballast!$A$8:$I$220,9,FALSE)="Dimming"</f>
        <v>0</v>
      </c>
      <c r="AC192" s="229" t="b">
        <f>VLOOKUP(D192,LF_Ballast!$A$8:$I$220,4,FALSE)="PS"</f>
        <v>0</v>
      </c>
      <c r="AD192" s="210"/>
      <c r="AE192" s="210">
        <f t="shared" si="21"/>
        <v>1</v>
      </c>
      <c r="AF192" s="184">
        <f t="shared" si="22"/>
        <v>0</v>
      </c>
      <c r="AG192" s="184">
        <f t="shared" si="23"/>
        <v>0</v>
      </c>
      <c r="AH192" s="184">
        <f>VLOOKUP($C192,LF_lamp!$A$8:$H$68,8,FALSE)*AE192</f>
        <v>21</v>
      </c>
      <c r="AI192" s="184">
        <f>VLOOKUP($C192,LF_lamp!$A$8:$H$68,8,FALSE)*AF192</f>
        <v>0</v>
      </c>
      <c r="AJ192" s="184">
        <f>VLOOKUP($C192,LF_lamp!$A$8:$H$68,8,FALSE)*AG192</f>
        <v>0</v>
      </c>
      <c r="AK192" s="184">
        <f t="shared" si="20"/>
        <v>1</v>
      </c>
      <c r="AL192" s="184">
        <f t="shared" si="24"/>
        <v>0</v>
      </c>
      <c r="AM192" s="184">
        <f t="shared" si="25"/>
        <v>0</v>
      </c>
      <c r="AN192" s="184"/>
      <c r="AO192" s="184">
        <f>IF($W192&gt;0,INDEX('CostModel Coef'!D$17:D$18,$W192),"")</f>
        <v>21.92</v>
      </c>
      <c r="AP192" s="184">
        <f>IF($W192&gt;0,INDEX('CostModel Coef'!E$17:E$18,$W192),"")</f>
        <v>0.161</v>
      </c>
      <c r="AQ192" s="184">
        <f>IF($W192&gt;0,INDEX('CostModel Coef'!F$17:F$18,$W192),"")</f>
        <v>19</v>
      </c>
      <c r="AR192" s="184">
        <f>IF($W192&gt;0,INDEX('CostModel Coef'!G$17:G$18,$W192),"")</f>
        <v>116</v>
      </c>
      <c r="AS192" s="184">
        <f>IF($W192&gt;0,INDEX('CostModel Coef'!H$17:H$18,$W192),"")</f>
        <v>-11.27</v>
      </c>
      <c r="AT192" s="184">
        <f>IF($W192&gt;0,INDEX('CostModel Coef'!I$17:I$18,$W192),"")</f>
        <v>0.74</v>
      </c>
      <c r="AU192" s="184">
        <f>IF($W192&gt;0,INDEX('CostModel Coef'!J$17:J$18,$W192),"")</f>
        <v>1.18</v>
      </c>
      <c r="AV192" s="184">
        <f>IF($W192&gt;0,INDEX('CostModel Coef'!K$17:K$18,$W192),"")</f>
        <v>31.59</v>
      </c>
      <c r="AW192" s="184">
        <f>IF($W192&gt;0,INDEX('CostModel Coef'!L$17:L$18,$W192),"")</f>
        <v>17.190000000000001</v>
      </c>
      <c r="AX192" s="184">
        <f>IF($W192&gt;0,INDEX('CostModel Coef'!M$17:M$18,$W192),"")</f>
        <v>0</v>
      </c>
      <c r="AY192" s="184">
        <f>IF($W192&gt;0,INDEX('CostModel Coef'!N$17:N$18,$W192),"")</f>
        <v>0</v>
      </c>
      <c r="AZ192" s="184">
        <f>IF($W192&gt;0,INDEX('CostModel Coef'!O$17:O$18,$W192),"")</f>
        <v>-10.14</v>
      </c>
      <c r="BA192" s="184"/>
      <c r="BB192" s="116">
        <f t="shared" si="29"/>
        <v>15.161000000000001</v>
      </c>
      <c r="BC192" s="116">
        <f t="shared" si="26"/>
        <v>0</v>
      </c>
      <c r="BD192" s="116">
        <f t="shared" si="27"/>
        <v>0</v>
      </c>
      <c r="BE192" s="210"/>
      <c r="BF192" s="196">
        <f t="shared" si="28"/>
        <v>25.45</v>
      </c>
      <c r="BG192" s="210"/>
      <c r="BH192" s="210"/>
    </row>
    <row r="193" spans="1:60" hidden="1">
      <c r="A193" s="210" t="s">
        <v>2355</v>
      </c>
      <c r="B193" s="210" t="s">
        <v>587</v>
      </c>
      <c r="C193" s="210" t="s">
        <v>1249</v>
      </c>
      <c r="D193" s="210" t="s">
        <v>1491</v>
      </c>
      <c r="E193" s="210" t="s">
        <v>129</v>
      </c>
      <c r="F193" s="210">
        <v>2</v>
      </c>
      <c r="G193" s="210">
        <v>1</v>
      </c>
      <c r="H193" s="210">
        <v>2</v>
      </c>
      <c r="I193" s="210">
        <v>48</v>
      </c>
      <c r="J193" s="210"/>
      <c r="K193" s="210" t="s">
        <v>83</v>
      </c>
      <c r="L193" s="210">
        <v>48</v>
      </c>
      <c r="M193" s="210"/>
      <c r="N193" s="210" t="s">
        <v>117</v>
      </c>
      <c r="O193" s="210"/>
      <c r="P193" s="210" t="s">
        <v>1799</v>
      </c>
      <c r="Q193" s="210" t="s">
        <v>129</v>
      </c>
      <c r="R193" s="210"/>
      <c r="S193" s="210" t="s">
        <v>111</v>
      </c>
      <c r="T193" s="210" t="s">
        <v>2356</v>
      </c>
      <c r="U193" s="115" t="s">
        <v>105</v>
      </c>
      <c r="V193" s="210" t="str">
        <f>IF(W193=0,"out of scope",(INDEX('CostModel Coef'!$C$17:$C$18,W193)))</f>
        <v>Elec</v>
      </c>
      <c r="W193" s="210">
        <v>2</v>
      </c>
      <c r="X193" s="210"/>
      <c r="Y193" s="116">
        <f>IFERROR(VLOOKUP(C193,LF_lamp!$A$8:$AI$68,35,0)*F193,0)</f>
        <v>20.58</v>
      </c>
      <c r="Z193" s="210"/>
      <c r="AA193" s="229">
        <f>VLOOKUP(D193,LF_Ballast!$A$8:$N$220,14,FALSE)</f>
        <v>0.82499999999999996</v>
      </c>
      <c r="AB193" s="229" t="b">
        <f>VLOOKUP(D193,LF_Ballast!$A$8:$I$220,9,FALSE)="Dimming"</f>
        <v>0</v>
      </c>
      <c r="AC193" s="229" t="b">
        <f>VLOOKUP(D193,LF_Ballast!$A$8:$I$220,4,FALSE)="PS"</f>
        <v>0</v>
      </c>
      <c r="AD193" s="210"/>
      <c r="AE193" s="210">
        <f t="shared" si="21"/>
        <v>2</v>
      </c>
      <c r="AF193" s="184">
        <f t="shared" si="22"/>
        <v>0</v>
      </c>
      <c r="AG193" s="184">
        <f t="shared" si="23"/>
        <v>0</v>
      </c>
      <c r="AH193" s="184">
        <f>VLOOKUP($C193,LF_lamp!$A$8:$H$68,8,FALSE)*AE193</f>
        <v>42</v>
      </c>
      <c r="AI193" s="184">
        <f>VLOOKUP($C193,LF_lamp!$A$8:$H$68,8,FALSE)*AF193</f>
        <v>0</v>
      </c>
      <c r="AJ193" s="184">
        <f>VLOOKUP($C193,LF_lamp!$A$8:$H$68,8,FALSE)*AG193</f>
        <v>0</v>
      </c>
      <c r="AK193" s="184">
        <f t="shared" si="20"/>
        <v>1</v>
      </c>
      <c r="AL193" s="184">
        <f t="shared" si="24"/>
        <v>0</v>
      </c>
      <c r="AM193" s="184">
        <f t="shared" si="25"/>
        <v>0</v>
      </c>
      <c r="AN193" s="184"/>
      <c r="AO193" s="184">
        <f>IF($W193&gt;0,INDEX('CostModel Coef'!D$17:D$18,$W193),"")</f>
        <v>21.92</v>
      </c>
      <c r="AP193" s="184">
        <f>IF($W193&gt;0,INDEX('CostModel Coef'!E$17:E$18,$W193),"")</f>
        <v>0.161</v>
      </c>
      <c r="AQ193" s="184">
        <f>IF($W193&gt;0,INDEX('CostModel Coef'!F$17:F$18,$W193),"")</f>
        <v>19</v>
      </c>
      <c r="AR193" s="184">
        <f>IF($W193&gt;0,INDEX('CostModel Coef'!G$17:G$18,$W193),"")</f>
        <v>116</v>
      </c>
      <c r="AS193" s="184">
        <f>IF($W193&gt;0,INDEX('CostModel Coef'!H$17:H$18,$W193),"")</f>
        <v>-11.27</v>
      </c>
      <c r="AT193" s="184">
        <f>IF($W193&gt;0,INDEX('CostModel Coef'!I$17:I$18,$W193),"")</f>
        <v>0.74</v>
      </c>
      <c r="AU193" s="184">
        <f>IF($W193&gt;0,INDEX('CostModel Coef'!J$17:J$18,$W193),"")</f>
        <v>1.18</v>
      </c>
      <c r="AV193" s="184">
        <f>IF($W193&gt;0,INDEX('CostModel Coef'!K$17:K$18,$W193),"")</f>
        <v>31.59</v>
      </c>
      <c r="AW193" s="184">
        <f>IF($W193&gt;0,INDEX('CostModel Coef'!L$17:L$18,$W193),"")</f>
        <v>17.190000000000001</v>
      </c>
      <c r="AX193" s="184">
        <f>IF($W193&gt;0,INDEX('CostModel Coef'!M$17:M$18,$W193),"")</f>
        <v>0</v>
      </c>
      <c r="AY193" s="184">
        <f>IF($W193&gt;0,INDEX('CostModel Coef'!N$17:N$18,$W193),"")</f>
        <v>0</v>
      </c>
      <c r="AZ193" s="184">
        <f>IF($W193&gt;0,INDEX('CostModel Coef'!O$17:O$18,$W193),"")</f>
        <v>-10.14</v>
      </c>
      <c r="BA193" s="184"/>
      <c r="BB193" s="116">
        <f t="shared" si="29"/>
        <v>18.542000000000002</v>
      </c>
      <c r="BC193" s="116">
        <f t="shared" si="26"/>
        <v>0</v>
      </c>
      <c r="BD193" s="116">
        <f t="shared" si="27"/>
        <v>0</v>
      </c>
      <c r="BE193" s="210"/>
      <c r="BF193" s="196">
        <f t="shared" si="28"/>
        <v>39.119999999999997</v>
      </c>
      <c r="BG193" s="210"/>
      <c r="BH193" s="210"/>
    </row>
    <row r="194" spans="1:60" hidden="1">
      <c r="A194" s="210" t="s">
        <v>2357</v>
      </c>
      <c r="B194" s="210" t="s">
        <v>1317</v>
      </c>
      <c r="C194" s="210" t="s">
        <v>1249</v>
      </c>
      <c r="D194" s="210" t="s">
        <v>1563</v>
      </c>
      <c r="E194" s="210" t="s">
        <v>129</v>
      </c>
      <c r="F194" s="210">
        <v>1</v>
      </c>
      <c r="G194" s="210">
        <v>1</v>
      </c>
      <c r="H194" s="210">
        <v>1</v>
      </c>
      <c r="I194" s="210">
        <v>25</v>
      </c>
      <c r="J194" s="210" t="s">
        <v>2358</v>
      </c>
      <c r="K194" s="210" t="s">
        <v>83</v>
      </c>
      <c r="L194" s="210">
        <v>25</v>
      </c>
      <c r="M194" s="210"/>
      <c r="N194" s="210" t="s">
        <v>117</v>
      </c>
      <c r="O194" s="210"/>
      <c r="P194" s="210" t="s">
        <v>1799</v>
      </c>
      <c r="Q194" s="210" t="s">
        <v>129</v>
      </c>
      <c r="R194" s="210"/>
      <c r="S194" s="210" t="s">
        <v>111</v>
      </c>
      <c r="T194" s="210" t="s">
        <v>2359</v>
      </c>
      <c r="U194" s="115" t="s">
        <v>105</v>
      </c>
      <c r="V194" s="210" t="str">
        <f>IF(W194=0,"out of scope",(INDEX('CostModel Coef'!$C$17:$C$18,W194)))</f>
        <v>Elec</v>
      </c>
      <c r="W194" s="210">
        <v>2</v>
      </c>
      <c r="X194" s="210"/>
      <c r="Y194" s="116">
        <f>IFERROR(VLOOKUP(C194,LF_lamp!$A$8:$AI$68,35,0)*F194,0)</f>
        <v>10.29</v>
      </c>
      <c r="Z194" s="210"/>
      <c r="AA194" s="229">
        <f>VLOOKUP(D194,LF_Ballast!$A$8:$N$220,14,FALSE)</f>
        <v>1.0249999999999999</v>
      </c>
      <c r="AB194" s="229" t="b">
        <f>VLOOKUP(D194,LF_Ballast!$A$8:$I$220,9,FALSE)="Dimming"</f>
        <v>0</v>
      </c>
      <c r="AC194" s="229" t="b">
        <f>VLOOKUP(D194,LF_Ballast!$A$8:$I$220,4,FALSE)="PS"</f>
        <v>1</v>
      </c>
      <c r="AD194" s="210"/>
      <c r="AE194" s="210">
        <f t="shared" si="21"/>
        <v>1</v>
      </c>
      <c r="AF194" s="184">
        <f t="shared" si="22"/>
        <v>0</v>
      </c>
      <c r="AG194" s="184">
        <f t="shared" si="23"/>
        <v>0</v>
      </c>
      <c r="AH194" s="184">
        <f>VLOOKUP($C194,LF_lamp!$A$8:$H$68,8,FALSE)*AE194</f>
        <v>21</v>
      </c>
      <c r="AI194" s="184">
        <f>VLOOKUP($C194,LF_lamp!$A$8:$H$68,8,FALSE)*AF194</f>
        <v>0</v>
      </c>
      <c r="AJ194" s="184">
        <f>VLOOKUP($C194,LF_lamp!$A$8:$H$68,8,FALSE)*AG194</f>
        <v>0</v>
      </c>
      <c r="AK194" s="184">
        <f t="shared" si="20"/>
        <v>1</v>
      </c>
      <c r="AL194" s="184">
        <f t="shared" si="24"/>
        <v>0</v>
      </c>
      <c r="AM194" s="184">
        <f t="shared" si="25"/>
        <v>0</v>
      </c>
      <c r="AN194" s="184"/>
      <c r="AO194" s="184">
        <f>IF($W194&gt;0,INDEX('CostModel Coef'!D$17:D$18,$W194),"")</f>
        <v>21.92</v>
      </c>
      <c r="AP194" s="184">
        <f>IF($W194&gt;0,INDEX('CostModel Coef'!E$17:E$18,$W194),"")</f>
        <v>0.161</v>
      </c>
      <c r="AQ194" s="184">
        <f>IF($W194&gt;0,INDEX('CostModel Coef'!F$17:F$18,$W194),"")</f>
        <v>19</v>
      </c>
      <c r="AR194" s="184">
        <f>IF($W194&gt;0,INDEX('CostModel Coef'!G$17:G$18,$W194),"")</f>
        <v>116</v>
      </c>
      <c r="AS194" s="184">
        <f>IF($W194&gt;0,INDEX('CostModel Coef'!H$17:H$18,$W194),"")</f>
        <v>-11.27</v>
      </c>
      <c r="AT194" s="184">
        <f>IF($W194&gt;0,INDEX('CostModel Coef'!I$17:I$18,$W194),"")</f>
        <v>0.74</v>
      </c>
      <c r="AU194" s="184">
        <f>IF($W194&gt;0,INDEX('CostModel Coef'!J$17:J$18,$W194),"")</f>
        <v>1.18</v>
      </c>
      <c r="AV194" s="184">
        <f>IF($W194&gt;0,INDEX('CostModel Coef'!K$17:K$18,$W194),"")</f>
        <v>31.59</v>
      </c>
      <c r="AW194" s="184">
        <f>IF($W194&gt;0,INDEX('CostModel Coef'!L$17:L$18,$W194),"")</f>
        <v>17.190000000000001</v>
      </c>
      <c r="AX194" s="184">
        <f>IF($W194&gt;0,INDEX('CostModel Coef'!M$17:M$18,$W194),"")</f>
        <v>0</v>
      </c>
      <c r="AY194" s="184">
        <f>IF($W194&gt;0,INDEX('CostModel Coef'!N$17:N$18,$W194),"")</f>
        <v>0</v>
      </c>
      <c r="AZ194" s="184">
        <f>IF($W194&gt;0,INDEX('CostModel Coef'!O$17:O$18,$W194),"")</f>
        <v>-10.14</v>
      </c>
      <c r="BA194" s="184"/>
      <c r="BB194" s="116">
        <f t="shared" si="29"/>
        <v>32.350999999999999</v>
      </c>
      <c r="BC194" s="116">
        <f t="shared" si="26"/>
        <v>0</v>
      </c>
      <c r="BD194" s="116">
        <f t="shared" si="27"/>
        <v>0</v>
      </c>
      <c r="BE194" s="210"/>
      <c r="BF194" s="196">
        <f t="shared" si="28"/>
        <v>42.64</v>
      </c>
      <c r="BG194" s="210"/>
      <c r="BH194" s="210"/>
    </row>
    <row r="195" spans="1:60" hidden="1">
      <c r="A195" s="210" t="s">
        <v>2360</v>
      </c>
      <c r="B195" s="210" t="s">
        <v>1317</v>
      </c>
      <c r="C195" s="210" t="s">
        <v>1249</v>
      </c>
      <c r="D195" s="210" t="s">
        <v>1563</v>
      </c>
      <c r="E195" s="210" t="s">
        <v>129</v>
      </c>
      <c r="F195" s="210">
        <v>2</v>
      </c>
      <c r="G195" s="210">
        <v>1</v>
      </c>
      <c r="H195" s="210">
        <v>2</v>
      </c>
      <c r="I195" s="210">
        <v>48</v>
      </c>
      <c r="J195" s="210" t="s">
        <v>2361</v>
      </c>
      <c r="K195" s="210" t="s">
        <v>83</v>
      </c>
      <c r="L195" s="210">
        <v>48</v>
      </c>
      <c r="M195" s="210"/>
      <c r="N195" s="210" t="s">
        <v>117</v>
      </c>
      <c r="O195" s="210"/>
      <c r="P195" s="210" t="s">
        <v>1799</v>
      </c>
      <c r="Q195" s="210" t="s">
        <v>129</v>
      </c>
      <c r="R195" s="210"/>
      <c r="S195" s="210" t="s">
        <v>111</v>
      </c>
      <c r="T195" s="210" t="s">
        <v>2362</v>
      </c>
      <c r="U195" s="115" t="s">
        <v>105</v>
      </c>
      <c r="V195" s="210" t="str">
        <f>IF(W195=0,"out of scope",(INDEX('CostModel Coef'!$C$17:$C$18,W195)))</f>
        <v>Elec</v>
      </c>
      <c r="W195" s="210">
        <v>2</v>
      </c>
      <c r="X195" s="210"/>
      <c r="Y195" s="116">
        <f>IFERROR(VLOOKUP(C195,LF_lamp!$A$8:$AI$68,35,0)*F195,0)</f>
        <v>20.58</v>
      </c>
      <c r="Z195" s="210"/>
      <c r="AA195" s="229">
        <f>VLOOKUP(D195,LF_Ballast!$A$8:$N$220,14,FALSE)</f>
        <v>1.0249999999999999</v>
      </c>
      <c r="AB195" s="229" t="b">
        <f>VLOOKUP(D195,LF_Ballast!$A$8:$I$220,9,FALSE)="Dimming"</f>
        <v>0</v>
      </c>
      <c r="AC195" s="229" t="b">
        <f>VLOOKUP(D195,LF_Ballast!$A$8:$I$220,4,FALSE)="PS"</f>
        <v>1</v>
      </c>
      <c r="AD195" s="210"/>
      <c r="AE195" s="210">
        <f t="shared" si="21"/>
        <v>2</v>
      </c>
      <c r="AF195" s="184">
        <f t="shared" si="22"/>
        <v>0</v>
      </c>
      <c r="AG195" s="184">
        <f t="shared" si="23"/>
        <v>0</v>
      </c>
      <c r="AH195" s="184">
        <f>VLOOKUP($C195,LF_lamp!$A$8:$H$68,8,FALSE)*AE195</f>
        <v>42</v>
      </c>
      <c r="AI195" s="184">
        <f>VLOOKUP($C195,LF_lamp!$A$8:$H$68,8,FALSE)*AF195</f>
        <v>0</v>
      </c>
      <c r="AJ195" s="184">
        <f>VLOOKUP($C195,LF_lamp!$A$8:$H$68,8,FALSE)*AG195</f>
        <v>0</v>
      </c>
      <c r="AK195" s="184">
        <f t="shared" si="20"/>
        <v>1</v>
      </c>
      <c r="AL195" s="184">
        <f t="shared" si="24"/>
        <v>0</v>
      </c>
      <c r="AM195" s="184">
        <f t="shared" si="25"/>
        <v>0</v>
      </c>
      <c r="AN195" s="184"/>
      <c r="AO195" s="184">
        <f>IF($W195&gt;0,INDEX('CostModel Coef'!D$17:D$18,$W195),"")</f>
        <v>21.92</v>
      </c>
      <c r="AP195" s="184">
        <f>IF($W195&gt;0,INDEX('CostModel Coef'!E$17:E$18,$W195),"")</f>
        <v>0.161</v>
      </c>
      <c r="AQ195" s="184">
        <f>IF($W195&gt;0,INDEX('CostModel Coef'!F$17:F$18,$W195),"")</f>
        <v>19</v>
      </c>
      <c r="AR195" s="184">
        <f>IF($W195&gt;0,INDEX('CostModel Coef'!G$17:G$18,$W195),"")</f>
        <v>116</v>
      </c>
      <c r="AS195" s="184">
        <f>IF($W195&gt;0,INDEX('CostModel Coef'!H$17:H$18,$W195),"")</f>
        <v>-11.27</v>
      </c>
      <c r="AT195" s="184">
        <f>IF($W195&gt;0,INDEX('CostModel Coef'!I$17:I$18,$W195),"")</f>
        <v>0.74</v>
      </c>
      <c r="AU195" s="184">
        <f>IF($W195&gt;0,INDEX('CostModel Coef'!J$17:J$18,$W195),"")</f>
        <v>1.18</v>
      </c>
      <c r="AV195" s="184">
        <f>IF($W195&gt;0,INDEX('CostModel Coef'!K$17:K$18,$W195),"")</f>
        <v>31.59</v>
      </c>
      <c r="AW195" s="184">
        <f>IF($W195&gt;0,INDEX('CostModel Coef'!L$17:L$18,$W195),"")</f>
        <v>17.190000000000001</v>
      </c>
      <c r="AX195" s="184">
        <f>IF($W195&gt;0,INDEX('CostModel Coef'!M$17:M$18,$W195),"")</f>
        <v>0</v>
      </c>
      <c r="AY195" s="184">
        <f>IF($W195&gt;0,INDEX('CostModel Coef'!N$17:N$18,$W195),"")</f>
        <v>0</v>
      </c>
      <c r="AZ195" s="184">
        <f>IF($W195&gt;0,INDEX('CostModel Coef'!O$17:O$18,$W195),"")</f>
        <v>-10.14</v>
      </c>
      <c r="BA195" s="184"/>
      <c r="BB195" s="116">
        <f t="shared" si="29"/>
        <v>35.731999999999999</v>
      </c>
      <c r="BC195" s="116">
        <f t="shared" si="26"/>
        <v>0</v>
      </c>
      <c r="BD195" s="116">
        <f t="shared" si="27"/>
        <v>0</v>
      </c>
      <c r="BE195" s="210"/>
      <c r="BF195" s="196">
        <f t="shared" si="28"/>
        <v>56.31</v>
      </c>
      <c r="BG195" s="210"/>
      <c r="BH195" s="210"/>
    </row>
    <row r="196" spans="1:60" hidden="1">
      <c r="A196" s="210" t="s">
        <v>2363</v>
      </c>
      <c r="B196" s="210" t="s">
        <v>1317</v>
      </c>
      <c r="C196" s="210" t="s">
        <v>1249</v>
      </c>
      <c r="D196" s="210" t="s">
        <v>1563</v>
      </c>
      <c r="E196" s="210" t="s">
        <v>129</v>
      </c>
      <c r="F196" s="210">
        <v>3</v>
      </c>
      <c r="G196" s="210">
        <v>2</v>
      </c>
      <c r="H196" s="210" t="s">
        <v>1857</v>
      </c>
      <c r="I196" s="210">
        <v>73</v>
      </c>
      <c r="J196" s="210" t="s">
        <v>2364</v>
      </c>
      <c r="K196" s="210" t="s">
        <v>83</v>
      </c>
      <c r="L196" s="210">
        <v>73</v>
      </c>
      <c r="M196" s="210"/>
      <c r="N196" s="210" t="s">
        <v>117</v>
      </c>
      <c r="O196" s="210"/>
      <c r="P196" s="210" t="s">
        <v>1799</v>
      </c>
      <c r="Q196" s="210" t="s">
        <v>129</v>
      </c>
      <c r="R196" s="210"/>
      <c r="S196" s="210" t="s">
        <v>111</v>
      </c>
      <c r="T196" s="210" t="s">
        <v>2365</v>
      </c>
      <c r="U196" s="115" t="s">
        <v>105</v>
      </c>
      <c r="V196" s="210" t="str">
        <f>IF(W196=0,"out of scope",(INDEX('CostModel Coef'!$C$17:$C$18,W196)))</f>
        <v>Elec</v>
      </c>
      <c r="W196" s="210">
        <v>2</v>
      </c>
      <c r="X196" s="210"/>
      <c r="Y196" s="116">
        <f>IFERROR(VLOOKUP(C196,LF_lamp!$A$8:$AI$68,35,0)*F196,0)</f>
        <v>30.869999999999997</v>
      </c>
      <c r="Z196" s="210"/>
      <c r="AA196" s="229">
        <f>VLOOKUP(D196,LF_Ballast!$A$8:$N$220,14,FALSE)</f>
        <v>1.0249999999999999</v>
      </c>
      <c r="AB196" s="229" t="b">
        <f>VLOOKUP(D196,LF_Ballast!$A$8:$I$220,9,FALSE)="Dimming"</f>
        <v>0</v>
      </c>
      <c r="AC196" s="229" t="b">
        <f>VLOOKUP(D196,LF_Ballast!$A$8:$I$220,4,FALSE)="PS"</f>
        <v>1</v>
      </c>
      <c r="AD196" s="210"/>
      <c r="AE196" s="210">
        <f t="shared" si="21"/>
        <v>1</v>
      </c>
      <c r="AF196" s="184">
        <f t="shared" si="22"/>
        <v>2</v>
      </c>
      <c r="AG196" s="184">
        <f t="shared" si="23"/>
        <v>0</v>
      </c>
      <c r="AH196" s="184">
        <f>VLOOKUP($C196,LF_lamp!$A$8:$H$68,8,FALSE)*AE196</f>
        <v>21</v>
      </c>
      <c r="AI196" s="184">
        <f>VLOOKUP($C196,LF_lamp!$A$8:$H$68,8,FALSE)*AF196</f>
        <v>42</v>
      </c>
      <c r="AJ196" s="184">
        <f>VLOOKUP($C196,LF_lamp!$A$8:$H$68,8,FALSE)*AG196</f>
        <v>0</v>
      </c>
      <c r="AK196" s="184">
        <f t="shared" si="20"/>
        <v>1</v>
      </c>
      <c r="AL196" s="184">
        <f t="shared" si="24"/>
        <v>1</v>
      </c>
      <c r="AM196" s="184">
        <f t="shared" si="25"/>
        <v>0</v>
      </c>
      <c r="AN196" s="184"/>
      <c r="AO196" s="184">
        <f>IF($W196&gt;0,INDEX('CostModel Coef'!D$17:D$18,$W196),"")</f>
        <v>21.92</v>
      </c>
      <c r="AP196" s="184">
        <f>IF($W196&gt;0,INDEX('CostModel Coef'!E$17:E$18,$W196),"")</f>
        <v>0.161</v>
      </c>
      <c r="AQ196" s="184">
        <f>IF($W196&gt;0,INDEX('CostModel Coef'!F$17:F$18,$W196),"")</f>
        <v>19</v>
      </c>
      <c r="AR196" s="184">
        <f>IF($W196&gt;0,INDEX('CostModel Coef'!G$17:G$18,$W196),"")</f>
        <v>116</v>
      </c>
      <c r="AS196" s="184">
        <f>IF($W196&gt;0,INDEX('CostModel Coef'!H$17:H$18,$W196),"")</f>
        <v>-11.27</v>
      </c>
      <c r="AT196" s="184">
        <f>IF($W196&gt;0,INDEX('CostModel Coef'!I$17:I$18,$W196),"")</f>
        <v>0.74</v>
      </c>
      <c r="AU196" s="184">
        <f>IF($W196&gt;0,INDEX('CostModel Coef'!J$17:J$18,$W196),"")</f>
        <v>1.18</v>
      </c>
      <c r="AV196" s="184">
        <f>IF($W196&gt;0,INDEX('CostModel Coef'!K$17:K$18,$W196),"")</f>
        <v>31.59</v>
      </c>
      <c r="AW196" s="184">
        <f>IF($W196&gt;0,INDEX('CostModel Coef'!L$17:L$18,$W196),"")</f>
        <v>17.190000000000001</v>
      </c>
      <c r="AX196" s="184">
        <f>IF($W196&gt;0,INDEX('CostModel Coef'!M$17:M$18,$W196),"")</f>
        <v>0</v>
      </c>
      <c r="AY196" s="184">
        <f>IF($W196&gt;0,INDEX('CostModel Coef'!N$17:N$18,$W196),"")</f>
        <v>0</v>
      </c>
      <c r="AZ196" s="184">
        <f>IF($W196&gt;0,INDEX('CostModel Coef'!O$17:O$18,$W196),"")</f>
        <v>-10.14</v>
      </c>
      <c r="BA196" s="184"/>
      <c r="BB196" s="116">
        <f t="shared" si="29"/>
        <v>32.350999999999999</v>
      </c>
      <c r="BC196" s="116">
        <f t="shared" si="26"/>
        <v>35.731999999999999</v>
      </c>
      <c r="BD196" s="116">
        <f t="shared" si="27"/>
        <v>0</v>
      </c>
      <c r="BE196" s="210"/>
      <c r="BF196" s="196">
        <f t="shared" si="28"/>
        <v>98.95</v>
      </c>
      <c r="BG196" s="210"/>
      <c r="BH196" s="210"/>
    </row>
    <row r="197" spans="1:60" hidden="1">
      <c r="A197" s="210" t="s">
        <v>2366</v>
      </c>
      <c r="B197" s="210" t="s">
        <v>1317</v>
      </c>
      <c r="C197" s="210" t="s">
        <v>1249</v>
      </c>
      <c r="D197" s="210" t="s">
        <v>1563</v>
      </c>
      <c r="E197" s="210" t="s">
        <v>129</v>
      </c>
      <c r="F197" s="210">
        <v>4</v>
      </c>
      <c r="G197" s="210">
        <v>2</v>
      </c>
      <c r="H197" s="210">
        <v>2</v>
      </c>
      <c r="I197" s="210">
        <v>96</v>
      </c>
      <c r="J197" s="210" t="s">
        <v>2367</v>
      </c>
      <c r="K197" s="210" t="s">
        <v>83</v>
      </c>
      <c r="L197" s="210">
        <v>96</v>
      </c>
      <c r="M197" s="210"/>
      <c r="N197" s="210" t="s">
        <v>117</v>
      </c>
      <c r="O197" s="210"/>
      <c r="P197" s="210" t="s">
        <v>1799</v>
      </c>
      <c r="Q197" s="210" t="s">
        <v>129</v>
      </c>
      <c r="R197" s="210"/>
      <c r="S197" s="210" t="s">
        <v>111</v>
      </c>
      <c r="T197" s="210" t="s">
        <v>2368</v>
      </c>
      <c r="U197" s="115" t="s">
        <v>105</v>
      </c>
      <c r="V197" s="210" t="str">
        <f>IF(W197=0,"out of scope",(INDEX('CostModel Coef'!$C$17:$C$18,W197)))</f>
        <v>Elec</v>
      </c>
      <c r="W197" s="210">
        <v>2</v>
      </c>
      <c r="X197" s="210"/>
      <c r="Y197" s="116">
        <f>IFERROR(VLOOKUP(C197,LF_lamp!$A$8:$AI$68,35,0)*F197,0)</f>
        <v>41.16</v>
      </c>
      <c r="Z197" s="210"/>
      <c r="AA197" s="229">
        <f>VLOOKUP(D197,LF_Ballast!$A$8:$N$220,14,FALSE)</f>
        <v>1.0249999999999999</v>
      </c>
      <c r="AB197" s="229" t="b">
        <f>VLOOKUP(D197,LF_Ballast!$A$8:$I$220,9,FALSE)="Dimming"</f>
        <v>0</v>
      </c>
      <c r="AC197" s="229" t="b">
        <f>VLOOKUP(D197,LF_Ballast!$A$8:$I$220,4,FALSE)="PS"</f>
        <v>1</v>
      </c>
      <c r="AD197" s="210"/>
      <c r="AE197" s="210">
        <f t="shared" si="21"/>
        <v>2</v>
      </c>
      <c r="AF197" s="184">
        <f t="shared" si="22"/>
        <v>0</v>
      </c>
      <c r="AG197" s="184">
        <f t="shared" si="23"/>
        <v>0</v>
      </c>
      <c r="AH197" s="184">
        <f>VLOOKUP($C197,LF_lamp!$A$8:$H$68,8,FALSE)*AE197</f>
        <v>42</v>
      </c>
      <c r="AI197" s="184">
        <f>VLOOKUP($C197,LF_lamp!$A$8:$H$68,8,FALSE)*AF197</f>
        <v>0</v>
      </c>
      <c r="AJ197" s="184">
        <f>VLOOKUP($C197,LF_lamp!$A$8:$H$68,8,FALSE)*AG197</f>
        <v>0</v>
      </c>
      <c r="AK197" s="184">
        <f t="shared" si="20"/>
        <v>2</v>
      </c>
      <c r="AL197" s="184">
        <f t="shared" si="24"/>
        <v>0</v>
      </c>
      <c r="AM197" s="184">
        <f t="shared" si="25"/>
        <v>0</v>
      </c>
      <c r="AN197" s="184"/>
      <c r="AO197" s="184">
        <f>IF($W197&gt;0,INDEX('CostModel Coef'!D$17:D$18,$W197),"")</f>
        <v>21.92</v>
      </c>
      <c r="AP197" s="184">
        <f>IF($W197&gt;0,INDEX('CostModel Coef'!E$17:E$18,$W197),"")</f>
        <v>0.161</v>
      </c>
      <c r="AQ197" s="184">
        <f>IF($W197&gt;0,INDEX('CostModel Coef'!F$17:F$18,$W197),"")</f>
        <v>19</v>
      </c>
      <c r="AR197" s="184">
        <f>IF($W197&gt;0,INDEX('CostModel Coef'!G$17:G$18,$W197),"")</f>
        <v>116</v>
      </c>
      <c r="AS197" s="184">
        <f>IF($W197&gt;0,INDEX('CostModel Coef'!H$17:H$18,$W197),"")</f>
        <v>-11.27</v>
      </c>
      <c r="AT197" s="184">
        <f>IF($W197&gt;0,INDEX('CostModel Coef'!I$17:I$18,$W197),"")</f>
        <v>0.74</v>
      </c>
      <c r="AU197" s="184">
        <f>IF($W197&gt;0,INDEX('CostModel Coef'!J$17:J$18,$W197),"")</f>
        <v>1.18</v>
      </c>
      <c r="AV197" s="184">
        <f>IF($W197&gt;0,INDEX('CostModel Coef'!K$17:K$18,$W197),"")</f>
        <v>31.59</v>
      </c>
      <c r="AW197" s="184">
        <f>IF($W197&gt;0,INDEX('CostModel Coef'!L$17:L$18,$W197),"")</f>
        <v>17.190000000000001</v>
      </c>
      <c r="AX197" s="184">
        <f>IF($W197&gt;0,INDEX('CostModel Coef'!M$17:M$18,$W197),"")</f>
        <v>0</v>
      </c>
      <c r="AY197" s="184">
        <f>IF($W197&gt;0,INDEX('CostModel Coef'!N$17:N$18,$W197),"")</f>
        <v>0</v>
      </c>
      <c r="AZ197" s="184">
        <f>IF($W197&gt;0,INDEX('CostModel Coef'!O$17:O$18,$W197),"")</f>
        <v>-10.14</v>
      </c>
      <c r="BA197" s="184"/>
      <c r="BB197" s="116">
        <f t="shared" si="29"/>
        <v>71.463999999999999</v>
      </c>
      <c r="BC197" s="116">
        <f t="shared" si="26"/>
        <v>0</v>
      </c>
      <c r="BD197" s="116">
        <f t="shared" si="27"/>
        <v>0</v>
      </c>
      <c r="BE197" s="210"/>
      <c r="BF197" s="196">
        <f t="shared" si="28"/>
        <v>112.62</v>
      </c>
      <c r="BG197" s="210"/>
      <c r="BH197" s="210"/>
    </row>
    <row r="198" spans="1:60" hidden="1">
      <c r="A198" s="210" t="s">
        <v>2369</v>
      </c>
      <c r="B198" s="210" t="s">
        <v>1317</v>
      </c>
      <c r="C198" s="210" t="s">
        <v>1251</v>
      </c>
      <c r="D198" s="210" t="s">
        <v>1563</v>
      </c>
      <c r="E198" s="210" t="s">
        <v>129</v>
      </c>
      <c r="F198" s="210">
        <v>3</v>
      </c>
      <c r="G198" s="210">
        <v>2</v>
      </c>
      <c r="H198" s="210" t="s">
        <v>1857</v>
      </c>
      <c r="I198" s="210">
        <v>127</v>
      </c>
      <c r="J198" s="210" t="s">
        <v>2370</v>
      </c>
      <c r="K198" s="210" t="s">
        <v>83</v>
      </c>
      <c r="L198" s="210">
        <v>127</v>
      </c>
      <c r="M198" s="210"/>
      <c r="N198" s="210" t="s">
        <v>117</v>
      </c>
      <c r="O198" s="210"/>
      <c r="P198" s="210" t="s">
        <v>1799</v>
      </c>
      <c r="Q198" s="210" t="s">
        <v>129</v>
      </c>
      <c r="R198" s="210"/>
      <c r="S198" s="210" t="s">
        <v>111</v>
      </c>
      <c r="T198" s="210" t="s">
        <v>2371</v>
      </c>
      <c r="U198" s="115" t="s">
        <v>105</v>
      </c>
      <c r="V198" s="210" t="str">
        <f>IF(W198=0,"out of scope",(INDEX('CostModel Coef'!$C$17:$C$18,W198)))</f>
        <v>Elec</v>
      </c>
      <c r="W198" s="210">
        <v>2</v>
      </c>
      <c r="X198" s="210"/>
      <c r="Y198" s="116">
        <f>IFERROR(VLOOKUP(C198,LF_lamp!$A$8:$AI$68,35,0)*F198,0)</f>
        <v>29.130000000000003</v>
      </c>
      <c r="Z198" s="210"/>
      <c r="AA198" s="229">
        <f>VLOOKUP(D198,LF_Ballast!$A$8:$N$220,14,FALSE)</f>
        <v>1.0249999999999999</v>
      </c>
      <c r="AB198" s="229" t="b">
        <f>VLOOKUP(D198,LF_Ballast!$A$8:$I$220,9,FALSE)="Dimming"</f>
        <v>0</v>
      </c>
      <c r="AC198" s="229" t="b">
        <f>VLOOKUP(D198,LF_Ballast!$A$8:$I$220,4,FALSE)="PS"</f>
        <v>1</v>
      </c>
      <c r="AD198" s="210"/>
      <c r="AE198" s="210">
        <f t="shared" si="21"/>
        <v>1</v>
      </c>
      <c r="AF198" s="184">
        <f t="shared" si="22"/>
        <v>2</v>
      </c>
      <c r="AG198" s="184">
        <f t="shared" si="23"/>
        <v>0</v>
      </c>
      <c r="AH198" s="184">
        <f>VLOOKUP($C198,LF_lamp!$A$8:$H$68,8,FALSE)*AE198</f>
        <v>39</v>
      </c>
      <c r="AI198" s="184">
        <f>VLOOKUP($C198,LF_lamp!$A$8:$H$68,8,FALSE)*AF198</f>
        <v>78</v>
      </c>
      <c r="AJ198" s="184">
        <f>VLOOKUP($C198,LF_lamp!$A$8:$H$68,8,FALSE)*AG198</f>
        <v>0</v>
      </c>
      <c r="AK198" s="184">
        <f t="shared" si="20"/>
        <v>1</v>
      </c>
      <c r="AL198" s="184">
        <f t="shared" si="24"/>
        <v>1</v>
      </c>
      <c r="AM198" s="184">
        <f t="shared" si="25"/>
        <v>0</v>
      </c>
      <c r="AN198" s="184"/>
      <c r="AO198" s="184">
        <f>IF($W198&gt;0,INDEX('CostModel Coef'!D$17:D$18,$W198),"")</f>
        <v>21.92</v>
      </c>
      <c r="AP198" s="184">
        <f>IF($W198&gt;0,INDEX('CostModel Coef'!E$17:E$18,$W198),"")</f>
        <v>0.161</v>
      </c>
      <c r="AQ198" s="184">
        <f>IF($W198&gt;0,INDEX('CostModel Coef'!F$17:F$18,$W198),"")</f>
        <v>19</v>
      </c>
      <c r="AR198" s="184">
        <f>IF($W198&gt;0,INDEX('CostModel Coef'!G$17:G$18,$W198),"")</f>
        <v>116</v>
      </c>
      <c r="AS198" s="184">
        <f>IF($W198&gt;0,INDEX('CostModel Coef'!H$17:H$18,$W198),"")</f>
        <v>-11.27</v>
      </c>
      <c r="AT198" s="184">
        <f>IF($W198&gt;0,INDEX('CostModel Coef'!I$17:I$18,$W198),"")</f>
        <v>0.74</v>
      </c>
      <c r="AU198" s="184">
        <f>IF($W198&gt;0,INDEX('CostModel Coef'!J$17:J$18,$W198),"")</f>
        <v>1.18</v>
      </c>
      <c r="AV198" s="184">
        <f>IF($W198&gt;0,INDEX('CostModel Coef'!K$17:K$18,$W198),"")</f>
        <v>31.59</v>
      </c>
      <c r="AW198" s="184">
        <f>IF($W198&gt;0,INDEX('CostModel Coef'!L$17:L$18,$W198),"")</f>
        <v>17.190000000000001</v>
      </c>
      <c r="AX198" s="184">
        <f>IF($W198&gt;0,INDEX('CostModel Coef'!M$17:M$18,$W198),"")</f>
        <v>0</v>
      </c>
      <c r="AY198" s="184">
        <f>IF($W198&gt;0,INDEX('CostModel Coef'!N$17:N$18,$W198),"")</f>
        <v>0</v>
      </c>
      <c r="AZ198" s="184">
        <f>IF($W198&gt;0,INDEX('CostModel Coef'!O$17:O$18,$W198),"")</f>
        <v>-10.14</v>
      </c>
      <c r="BA198" s="184"/>
      <c r="BB198" s="116">
        <f t="shared" si="29"/>
        <v>35.249000000000002</v>
      </c>
      <c r="BC198" s="116">
        <f t="shared" si="26"/>
        <v>41.528000000000006</v>
      </c>
      <c r="BD198" s="116">
        <f t="shared" si="27"/>
        <v>0</v>
      </c>
      <c r="BE198" s="210"/>
      <c r="BF198" s="196">
        <f t="shared" si="28"/>
        <v>105.91</v>
      </c>
      <c r="BG198" s="210"/>
      <c r="BH198" s="210"/>
    </row>
    <row r="199" spans="1:60" hidden="1">
      <c r="A199" s="210" t="s">
        <v>2372</v>
      </c>
      <c r="B199" s="210" t="s">
        <v>1317</v>
      </c>
      <c r="C199" s="210" t="s">
        <v>1251</v>
      </c>
      <c r="D199" s="210" t="s">
        <v>1563</v>
      </c>
      <c r="E199" s="210" t="s">
        <v>129</v>
      </c>
      <c r="F199" s="210">
        <v>4</v>
      </c>
      <c r="G199" s="210">
        <v>2</v>
      </c>
      <c r="H199" s="210">
        <v>2</v>
      </c>
      <c r="I199" s="210">
        <v>170</v>
      </c>
      <c r="J199" s="210" t="s">
        <v>2373</v>
      </c>
      <c r="K199" s="210" t="s">
        <v>83</v>
      </c>
      <c r="L199" s="210">
        <v>170</v>
      </c>
      <c r="M199" s="210"/>
      <c r="N199" s="210" t="s">
        <v>117</v>
      </c>
      <c r="O199" s="210"/>
      <c r="P199" s="210" t="s">
        <v>1799</v>
      </c>
      <c r="Q199" s="210" t="s">
        <v>129</v>
      </c>
      <c r="R199" s="210"/>
      <c r="S199" s="210" t="s">
        <v>111</v>
      </c>
      <c r="T199" s="210" t="s">
        <v>2374</v>
      </c>
      <c r="U199" s="115" t="s">
        <v>105</v>
      </c>
      <c r="V199" s="210" t="str">
        <f>IF(W199=0,"out of scope",(INDEX('CostModel Coef'!$C$17:$C$18,W199)))</f>
        <v>Elec</v>
      </c>
      <c r="W199" s="210">
        <v>2</v>
      </c>
      <c r="X199" s="210"/>
      <c r="Y199" s="116">
        <f>IFERROR(VLOOKUP(C199,LF_lamp!$A$8:$AI$68,35,0)*F199,0)</f>
        <v>38.840000000000003</v>
      </c>
      <c r="Z199" s="210"/>
      <c r="AA199" s="229">
        <f>VLOOKUP(D199,LF_Ballast!$A$8:$N$220,14,FALSE)</f>
        <v>1.0249999999999999</v>
      </c>
      <c r="AB199" s="229" t="b">
        <f>VLOOKUP(D199,LF_Ballast!$A$8:$I$220,9,FALSE)="Dimming"</f>
        <v>0</v>
      </c>
      <c r="AC199" s="229" t="b">
        <f>VLOOKUP(D199,LF_Ballast!$A$8:$I$220,4,FALSE)="PS"</f>
        <v>1</v>
      </c>
      <c r="AD199" s="210"/>
      <c r="AE199" s="210">
        <f t="shared" si="21"/>
        <v>2</v>
      </c>
      <c r="AF199" s="184">
        <f t="shared" si="22"/>
        <v>0</v>
      </c>
      <c r="AG199" s="184">
        <f t="shared" si="23"/>
        <v>0</v>
      </c>
      <c r="AH199" s="184">
        <f>VLOOKUP($C199,LF_lamp!$A$8:$H$68,8,FALSE)*AE199</f>
        <v>78</v>
      </c>
      <c r="AI199" s="184">
        <f>VLOOKUP($C199,LF_lamp!$A$8:$H$68,8,FALSE)*AF199</f>
        <v>0</v>
      </c>
      <c r="AJ199" s="184">
        <f>VLOOKUP($C199,LF_lamp!$A$8:$H$68,8,FALSE)*AG199</f>
        <v>0</v>
      </c>
      <c r="AK199" s="184">
        <f t="shared" si="20"/>
        <v>2</v>
      </c>
      <c r="AL199" s="184">
        <f t="shared" si="24"/>
        <v>0</v>
      </c>
      <c r="AM199" s="184">
        <f t="shared" si="25"/>
        <v>0</v>
      </c>
      <c r="AN199" s="184"/>
      <c r="AO199" s="184">
        <f>IF($W199&gt;0,INDEX('CostModel Coef'!D$17:D$18,$W199),"")</f>
        <v>21.92</v>
      </c>
      <c r="AP199" s="184">
        <f>IF($W199&gt;0,INDEX('CostModel Coef'!E$17:E$18,$W199),"")</f>
        <v>0.161</v>
      </c>
      <c r="AQ199" s="184">
        <f>IF($W199&gt;0,INDEX('CostModel Coef'!F$17:F$18,$W199),"")</f>
        <v>19</v>
      </c>
      <c r="AR199" s="184">
        <f>IF($W199&gt;0,INDEX('CostModel Coef'!G$17:G$18,$W199),"")</f>
        <v>116</v>
      </c>
      <c r="AS199" s="184">
        <f>IF($W199&gt;0,INDEX('CostModel Coef'!H$17:H$18,$W199),"")</f>
        <v>-11.27</v>
      </c>
      <c r="AT199" s="184">
        <f>IF($W199&gt;0,INDEX('CostModel Coef'!I$17:I$18,$W199),"")</f>
        <v>0.74</v>
      </c>
      <c r="AU199" s="184">
        <f>IF($W199&gt;0,INDEX('CostModel Coef'!J$17:J$18,$W199),"")</f>
        <v>1.18</v>
      </c>
      <c r="AV199" s="184">
        <f>IF($W199&gt;0,INDEX('CostModel Coef'!K$17:K$18,$W199),"")</f>
        <v>31.59</v>
      </c>
      <c r="AW199" s="184">
        <f>IF($W199&gt;0,INDEX('CostModel Coef'!L$17:L$18,$W199),"")</f>
        <v>17.190000000000001</v>
      </c>
      <c r="AX199" s="184">
        <f>IF($W199&gt;0,INDEX('CostModel Coef'!M$17:M$18,$W199),"")</f>
        <v>0</v>
      </c>
      <c r="AY199" s="184">
        <f>IF($W199&gt;0,INDEX('CostModel Coef'!N$17:N$18,$W199),"")</f>
        <v>0</v>
      </c>
      <c r="AZ199" s="184">
        <f>IF($W199&gt;0,INDEX('CostModel Coef'!O$17:O$18,$W199),"")</f>
        <v>-10.14</v>
      </c>
      <c r="BA199" s="184"/>
      <c r="BB199" s="116">
        <f t="shared" si="29"/>
        <v>83.056000000000012</v>
      </c>
      <c r="BC199" s="116">
        <f t="shared" si="26"/>
        <v>0</v>
      </c>
      <c r="BD199" s="116">
        <f t="shared" si="27"/>
        <v>0</v>
      </c>
      <c r="BE199" s="210"/>
      <c r="BF199" s="196">
        <f t="shared" si="28"/>
        <v>121.9</v>
      </c>
      <c r="BG199" s="210"/>
      <c r="BH199" s="210"/>
    </row>
    <row r="200" spans="1:60" hidden="1">
      <c r="A200" s="210" t="s">
        <v>2375</v>
      </c>
      <c r="B200" s="210" t="s">
        <v>1317</v>
      </c>
      <c r="C200" s="210" t="s">
        <v>1251</v>
      </c>
      <c r="D200" s="210" t="s">
        <v>1563</v>
      </c>
      <c r="E200" s="210" t="s">
        <v>129</v>
      </c>
      <c r="F200" s="210">
        <v>6</v>
      </c>
      <c r="G200" s="210">
        <v>3</v>
      </c>
      <c r="H200" s="210">
        <v>2</v>
      </c>
      <c r="I200" s="210">
        <v>255</v>
      </c>
      <c r="J200" s="210" t="s">
        <v>2376</v>
      </c>
      <c r="K200" s="210" t="s">
        <v>83</v>
      </c>
      <c r="L200" s="210">
        <v>255</v>
      </c>
      <c r="M200" s="210"/>
      <c r="N200" s="210" t="s">
        <v>117</v>
      </c>
      <c r="O200" s="210"/>
      <c r="P200" s="210" t="s">
        <v>1799</v>
      </c>
      <c r="Q200" s="210" t="s">
        <v>129</v>
      </c>
      <c r="R200" s="210"/>
      <c r="S200" s="210" t="s">
        <v>111</v>
      </c>
      <c r="T200" s="210" t="s">
        <v>2377</v>
      </c>
      <c r="U200" s="115" t="s">
        <v>105</v>
      </c>
      <c r="V200" s="210" t="str">
        <f>IF(W200=0,"out of scope",(INDEX('CostModel Coef'!$C$17:$C$18,W200)))</f>
        <v>Elec</v>
      </c>
      <c r="W200" s="210">
        <v>2</v>
      </c>
      <c r="X200" s="210"/>
      <c r="Y200" s="116">
        <f>IFERROR(VLOOKUP(C200,LF_lamp!$A$8:$AI$68,35,0)*F200,0)</f>
        <v>58.260000000000005</v>
      </c>
      <c r="Z200" s="210"/>
      <c r="AA200" s="229">
        <f>VLOOKUP(D200,LF_Ballast!$A$8:$N$220,14,FALSE)</f>
        <v>1.0249999999999999</v>
      </c>
      <c r="AB200" s="229" t="b">
        <f>VLOOKUP(D200,LF_Ballast!$A$8:$I$220,9,FALSE)="Dimming"</f>
        <v>0</v>
      </c>
      <c r="AC200" s="229" t="b">
        <f>VLOOKUP(D200,LF_Ballast!$A$8:$I$220,4,FALSE)="PS"</f>
        <v>1</v>
      </c>
      <c r="AD200" s="210"/>
      <c r="AE200" s="210">
        <f t="shared" si="21"/>
        <v>2</v>
      </c>
      <c r="AF200" s="184">
        <f t="shared" si="22"/>
        <v>0</v>
      </c>
      <c r="AG200" s="184">
        <f t="shared" si="23"/>
        <v>0</v>
      </c>
      <c r="AH200" s="184">
        <f>VLOOKUP($C200,LF_lamp!$A$8:$H$68,8,FALSE)*AE200</f>
        <v>78</v>
      </c>
      <c r="AI200" s="184">
        <f>VLOOKUP($C200,LF_lamp!$A$8:$H$68,8,FALSE)*AF200</f>
        <v>0</v>
      </c>
      <c r="AJ200" s="184">
        <f>VLOOKUP($C200,LF_lamp!$A$8:$H$68,8,FALSE)*AG200</f>
        <v>0</v>
      </c>
      <c r="AK200" s="184">
        <f t="shared" ref="AK200:AK207" si="30">IF(ISNUMBER($H200),$G200,1)</f>
        <v>3</v>
      </c>
      <c r="AL200" s="184">
        <f t="shared" si="24"/>
        <v>0</v>
      </c>
      <c r="AM200" s="184">
        <f t="shared" si="25"/>
        <v>0</v>
      </c>
      <c r="AN200" s="184"/>
      <c r="AO200" s="184">
        <f>IF($W200&gt;0,INDEX('CostModel Coef'!D$17:D$18,$W200),"")</f>
        <v>21.92</v>
      </c>
      <c r="AP200" s="184">
        <f>IF($W200&gt;0,INDEX('CostModel Coef'!E$17:E$18,$W200),"")</f>
        <v>0.161</v>
      </c>
      <c r="AQ200" s="184">
        <f>IF($W200&gt;0,INDEX('CostModel Coef'!F$17:F$18,$W200),"")</f>
        <v>19</v>
      </c>
      <c r="AR200" s="184">
        <f>IF($W200&gt;0,INDEX('CostModel Coef'!G$17:G$18,$W200),"")</f>
        <v>116</v>
      </c>
      <c r="AS200" s="184">
        <f>IF($W200&gt;0,INDEX('CostModel Coef'!H$17:H$18,$W200),"")</f>
        <v>-11.27</v>
      </c>
      <c r="AT200" s="184">
        <f>IF($W200&gt;0,INDEX('CostModel Coef'!I$17:I$18,$W200),"")</f>
        <v>0.74</v>
      </c>
      <c r="AU200" s="184">
        <f>IF($W200&gt;0,INDEX('CostModel Coef'!J$17:J$18,$W200),"")</f>
        <v>1.18</v>
      </c>
      <c r="AV200" s="184">
        <f>IF($W200&gt;0,INDEX('CostModel Coef'!K$17:K$18,$W200),"")</f>
        <v>31.59</v>
      </c>
      <c r="AW200" s="184">
        <f>IF($W200&gt;0,INDEX('CostModel Coef'!L$17:L$18,$W200),"")</f>
        <v>17.190000000000001</v>
      </c>
      <c r="AX200" s="184">
        <f>IF($W200&gt;0,INDEX('CostModel Coef'!M$17:M$18,$W200),"")</f>
        <v>0</v>
      </c>
      <c r="AY200" s="184">
        <f>IF($W200&gt;0,INDEX('CostModel Coef'!N$17:N$18,$W200),"")</f>
        <v>0</v>
      </c>
      <c r="AZ200" s="184">
        <f>IF($W200&gt;0,INDEX('CostModel Coef'!O$17:O$18,$W200),"")</f>
        <v>-10.14</v>
      </c>
      <c r="BA200" s="184"/>
      <c r="BB200" s="116">
        <f t="shared" si="29"/>
        <v>124.58400000000002</v>
      </c>
      <c r="BC200" s="116">
        <f t="shared" si="26"/>
        <v>0</v>
      </c>
      <c r="BD200" s="116">
        <f t="shared" si="27"/>
        <v>0</v>
      </c>
      <c r="BE200" s="210"/>
      <c r="BF200" s="196">
        <f t="shared" si="28"/>
        <v>182.84</v>
      </c>
      <c r="BG200" s="210"/>
      <c r="BH200" s="210"/>
    </row>
    <row r="201" spans="1:60" hidden="1">
      <c r="A201" s="210" t="s">
        <v>2378</v>
      </c>
      <c r="B201" s="210" t="s">
        <v>1317</v>
      </c>
      <c r="C201" s="210" t="s">
        <v>1251</v>
      </c>
      <c r="D201" s="210" t="s">
        <v>1563</v>
      </c>
      <c r="E201" s="210" t="s">
        <v>129</v>
      </c>
      <c r="F201" s="210">
        <v>8</v>
      </c>
      <c r="G201" s="210">
        <v>4</v>
      </c>
      <c r="H201" s="210">
        <v>2</v>
      </c>
      <c r="I201" s="210">
        <v>340</v>
      </c>
      <c r="J201" s="210" t="s">
        <v>2379</v>
      </c>
      <c r="K201" s="210" t="s">
        <v>83</v>
      </c>
      <c r="L201" s="210">
        <v>340</v>
      </c>
      <c r="M201" s="210"/>
      <c r="N201" s="210" t="s">
        <v>117</v>
      </c>
      <c r="O201" s="210"/>
      <c r="P201" s="210" t="s">
        <v>1799</v>
      </c>
      <c r="Q201" s="210" t="s">
        <v>129</v>
      </c>
      <c r="R201" s="210"/>
      <c r="S201" s="210" t="s">
        <v>111</v>
      </c>
      <c r="T201" s="210" t="s">
        <v>2380</v>
      </c>
      <c r="U201" s="115" t="s">
        <v>105</v>
      </c>
      <c r="V201" s="210" t="str">
        <f>IF(W201=0,"out of scope",(INDEX('CostModel Coef'!$C$17:$C$18,W201)))</f>
        <v>Elec</v>
      </c>
      <c r="W201" s="210">
        <v>2</v>
      </c>
      <c r="X201" s="210"/>
      <c r="Y201" s="116">
        <f>IFERROR(VLOOKUP(C201,LF_lamp!$A$8:$AI$68,35,0)*F201,0)</f>
        <v>77.680000000000007</v>
      </c>
      <c r="Z201" s="210"/>
      <c r="AA201" s="229">
        <f>VLOOKUP(D201,LF_Ballast!$A$8:$N$220,14,FALSE)</f>
        <v>1.0249999999999999</v>
      </c>
      <c r="AB201" s="229" t="b">
        <f>VLOOKUP(D201,LF_Ballast!$A$8:$I$220,9,FALSE)="Dimming"</f>
        <v>0</v>
      </c>
      <c r="AC201" s="229" t="b">
        <f>VLOOKUP(D201,LF_Ballast!$A$8:$I$220,4,FALSE)="PS"</f>
        <v>1</v>
      </c>
      <c r="AD201" s="210"/>
      <c r="AE201" s="210">
        <f t="shared" ref="AE201:AE264" si="31">IF(ISNUMBER($H201),$H201,IF($H201="1+2",1,IF($H201="2+3",2,IF($H201="4+4+2",4,0))))</f>
        <v>2</v>
      </c>
      <c r="AF201" s="184">
        <f t="shared" ref="AF201:AF264" si="32">IF($H201="1+2",2,IF($H201="2+3",3,IF($H201="4+4+2",4,0)))</f>
        <v>0</v>
      </c>
      <c r="AG201" s="184">
        <f t="shared" ref="AG201:AG264" si="33">IF($H201="4+4+2",2,0)</f>
        <v>0</v>
      </c>
      <c r="AH201" s="184">
        <f>VLOOKUP($C201,LF_lamp!$A$8:$H$68,8,FALSE)*AE201</f>
        <v>78</v>
      </c>
      <c r="AI201" s="184">
        <f>VLOOKUP($C201,LF_lamp!$A$8:$H$68,8,FALSE)*AF201</f>
        <v>0</v>
      </c>
      <c r="AJ201" s="184">
        <f>VLOOKUP($C201,LF_lamp!$A$8:$H$68,8,FALSE)*AG201</f>
        <v>0</v>
      </c>
      <c r="AK201" s="184">
        <f t="shared" si="30"/>
        <v>4</v>
      </c>
      <c r="AL201" s="184">
        <f t="shared" ref="AL201:AL264" si="34">IF(ISNUMBER($H201),0,IF(AF201&gt;0,1,0))</f>
        <v>0</v>
      </c>
      <c r="AM201" s="184">
        <f t="shared" ref="AM201:AM264" si="35">IF(ISNUMBER($H201),0,IF(AG201&gt;0,1,0))</f>
        <v>0</v>
      </c>
      <c r="AN201" s="184"/>
      <c r="AO201" s="184">
        <f>IF($W201&gt;0,INDEX('CostModel Coef'!D$17:D$18,$W201),"")</f>
        <v>21.92</v>
      </c>
      <c r="AP201" s="184">
        <f>IF($W201&gt;0,INDEX('CostModel Coef'!E$17:E$18,$W201),"")</f>
        <v>0.161</v>
      </c>
      <c r="AQ201" s="184">
        <f>IF($W201&gt;0,INDEX('CostModel Coef'!F$17:F$18,$W201),"")</f>
        <v>19</v>
      </c>
      <c r="AR201" s="184">
        <f>IF($W201&gt;0,INDEX('CostModel Coef'!G$17:G$18,$W201),"")</f>
        <v>116</v>
      </c>
      <c r="AS201" s="184">
        <f>IF($W201&gt;0,INDEX('CostModel Coef'!H$17:H$18,$W201),"")</f>
        <v>-11.27</v>
      </c>
      <c r="AT201" s="184">
        <f>IF($W201&gt;0,INDEX('CostModel Coef'!I$17:I$18,$W201),"")</f>
        <v>0.74</v>
      </c>
      <c r="AU201" s="184">
        <f>IF($W201&gt;0,INDEX('CostModel Coef'!J$17:J$18,$W201),"")</f>
        <v>1.18</v>
      </c>
      <c r="AV201" s="184">
        <f>IF($W201&gt;0,INDEX('CostModel Coef'!K$17:K$18,$W201),"")</f>
        <v>31.59</v>
      </c>
      <c r="AW201" s="184">
        <f>IF($W201&gt;0,INDEX('CostModel Coef'!L$17:L$18,$W201),"")</f>
        <v>17.190000000000001</v>
      </c>
      <c r="AX201" s="184">
        <f>IF($W201&gt;0,INDEX('CostModel Coef'!M$17:M$18,$W201),"")</f>
        <v>0</v>
      </c>
      <c r="AY201" s="184">
        <f>IF($W201&gt;0,INDEX('CostModel Coef'!N$17:N$18,$W201),"")</f>
        <v>0</v>
      </c>
      <c r="AZ201" s="184">
        <f>IF($W201&gt;0,INDEX('CostModel Coef'!O$17:O$18,$W201),"")</f>
        <v>-10.14</v>
      </c>
      <c r="BA201" s="184"/>
      <c r="BB201" s="116">
        <f t="shared" si="29"/>
        <v>166.11200000000002</v>
      </c>
      <c r="BC201" s="116">
        <f t="shared" ref="BC201:BC264" si="36">IFERROR(IF(AF201&gt;0,(AO201+AP201*AI201+IF(W201=1,AS201*AA201,AZ201)+IF(AB201,AV201,0)+IF(AC201,AW201,0)+AX201)*AL201,0),0)</f>
        <v>0</v>
      </c>
      <c r="BD201" s="116">
        <f t="shared" ref="BD201:BD264" si="37">IFERROR(IF(AG201&gt;0,(AO201+AP201*AJ201+IF(W201=1,AS201*AA201,AZ201)+IF(AB201,AV201,0)+IF(AC201,AW201,0)+AX201)*AM201,0),0)</f>
        <v>0</v>
      </c>
      <c r="BE201" s="210"/>
      <c r="BF201" s="196">
        <f t="shared" ref="BF201:BF264" si="38">IF(AND(Y201&gt;0,BB201&gt;0),ROUND(Y201+BB201+BC201+BD201,2),"")</f>
        <v>243.79</v>
      </c>
      <c r="BG201" s="210"/>
      <c r="BH201" s="210"/>
    </row>
    <row r="202" spans="1:60" hidden="1">
      <c r="A202" s="210" t="s">
        <v>2381</v>
      </c>
      <c r="B202" s="210" t="s">
        <v>1317</v>
      </c>
      <c r="C202" s="210" t="s">
        <v>1251</v>
      </c>
      <c r="D202" s="210" t="s">
        <v>1563</v>
      </c>
      <c r="E202" s="210" t="s">
        <v>129</v>
      </c>
      <c r="F202" s="210">
        <v>1</v>
      </c>
      <c r="G202" s="210">
        <v>1</v>
      </c>
      <c r="H202" s="210">
        <v>1</v>
      </c>
      <c r="I202" s="210">
        <v>42</v>
      </c>
      <c r="J202" s="210" t="s">
        <v>2382</v>
      </c>
      <c r="K202" s="210" t="s">
        <v>83</v>
      </c>
      <c r="L202" s="210">
        <v>42</v>
      </c>
      <c r="M202" s="210"/>
      <c r="N202" s="210" t="s">
        <v>117</v>
      </c>
      <c r="O202" s="210"/>
      <c r="P202" s="210" t="s">
        <v>1799</v>
      </c>
      <c r="Q202" s="210" t="s">
        <v>129</v>
      </c>
      <c r="R202" s="210"/>
      <c r="S202" s="210" t="s">
        <v>111</v>
      </c>
      <c r="T202" s="210" t="s">
        <v>2383</v>
      </c>
      <c r="U202" s="115" t="s">
        <v>105</v>
      </c>
      <c r="V202" s="210" t="str">
        <f>IF(W202=0,"out of scope",(INDEX('CostModel Coef'!$C$17:$C$18,W202)))</f>
        <v>Elec</v>
      </c>
      <c r="W202" s="210">
        <v>2</v>
      </c>
      <c r="X202" s="210"/>
      <c r="Y202" s="116">
        <f>IFERROR(VLOOKUP(C202,LF_lamp!$A$8:$AI$68,35,0)*F202,0)</f>
        <v>9.7100000000000009</v>
      </c>
      <c r="Z202" s="210"/>
      <c r="AA202" s="229">
        <f>VLOOKUP(D202,LF_Ballast!$A$8:$N$220,14,FALSE)</f>
        <v>1.0249999999999999</v>
      </c>
      <c r="AB202" s="229" t="b">
        <f>VLOOKUP(D202,LF_Ballast!$A$8:$I$220,9,FALSE)="Dimming"</f>
        <v>0</v>
      </c>
      <c r="AC202" s="229" t="b">
        <f>VLOOKUP(D202,LF_Ballast!$A$8:$I$220,4,FALSE)="PS"</f>
        <v>1</v>
      </c>
      <c r="AD202" s="210"/>
      <c r="AE202" s="210">
        <f t="shared" si="31"/>
        <v>1</v>
      </c>
      <c r="AF202" s="184">
        <f t="shared" si="32"/>
        <v>0</v>
      </c>
      <c r="AG202" s="184">
        <f t="shared" si="33"/>
        <v>0</v>
      </c>
      <c r="AH202" s="184">
        <f>VLOOKUP($C202,LF_lamp!$A$8:$H$68,8,FALSE)*AE202</f>
        <v>39</v>
      </c>
      <c r="AI202" s="184">
        <f>VLOOKUP($C202,LF_lamp!$A$8:$H$68,8,FALSE)*AF202</f>
        <v>0</v>
      </c>
      <c r="AJ202" s="184">
        <f>VLOOKUP($C202,LF_lamp!$A$8:$H$68,8,FALSE)*AG202</f>
        <v>0</v>
      </c>
      <c r="AK202" s="184">
        <f t="shared" si="30"/>
        <v>1</v>
      </c>
      <c r="AL202" s="184">
        <f t="shared" si="34"/>
        <v>0</v>
      </c>
      <c r="AM202" s="184">
        <f t="shared" si="35"/>
        <v>0</v>
      </c>
      <c r="AN202" s="184"/>
      <c r="AO202" s="184">
        <f>IF($W202&gt;0,INDEX('CostModel Coef'!D$17:D$18,$W202),"")</f>
        <v>21.92</v>
      </c>
      <c r="AP202" s="184">
        <f>IF($W202&gt;0,INDEX('CostModel Coef'!E$17:E$18,$W202),"")</f>
        <v>0.161</v>
      </c>
      <c r="AQ202" s="184">
        <f>IF($W202&gt;0,INDEX('CostModel Coef'!F$17:F$18,$W202),"")</f>
        <v>19</v>
      </c>
      <c r="AR202" s="184">
        <f>IF($W202&gt;0,INDEX('CostModel Coef'!G$17:G$18,$W202),"")</f>
        <v>116</v>
      </c>
      <c r="AS202" s="184">
        <f>IF($W202&gt;0,INDEX('CostModel Coef'!H$17:H$18,$W202),"")</f>
        <v>-11.27</v>
      </c>
      <c r="AT202" s="184">
        <f>IF($W202&gt;0,INDEX('CostModel Coef'!I$17:I$18,$W202),"")</f>
        <v>0.74</v>
      </c>
      <c r="AU202" s="184">
        <f>IF($W202&gt;0,INDEX('CostModel Coef'!J$17:J$18,$W202),"")</f>
        <v>1.18</v>
      </c>
      <c r="AV202" s="184">
        <f>IF($W202&gt;0,INDEX('CostModel Coef'!K$17:K$18,$W202),"")</f>
        <v>31.59</v>
      </c>
      <c r="AW202" s="184">
        <f>IF($W202&gt;0,INDEX('CostModel Coef'!L$17:L$18,$W202),"")</f>
        <v>17.190000000000001</v>
      </c>
      <c r="AX202" s="184">
        <f>IF($W202&gt;0,INDEX('CostModel Coef'!M$17:M$18,$W202),"")</f>
        <v>0</v>
      </c>
      <c r="AY202" s="184">
        <f>IF($W202&gt;0,INDEX('CostModel Coef'!N$17:N$18,$W202),"")</f>
        <v>0</v>
      </c>
      <c r="AZ202" s="184">
        <f>IF($W202&gt;0,INDEX('CostModel Coef'!O$17:O$18,$W202),"")</f>
        <v>-10.14</v>
      </c>
      <c r="BA202" s="184"/>
      <c r="BB202" s="116">
        <f t="shared" ref="BB202:BB265" si="39">IFERROR((AO202+AP202*AH202+IF(W202=1,AS202*AA202,AZ202)+IF(AB202,AV202,0)+IF(AC202,AW202,0)+AX202)*AK202,0)</f>
        <v>35.249000000000002</v>
      </c>
      <c r="BC202" s="116">
        <f t="shared" si="36"/>
        <v>0</v>
      </c>
      <c r="BD202" s="116">
        <f t="shared" si="37"/>
        <v>0</v>
      </c>
      <c r="BE202" s="210"/>
      <c r="BF202" s="196">
        <f t="shared" si="38"/>
        <v>44.96</v>
      </c>
      <c r="BG202" s="210"/>
      <c r="BH202" s="210"/>
    </row>
    <row r="203" spans="1:60" hidden="1">
      <c r="A203" s="210" t="s">
        <v>2384</v>
      </c>
      <c r="B203" s="210" t="s">
        <v>1317</v>
      </c>
      <c r="C203" s="210" t="s">
        <v>1251</v>
      </c>
      <c r="D203" s="210" t="s">
        <v>1563</v>
      </c>
      <c r="E203" s="210" t="s">
        <v>129</v>
      </c>
      <c r="F203" s="210">
        <v>2</v>
      </c>
      <c r="G203" s="210">
        <v>1</v>
      </c>
      <c r="H203" s="210">
        <v>2</v>
      </c>
      <c r="I203" s="210">
        <v>85</v>
      </c>
      <c r="J203" s="210" t="s">
        <v>2385</v>
      </c>
      <c r="K203" s="210" t="s">
        <v>83</v>
      </c>
      <c r="L203" s="210">
        <v>85</v>
      </c>
      <c r="M203" s="210"/>
      <c r="N203" s="210" t="s">
        <v>117</v>
      </c>
      <c r="O203" s="210"/>
      <c r="P203" s="210" t="s">
        <v>1799</v>
      </c>
      <c r="Q203" s="210" t="s">
        <v>129</v>
      </c>
      <c r="R203" s="210"/>
      <c r="S203" s="210" t="s">
        <v>111</v>
      </c>
      <c r="T203" s="210" t="s">
        <v>2386</v>
      </c>
      <c r="U203" s="115" t="s">
        <v>105</v>
      </c>
      <c r="V203" s="210" t="str">
        <f>IF(W203=0,"out of scope",(INDEX('CostModel Coef'!$C$17:$C$18,W203)))</f>
        <v>Elec</v>
      </c>
      <c r="W203" s="210">
        <v>2</v>
      </c>
      <c r="X203" s="210"/>
      <c r="Y203" s="116">
        <f>IFERROR(VLOOKUP(C203,LF_lamp!$A$8:$AI$68,35,0)*F203,0)</f>
        <v>19.420000000000002</v>
      </c>
      <c r="Z203" s="210"/>
      <c r="AA203" s="229">
        <f>VLOOKUP(D203,LF_Ballast!$A$8:$N$220,14,FALSE)</f>
        <v>1.0249999999999999</v>
      </c>
      <c r="AB203" s="229" t="b">
        <f>VLOOKUP(D203,LF_Ballast!$A$8:$I$220,9,FALSE)="Dimming"</f>
        <v>0</v>
      </c>
      <c r="AC203" s="229" t="b">
        <f>VLOOKUP(D203,LF_Ballast!$A$8:$I$220,4,FALSE)="PS"</f>
        <v>1</v>
      </c>
      <c r="AD203" s="210"/>
      <c r="AE203" s="210">
        <f t="shared" si="31"/>
        <v>2</v>
      </c>
      <c r="AF203" s="184">
        <f t="shared" si="32"/>
        <v>0</v>
      </c>
      <c r="AG203" s="184">
        <f t="shared" si="33"/>
        <v>0</v>
      </c>
      <c r="AH203" s="184">
        <f>VLOOKUP($C203,LF_lamp!$A$8:$H$68,8,FALSE)*AE203</f>
        <v>78</v>
      </c>
      <c r="AI203" s="184">
        <f>VLOOKUP($C203,LF_lamp!$A$8:$H$68,8,FALSE)*AF203</f>
        <v>0</v>
      </c>
      <c r="AJ203" s="184">
        <f>VLOOKUP($C203,LF_lamp!$A$8:$H$68,8,FALSE)*AG203</f>
        <v>0</v>
      </c>
      <c r="AK203" s="184">
        <f t="shared" si="30"/>
        <v>1</v>
      </c>
      <c r="AL203" s="184">
        <f t="shared" si="34"/>
        <v>0</v>
      </c>
      <c r="AM203" s="184">
        <f t="shared" si="35"/>
        <v>0</v>
      </c>
      <c r="AN203" s="184"/>
      <c r="AO203" s="184">
        <f>IF($W203&gt;0,INDEX('CostModel Coef'!D$17:D$18,$W203),"")</f>
        <v>21.92</v>
      </c>
      <c r="AP203" s="184">
        <f>IF($W203&gt;0,INDEX('CostModel Coef'!E$17:E$18,$W203),"")</f>
        <v>0.161</v>
      </c>
      <c r="AQ203" s="184">
        <f>IF($W203&gt;0,INDEX('CostModel Coef'!F$17:F$18,$W203),"")</f>
        <v>19</v>
      </c>
      <c r="AR203" s="184">
        <f>IF($W203&gt;0,INDEX('CostModel Coef'!G$17:G$18,$W203),"")</f>
        <v>116</v>
      </c>
      <c r="AS203" s="184">
        <f>IF($W203&gt;0,INDEX('CostModel Coef'!H$17:H$18,$W203),"")</f>
        <v>-11.27</v>
      </c>
      <c r="AT203" s="184">
        <f>IF($W203&gt;0,INDEX('CostModel Coef'!I$17:I$18,$W203),"")</f>
        <v>0.74</v>
      </c>
      <c r="AU203" s="184">
        <f>IF($W203&gt;0,INDEX('CostModel Coef'!J$17:J$18,$W203),"")</f>
        <v>1.18</v>
      </c>
      <c r="AV203" s="184">
        <f>IF($W203&gt;0,INDEX('CostModel Coef'!K$17:K$18,$W203),"")</f>
        <v>31.59</v>
      </c>
      <c r="AW203" s="184">
        <f>IF($W203&gt;0,INDEX('CostModel Coef'!L$17:L$18,$W203),"")</f>
        <v>17.190000000000001</v>
      </c>
      <c r="AX203" s="184">
        <f>IF($W203&gt;0,INDEX('CostModel Coef'!M$17:M$18,$W203),"")</f>
        <v>0</v>
      </c>
      <c r="AY203" s="184">
        <f>IF($W203&gt;0,INDEX('CostModel Coef'!N$17:N$18,$W203),"")</f>
        <v>0</v>
      </c>
      <c r="AZ203" s="184">
        <f>IF($W203&gt;0,INDEX('CostModel Coef'!O$17:O$18,$W203),"")</f>
        <v>-10.14</v>
      </c>
      <c r="BA203" s="184"/>
      <c r="BB203" s="116">
        <f t="shared" si="39"/>
        <v>41.528000000000006</v>
      </c>
      <c r="BC203" s="116">
        <f t="shared" si="36"/>
        <v>0</v>
      </c>
      <c r="BD203" s="116">
        <f t="shared" si="37"/>
        <v>0</v>
      </c>
      <c r="BE203" s="210"/>
      <c r="BF203" s="196">
        <f t="shared" si="38"/>
        <v>60.95</v>
      </c>
      <c r="BG203" s="210"/>
      <c r="BH203" s="210"/>
    </row>
    <row r="204" spans="1:60" hidden="1">
      <c r="A204" s="210" t="s">
        <v>2387</v>
      </c>
      <c r="B204" s="210" t="s">
        <v>587</v>
      </c>
      <c r="C204" s="210" t="s">
        <v>1253</v>
      </c>
      <c r="D204" s="210" t="s">
        <v>1469</v>
      </c>
      <c r="E204" s="210" t="s">
        <v>148</v>
      </c>
      <c r="F204" s="210">
        <v>2</v>
      </c>
      <c r="G204" s="210">
        <v>1</v>
      </c>
      <c r="H204" s="210">
        <v>2</v>
      </c>
      <c r="I204" s="210">
        <v>72</v>
      </c>
      <c r="J204" s="210"/>
      <c r="K204" s="210" t="s">
        <v>83</v>
      </c>
      <c r="L204" s="210">
        <v>72</v>
      </c>
      <c r="M204" s="210"/>
      <c r="N204" s="210" t="s">
        <v>117</v>
      </c>
      <c r="O204" s="210"/>
      <c r="P204" s="210" t="s">
        <v>1799</v>
      </c>
      <c r="Q204" s="210" t="s">
        <v>129</v>
      </c>
      <c r="R204" s="210"/>
      <c r="S204" s="210" t="s">
        <v>111</v>
      </c>
      <c r="T204" s="210" t="s">
        <v>2388</v>
      </c>
      <c r="U204" s="115" t="s">
        <v>105</v>
      </c>
      <c r="V204" s="210" t="str">
        <f>IF(W204=0,"out of scope",(INDEX('CostModel Coef'!$C$17:$C$18,W204)))</f>
        <v>Elec</v>
      </c>
      <c r="W204" s="210">
        <v>2</v>
      </c>
      <c r="X204" s="210"/>
      <c r="Y204" s="116">
        <f>IFERROR(VLOOKUP(C204,LF_lamp!$A$8:$AI$68,35,0)*F204,0)</f>
        <v>21.34</v>
      </c>
      <c r="Z204" s="210"/>
      <c r="AA204" s="229">
        <f>VLOOKUP(D204,LF_Ballast!$A$8:$N$220,14,FALSE)</f>
        <v>0.9</v>
      </c>
      <c r="AB204" s="229" t="b">
        <f>VLOOKUP(D204,LF_Ballast!$A$8:$I$220,9,FALSE)="Dimming"</f>
        <v>1</v>
      </c>
      <c r="AC204" s="229" t="b">
        <f>VLOOKUP(D204,LF_Ballast!$A$8:$I$220,4,FALSE)="PS"</f>
        <v>0</v>
      </c>
      <c r="AD204" s="210"/>
      <c r="AE204" s="210">
        <f t="shared" si="31"/>
        <v>2</v>
      </c>
      <c r="AF204" s="184">
        <f t="shared" si="32"/>
        <v>0</v>
      </c>
      <c r="AG204" s="184">
        <f t="shared" si="33"/>
        <v>0</v>
      </c>
      <c r="AH204" s="184">
        <f>VLOOKUP($C204,LF_lamp!$A$8:$H$68,8,FALSE)*AE204</f>
        <v>56</v>
      </c>
      <c r="AI204" s="184">
        <f>VLOOKUP($C204,LF_lamp!$A$8:$H$68,8,FALSE)*AF204</f>
        <v>0</v>
      </c>
      <c r="AJ204" s="184">
        <f>VLOOKUP($C204,LF_lamp!$A$8:$H$68,8,FALSE)*AG204</f>
        <v>0</v>
      </c>
      <c r="AK204" s="184">
        <f t="shared" si="30"/>
        <v>1</v>
      </c>
      <c r="AL204" s="184">
        <f t="shared" si="34"/>
        <v>0</v>
      </c>
      <c r="AM204" s="184">
        <f t="shared" si="35"/>
        <v>0</v>
      </c>
      <c r="AN204" s="184"/>
      <c r="AO204" s="184">
        <f>IF($W204&gt;0,INDEX('CostModel Coef'!D$17:D$18,$W204),"")</f>
        <v>21.92</v>
      </c>
      <c r="AP204" s="184">
        <f>IF($W204&gt;0,INDEX('CostModel Coef'!E$17:E$18,$W204),"")</f>
        <v>0.161</v>
      </c>
      <c r="AQ204" s="184">
        <f>IF($W204&gt;0,INDEX('CostModel Coef'!F$17:F$18,$W204),"")</f>
        <v>19</v>
      </c>
      <c r="AR204" s="184">
        <f>IF($W204&gt;0,INDEX('CostModel Coef'!G$17:G$18,$W204),"")</f>
        <v>116</v>
      </c>
      <c r="AS204" s="184">
        <f>IF($W204&gt;0,INDEX('CostModel Coef'!H$17:H$18,$W204),"")</f>
        <v>-11.27</v>
      </c>
      <c r="AT204" s="184">
        <f>IF($W204&gt;0,INDEX('CostModel Coef'!I$17:I$18,$W204),"")</f>
        <v>0.74</v>
      </c>
      <c r="AU204" s="184">
        <f>IF($W204&gt;0,INDEX('CostModel Coef'!J$17:J$18,$W204),"")</f>
        <v>1.18</v>
      </c>
      <c r="AV204" s="184">
        <f>IF($W204&gt;0,INDEX('CostModel Coef'!K$17:K$18,$W204),"")</f>
        <v>31.59</v>
      </c>
      <c r="AW204" s="184">
        <f>IF($W204&gt;0,INDEX('CostModel Coef'!L$17:L$18,$W204),"")</f>
        <v>17.190000000000001</v>
      </c>
      <c r="AX204" s="184">
        <f>IF($W204&gt;0,INDEX('CostModel Coef'!M$17:M$18,$W204),"")</f>
        <v>0</v>
      </c>
      <c r="AY204" s="184">
        <f>IF($W204&gt;0,INDEX('CostModel Coef'!N$17:N$18,$W204),"")</f>
        <v>0</v>
      </c>
      <c r="AZ204" s="184">
        <f>IF($W204&gt;0,INDEX('CostModel Coef'!O$17:O$18,$W204),"")</f>
        <v>-10.14</v>
      </c>
      <c r="BA204" s="184"/>
      <c r="BB204" s="116">
        <f t="shared" si="39"/>
        <v>52.385999999999996</v>
      </c>
      <c r="BC204" s="116">
        <f t="shared" si="36"/>
        <v>0</v>
      </c>
      <c r="BD204" s="116">
        <f t="shared" si="37"/>
        <v>0</v>
      </c>
      <c r="BE204" s="210"/>
      <c r="BF204" s="196">
        <f t="shared" si="38"/>
        <v>73.73</v>
      </c>
      <c r="BG204" s="210"/>
      <c r="BH204" s="210"/>
    </row>
    <row r="205" spans="1:60" hidden="1">
      <c r="A205" s="210" t="s">
        <v>2389</v>
      </c>
      <c r="B205" s="210" t="s">
        <v>587</v>
      </c>
      <c r="C205" s="210" t="s">
        <v>1253</v>
      </c>
      <c r="D205" s="210" t="s">
        <v>1409</v>
      </c>
      <c r="E205" s="210" t="s">
        <v>129</v>
      </c>
      <c r="F205" s="210">
        <v>4</v>
      </c>
      <c r="G205" s="210">
        <v>2</v>
      </c>
      <c r="H205" s="210">
        <v>2</v>
      </c>
      <c r="I205" s="210">
        <v>54</v>
      </c>
      <c r="J205" s="210"/>
      <c r="K205" s="210" t="s">
        <v>83</v>
      </c>
      <c r="L205" s="210">
        <v>54</v>
      </c>
      <c r="M205" s="210"/>
      <c r="N205" s="210" t="s">
        <v>117</v>
      </c>
      <c r="O205" s="210"/>
      <c r="P205" s="210" t="s">
        <v>1799</v>
      </c>
      <c r="Q205" s="210" t="s">
        <v>129</v>
      </c>
      <c r="R205" s="210"/>
      <c r="S205" s="210" t="s">
        <v>111</v>
      </c>
      <c r="T205" s="210" t="s">
        <v>2390</v>
      </c>
      <c r="U205" s="115" t="s">
        <v>105</v>
      </c>
      <c r="V205" s="210" t="str">
        <f>IF(W205=0,"out of scope",(INDEX('CostModel Coef'!$C$17:$C$18,W205)))</f>
        <v>Elec</v>
      </c>
      <c r="W205" s="210">
        <v>2</v>
      </c>
      <c r="X205" s="210"/>
      <c r="Y205" s="116">
        <f>IFERROR(VLOOKUP(C205,LF_lamp!$A$8:$AI$68,35,0)*F205,0)</f>
        <v>42.68</v>
      </c>
      <c r="Z205" s="210"/>
      <c r="AA205" s="229">
        <f>VLOOKUP(D205,LF_Ballast!$A$8:$N$220,14,FALSE)</f>
        <v>0.9</v>
      </c>
      <c r="AB205" s="229" t="b">
        <f>VLOOKUP(D205,LF_Ballast!$A$8:$I$220,9,FALSE)="Dimming"</f>
        <v>0</v>
      </c>
      <c r="AC205" s="229" t="b">
        <f>VLOOKUP(D205,LF_Ballast!$A$8:$I$220,4,FALSE)="PS"</f>
        <v>0</v>
      </c>
      <c r="AD205" s="210"/>
      <c r="AE205" s="210">
        <f t="shared" si="31"/>
        <v>2</v>
      </c>
      <c r="AF205" s="184">
        <f t="shared" si="32"/>
        <v>0</v>
      </c>
      <c r="AG205" s="184">
        <f t="shared" si="33"/>
        <v>0</v>
      </c>
      <c r="AH205" s="184">
        <f>VLOOKUP($C205,LF_lamp!$A$8:$H$68,8,FALSE)*AE205</f>
        <v>56</v>
      </c>
      <c r="AI205" s="184">
        <f>VLOOKUP($C205,LF_lamp!$A$8:$H$68,8,FALSE)*AF205</f>
        <v>0</v>
      </c>
      <c r="AJ205" s="184">
        <f>VLOOKUP($C205,LF_lamp!$A$8:$H$68,8,FALSE)*AG205</f>
        <v>0</v>
      </c>
      <c r="AK205" s="184">
        <f t="shared" si="30"/>
        <v>2</v>
      </c>
      <c r="AL205" s="184">
        <f t="shared" si="34"/>
        <v>0</v>
      </c>
      <c r="AM205" s="184">
        <f t="shared" si="35"/>
        <v>0</v>
      </c>
      <c r="AN205" s="184"/>
      <c r="AO205" s="184">
        <f>IF($W205&gt;0,INDEX('CostModel Coef'!D$17:D$18,$W205),"")</f>
        <v>21.92</v>
      </c>
      <c r="AP205" s="184">
        <f>IF($W205&gt;0,INDEX('CostModel Coef'!E$17:E$18,$W205),"")</f>
        <v>0.161</v>
      </c>
      <c r="AQ205" s="184">
        <f>IF($W205&gt;0,INDEX('CostModel Coef'!F$17:F$18,$W205),"")</f>
        <v>19</v>
      </c>
      <c r="AR205" s="184">
        <f>IF($W205&gt;0,INDEX('CostModel Coef'!G$17:G$18,$W205),"")</f>
        <v>116</v>
      </c>
      <c r="AS205" s="184">
        <f>IF($W205&gt;0,INDEX('CostModel Coef'!H$17:H$18,$W205),"")</f>
        <v>-11.27</v>
      </c>
      <c r="AT205" s="184">
        <f>IF($W205&gt;0,INDEX('CostModel Coef'!I$17:I$18,$W205),"")</f>
        <v>0.74</v>
      </c>
      <c r="AU205" s="184">
        <f>IF($W205&gt;0,INDEX('CostModel Coef'!J$17:J$18,$W205),"")</f>
        <v>1.18</v>
      </c>
      <c r="AV205" s="184">
        <f>IF($W205&gt;0,INDEX('CostModel Coef'!K$17:K$18,$W205),"")</f>
        <v>31.59</v>
      </c>
      <c r="AW205" s="184">
        <f>IF($W205&gt;0,INDEX('CostModel Coef'!L$17:L$18,$W205),"")</f>
        <v>17.190000000000001</v>
      </c>
      <c r="AX205" s="184">
        <f>IF($W205&gt;0,INDEX('CostModel Coef'!M$17:M$18,$W205),"")</f>
        <v>0</v>
      </c>
      <c r="AY205" s="184">
        <f>IF($W205&gt;0,INDEX('CostModel Coef'!N$17:N$18,$W205),"")</f>
        <v>0</v>
      </c>
      <c r="AZ205" s="184">
        <f>IF($W205&gt;0,INDEX('CostModel Coef'!O$17:O$18,$W205),"")</f>
        <v>-10.14</v>
      </c>
      <c r="BA205" s="184"/>
      <c r="BB205" s="116">
        <f t="shared" si="39"/>
        <v>41.591999999999999</v>
      </c>
      <c r="BC205" s="116">
        <f t="shared" si="36"/>
        <v>0</v>
      </c>
      <c r="BD205" s="116">
        <f t="shared" si="37"/>
        <v>0</v>
      </c>
      <c r="BE205" s="210"/>
      <c r="BF205" s="196">
        <f t="shared" si="38"/>
        <v>84.27</v>
      </c>
      <c r="BG205" s="210"/>
      <c r="BH205" s="210"/>
    </row>
    <row r="206" spans="1:60" hidden="1">
      <c r="A206" s="210" t="s">
        <v>2391</v>
      </c>
      <c r="B206" s="210" t="s">
        <v>1317</v>
      </c>
      <c r="C206" s="210" t="s">
        <v>1253</v>
      </c>
      <c r="D206" s="210" t="s">
        <v>1563</v>
      </c>
      <c r="E206" s="210" t="s">
        <v>129</v>
      </c>
      <c r="F206" s="210">
        <v>4</v>
      </c>
      <c r="G206" s="210">
        <v>2</v>
      </c>
      <c r="H206" s="210">
        <v>2</v>
      </c>
      <c r="I206" s="210">
        <v>128</v>
      </c>
      <c r="J206" s="210" t="s">
        <v>2392</v>
      </c>
      <c r="K206" s="210" t="s">
        <v>83</v>
      </c>
      <c r="L206" s="210">
        <v>128</v>
      </c>
      <c r="M206" s="210"/>
      <c r="N206" s="210" t="s">
        <v>117</v>
      </c>
      <c r="O206" s="210"/>
      <c r="P206" s="210" t="s">
        <v>1799</v>
      </c>
      <c r="Q206" s="210" t="s">
        <v>129</v>
      </c>
      <c r="R206" s="210"/>
      <c r="S206" s="210" t="s">
        <v>111</v>
      </c>
      <c r="T206" s="210" t="s">
        <v>2393</v>
      </c>
      <c r="U206" s="115" t="s">
        <v>105</v>
      </c>
      <c r="V206" s="210" t="str">
        <f>IF(W206=0,"out of scope",(INDEX('CostModel Coef'!$C$17:$C$18,W206)))</f>
        <v>Elec</v>
      </c>
      <c r="W206" s="210">
        <v>2</v>
      </c>
      <c r="X206" s="210"/>
      <c r="Y206" s="116">
        <f>IFERROR(VLOOKUP(C206,LF_lamp!$A$8:$AI$68,35,0)*F206,0)</f>
        <v>42.68</v>
      </c>
      <c r="Z206" s="210"/>
      <c r="AA206" s="229">
        <f>VLOOKUP(D206,LF_Ballast!$A$8:$N$220,14,FALSE)</f>
        <v>1.0249999999999999</v>
      </c>
      <c r="AB206" s="229" t="b">
        <f>VLOOKUP(D206,LF_Ballast!$A$8:$I$220,9,FALSE)="Dimming"</f>
        <v>0</v>
      </c>
      <c r="AC206" s="229" t="b">
        <f>VLOOKUP(D206,LF_Ballast!$A$8:$I$220,4,FALSE)="PS"</f>
        <v>1</v>
      </c>
      <c r="AD206" s="210"/>
      <c r="AE206" s="210">
        <f t="shared" si="31"/>
        <v>2</v>
      </c>
      <c r="AF206" s="184">
        <f t="shared" si="32"/>
        <v>0</v>
      </c>
      <c r="AG206" s="184">
        <f t="shared" si="33"/>
        <v>0</v>
      </c>
      <c r="AH206" s="184">
        <f>VLOOKUP($C206,LF_lamp!$A$8:$H$68,8,FALSE)*AE206</f>
        <v>56</v>
      </c>
      <c r="AI206" s="184">
        <f>VLOOKUP($C206,LF_lamp!$A$8:$H$68,8,FALSE)*AF206</f>
        <v>0</v>
      </c>
      <c r="AJ206" s="184">
        <f>VLOOKUP($C206,LF_lamp!$A$8:$H$68,8,FALSE)*AG206</f>
        <v>0</v>
      </c>
      <c r="AK206" s="184">
        <f t="shared" si="30"/>
        <v>2</v>
      </c>
      <c r="AL206" s="184">
        <f t="shared" si="34"/>
        <v>0</v>
      </c>
      <c r="AM206" s="184">
        <f t="shared" si="35"/>
        <v>0</v>
      </c>
      <c r="AN206" s="184"/>
      <c r="AO206" s="184">
        <f>IF($W206&gt;0,INDEX('CostModel Coef'!D$17:D$18,$W206),"")</f>
        <v>21.92</v>
      </c>
      <c r="AP206" s="184">
        <f>IF($W206&gt;0,INDEX('CostModel Coef'!E$17:E$18,$W206),"")</f>
        <v>0.161</v>
      </c>
      <c r="AQ206" s="184">
        <f>IF($W206&gt;0,INDEX('CostModel Coef'!F$17:F$18,$W206),"")</f>
        <v>19</v>
      </c>
      <c r="AR206" s="184">
        <f>IF($W206&gt;0,INDEX('CostModel Coef'!G$17:G$18,$W206),"")</f>
        <v>116</v>
      </c>
      <c r="AS206" s="184">
        <f>IF($W206&gt;0,INDEX('CostModel Coef'!H$17:H$18,$W206),"")</f>
        <v>-11.27</v>
      </c>
      <c r="AT206" s="184">
        <f>IF($W206&gt;0,INDEX('CostModel Coef'!I$17:I$18,$W206),"")</f>
        <v>0.74</v>
      </c>
      <c r="AU206" s="184">
        <f>IF($W206&gt;0,INDEX('CostModel Coef'!J$17:J$18,$W206),"")</f>
        <v>1.18</v>
      </c>
      <c r="AV206" s="184">
        <f>IF($W206&gt;0,INDEX('CostModel Coef'!K$17:K$18,$W206),"")</f>
        <v>31.59</v>
      </c>
      <c r="AW206" s="184">
        <f>IF($W206&gt;0,INDEX('CostModel Coef'!L$17:L$18,$W206),"")</f>
        <v>17.190000000000001</v>
      </c>
      <c r="AX206" s="184">
        <f>IF($W206&gt;0,INDEX('CostModel Coef'!M$17:M$18,$W206),"")</f>
        <v>0</v>
      </c>
      <c r="AY206" s="184">
        <f>IF($W206&gt;0,INDEX('CostModel Coef'!N$17:N$18,$W206),"")</f>
        <v>0</v>
      </c>
      <c r="AZ206" s="184">
        <f>IF($W206&gt;0,INDEX('CostModel Coef'!O$17:O$18,$W206),"")</f>
        <v>-10.14</v>
      </c>
      <c r="BA206" s="184"/>
      <c r="BB206" s="116">
        <f t="shared" si="39"/>
        <v>75.972000000000008</v>
      </c>
      <c r="BC206" s="116">
        <f t="shared" si="36"/>
        <v>0</v>
      </c>
      <c r="BD206" s="116">
        <f t="shared" si="37"/>
        <v>0</v>
      </c>
      <c r="BE206" s="210"/>
      <c r="BF206" s="196">
        <f t="shared" si="38"/>
        <v>118.65</v>
      </c>
      <c r="BG206" s="210"/>
      <c r="BH206" s="210"/>
    </row>
    <row r="207" spans="1:60" hidden="1">
      <c r="A207" s="210" t="s">
        <v>2394</v>
      </c>
      <c r="B207" s="210" t="s">
        <v>1317</v>
      </c>
      <c r="C207" s="210" t="s">
        <v>1253</v>
      </c>
      <c r="D207" s="210" t="s">
        <v>1563</v>
      </c>
      <c r="E207" s="210" t="s">
        <v>129</v>
      </c>
      <c r="F207" s="210">
        <v>6</v>
      </c>
      <c r="G207" s="210">
        <v>3</v>
      </c>
      <c r="H207" s="210">
        <v>2</v>
      </c>
      <c r="I207" s="210">
        <v>192</v>
      </c>
      <c r="J207" s="210" t="s">
        <v>2395</v>
      </c>
      <c r="K207" s="210" t="s">
        <v>83</v>
      </c>
      <c r="L207" s="210">
        <v>192</v>
      </c>
      <c r="M207" s="210"/>
      <c r="N207" s="210" t="s">
        <v>117</v>
      </c>
      <c r="O207" s="210"/>
      <c r="P207" s="210" t="s">
        <v>1799</v>
      </c>
      <c r="Q207" s="210" t="s">
        <v>129</v>
      </c>
      <c r="R207" s="210"/>
      <c r="S207" s="210" t="s">
        <v>111</v>
      </c>
      <c r="T207" s="210" t="s">
        <v>2396</v>
      </c>
      <c r="U207" s="115" t="s">
        <v>105</v>
      </c>
      <c r="V207" s="210" t="str">
        <f>IF(W207=0,"out of scope",(INDEX('CostModel Coef'!$C$17:$C$18,W207)))</f>
        <v>Elec</v>
      </c>
      <c r="W207" s="210">
        <v>2</v>
      </c>
      <c r="X207" s="210"/>
      <c r="Y207" s="116">
        <f>IFERROR(VLOOKUP(C207,LF_lamp!$A$8:$AI$68,35,0)*F207,0)</f>
        <v>64.02</v>
      </c>
      <c r="Z207" s="210"/>
      <c r="AA207" s="229">
        <f>VLOOKUP(D207,LF_Ballast!$A$8:$N$220,14,FALSE)</f>
        <v>1.0249999999999999</v>
      </c>
      <c r="AB207" s="229" t="b">
        <f>VLOOKUP(D207,LF_Ballast!$A$8:$I$220,9,FALSE)="Dimming"</f>
        <v>0</v>
      </c>
      <c r="AC207" s="229" t="b">
        <f>VLOOKUP(D207,LF_Ballast!$A$8:$I$220,4,FALSE)="PS"</f>
        <v>1</v>
      </c>
      <c r="AD207" s="210"/>
      <c r="AE207" s="210">
        <f t="shared" si="31"/>
        <v>2</v>
      </c>
      <c r="AF207" s="184">
        <f t="shared" si="32"/>
        <v>0</v>
      </c>
      <c r="AG207" s="184">
        <f t="shared" si="33"/>
        <v>0</v>
      </c>
      <c r="AH207" s="184">
        <f>VLOOKUP($C207,LF_lamp!$A$8:$H$68,8,FALSE)*AE207</f>
        <v>56</v>
      </c>
      <c r="AI207" s="184">
        <f>VLOOKUP($C207,LF_lamp!$A$8:$H$68,8,FALSE)*AF207</f>
        <v>0</v>
      </c>
      <c r="AJ207" s="184">
        <f>VLOOKUP($C207,LF_lamp!$A$8:$H$68,8,FALSE)*AG207</f>
        <v>0</v>
      </c>
      <c r="AK207" s="184">
        <f t="shared" si="30"/>
        <v>3</v>
      </c>
      <c r="AL207" s="184">
        <f t="shared" si="34"/>
        <v>0</v>
      </c>
      <c r="AM207" s="184">
        <f t="shared" si="35"/>
        <v>0</v>
      </c>
      <c r="AN207" s="184"/>
      <c r="AO207" s="184">
        <f>IF($W207&gt;0,INDEX('CostModel Coef'!D$17:D$18,$W207),"")</f>
        <v>21.92</v>
      </c>
      <c r="AP207" s="184">
        <f>IF($W207&gt;0,INDEX('CostModel Coef'!E$17:E$18,$W207),"")</f>
        <v>0.161</v>
      </c>
      <c r="AQ207" s="184">
        <f>IF($W207&gt;0,INDEX('CostModel Coef'!F$17:F$18,$W207),"")</f>
        <v>19</v>
      </c>
      <c r="AR207" s="184">
        <f>IF($W207&gt;0,INDEX('CostModel Coef'!G$17:G$18,$W207),"")</f>
        <v>116</v>
      </c>
      <c r="AS207" s="184">
        <f>IF($W207&gt;0,INDEX('CostModel Coef'!H$17:H$18,$W207),"")</f>
        <v>-11.27</v>
      </c>
      <c r="AT207" s="184">
        <f>IF($W207&gt;0,INDEX('CostModel Coef'!I$17:I$18,$W207),"")</f>
        <v>0.74</v>
      </c>
      <c r="AU207" s="184">
        <f>IF($W207&gt;0,INDEX('CostModel Coef'!J$17:J$18,$W207),"")</f>
        <v>1.18</v>
      </c>
      <c r="AV207" s="184">
        <f>IF($W207&gt;0,INDEX('CostModel Coef'!K$17:K$18,$W207),"")</f>
        <v>31.59</v>
      </c>
      <c r="AW207" s="184">
        <f>IF($W207&gt;0,INDEX('CostModel Coef'!L$17:L$18,$W207),"")</f>
        <v>17.190000000000001</v>
      </c>
      <c r="AX207" s="184">
        <f>IF($W207&gt;0,INDEX('CostModel Coef'!M$17:M$18,$W207),"")</f>
        <v>0</v>
      </c>
      <c r="AY207" s="184">
        <f>IF($W207&gt;0,INDEX('CostModel Coef'!N$17:N$18,$W207),"")</f>
        <v>0</v>
      </c>
      <c r="AZ207" s="184">
        <f>IF($W207&gt;0,INDEX('CostModel Coef'!O$17:O$18,$W207),"")</f>
        <v>-10.14</v>
      </c>
      <c r="BA207" s="184"/>
      <c r="BB207" s="116">
        <f t="shared" si="39"/>
        <v>113.95800000000001</v>
      </c>
      <c r="BC207" s="116">
        <f t="shared" si="36"/>
        <v>0</v>
      </c>
      <c r="BD207" s="116">
        <f t="shared" si="37"/>
        <v>0</v>
      </c>
      <c r="BE207" s="210"/>
      <c r="BF207" s="196">
        <f t="shared" si="38"/>
        <v>177.98</v>
      </c>
      <c r="BG207" s="210"/>
      <c r="BH207" s="210"/>
    </row>
    <row r="208" spans="1:60" hidden="1">
      <c r="A208" s="210" t="s">
        <v>2397</v>
      </c>
      <c r="B208" s="210" t="s">
        <v>1317</v>
      </c>
      <c r="C208" s="210" t="s">
        <v>1253</v>
      </c>
      <c r="D208" s="210" t="s">
        <v>1563</v>
      </c>
      <c r="E208" s="210" t="s">
        <v>129</v>
      </c>
      <c r="F208" s="210">
        <v>8</v>
      </c>
      <c r="G208" s="210">
        <v>4</v>
      </c>
      <c r="H208" s="210">
        <v>2</v>
      </c>
      <c r="I208" s="210">
        <v>256</v>
      </c>
      <c r="J208" s="210" t="s">
        <v>2398</v>
      </c>
      <c r="K208" s="210" t="s">
        <v>83</v>
      </c>
      <c r="L208" s="210">
        <v>256</v>
      </c>
      <c r="M208" s="210"/>
      <c r="N208" s="210" t="s">
        <v>117</v>
      </c>
      <c r="O208" s="210"/>
      <c r="P208" s="210" t="s">
        <v>1799</v>
      </c>
      <c r="Q208" s="210" t="s">
        <v>129</v>
      </c>
      <c r="R208" s="210"/>
      <c r="S208" s="210" t="s">
        <v>111</v>
      </c>
      <c r="T208" s="210" t="s">
        <v>2399</v>
      </c>
      <c r="U208" s="115" t="s">
        <v>105</v>
      </c>
      <c r="V208" s="210" t="str">
        <f>IF(W208=0,"out of scope",(INDEX('CostModel Coef'!$C$17:$C$18,W208)))</f>
        <v>Elec</v>
      </c>
      <c r="W208" s="210">
        <v>2</v>
      </c>
      <c r="X208" s="210"/>
      <c r="Y208" s="116">
        <f>IFERROR(VLOOKUP(C208,LF_lamp!$A$8:$AI$68,35,0)*F208,0)</f>
        <v>85.36</v>
      </c>
      <c r="Z208" s="210"/>
      <c r="AA208" s="229">
        <f>VLOOKUP(D208,LF_Ballast!$A$8:$N$220,14,FALSE)</f>
        <v>1.0249999999999999</v>
      </c>
      <c r="AB208" s="229" t="b">
        <f>VLOOKUP(D208,LF_Ballast!$A$8:$I$220,9,FALSE)="Dimming"</f>
        <v>0</v>
      </c>
      <c r="AC208" s="229" t="b">
        <f>VLOOKUP(D208,LF_Ballast!$A$8:$I$220,4,FALSE)="PS"</f>
        <v>1</v>
      </c>
      <c r="AD208" s="210"/>
      <c r="AE208" s="210">
        <f t="shared" si="31"/>
        <v>2</v>
      </c>
      <c r="AF208" s="184">
        <f t="shared" si="32"/>
        <v>0</v>
      </c>
      <c r="AG208" s="184">
        <f t="shared" si="33"/>
        <v>0</v>
      </c>
      <c r="AH208" s="184">
        <f>VLOOKUP($C208,LF_lamp!$A$8:$H$68,8,FALSE)*AE208</f>
        <v>56</v>
      </c>
      <c r="AI208" s="184">
        <f>VLOOKUP($C208,LF_lamp!$A$8:$H$68,8,FALSE)*AF208</f>
        <v>0</v>
      </c>
      <c r="AJ208" s="184">
        <f>VLOOKUP($C208,LF_lamp!$A$8:$H$68,8,FALSE)*AG208</f>
        <v>0</v>
      </c>
      <c r="AK208" s="184">
        <f>IF(ISNUMBER($H208),$G208,1)</f>
        <v>4</v>
      </c>
      <c r="AL208" s="184">
        <f t="shared" si="34"/>
        <v>0</v>
      </c>
      <c r="AM208" s="184">
        <f t="shared" si="35"/>
        <v>0</v>
      </c>
      <c r="AN208" s="184"/>
      <c r="AO208" s="184">
        <f>IF($W208&gt;0,INDEX('CostModel Coef'!D$17:D$18,$W208),"")</f>
        <v>21.92</v>
      </c>
      <c r="AP208" s="184">
        <f>IF($W208&gt;0,INDEX('CostModel Coef'!E$17:E$18,$W208),"")</f>
        <v>0.161</v>
      </c>
      <c r="AQ208" s="184">
        <f>IF($W208&gt;0,INDEX('CostModel Coef'!F$17:F$18,$W208),"")</f>
        <v>19</v>
      </c>
      <c r="AR208" s="184">
        <f>IF($W208&gt;0,INDEX('CostModel Coef'!G$17:G$18,$W208),"")</f>
        <v>116</v>
      </c>
      <c r="AS208" s="184">
        <f>IF($W208&gt;0,INDEX('CostModel Coef'!H$17:H$18,$W208),"")</f>
        <v>-11.27</v>
      </c>
      <c r="AT208" s="184">
        <f>IF($W208&gt;0,INDEX('CostModel Coef'!I$17:I$18,$W208),"")</f>
        <v>0.74</v>
      </c>
      <c r="AU208" s="184">
        <f>IF($W208&gt;0,INDEX('CostModel Coef'!J$17:J$18,$W208),"")</f>
        <v>1.18</v>
      </c>
      <c r="AV208" s="184">
        <f>IF($W208&gt;0,INDEX('CostModel Coef'!K$17:K$18,$W208),"")</f>
        <v>31.59</v>
      </c>
      <c r="AW208" s="184">
        <f>IF($W208&gt;0,INDEX('CostModel Coef'!L$17:L$18,$W208),"")</f>
        <v>17.190000000000001</v>
      </c>
      <c r="AX208" s="184">
        <f>IF($W208&gt;0,INDEX('CostModel Coef'!M$17:M$18,$W208),"")</f>
        <v>0</v>
      </c>
      <c r="AY208" s="184">
        <f>IF($W208&gt;0,INDEX('CostModel Coef'!N$17:N$18,$W208),"")</f>
        <v>0</v>
      </c>
      <c r="AZ208" s="184">
        <f>IF($W208&gt;0,INDEX('CostModel Coef'!O$17:O$18,$W208),"")</f>
        <v>-10.14</v>
      </c>
      <c r="BA208" s="184"/>
      <c r="BB208" s="116">
        <f t="shared" si="39"/>
        <v>151.94400000000002</v>
      </c>
      <c r="BC208" s="116">
        <f t="shared" si="36"/>
        <v>0</v>
      </c>
      <c r="BD208" s="116">
        <f t="shared" si="37"/>
        <v>0</v>
      </c>
      <c r="BE208" s="210"/>
      <c r="BF208" s="196">
        <f t="shared" si="38"/>
        <v>237.3</v>
      </c>
      <c r="BG208" s="210"/>
      <c r="BH208" s="210"/>
    </row>
    <row r="209" spans="1:60" hidden="1">
      <c r="A209" s="210" t="s">
        <v>2400</v>
      </c>
      <c r="B209" s="210" t="s">
        <v>1317</v>
      </c>
      <c r="C209" s="210" t="s">
        <v>1253</v>
      </c>
      <c r="D209" s="210" t="s">
        <v>1563</v>
      </c>
      <c r="E209" s="210" t="s">
        <v>129</v>
      </c>
      <c r="F209" s="210">
        <v>1</v>
      </c>
      <c r="G209" s="210">
        <v>0.5</v>
      </c>
      <c r="H209" s="210">
        <v>2</v>
      </c>
      <c r="I209" s="210">
        <v>32</v>
      </c>
      <c r="J209" s="210" t="s">
        <v>2401</v>
      </c>
      <c r="K209" s="210" t="s">
        <v>83</v>
      </c>
      <c r="L209" s="210">
        <v>32</v>
      </c>
      <c r="M209" s="210"/>
      <c r="N209" s="210" t="s">
        <v>117</v>
      </c>
      <c r="O209" s="210"/>
      <c r="P209" s="210" t="s">
        <v>1799</v>
      </c>
      <c r="Q209" s="210" t="s">
        <v>129</v>
      </c>
      <c r="R209" s="210"/>
      <c r="S209" s="210" t="s">
        <v>111</v>
      </c>
      <c r="T209" s="210" t="s">
        <v>2402</v>
      </c>
      <c r="U209" s="115" t="s">
        <v>105</v>
      </c>
      <c r="V209" s="210" t="str">
        <f>IF(W209=0,"out of scope",(INDEX('CostModel Coef'!$C$17:$C$18,W209)))</f>
        <v>Elec</v>
      </c>
      <c r="W209" s="210">
        <v>2</v>
      </c>
      <c r="X209" s="210"/>
      <c r="Y209" s="116">
        <f>IFERROR(VLOOKUP(C209,LF_lamp!$A$8:$AI$68,35,0)*F209,0)</f>
        <v>10.67</v>
      </c>
      <c r="Z209" s="210"/>
      <c r="AA209" s="229">
        <f>VLOOKUP(D209,LF_Ballast!$A$8:$N$220,14,FALSE)</f>
        <v>1.0249999999999999</v>
      </c>
      <c r="AB209" s="229" t="b">
        <f>VLOOKUP(D209,LF_Ballast!$A$8:$I$220,9,FALSE)="Dimming"</f>
        <v>0</v>
      </c>
      <c r="AC209" s="229" t="b">
        <f>VLOOKUP(D209,LF_Ballast!$A$8:$I$220,4,FALSE)="PS"</f>
        <v>1</v>
      </c>
      <c r="AD209" s="210"/>
      <c r="AE209" s="210">
        <f t="shared" si="31"/>
        <v>2</v>
      </c>
      <c r="AF209" s="184">
        <f t="shared" si="32"/>
        <v>0</v>
      </c>
      <c r="AG209" s="184">
        <f t="shared" si="33"/>
        <v>0</v>
      </c>
      <c r="AH209" s="184">
        <f>VLOOKUP($C209,LF_lamp!$A$8:$H$68,8,FALSE)*AE209</f>
        <v>56</v>
      </c>
      <c r="AI209" s="184">
        <f>VLOOKUP($C209,LF_lamp!$A$8:$H$68,8,FALSE)*AF209</f>
        <v>0</v>
      </c>
      <c r="AJ209" s="184">
        <f>VLOOKUP($C209,LF_lamp!$A$8:$H$68,8,FALSE)*AG209</f>
        <v>0</v>
      </c>
      <c r="AK209" s="184">
        <f t="shared" ref="AK209:AK272" si="40">IF(ISNUMBER($H209),$G209,1)</f>
        <v>0.5</v>
      </c>
      <c r="AL209" s="184">
        <f t="shared" si="34"/>
        <v>0</v>
      </c>
      <c r="AM209" s="184">
        <f t="shared" si="35"/>
        <v>0</v>
      </c>
      <c r="AN209" s="184"/>
      <c r="AO209" s="184">
        <f>IF($W209&gt;0,INDEX('CostModel Coef'!D$17:D$18,$W209),"")</f>
        <v>21.92</v>
      </c>
      <c r="AP209" s="184">
        <f>IF($W209&gt;0,INDEX('CostModel Coef'!E$17:E$18,$W209),"")</f>
        <v>0.161</v>
      </c>
      <c r="AQ209" s="184">
        <f>IF($W209&gt;0,INDEX('CostModel Coef'!F$17:F$18,$W209),"")</f>
        <v>19</v>
      </c>
      <c r="AR209" s="184">
        <f>IF($W209&gt;0,INDEX('CostModel Coef'!G$17:G$18,$W209),"")</f>
        <v>116</v>
      </c>
      <c r="AS209" s="184">
        <f>IF($W209&gt;0,INDEX('CostModel Coef'!H$17:H$18,$W209),"")</f>
        <v>-11.27</v>
      </c>
      <c r="AT209" s="184">
        <f>IF($W209&gt;0,INDEX('CostModel Coef'!I$17:I$18,$W209),"")</f>
        <v>0.74</v>
      </c>
      <c r="AU209" s="184">
        <f>IF($W209&gt;0,INDEX('CostModel Coef'!J$17:J$18,$W209),"")</f>
        <v>1.18</v>
      </c>
      <c r="AV209" s="184">
        <f>IF($W209&gt;0,INDEX('CostModel Coef'!K$17:K$18,$W209),"")</f>
        <v>31.59</v>
      </c>
      <c r="AW209" s="184">
        <f>IF($W209&gt;0,INDEX('CostModel Coef'!L$17:L$18,$W209),"")</f>
        <v>17.190000000000001</v>
      </c>
      <c r="AX209" s="184">
        <f>IF($W209&gt;0,INDEX('CostModel Coef'!M$17:M$18,$W209),"")</f>
        <v>0</v>
      </c>
      <c r="AY209" s="184">
        <f>IF($W209&gt;0,INDEX('CostModel Coef'!N$17:N$18,$W209),"")</f>
        <v>0</v>
      </c>
      <c r="AZ209" s="184">
        <f>IF($W209&gt;0,INDEX('CostModel Coef'!O$17:O$18,$W209),"")</f>
        <v>-10.14</v>
      </c>
      <c r="BA209" s="184"/>
      <c r="BB209" s="116">
        <f t="shared" si="39"/>
        <v>18.993000000000002</v>
      </c>
      <c r="BC209" s="116">
        <f t="shared" si="36"/>
        <v>0</v>
      </c>
      <c r="BD209" s="116">
        <f t="shared" si="37"/>
        <v>0</v>
      </c>
      <c r="BE209" s="210"/>
      <c r="BF209" s="196">
        <f t="shared" si="38"/>
        <v>29.66</v>
      </c>
      <c r="BG209" s="210"/>
      <c r="BH209" s="210"/>
    </row>
    <row r="210" spans="1:60" hidden="1">
      <c r="A210" s="210" t="s">
        <v>2403</v>
      </c>
      <c r="B210" s="210" t="s">
        <v>203</v>
      </c>
      <c r="C210" s="210" t="s">
        <v>1253</v>
      </c>
      <c r="D210" s="210" t="s">
        <v>1563</v>
      </c>
      <c r="E210" s="210" t="s">
        <v>129</v>
      </c>
      <c r="F210" s="210">
        <v>1</v>
      </c>
      <c r="G210" s="210">
        <v>1</v>
      </c>
      <c r="H210" s="210">
        <v>1</v>
      </c>
      <c r="I210" s="210">
        <v>33</v>
      </c>
      <c r="J210" s="210" t="s">
        <v>2404</v>
      </c>
      <c r="K210" s="210" t="s">
        <v>83</v>
      </c>
      <c r="L210" s="210">
        <v>33</v>
      </c>
      <c r="M210" s="210"/>
      <c r="N210" s="210" t="s">
        <v>117</v>
      </c>
      <c r="O210" s="210"/>
      <c r="P210" s="210" t="s">
        <v>1799</v>
      </c>
      <c r="Q210" s="210" t="s">
        <v>129</v>
      </c>
      <c r="R210" s="210"/>
      <c r="S210" s="210" t="s">
        <v>111</v>
      </c>
      <c r="T210" s="210" t="s">
        <v>2405</v>
      </c>
      <c r="U210" s="115" t="s">
        <v>105</v>
      </c>
      <c r="V210" s="210" t="str">
        <f>IF(W210=0,"out of scope",(INDEX('CostModel Coef'!$C$17:$C$18,W210)))</f>
        <v>Elec</v>
      </c>
      <c r="W210" s="210">
        <v>2</v>
      </c>
      <c r="X210" s="210"/>
      <c r="Y210" s="116">
        <f>IFERROR(VLOOKUP(C210,LF_lamp!$A$8:$AI$68,35,0)*F210,0)</f>
        <v>10.67</v>
      </c>
      <c r="Z210" s="210"/>
      <c r="AA210" s="229">
        <f>VLOOKUP(D210,LF_Ballast!$A$8:$N$220,14,FALSE)</f>
        <v>1.0249999999999999</v>
      </c>
      <c r="AB210" s="229" t="b">
        <f>VLOOKUP(D210,LF_Ballast!$A$8:$I$220,9,FALSE)="Dimming"</f>
        <v>0</v>
      </c>
      <c r="AC210" s="229" t="b">
        <f>VLOOKUP(D210,LF_Ballast!$A$8:$I$220,4,FALSE)="PS"</f>
        <v>1</v>
      </c>
      <c r="AD210" s="210"/>
      <c r="AE210" s="210">
        <f t="shared" si="31"/>
        <v>1</v>
      </c>
      <c r="AF210" s="184">
        <f t="shared" si="32"/>
        <v>0</v>
      </c>
      <c r="AG210" s="184">
        <f t="shared" si="33"/>
        <v>0</v>
      </c>
      <c r="AH210" s="184">
        <f>VLOOKUP($C210,LF_lamp!$A$8:$H$68,8,FALSE)*AE210</f>
        <v>28</v>
      </c>
      <c r="AI210" s="184">
        <f>VLOOKUP($C210,LF_lamp!$A$8:$H$68,8,FALSE)*AF210</f>
        <v>0</v>
      </c>
      <c r="AJ210" s="184">
        <f>VLOOKUP($C210,LF_lamp!$A$8:$H$68,8,FALSE)*AG210</f>
        <v>0</v>
      </c>
      <c r="AK210" s="184">
        <f t="shared" si="40"/>
        <v>1</v>
      </c>
      <c r="AL210" s="184">
        <f t="shared" si="34"/>
        <v>0</v>
      </c>
      <c r="AM210" s="184">
        <f t="shared" si="35"/>
        <v>0</v>
      </c>
      <c r="AN210" s="184"/>
      <c r="AO210" s="184">
        <f>IF($W210&gt;0,INDEX('CostModel Coef'!D$17:D$18,$W210),"")</f>
        <v>21.92</v>
      </c>
      <c r="AP210" s="184">
        <f>IF($W210&gt;0,INDEX('CostModel Coef'!E$17:E$18,$W210),"")</f>
        <v>0.161</v>
      </c>
      <c r="AQ210" s="184">
        <f>IF($W210&gt;0,INDEX('CostModel Coef'!F$17:F$18,$W210),"")</f>
        <v>19</v>
      </c>
      <c r="AR210" s="184">
        <f>IF($W210&gt;0,INDEX('CostModel Coef'!G$17:G$18,$W210),"")</f>
        <v>116</v>
      </c>
      <c r="AS210" s="184">
        <f>IF($W210&gt;0,INDEX('CostModel Coef'!H$17:H$18,$W210),"")</f>
        <v>-11.27</v>
      </c>
      <c r="AT210" s="184">
        <f>IF($W210&gt;0,INDEX('CostModel Coef'!I$17:I$18,$W210),"")</f>
        <v>0.74</v>
      </c>
      <c r="AU210" s="184">
        <f>IF($W210&gt;0,INDEX('CostModel Coef'!J$17:J$18,$W210),"")</f>
        <v>1.18</v>
      </c>
      <c r="AV210" s="184">
        <f>IF($W210&gt;0,INDEX('CostModel Coef'!K$17:K$18,$W210),"")</f>
        <v>31.59</v>
      </c>
      <c r="AW210" s="184">
        <f>IF($W210&gt;0,INDEX('CostModel Coef'!L$17:L$18,$W210),"")</f>
        <v>17.190000000000001</v>
      </c>
      <c r="AX210" s="184">
        <f>IF($W210&gt;0,INDEX('CostModel Coef'!M$17:M$18,$W210),"")</f>
        <v>0</v>
      </c>
      <c r="AY210" s="184">
        <f>IF($W210&gt;0,INDEX('CostModel Coef'!N$17:N$18,$W210),"")</f>
        <v>0</v>
      </c>
      <c r="AZ210" s="184">
        <f>IF($W210&gt;0,INDEX('CostModel Coef'!O$17:O$18,$W210),"")</f>
        <v>-10.14</v>
      </c>
      <c r="BA210" s="184"/>
      <c r="BB210" s="116">
        <f t="shared" si="39"/>
        <v>33.478000000000002</v>
      </c>
      <c r="BC210" s="116">
        <f t="shared" si="36"/>
        <v>0</v>
      </c>
      <c r="BD210" s="116">
        <f t="shared" si="37"/>
        <v>0</v>
      </c>
      <c r="BE210" s="210"/>
      <c r="BF210" s="196">
        <f t="shared" si="38"/>
        <v>44.15</v>
      </c>
      <c r="BG210" s="210"/>
      <c r="BH210" s="210"/>
    </row>
    <row r="211" spans="1:60" hidden="1">
      <c r="A211" s="210" t="s">
        <v>2406</v>
      </c>
      <c r="B211" s="210" t="s">
        <v>203</v>
      </c>
      <c r="C211" s="210" t="s">
        <v>1253</v>
      </c>
      <c r="D211" s="210" t="s">
        <v>1563</v>
      </c>
      <c r="E211" s="210" t="s">
        <v>129</v>
      </c>
      <c r="F211" s="210">
        <v>2</v>
      </c>
      <c r="G211" s="210">
        <v>1</v>
      </c>
      <c r="H211" s="210">
        <v>2</v>
      </c>
      <c r="I211" s="210">
        <v>64</v>
      </c>
      <c r="J211" s="210" t="s">
        <v>2407</v>
      </c>
      <c r="K211" s="210" t="s">
        <v>83</v>
      </c>
      <c r="L211" s="210">
        <v>64</v>
      </c>
      <c r="M211" s="210"/>
      <c r="N211" s="210" t="s">
        <v>117</v>
      </c>
      <c r="O211" s="210"/>
      <c r="P211" s="210" t="s">
        <v>1799</v>
      </c>
      <c r="Q211" s="210" t="s">
        <v>129</v>
      </c>
      <c r="R211" s="210"/>
      <c r="S211" s="210" t="s">
        <v>111</v>
      </c>
      <c r="T211" s="210" t="s">
        <v>2408</v>
      </c>
      <c r="U211" s="115" t="s">
        <v>105</v>
      </c>
      <c r="V211" s="210" t="str">
        <f>IF(W211=0,"out of scope",(INDEX('CostModel Coef'!$C$17:$C$18,W211)))</f>
        <v>Elec</v>
      </c>
      <c r="W211" s="210">
        <v>2</v>
      </c>
      <c r="X211" s="210"/>
      <c r="Y211" s="116">
        <f>IFERROR(VLOOKUP(C211,LF_lamp!$A$8:$AI$68,35,0)*F211,0)</f>
        <v>21.34</v>
      </c>
      <c r="Z211" s="210"/>
      <c r="AA211" s="229">
        <f>VLOOKUP(D211,LF_Ballast!$A$8:$N$220,14,FALSE)</f>
        <v>1.0249999999999999</v>
      </c>
      <c r="AB211" s="229" t="b">
        <f>VLOOKUP(D211,LF_Ballast!$A$8:$I$220,9,FALSE)="Dimming"</f>
        <v>0</v>
      </c>
      <c r="AC211" s="229" t="b">
        <f>VLOOKUP(D211,LF_Ballast!$A$8:$I$220,4,FALSE)="PS"</f>
        <v>1</v>
      </c>
      <c r="AD211" s="210"/>
      <c r="AE211" s="210">
        <f t="shared" si="31"/>
        <v>2</v>
      </c>
      <c r="AF211" s="184">
        <f t="shared" si="32"/>
        <v>0</v>
      </c>
      <c r="AG211" s="184">
        <f t="shared" si="33"/>
        <v>0</v>
      </c>
      <c r="AH211" s="184">
        <f>VLOOKUP($C211,LF_lamp!$A$8:$H$68,8,FALSE)*AE211</f>
        <v>56</v>
      </c>
      <c r="AI211" s="184">
        <f>VLOOKUP($C211,LF_lamp!$A$8:$H$68,8,FALSE)*AF211</f>
        <v>0</v>
      </c>
      <c r="AJ211" s="184">
        <f>VLOOKUP($C211,LF_lamp!$A$8:$H$68,8,FALSE)*AG211</f>
        <v>0</v>
      </c>
      <c r="AK211" s="184">
        <f t="shared" si="40"/>
        <v>1</v>
      </c>
      <c r="AL211" s="184">
        <f t="shared" si="34"/>
        <v>0</v>
      </c>
      <c r="AM211" s="184">
        <f t="shared" si="35"/>
        <v>0</v>
      </c>
      <c r="AN211" s="184"/>
      <c r="AO211" s="184">
        <f>IF($W211&gt;0,INDEX('CostModel Coef'!D$17:D$18,$W211),"")</f>
        <v>21.92</v>
      </c>
      <c r="AP211" s="184">
        <f>IF($W211&gt;0,INDEX('CostModel Coef'!E$17:E$18,$W211),"")</f>
        <v>0.161</v>
      </c>
      <c r="AQ211" s="184">
        <f>IF($W211&gt;0,INDEX('CostModel Coef'!F$17:F$18,$W211),"")</f>
        <v>19</v>
      </c>
      <c r="AR211" s="184">
        <f>IF($W211&gt;0,INDEX('CostModel Coef'!G$17:G$18,$W211),"")</f>
        <v>116</v>
      </c>
      <c r="AS211" s="184">
        <f>IF($W211&gt;0,INDEX('CostModel Coef'!H$17:H$18,$W211),"")</f>
        <v>-11.27</v>
      </c>
      <c r="AT211" s="184">
        <f>IF($W211&gt;0,INDEX('CostModel Coef'!I$17:I$18,$W211),"")</f>
        <v>0.74</v>
      </c>
      <c r="AU211" s="184">
        <f>IF($W211&gt;0,INDEX('CostModel Coef'!J$17:J$18,$W211),"")</f>
        <v>1.18</v>
      </c>
      <c r="AV211" s="184">
        <f>IF($W211&gt;0,INDEX('CostModel Coef'!K$17:K$18,$W211),"")</f>
        <v>31.59</v>
      </c>
      <c r="AW211" s="184">
        <f>IF($W211&gt;0,INDEX('CostModel Coef'!L$17:L$18,$W211),"")</f>
        <v>17.190000000000001</v>
      </c>
      <c r="AX211" s="184">
        <f>IF($W211&gt;0,INDEX('CostModel Coef'!M$17:M$18,$W211),"")</f>
        <v>0</v>
      </c>
      <c r="AY211" s="184">
        <f>IF($W211&gt;0,INDEX('CostModel Coef'!N$17:N$18,$W211),"")</f>
        <v>0</v>
      </c>
      <c r="AZ211" s="184">
        <f>IF($W211&gt;0,INDEX('CostModel Coef'!O$17:O$18,$W211),"")</f>
        <v>-10.14</v>
      </c>
      <c r="BA211" s="184"/>
      <c r="BB211" s="116">
        <f t="shared" si="39"/>
        <v>37.986000000000004</v>
      </c>
      <c r="BC211" s="116">
        <f t="shared" si="36"/>
        <v>0</v>
      </c>
      <c r="BD211" s="116">
        <f t="shared" si="37"/>
        <v>0</v>
      </c>
      <c r="BE211" s="210"/>
      <c r="BF211" s="196">
        <f t="shared" si="38"/>
        <v>59.33</v>
      </c>
      <c r="BG211" s="210"/>
      <c r="BH211" s="210"/>
    </row>
    <row r="212" spans="1:60" hidden="1">
      <c r="A212" s="210" t="s">
        <v>2409</v>
      </c>
      <c r="B212" s="210" t="s">
        <v>203</v>
      </c>
      <c r="C212" s="210" t="s">
        <v>1253</v>
      </c>
      <c r="D212" s="210" t="s">
        <v>1563</v>
      </c>
      <c r="E212" s="210" t="s">
        <v>129</v>
      </c>
      <c r="F212" s="210">
        <v>3</v>
      </c>
      <c r="G212" s="210">
        <v>2</v>
      </c>
      <c r="H212" s="210" t="s">
        <v>1857</v>
      </c>
      <c r="I212" s="210">
        <v>97</v>
      </c>
      <c r="J212" s="210" t="s">
        <v>2410</v>
      </c>
      <c r="K212" s="210" t="s">
        <v>83</v>
      </c>
      <c r="L212" s="210">
        <v>97</v>
      </c>
      <c r="M212" s="210"/>
      <c r="N212" s="210" t="s">
        <v>117</v>
      </c>
      <c r="O212" s="210"/>
      <c r="P212" s="210" t="s">
        <v>1799</v>
      </c>
      <c r="Q212" s="210" t="s">
        <v>129</v>
      </c>
      <c r="R212" s="210"/>
      <c r="S212" s="210" t="s">
        <v>111</v>
      </c>
      <c r="T212" s="210" t="s">
        <v>2411</v>
      </c>
      <c r="U212" s="115" t="s">
        <v>105</v>
      </c>
      <c r="V212" s="210" t="str">
        <f>IF(W212=0,"out of scope",(INDEX('CostModel Coef'!$C$17:$C$18,W212)))</f>
        <v>Elec</v>
      </c>
      <c r="W212" s="210">
        <v>2</v>
      </c>
      <c r="X212" s="210"/>
      <c r="Y212" s="116">
        <f>IFERROR(VLOOKUP(C212,LF_lamp!$A$8:$AI$68,35,0)*F212,0)</f>
        <v>32.01</v>
      </c>
      <c r="Z212" s="210"/>
      <c r="AA212" s="229">
        <f>VLOOKUP(D212,LF_Ballast!$A$8:$N$220,14,FALSE)</f>
        <v>1.0249999999999999</v>
      </c>
      <c r="AB212" s="229" t="b">
        <f>VLOOKUP(D212,LF_Ballast!$A$8:$I$220,9,FALSE)="Dimming"</f>
        <v>0</v>
      </c>
      <c r="AC212" s="229" t="b">
        <f>VLOOKUP(D212,LF_Ballast!$A$8:$I$220,4,FALSE)="PS"</f>
        <v>1</v>
      </c>
      <c r="AD212" s="210"/>
      <c r="AE212" s="210">
        <f t="shared" si="31"/>
        <v>1</v>
      </c>
      <c r="AF212" s="184">
        <f t="shared" si="32"/>
        <v>2</v>
      </c>
      <c r="AG212" s="184">
        <f t="shared" si="33"/>
        <v>0</v>
      </c>
      <c r="AH212" s="184">
        <f>VLOOKUP($C212,LF_lamp!$A$8:$H$68,8,FALSE)*AE212</f>
        <v>28</v>
      </c>
      <c r="AI212" s="184">
        <f>VLOOKUP($C212,LF_lamp!$A$8:$H$68,8,FALSE)*AF212</f>
        <v>56</v>
      </c>
      <c r="AJ212" s="184">
        <f>VLOOKUP($C212,LF_lamp!$A$8:$H$68,8,FALSE)*AG212</f>
        <v>0</v>
      </c>
      <c r="AK212" s="184">
        <f t="shared" si="40"/>
        <v>1</v>
      </c>
      <c r="AL212" s="184">
        <f t="shared" si="34"/>
        <v>1</v>
      </c>
      <c r="AM212" s="184">
        <f t="shared" si="35"/>
        <v>0</v>
      </c>
      <c r="AN212" s="184"/>
      <c r="AO212" s="184">
        <f>IF($W212&gt;0,INDEX('CostModel Coef'!D$17:D$18,$W212),"")</f>
        <v>21.92</v>
      </c>
      <c r="AP212" s="184">
        <f>IF($W212&gt;0,INDEX('CostModel Coef'!E$17:E$18,$W212),"")</f>
        <v>0.161</v>
      </c>
      <c r="AQ212" s="184">
        <f>IF($W212&gt;0,INDEX('CostModel Coef'!F$17:F$18,$W212),"")</f>
        <v>19</v>
      </c>
      <c r="AR212" s="184">
        <f>IF($W212&gt;0,INDEX('CostModel Coef'!G$17:G$18,$W212),"")</f>
        <v>116</v>
      </c>
      <c r="AS212" s="184">
        <f>IF($W212&gt;0,INDEX('CostModel Coef'!H$17:H$18,$W212),"")</f>
        <v>-11.27</v>
      </c>
      <c r="AT212" s="184">
        <f>IF($W212&gt;0,INDEX('CostModel Coef'!I$17:I$18,$W212),"")</f>
        <v>0.74</v>
      </c>
      <c r="AU212" s="184">
        <f>IF($W212&gt;0,INDEX('CostModel Coef'!J$17:J$18,$W212),"")</f>
        <v>1.18</v>
      </c>
      <c r="AV212" s="184">
        <f>IF($W212&gt;0,INDEX('CostModel Coef'!K$17:K$18,$W212),"")</f>
        <v>31.59</v>
      </c>
      <c r="AW212" s="184">
        <f>IF($W212&gt;0,INDEX('CostModel Coef'!L$17:L$18,$W212),"")</f>
        <v>17.190000000000001</v>
      </c>
      <c r="AX212" s="184">
        <f>IF($W212&gt;0,INDEX('CostModel Coef'!M$17:M$18,$W212),"")</f>
        <v>0</v>
      </c>
      <c r="AY212" s="184">
        <f>IF($W212&gt;0,INDEX('CostModel Coef'!N$17:N$18,$W212),"")</f>
        <v>0</v>
      </c>
      <c r="AZ212" s="184">
        <f>IF($W212&gt;0,INDEX('CostModel Coef'!O$17:O$18,$W212),"")</f>
        <v>-10.14</v>
      </c>
      <c r="BA212" s="184"/>
      <c r="BB212" s="116">
        <f t="shared" si="39"/>
        <v>33.478000000000002</v>
      </c>
      <c r="BC212" s="116">
        <f t="shared" si="36"/>
        <v>37.986000000000004</v>
      </c>
      <c r="BD212" s="116">
        <f t="shared" si="37"/>
        <v>0</v>
      </c>
      <c r="BE212" s="210"/>
      <c r="BF212" s="196">
        <f t="shared" si="38"/>
        <v>103.47</v>
      </c>
      <c r="BG212" s="210"/>
      <c r="BH212" s="210"/>
    </row>
    <row r="213" spans="1:60" hidden="1">
      <c r="A213" s="210" t="s">
        <v>2412</v>
      </c>
      <c r="B213" s="210" t="s">
        <v>587</v>
      </c>
      <c r="C213" s="210" t="s">
        <v>1253</v>
      </c>
      <c r="D213" s="210" t="s">
        <v>1610</v>
      </c>
      <c r="E213" s="210" t="s">
        <v>129</v>
      </c>
      <c r="F213" s="210">
        <v>1</v>
      </c>
      <c r="G213" s="210">
        <v>1</v>
      </c>
      <c r="H213" s="210">
        <v>1</v>
      </c>
      <c r="I213" s="210">
        <v>33</v>
      </c>
      <c r="J213" s="210"/>
      <c r="K213" s="210" t="s">
        <v>83</v>
      </c>
      <c r="L213" s="210">
        <v>33</v>
      </c>
      <c r="M213" s="210"/>
      <c r="N213" s="210" t="s">
        <v>117</v>
      </c>
      <c r="O213" s="210"/>
      <c r="P213" s="210" t="s">
        <v>1799</v>
      </c>
      <c r="Q213" s="210" t="s">
        <v>129</v>
      </c>
      <c r="R213" s="210"/>
      <c r="S213" s="210" t="s">
        <v>111</v>
      </c>
      <c r="T213" s="210" t="s">
        <v>2413</v>
      </c>
      <c r="U213" s="115" t="s">
        <v>105</v>
      </c>
      <c r="V213" s="210" t="str">
        <f>IF(W213=0,"out of scope",(INDEX('CostModel Coef'!$C$17:$C$18,W213)))</f>
        <v>Elec</v>
      </c>
      <c r="W213" s="210">
        <v>2</v>
      </c>
      <c r="X213" s="210"/>
      <c r="Y213" s="116">
        <f>IFERROR(VLOOKUP(C213,LF_lamp!$A$8:$AI$68,35,0)*F213,0)</f>
        <v>10.67</v>
      </c>
      <c r="Z213" s="210"/>
      <c r="AA213" s="229">
        <f>VLOOKUP(D213,LF_Ballast!$A$8:$N$220,14,FALSE)</f>
        <v>0.9</v>
      </c>
      <c r="AB213" s="229" t="b">
        <f>VLOOKUP(D213,LF_Ballast!$A$8:$I$220,9,FALSE)="Dimming"</f>
        <v>0</v>
      </c>
      <c r="AC213" s="229" t="b">
        <f>VLOOKUP(D213,LF_Ballast!$A$8:$I$220,4,FALSE)="PS"</f>
        <v>1</v>
      </c>
      <c r="AD213" s="210"/>
      <c r="AE213" s="210">
        <f t="shared" si="31"/>
        <v>1</v>
      </c>
      <c r="AF213" s="184">
        <f t="shared" si="32"/>
        <v>0</v>
      </c>
      <c r="AG213" s="184">
        <f t="shared" si="33"/>
        <v>0</v>
      </c>
      <c r="AH213" s="184">
        <f>VLOOKUP($C213,LF_lamp!$A$8:$H$68,8,FALSE)*AE213</f>
        <v>28</v>
      </c>
      <c r="AI213" s="184">
        <f>VLOOKUP($C213,LF_lamp!$A$8:$H$68,8,FALSE)*AF213</f>
        <v>0</v>
      </c>
      <c r="AJ213" s="184">
        <f>VLOOKUP($C213,LF_lamp!$A$8:$H$68,8,FALSE)*AG213</f>
        <v>0</v>
      </c>
      <c r="AK213" s="184">
        <f t="shared" si="40"/>
        <v>1</v>
      </c>
      <c r="AL213" s="184">
        <f t="shared" si="34"/>
        <v>0</v>
      </c>
      <c r="AM213" s="184">
        <f t="shared" si="35"/>
        <v>0</v>
      </c>
      <c r="AN213" s="184"/>
      <c r="AO213" s="184">
        <f>IF($W213&gt;0,INDEX('CostModel Coef'!D$17:D$18,$W213),"")</f>
        <v>21.92</v>
      </c>
      <c r="AP213" s="184">
        <f>IF($W213&gt;0,INDEX('CostModel Coef'!E$17:E$18,$W213),"")</f>
        <v>0.161</v>
      </c>
      <c r="AQ213" s="184">
        <f>IF($W213&gt;0,INDEX('CostModel Coef'!F$17:F$18,$W213),"")</f>
        <v>19</v>
      </c>
      <c r="AR213" s="184">
        <f>IF($W213&gt;0,INDEX('CostModel Coef'!G$17:G$18,$W213),"")</f>
        <v>116</v>
      </c>
      <c r="AS213" s="184">
        <f>IF($W213&gt;0,INDEX('CostModel Coef'!H$17:H$18,$W213),"")</f>
        <v>-11.27</v>
      </c>
      <c r="AT213" s="184">
        <f>IF($W213&gt;0,INDEX('CostModel Coef'!I$17:I$18,$W213),"")</f>
        <v>0.74</v>
      </c>
      <c r="AU213" s="184">
        <f>IF($W213&gt;0,INDEX('CostModel Coef'!J$17:J$18,$W213),"")</f>
        <v>1.18</v>
      </c>
      <c r="AV213" s="184">
        <f>IF($W213&gt;0,INDEX('CostModel Coef'!K$17:K$18,$W213),"")</f>
        <v>31.59</v>
      </c>
      <c r="AW213" s="184">
        <f>IF($W213&gt;0,INDEX('CostModel Coef'!L$17:L$18,$W213),"")</f>
        <v>17.190000000000001</v>
      </c>
      <c r="AX213" s="184">
        <f>IF($W213&gt;0,INDEX('CostModel Coef'!M$17:M$18,$W213),"")</f>
        <v>0</v>
      </c>
      <c r="AY213" s="184">
        <f>IF($W213&gt;0,INDEX('CostModel Coef'!N$17:N$18,$W213),"")</f>
        <v>0</v>
      </c>
      <c r="AZ213" s="184">
        <f>IF($W213&gt;0,INDEX('CostModel Coef'!O$17:O$18,$W213),"")</f>
        <v>-10.14</v>
      </c>
      <c r="BA213" s="184"/>
      <c r="BB213" s="116">
        <f t="shared" si="39"/>
        <v>33.478000000000002</v>
      </c>
      <c r="BC213" s="116">
        <f t="shared" si="36"/>
        <v>0</v>
      </c>
      <c r="BD213" s="116">
        <f t="shared" si="37"/>
        <v>0</v>
      </c>
      <c r="BE213" s="210"/>
      <c r="BF213" s="196">
        <f t="shared" si="38"/>
        <v>44.15</v>
      </c>
      <c r="BG213" s="210"/>
      <c r="BH213" s="210"/>
    </row>
    <row r="214" spans="1:60" hidden="1">
      <c r="A214" s="210" t="s">
        <v>2414</v>
      </c>
      <c r="B214" s="210" t="s">
        <v>587</v>
      </c>
      <c r="C214" s="210" t="s">
        <v>1253</v>
      </c>
      <c r="D214" s="210" t="s">
        <v>1740</v>
      </c>
      <c r="E214" s="210" t="s">
        <v>129</v>
      </c>
      <c r="F214" s="210">
        <v>2</v>
      </c>
      <c r="G214" s="210">
        <v>1</v>
      </c>
      <c r="H214" s="210">
        <v>2</v>
      </c>
      <c r="I214" s="210">
        <v>64</v>
      </c>
      <c r="J214" s="210"/>
      <c r="K214" s="210" t="s">
        <v>83</v>
      </c>
      <c r="L214" s="210">
        <v>64</v>
      </c>
      <c r="M214" s="210"/>
      <c r="N214" s="210" t="s">
        <v>117</v>
      </c>
      <c r="O214" s="210"/>
      <c r="P214" s="210" t="s">
        <v>1799</v>
      </c>
      <c r="Q214" s="210" t="s">
        <v>129</v>
      </c>
      <c r="R214" s="210"/>
      <c r="S214" s="210" t="s">
        <v>111</v>
      </c>
      <c r="T214" s="210" t="s">
        <v>2415</v>
      </c>
      <c r="U214" s="115" t="s">
        <v>105</v>
      </c>
      <c r="V214" s="210" t="str">
        <f>IF(W214=0,"out of scope",(INDEX('CostModel Coef'!$C$17:$C$18,W214)))</f>
        <v>Elec</v>
      </c>
      <c r="W214" s="210">
        <v>2</v>
      </c>
      <c r="X214" s="210"/>
      <c r="Y214" s="116">
        <f>IFERROR(VLOOKUP(C214,LF_lamp!$A$8:$AI$68,35,0)*F214,0)</f>
        <v>21.34</v>
      </c>
      <c r="Z214" s="210"/>
      <c r="AA214" s="229">
        <f>VLOOKUP(D214,LF_Ballast!$A$8:$N$220,14,FALSE)</f>
        <v>1.0249999999999999</v>
      </c>
      <c r="AB214" s="229" t="b">
        <f>VLOOKUP(D214,LF_Ballast!$A$8:$I$220,9,FALSE)="Dimming"</f>
        <v>0</v>
      </c>
      <c r="AC214" s="229" t="b">
        <f>VLOOKUP(D214,LF_Ballast!$A$8:$I$220,4,FALSE)="PS"</f>
        <v>0</v>
      </c>
      <c r="AD214" s="210"/>
      <c r="AE214" s="210">
        <f t="shared" si="31"/>
        <v>2</v>
      </c>
      <c r="AF214" s="184">
        <f t="shared" si="32"/>
        <v>0</v>
      </c>
      <c r="AG214" s="184">
        <f t="shared" si="33"/>
        <v>0</v>
      </c>
      <c r="AH214" s="184">
        <f>VLOOKUP($C214,LF_lamp!$A$8:$H$68,8,FALSE)*AE214</f>
        <v>56</v>
      </c>
      <c r="AI214" s="184">
        <f>VLOOKUP($C214,LF_lamp!$A$8:$H$68,8,FALSE)*AF214</f>
        <v>0</v>
      </c>
      <c r="AJ214" s="184">
        <f>VLOOKUP($C214,LF_lamp!$A$8:$H$68,8,FALSE)*AG214</f>
        <v>0</v>
      </c>
      <c r="AK214" s="184">
        <f t="shared" si="40"/>
        <v>1</v>
      </c>
      <c r="AL214" s="184">
        <f t="shared" si="34"/>
        <v>0</v>
      </c>
      <c r="AM214" s="184">
        <f t="shared" si="35"/>
        <v>0</v>
      </c>
      <c r="AN214" s="184"/>
      <c r="AO214" s="184">
        <f>IF($W214&gt;0,INDEX('CostModel Coef'!D$17:D$18,$W214),"")</f>
        <v>21.92</v>
      </c>
      <c r="AP214" s="184">
        <f>IF($W214&gt;0,INDEX('CostModel Coef'!E$17:E$18,$W214),"")</f>
        <v>0.161</v>
      </c>
      <c r="AQ214" s="184">
        <f>IF($W214&gt;0,INDEX('CostModel Coef'!F$17:F$18,$W214),"")</f>
        <v>19</v>
      </c>
      <c r="AR214" s="184">
        <f>IF($W214&gt;0,INDEX('CostModel Coef'!G$17:G$18,$W214),"")</f>
        <v>116</v>
      </c>
      <c r="AS214" s="184">
        <f>IF($W214&gt;0,INDEX('CostModel Coef'!H$17:H$18,$W214),"")</f>
        <v>-11.27</v>
      </c>
      <c r="AT214" s="184">
        <f>IF($W214&gt;0,INDEX('CostModel Coef'!I$17:I$18,$W214),"")</f>
        <v>0.74</v>
      </c>
      <c r="AU214" s="184">
        <f>IF($W214&gt;0,INDEX('CostModel Coef'!J$17:J$18,$W214),"")</f>
        <v>1.18</v>
      </c>
      <c r="AV214" s="184">
        <f>IF($W214&gt;0,INDEX('CostModel Coef'!K$17:K$18,$W214),"")</f>
        <v>31.59</v>
      </c>
      <c r="AW214" s="184">
        <f>IF($W214&gt;0,INDEX('CostModel Coef'!L$17:L$18,$W214),"")</f>
        <v>17.190000000000001</v>
      </c>
      <c r="AX214" s="184">
        <f>IF($W214&gt;0,INDEX('CostModel Coef'!M$17:M$18,$W214),"")</f>
        <v>0</v>
      </c>
      <c r="AY214" s="184">
        <f>IF($W214&gt;0,INDEX('CostModel Coef'!N$17:N$18,$W214),"")</f>
        <v>0</v>
      </c>
      <c r="AZ214" s="184">
        <f>IF($W214&gt;0,INDEX('CostModel Coef'!O$17:O$18,$W214),"")</f>
        <v>-10.14</v>
      </c>
      <c r="BA214" s="184"/>
      <c r="BB214" s="116">
        <f t="shared" si="39"/>
        <v>20.795999999999999</v>
      </c>
      <c r="BC214" s="116">
        <f t="shared" si="36"/>
        <v>0</v>
      </c>
      <c r="BD214" s="116">
        <f t="shared" si="37"/>
        <v>0</v>
      </c>
      <c r="BE214" s="210"/>
      <c r="BF214" s="196">
        <f t="shared" si="38"/>
        <v>42.14</v>
      </c>
      <c r="BG214" s="210"/>
      <c r="BH214" s="210"/>
    </row>
    <row r="215" spans="1:60" hidden="1">
      <c r="A215" s="210" t="s">
        <v>2416</v>
      </c>
      <c r="B215" s="210" t="s">
        <v>587</v>
      </c>
      <c r="C215" s="210" t="s">
        <v>1253</v>
      </c>
      <c r="D215" s="210" t="s">
        <v>1742</v>
      </c>
      <c r="E215" s="210" t="s">
        <v>129</v>
      </c>
      <c r="F215" s="210">
        <v>2</v>
      </c>
      <c r="G215" s="210">
        <v>1</v>
      </c>
      <c r="H215" s="210">
        <v>2</v>
      </c>
      <c r="I215" s="210">
        <v>58</v>
      </c>
      <c r="J215" s="210"/>
      <c r="K215" s="210" t="s">
        <v>83</v>
      </c>
      <c r="L215" s="210">
        <v>58</v>
      </c>
      <c r="M215" s="210"/>
      <c r="N215" s="210" t="s">
        <v>117</v>
      </c>
      <c r="O215" s="210"/>
      <c r="P215" s="210" t="s">
        <v>1799</v>
      </c>
      <c r="Q215" s="210" t="s">
        <v>129</v>
      </c>
      <c r="R215" s="210"/>
      <c r="S215" s="210" t="s">
        <v>111</v>
      </c>
      <c r="T215" s="210" t="s">
        <v>2417</v>
      </c>
      <c r="U215" s="115" t="s">
        <v>105</v>
      </c>
      <c r="V215" s="210" t="str">
        <f>IF(W215=0,"out of scope",(INDEX('CostModel Coef'!$C$17:$C$18,W215)))</f>
        <v>Elec</v>
      </c>
      <c r="W215" s="210">
        <v>2</v>
      </c>
      <c r="X215" s="210"/>
      <c r="Y215" s="116">
        <f>IFERROR(VLOOKUP(C215,LF_lamp!$A$8:$AI$68,35,0)*F215,0)</f>
        <v>21.34</v>
      </c>
      <c r="Z215" s="210"/>
      <c r="AA215" s="229">
        <f>VLOOKUP(D215,LF_Ballast!$A$8:$N$220,14,FALSE)</f>
        <v>0.9</v>
      </c>
      <c r="AB215" s="229" t="b">
        <f>VLOOKUP(D215,LF_Ballast!$A$8:$I$220,9,FALSE)="Dimming"</f>
        <v>0</v>
      </c>
      <c r="AC215" s="229" t="b">
        <f>VLOOKUP(D215,LF_Ballast!$A$8:$I$220,4,FALSE)="PS"</f>
        <v>0</v>
      </c>
      <c r="AD215" s="210"/>
      <c r="AE215" s="210">
        <f t="shared" si="31"/>
        <v>2</v>
      </c>
      <c r="AF215" s="184">
        <f t="shared" si="32"/>
        <v>0</v>
      </c>
      <c r="AG215" s="184">
        <f t="shared" si="33"/>
        <v>0</v>
      </c>
      <c r="AH215" s="184">
        <f>VLOOKUP($C215,LF_lamp!$A$8:$H$68,8,FALSE)*AE215</f>
        <v>56</v>
      </c>
      <c r="AI215" s="184">
        <f>VLOOKUP($C215,LF_lamp!$A$8:$H$68,8,FALSE)*AF215</f>
        <v>0</v>
      </c>
      <c r="AJ215" s="184">
        <f>VLOOKUP($C215,LF_lamp!$A$8:$H$68,8,FALSE)*AG215</f>
        <v>0</v>
      </c>
      <c r="AK215" s="184">
        <f t="shared" si="40"/>
        <v>1</v>
      </c>
      <c r="AL215" s="184">
        <f t="shared" si="34"/>
        <v>0</v>
      </c>
      <c r="AM215" s="184">
        <f t="shared" si="35"/>
        <v>0</v>
      </c>
      <c r="AN215" s="184"/>
      <c r="AO215" s="184">
        <f>IF($W215&gt;0,INDEX('CostModel Coef'!D$17:D$18,$W215),"")</f>
        <v>21.92</v>
      </c>
      <c r="AP215" s="184">
        <f>IF($W215&gt;0,INDEX('CostModel Coef'!E$17:E$18,$W215),"")</f>
        <v>0.161</v>
      </c>
      <c r="AQ215" s="184">
        <f>IF($W215&gt;0,INDEX('CostModel Coef'!F$17:F$18,$W215),"")</f>
        <v>19</v>
      </c>
      <c r="AR215" s="184">
        <f>IF($W215&gt;0,INDEX('CostModel Coef'!G$17:G$18,$W215),"")</f>
        <v>116</v>
      </c>
      <c r="AS215" s="184">
        <f>IF($W215&gt;0,INDEX('CostModel Coef'!H$17:H$18,$W215),"")</f>
        <v>-11.27</v>
      </c>
      <c r="AT215" s="184">
        <f>IF($W215&gt;0,INDEX('CostModel Coef'!I$17:I$18,$W215),"")</f>
        <v>0.74</v>
      </c>
      <c r="AU215" s="184">
        <f>IF($W215&gt;0,INDEX('CostModel Coef'!J$17:J$18,$W215),"")</f>
        <v>1.18</v>
      </c>
      <c r="AV215" s="184">
        <f>IF($W215&gt;0,INDEX('CostModel Coef'!K$17:K$18,$W215),"")</f>
        <v>31.59</v>
      </c>
      <c r="AW215" s="184">
        <f>IF($W215&gt;0,INDEX('CostModel Coef'!L$17:L$18,$W215),"")</f>
        <v>17.190000000000001</v>
      </c>
      <c r="AX215" s="184">
        <f>IF($W215&gt;0,INDEX('CostModel Coef'!M$17:M$18,$W215),"")</f>
        <v>0</v>
      </c>
      <c r="AY215" s="184">
        <f>IF($W215&gt;0,INDEX('CostModel Coef'!N$17:N$18,$W215),"")</f>
        <v>0</v>
      </c>
      <c r="AZ215" s="184">
        <f>IF($W215&gt;0,INDEX('CostModel Coef'!O$17:O$18,$W215),"")</f>
        <v>-10.14</v>
      </c>
      <c r="BA215" s="184"/>
      <c r="BB215" s="116">
        <f t="shared" si="39"/>
        <v>20.795999999999999</v>
      </c>
      <c r="BC215" s="116">
        <f t="shared" si="36"/>
        <v>0</v>
      </c>
      <c r="BD215" s="116">
        <f t="shared" si="37"/>
        <v>0</v>
      </c>
      <c r="BE215" s="210"/>
      <c r="BF215" s="196">
        <f t="shared" si="38"/>
        <v>42.14</v>
      </c>
      <c r="BG215" s="210"/>
      <c r="BH215" s="210"/>
    </row>
    <row r="216" spans="1:60" s="213" customFormat="1">
      <c r="A216" s="213" t="s">
        <v>2418</v>
      </c>
      <c r="B216" s="213" t="s">
        <v>587</v>
      </c>
      <c r="C216" s="213" t="s">
        <v>1255</v>
      </c>
      <c r="D216" s="213" t="s">
        <v>1342</v>
      </c>
      <c r="E216" s="213" t="s">
        <v>129</v>
      </c>
      <c r="F216" s="213">
        <v>2</v>
      </c>
      <c r="G216" s="213">
        <v>1</v>
      </c>
      <c r="H216" s="213">
        <v>2</v>
      </c>
      <c r="I216" s="213">
        <v>106</v>
      </c>
      <c r="K216" s="213" t="s">
        <v>83</v>
      </c>
      <c r="L216" s="213">
        <v>106</v>
      </c>
      <c r="N216" s="213" t="s">
        <v>117</v>
      </c>
      <c r="P216" s="213" t="s">
        <v>1799</v>
      </c>
      <c r="Q216" s="213" t="s">
        <v>129</v>
      </c>
      <c r="S216" s="213" t="s">
        <v>111</v>
      </c>
      <c r="T216" s="213" t="s">
        <v>2419</v>
      </c>
      <c r="U216" s="216" t="s">
        <v>105</v>
      </c>
      <c r="V216" s="213" t="str">
        <f>IF(W216=0,"out of scope",(INDEX('CostModel Coef'!$C$17:$C$18,W216)))</f>
        <v>Elec</v>
      </c>
      <c r="W216" s="213">
        <v>2</v>
      </c>
      <c r="Y216" s="217">
        <f>IFERROR(VLOOKUP(C216,LF_lamp!$A$8:$AI$68,35,0)*F216,0)</f>
        <v>19.920000000000002</v>
      </c>
      <c r="AA216" s="218">
        <f>VLOOKUP(D216,LF_Ballast!$A$8:$N$220,14,FALSE)</f>
        <v>1.0249999999999999</v>
      </c>
      <c r="AB216" s="218" t="b">
        <f>VLOOKUP(D216,LF_Ballast!$A$8:$I$220,9,FALSE)="Dimming"</f>
        <v>0</v>
      </c>
      <c r="AC216" s="218" t="b">
        <f>VLOOKUP(D216,LF_Ballast!$A$8:$I$220,4,FALSE)="PS"</f>
        <v>0</v>
      </c>
      <c r="AE216" s="213">
        <f t="shared" si="31"/>
        <v>2</v>
      </c>
      <c r="AF216" s="219">
        <f t="shared" si="32"/>
        <v>0</v>
      </c>
      <c r="AG216" s="219">
        <f t="shared" si="33"/>
        <v>0</v>
      </c>
      <c r="AH216" s="219">
        <f>VLOOKUP($C216,LF_lamp!$A$8:$H$68,8,FALSE)*AE216</f>
        <v>98</v>
      </c>
      <c r="AI216" s="219">
        <f>VLOOKUP($C216,LF_lamp!$A$8:$H$68,8,FALSE)*AF216</f>
        <v>0</v>
      </c>
      <c r="AJ216" s="219">
        <f>VLOOKUP($C216,LF_lamp!$A$8:$H$68,8,FALSE)*AG216</f>
        <v>0</v>
      </c>
      <c r="AK216" s="219">
        <f t="shared" si="40"/>
        <v>1</v>
      </c>
      <c r="AL216" s="219">
        <f t="shared" si="34"/>
        <v>0</v>
      </c>
      <c r="AM216" s="219">
        <f t="shared" si="35"/>
        <v>0</v>
      </c>
      <c r="AN216" s="219"/>
      <c r="AO216" s="219">
        <f>IF($W216&gt;0,INDEX('CostModel Coef'!D$17:D$18,$W216),"")</f>
        <v>21.92</v>
      </c>
      <c r="AP216" s="219">
        <f>IF($W216&gt;0,INDEX('CostModel Coef'!E$17:E$18,$W216),"")</f>
        <v>0.161</v>
      </c>
      <c r="AQ216" s="219">
        <f>IF($W216&gt;0,INDEX('CostModel Coef'!F$17:F$18,$W216),"")</f>
        <v>19</v>
      </c>
      <c r="AR216" s="219">
        <f>IF($W216&gt;0,INDEX('CostModel Coef'!G$17:G$18,$W216),"")</f>
        <v>116</v>
      </c>
      <c r="AS216" s="219">
        <f>IF($W216&gt;0,INDEX('CostModel Coef'!H$17:H$18,$W216),"")</f>
        <v>-11.27</v>
      </c>
      <c r="AT216" s="219">
        <f>IF($W216&gt;0,INDEX('CostModel Coef'!I$17:I$18,$W216),"")</f>
        <v>0.74</v>
      </c>
      <c r="AU216" s="219">
        <f>IF($W216&gt;0,INDEX('CostModel Coef'!J$17:J$18,$W216),"")</f>
        <v>1.18</v>
      </c>
      <c r="AV216" s="219">
        <f>IF($W216&gt;0,INDEX('CostModel Coef'!K$17:K$18,$W216),"")</f>
        <v>31.59</v>
      </c>
      <c r="AW216" s="219">
        <f>IF($W216&gt;0,INDEX('CostModel Coef'!L$17:L$18,$W216),"")</f>
        <v>17.190000000000001</v>
      </c>
      <c r="AX216" s="219">
        <f>IF($W216&gt;0,INDEX('CostModel Coef'!M$17:M$18,$W216),"")</f>
        <v>0</v>
      </c>
      <c r="AY216" s="219">
        <f>IF($W216&gt;0,INDEX('CostModel Coef'!N$17:N$18,$W216),"")</f>
        <v>0</v>
      </c>
      <c r="AZ216" s="219">
        <f>IF($W216&gt;0,INDEX('CostModel Coef'!O$17:O$18,$W216),"")</f>
        <v>-10.14</v>
      </c>
      <c r="BA216" s="219"/>
      <c r="BB216" s="217">
        <f t="shared" si="39"/>
        <v>27.558</v>
      </c>
      <c r="BC216" s="217">
        <f t="shared" si="36"/>
        <v>0</v>
      </c>
      <c r="BD216" s="217">
        <f t="shared" si="37"/>
        <v>0</v>
      </c>
      <c r="BF216" s="220">
        <f t="shared" si="38"/>
        <v>47.48</v>
      </c>
    </row>
    <row r="217" spans="1:60" hidden="1">
      <c r="A217" s="210" t="s">
        <v>2420</v>
      </c>
      <c r="B217" s="210" t="s">
        <v>587</v>
      </c>
      <c r="C217" s="210" t="s">
        <v>1255</v>
      </c>
      <c r="D217" s="210" t="s">
        <v>1342</v>
      </c>
      <c r="E217" s="210" t="s">
        <v>129</v>
      </c>
      <c r="F217" s="210">
        <v>3</v>
      </c>
      <c r="G217" s="210">
        <v>1</v>
      </c>
      <c r="H217" s="210">
        <v>3</v>
      </c>
      <c r="I217" s="210">
        <v>187</v>
      </c>
      <c r="J217" s="210"/>
      <c r="K217" s="210" t="s">
        <v>83</v>
      </c>
      <c r="L217" s="210">
        <v>187</v>
      </c>
      <c r="M217" s="210"/>
      <c r="N217" s="210" t="s">
        <v>117</v>
      </c>
      <c r="O217" s="210"/>
      <c r="P217" s="210" t="s">
        <v>1799</v>
      </c>
      <c r="Q217" s="210" t="s">
        <v>129</v>
      </c>
      <c r="R217" s="210"/>
      <c r="S217" s="210" t="s">
        <v>111</v>
      </c>
      <c r="T217" s="210" t="s">
        <v>2421</v>
      </c>
      <c r="U217" s="115" t="s">
        <v>105</v>
      </c>
      <c r="V217" s="210" t="str">
        <f>IF(W217=0,"out of scope",(INDEX('CostModel Coef'!$C$17:$C$18,W217)))</f>
        <v>Elec</v>
      </c>
      <c r="W217" s="210">
        <v>2</v>
      </c>
      <c r="X217" s="210"/>
      <c r="Y217" s="116">
        <f>IFERROR(VLOOKUP(C217,LF_lamp!$A$8:$AI$68,35,0)*F217,0)</f>
        <v>29.880000000000003</v>
      </c>
      <c r="Z217" s="210"/>
      <c r="AA217" s="229">
        <f>VLOOKUP(D217,LF_Ballast!$A$8:$N$220,14,FALSE)</f>
        <v>1.0249999999999999</v>
      </c>
      <c r="AB217" s="229" t="b">
        <f>VLOOKUP(D217,LF_Ballast!$A$8:$I$220,9,FALSE)="Dimming"</f>
        <v>0</v>
      </c>
      <c r="AC217" s="229" t="b">
        <f>VLOOKUP(D217,LF_Ballast!$A$8:$I$220,4,FALSE)="PS"</f>
        <v>0</v>
      </c>
      <c r="AD217" s="210"/>
      <c r="AE217" s="210">
        <f t="shared" si="31"/>
        <v>3</v>
      </c>
      <c r="AF217" s="184">
        <f t="shared" si="32"/>
        <v>0</v>
      </c>
      <c r="AG217" s="184">
        <f t="shared" si="33"/>
        <v>0</v>
      </c>
      <c r="AH217" s="184">
        <f>VLOOKUP($C217,LF_lamp!$A$8:$H$68,8,FALSE)*AE217</f>
        <v>147</v>
      </c>
      <c r="AI217" s="184">
        <f>VLOOKUP($C217,LF_lamp!$A$8:$H$68,8,FALSE)*AF217</f>
        <v>0</v>
      </c>
      <c r="AJ217" s="184">
        <f>VLOOKUP($C217,LF_lamp!$A$8:$H$68,8,FALSE)*AG217</f>
        <v>0</v>
      </c>
      <c r="AK217" s="184">
        <f t="shared" si="40"/>
        <v>1</v>
      </c>
      <c r="AL217" s="184">
        <f t="shared" si="34"/>
        <v>0</v>
      </c>
      <c r="AM217" s="184">
        <f t="shared" si="35"/>
        <v>0</v>
      </c>
      <c r="AN217" s="184"/>
      <c r="AO217" s="184">
        <f>IF($W217&gt;0,INDEX('CostModel Coef'!D$17:D$18,$W217),"")</f>
        <v>21.92</v>
      </c>
      <c r="AP217" s="184">
        <f>IF($W217&gt;0,INDEX('CostModel Coef'!E$17:E$18,$W217),"")</f>
        <v>0.161</v>
      </c>
      <c r="AQ217" s="184">
        <f>IF($W217&gt;0,INDEX('CostModel Coef'!F$17:F$18,$W217),"")</f>
        <v>19</v>
      </c>
      <c r="AR217" s="184">
        <f>IF($W217&gt;0,INDEX('CostModel Coef'!G$17:G$18,$W217),"")</f>
        <v>116</v>
      </c>
      <c r="AS217" s="184">
        <f>IF($W217&gt;0,INDEX('CostModel Coef'!H$17:H$18,$W217),"")</f>
        <v>-11.27</v>
      </c>
      <c r="AT217" s="184">
        <f>IF($W217&gt;0,INDEX('CostModel Coef'!I$17:I$18,$W217),"")</f>
        <v>0.74</v>
      </c>
      <c r="AU217" s="184">
        <f>IF($W217&gt;0,INDEX('CostModel Coef'!J$17:J$18,$W217),"")</f>
        <v>1.18</v>
      </c>
      <c r="AV217" s="184">
        <f>IF($W217&gt;0,INDEX('CostModel Coef'!K$17:K$18,$W217),"")</f>
        <v>31.59</v>
      </c>
      <c r="AW217" s="184">
        <f>IF($W217&gt;0,INDEX('CostModel Coef'!L$17:L$18,$W217),"")</f>
        <v>17.190000000000001</v>
      </c>
      <c r="AX217" s="184">
        <f>IF($W217&gt;0,INDEX('CostModel Coef'!M$17:M$18,$W217),"")</f>
        <v>0</v>
      </c>
      <c r="AY217" s="184">
        <f>IF($W217&gt;0,INDEX('CostModel Coef'!N$17:N$18,$W217),"")</f>
        <v>0</v>
      </c>
      <c r="AZ217" s="184">
        <f>IF($W217&gt;0,INDEX('CostModel Coef'!O$17:O$18,$W217),"")</f>
        <v>-10.14</v>
      </c>
      <c r="BA217" s="184"/>
      <c r="BB217" s="116">
        <f t="shared" si="39"/>
        <v>35.447000000000003</v>
      </c>
      <c r="BC217" s="116">
        <f t="shared" si="36"/>
        <v>0</v>
      </c>
      <c r="BD217" s="116">
        <f t="shared" si="37"/>
        <v>0</v>
      </c>
      <c r="BE217" s="210"/>
      <c r="BF217" s="196">
        <f t="shared" si="38"/>
        <v>65.33</v>
      </c>
      <c r="BG217" s="210"/>
      <c r="BH217" s="210"/>
    </row>
    <row r="218" spans="1:60" hidden="1">
      <c r="A218" s="210" t="s">
        <v>2422</v>
      </c>
      <c r="B218" s="210" t="s">
        <v>587</v>
      </c>
      <c r="C218" s="210" t="s">
        <v>1255</v>
      </c>
      <c r="D218" s="210" t="s">
        <v>1342</v>
      </c>
      <c r="E218" s="210" t="s">
        <v>129</v>
      </c>
      <c r="F218" s="210">
        <v>4</v>
      </c>
      <c r="G218" s="210">
        <v>1</v>
      </c>
      <c r="H218" s="210">
        <v>4</v>
      </c>
      <c r="I218" s="210">
        <v>234</v>
      </c>
      <c r="J218" s="210"/>
      <c r="K218" s="210" t="s">
        <v>83</v>
      </c>
      <c r="L218" s="210">
        <v>234</v>
      </c>
      <c r="M218" s="210"/>
      <c r="N218" s="210" t="s">
        <v>117</v>
      </c>
      <c r="O218" s="210"/>
      <c r="P218" s="210" t="s">
        <v>1799</v>
      </c>
      <c r="Q218" s="210" t="s">
        <v>129</v>
      </c>
      <c r="R218" s="210"/>
      <c r="S218" s="210" t="s">
        <v>111</v>
      </c>
      <c r="T218" s="210" t="s">
        <v>2423</v>
      </c>
      <c r="U218" s="115" t="s">
        <v>105</v>
      </c>
      <c r="V218" s="210" t="str">
        <f>IF(W218=0,"out of scope",(INDEX('CostModel Coef'!$C$17:$C$18,W218)))</f>
        <v>Elec</v>
      </c>
      <c r="W218" s="210">
        <v>2</v>
      </c>
      <c r="X218" s="210"/>
      <c r="Y218" s="116">
        <f>IFERROR(VLOOKUP(C218,LF_lamp!$A$8:$AI$68,35,0)*F218,0)</f>
        <v>39.840000000000003</v>
      </c>
      <c r="Z218" s="210"/>
      <c r="AA218" s="229">
        <f>VLOOKUP(D218,LF_Ballast!$A$8:$N$220,14,FALSE)</f>
        <v>1.0249999999999999</v>
      </c>
      <c r="AB218" s="229" t="b">
        <f>VLOOKUP(D218,LF_Ballast!$A$8:$I$220,9,FALSE)="Dimming"</f>
        <v>0</v>
      </c>
      <c r="AC218" s="229" t="b">
        <f>VLOOKUP(D218,LF_Ballast!$A$8:$I$220,4,FALSE)="PS"</f>
        <v>0</v>
      </c>
      <c r="AD218" s="210"/>
      <c r="AE218" s="210">
        <f t="shared" si="31"/>
        <v>4</v>
      </c>
      <c r="AF218" s="184">
        <f t="shared" si="32"/>
        <v>0</v>
      </c>
      <c r="AG218" s="184">
        <f t="shared" si="33"/>
        <v>0</v>
      </c>
      <c r="AH218" s="184">
        <f>VLOOKUP($C218,LF_lamp!$A$8:$H$68,8,FALSE)*AE218</f>
        <v>196</v>
      </c>
      <c r="AI218" s="184">
        <f>VLOOKUP($C218,LF_lamp!$A$8:$H$68,8,FALSE)*AF218</f>
        <v>0</v>
      </c>
      <c r="AJ218" s="184">
        <f>VLOOKUP($C218,LF_lamp!$A$8:$H$68,8,FALSE)*AG218</f>
        <v>0</v>
      </c>
      <c r="AK218" s="184">
        <f t="shared" si="40"/>
        <v>1</v>
      </c>
      <c r="AL218" s="184">
        <f t="shared" si="34"/>
        <v>0</v>
      </c>
      <c r="AM218" s="184">
        <f t="shared" si="35"/>
        <v>0</v>
      </c>
      <c r="AN218" s="184"/>
      <c r="AO218" s="184">
        <f>IF($W218&gt;0,INDEX('CostModel Coef'!D$17:D$18,$W218),"")</f>
        <v>21.92</v>
      </c>
      <c r="AP218" s="184">
        <f>IF($W218&gt;0,INDEX('CostModel Coef'!E$17:E$18,$W218),"")</f>
        <v>0.161</v>
      </c>
      <c r="AQ218" s="184">
        <f>IF($W218&gt;0,INDEX('CostModel Coef'!F$17:F$18,$W218),"")</f>
        <v>19</v>
      </c>
      <c r="AR218" s="184">
        <f>IF($W218&gt;0,INDEX('CostModel Coef'!G$17:G$18,$W218),"")</f>
        <v>116</v>
      </c>
      <c r="AS218" s="184">
        <f>IF($W218&gt;0,INDEX('CostModel Coef'!H$17:H$18,$W218),"")</f>
        <v>-11.27</v>
      </c>
      <c r="AT218" s="184">
        <f>IF($W218&gt;0,INDEX('CostModel Coef'!I$17:I$18,$W218),"")</f>
        <v>0.74</v>
      </c>
      <c r="AU218" s="184">
        <f>IF($W218&gt;0,INDEX('CostModel Coef'!J$17:J$18,$W218),"")</f>
        <v>1.18</v>
      </c>
      <c r="AV218" s="184">
        <f>IF($W218&gt;0,INDEX('CostModel Coef'!K$17:K$18,$W218),"")</f>
        <v>31.59</v>
      </c>
      <c r="AW218" s="184">
        <f>IF($W218&gt;0,INDEX('CostModel Coef'!L$17:L$18,$W218),"")</f>
        <v>17.190000000000001</v>
      </c>
      <c r="AX218" s="184">
        <f>IF($W218&gt;0,INDEX('CostModel Coef'!M$17:M$18,$W218),"")</f>
        <v>0</v>
      </c>
      <c r="AY218" s="184">
        <f>IF($W218&gt;0,INDEX('CostModel Coef'!N$17:N$18,$W218),"")</f>
        <v>0</v>
      </c>
      <c r="AZ218" s="184">
        <f>IF($W218&gt;0,INDEX('CostModel Coef'!O$17:O$18,$W218),"")</f>
        <v>-10.14</v>
      </c>
      <c r="BA218" s="184"/>
      <c r="BB218" s="116">
        <f t="shared" si="39"/>
        <v>43.335999999999999</v>
      </c>
      <c r="BC218" s="116">
        <f t="shared" si="36"/>
        <v>0</v>
      </c>
      <c r="BD218" s="116">
        <f t="shared" si="37"/>
        <v>0</v>
      </c>
      <c r="BE218" s="210"/>
      <c r="BF218" s="196">
        <f t="shared" si="38"/>
        <v>83.18</v>
      </c>
      <c r="BG218" s="210"/>
      <c r="BH218" s="210"/>
    </row>
    <row r="219" spans="1:60" hidden="1">
      <c r="A219" s="210" t="s">
        <v>2424</v>
      </c>
      <c r="B219" s="210" t="s">
        <v>587</v>
      </c>
      <c r="C219" s="210" t="s">
        <v>1255</v>
      </c>
      <c r="D219" s="210" t="s">
        <v>1342</v>
      </c>
      <c r="E219" s="210" t="s">
        <v>129</v>
      </c>
      <c r="F219" s="210">
        <v>1</v>
      </c>
      <c r="G219" s="210">
        <v>1</v>
      </c>
      <c r="H219" s="210">
        <v>1</v>
      </c>
      <c r="I219" s="210">
        <v>49</v>
      </c>
      <c r="J219" s="210"/>
      <c r="K219" s="210" t="s">
        <v>83</v>
      </c>
      <c r="L219" s="210">
        <v>49</v>
      </c>
      <c r="M219" s="210"/>
      <c r="N219" s="210" t="s">
        <v>117</v>
      </c>
      <c r="O219" s="210"/>
      <c r="P219" s="210" t="s">
        <v>1799</v>
      </c>
      <c r="Q219" s="210" t="s">
        <v>129</v>
      </c>
      <c r="R219" s="210"/>
      <c r="S219" s="210" t="s">
        <v>111</v>
      </c>
      <c r="T219" s="210" t="s">
        <v>2425</v>
      </c>
      <c r="U219" s="115" t="s">
        <v>105</v>
      </c>
      <c r="V219" s="210" t="str">
        <f>IF(W219=0,"out of scope",(INDEX('CostModel Coef'!$C$17:$C$18,W219)))</f>
        <v>Elec</v>
      </c>
      <c r="W219" s="210">
        <v>2</v>
      </c>
      <c r="X219" s="210"/>
      <c r="Y219" s="116">
        <f>IFERROR(VLOOKUP(C219,LF_lamp!$A$8:$AI$68,35,0)*F219,0)</f>
        <v>9.9600000000000009</v>
      </c>
      <c r="Z219" s="210"/>
      <c r="AA219" s="229">
        <f>VLOOKUP(D219,LF_Ballast!$A$8:$N$220,14,FALSE)</f>
        <v>1.0249999999999999</v>
      </c>
      <c r="AB219" s="229" t="b">
        <f>VLOOKUP(D219,LF_Ballast!$A$8:$I$220,9,FALSE)="Dimming"</f>
        <v>0</v>
      </c>
      <c r="AC219" s="229" t="b">
        <f>VLOOKUP(D219,LF_Ballast!$A$8:$I$220,4,FALSE)="PS"</f>
        <v>0</v>
      </c>
      <c r="AD219" s="210"/>
      <c r="AE219" s="210">
        <f t="shared" si="31"/>
        <v>1</v>
      </c>
      <c r="AF219" s="184">
        <f t="shared" si="32"/>
        <v>0</v>
      </c>
      <c r="AG219" s="184">
        <f t="shared" si="33"/>
        <v>0</v>
      </c>
      <c r="AH219" s="184">
        <f>VLOOKUP($C219,LF_lamp!$A$8:$H$68,8,FALSE)*AE219</f>
        <v>49</v>
      </c>
      <c r="AI219" s="184">
        <f>VLOOKUP($C219,LF_lamp!$A$8:$H$68,8,FALSE)*AF219</f>
        <v>0</v>
      </c>
      <c r="AJ219" s="184">
        <f>VLOOKUP($C219,LF_lamp!$A$8:$H$68,8,FALSE)*AG219</f>
        <v>0</v>
      </c>
      <c r="AK219" s="184">
        <f t="shared" si="40"/>
        <v>1</v>
      </c>
      <c r="AL219" s="184">
        <f t="shared" si="34"/>
        <v>0</v>
      </c>
      <c r="AM219" s="184">
        <f t="shared" si="35"/>
        <v>0</v>
      </c>
      <c r="AN219" s="184"/>
      <c r="AO219" s="184">
        <f>IF($W219&gt;0,INDEX('CostModel Coef'!D$17:D$18,$W219),"")</f>
        <v>21.92</v>
      </c>
      <c r="AP219" s="184">
        <f>IF($W219&gt;0,INDEX('CostModel Coef'!E$17:E$18,$W219),"")</f>
        <v>0.161</v>
      </c>
      <c r="AQ219" s="184">
        <f>IF($W219&gt;0,INDEX('CostModel Coef'!F$17:F$18,$W219),"")</f>
        <v>19</v>
      </c>
      <c r="AR219" s="184">
        <f>IF($W219&gt;0,INDEX('CostModel Coef'!G$17:G$18,$W219),"")</f>
        <v>116</v>
      </c>
      <c r="AS219" s="184">
        <f>IF($W219&gt;0,INDEX('CostModel Coef'!H$17:H$18,$W219),"")</f>
        <v>-11.27</v>
      </c>
      <c r="AT219" s="184">
        <f>IF($W219&gt;0,INDEX('CostModel Coef'!I$17:I$18,$W219),"")</f>
        <v>0.74</v>
      </c>
      <c r="AU219" s="184">
        <f>IF($W219&gt;0,INDEX('CostModel Coef'!J$17:J$18,$W219),"")</f>
        <v>1.18</v>
      </c>
      <c r="AV219" s="184">
        <f>IF($W219&gt;0,INDEX('CostModel Coef'!K$17:K$18,$W219),"")</f>
        <v>31.59</v>
      </c>
      <c r="AW219" s="184">
        <f>IF($W219&gt;0,INDEX('CostModel Coef'!L$17:L$18,$W219),"")</f>
        <v>17.190000000000001</v>
      </c>
      <c r="AX219" s="184">
        <f>IF($W219&gt;0,INDEX('CostModel Coef'!M$17:M$18,$W219),"")</f>
        <v>0</v>
      </c>
      <c r="AY219" s="184">
        <f>IF($W219&gt;0,INDEX('CostModel Coef'!N$17:N$18,$W219),"")</f>
        <v>0</v>
      </c>
      <c r="AZ219" s="184">
        <f>IF($W219&gt;0,INDEX('CostModel Coef'!O$17:O$18,$W219),"")</f>
        <v>-10.14</v>
      </c>
      <c r="BA219" s="184"/>
      <c r="BB219" s="116">
        <f t="shared" si="39"/>
        <v>19.669</v>
      </c>
      <c r="BC219" s="116">
        <f t="shared" si="36"/>
        <v>0</v>
      </c>
      <c r="BD219" s="116">
        <f t="shared" si="37"/>
        <v>0</v>
      </c>
      <c r="BE219" s="210"/>
      <c r="BF219" s="196">
        <f t="shared" si="38"/>
        <v>29.63</v>
      </c>
      <c r="BG219" s="210"/>
      <c r="BH219" s="210"/>
    </row>
    <row r="220" spans="1:60" hidden="1">
      <c r="A220" s="210" t="s">
        <v>2426</v>
      </c>
      <c r="B220" s="210" t="s">
        <v>587</v>
      </c>
      <c r="C220" s="210" t="s">
        <v>1255</v>
      </c>
      <c r="D220" s="210" t="s">
        <v>1409</v>
      </c>
      <c r="E220" s="210" t="s">
        <v>129</v>
      </c>
      <c r="F220" s="210">
        <v>2</v>
      </c>
      <c r="G220" s="210">
        <v>1</v>
      </c>
      <c r="H220" s="210">
        <v>2</v>
      </c>
      <c r="I220" s="210">
        <v>106</v>
      </c>
      <c r="J220" s="210"/>
      <c r="K220" s="210" t="s">
        <v>83</v>
      </c>
      <c r="L220" s="210">
        <v>106</v>
      </c>
      <c r="M220" s="210"/>
      <c r="N220" s="210" t="s">
        <v>117</v>
      </c>
      <c r="O220" s="210"/>
      <c r="P220" s="210" t="s">
        <v>1799</v>
      </c>
      <c r="Q220" s="210" t="s">
        <v>129</v>
      </c>
      <c r="R220" s="210"/>
      <c r="S220" s="210" t="s">
        <v>111</v>
      </c>
      <c r="T220" s="210" t="s">
        <v>2427</v>
      </c>
      <c r="U220" s="115" t="s">
        <v>105</v>
      </c>
      <c r="V220" s="210" t="str">
        <f>IF(W220=0,"out of scope",(INDEX('CostModel Coef'!$C$17:$C$18,W220)))</f>
        <v>Elec</v>
      </c>
      <c r="W220" s="210">
        <v>2</v>
      </c>
      <c r="X220" s="210"/>
      <c r="Y220" s="116">
        <f>IFERROR(VLOOKUP(C220,LF_lamp!$A$8:$AI$68,35,0)*F220,0)</f>
        <v>19.920000000000002</v>
      </c>
      <c r="Z220" s="210"/>
      <c r="AA220" s="229">
        <f>VLOOKUP(D220,LF_Ballast!$A$8:$N$220,14,FALSE)</f>
        <v>0.9</v>
      </c>
      <c r="AB220" s="229" t="b">
        <f>VLOOKUP(D220,LF_Ballast!$A$8:$I$220,9,FALSE)="Dimming"</f>
        <v>0</v>
      </c>
      <c r="AC220" s="229" t="b">
        <f>VLOOKUP(D220,LF_Ballast!$A$8:$I$220,4,FALSE)="PS"</f>
        <v>0</v>
      </c>
      <c r="AD220" s="210"/>
      <c r="AE220" s="210">
        <f t="shared" si="31"/>
        <v>2</v>
      </c>
      <c r="AF220" s="184">
        <f t="shared" si="32"/>
        <v>0</v>
      </c>
      <c r="AG220" s="184">
        <f t="shared" si="33"/>
        <v>0</v>
      </c>
      <c r="AH220" s="184">
        <f>VLOOKUP($C220,LF_lamp!$A$8:$H$68,8,FALSE)*AE220</f>
        <v>98</v>
      </c>
      <c r="AI220" s="184">
        <f>VLOOKUP($C220,LF_lamp!$A$8:$H$68,8,FALSE)*AF220</f>
        <v>0</v>
      </c>
      <c r="AJ220" s="184">
        <f>VLOOKUP($C220,LF_lamp!$A$8:$H$68,8,FALSE)*AG220</f>
        <v>0</v>
      </c>
      <c r="AK220" s="184">
        <f t="shared" si="40"/>
        <v>1</v>
      </c>
      <c r="AL220" s="184">
        <f t="shared" si="34"/>
        <v>0</v>
      </c>
      <c r="AM220" s="184">
        <f t="shared" si="35"/>
        <v>0</v>
      </c>
      <c r="AN220" s="184"/>
      <c r="AO220" s="184">
        <f>IF($W220&gt;0,INDEX('CostModel Coef'!D$17:D$18,$W220),"")</f>
        <v>21.92</v>
      </c>
      <c r="AP220" s="184">
        <f>IF($W220&gt;0,INDEX('CostModel Coef'!E$17:E$18,$W220),"")</f>
        <v>0.161</v>
      </c>
      <c r="AQ220" s="184">
        <f>IF($W220&gt;0,INDEX('CostModel Coef'!F$17:F$18,$W220),"")</f>
        <v>19</v>
      </c>
      <c r="AR220" s="184">
        <f>IF($W220&gt;0,INDEX('CostModel Coef'!G$17:G$18,$W220),"")</f>
        <v>116</v>
      </c>
      <c r="AS220" s="184">
        <f>IF($W220&gt;0,INDEX('CostModel Coef'!H$17:H$18,$W220),"")</f>
        <v>-11.27</v>
      </c>
      <c r="AT220" s="184">
        <f>IF($W220&gt;0,INDEX('CostModel Coef'!I$17:I$18,$W220),"")</f>
        <v>0.74</v>
      </c>
      <c r="AU220" s="184">
        <f>IF($W220&gt;0,INDEX('CostModel Coef'!J$17:J$18,$W220),"")</f>
        <v>1.18</v>
      </c>
      <c r="AV220" s="184">
        <f>IF($W220&gt;0,INDEX('CostModel Coef'!K$17:K$18,$W220),"")</f>
        <v>31.59</v>
      </c>
      <c r="AW220" s="184">
        <f>IF($W220&gt;0,INDEX('CostModel Coef'!L$17:L$18,$W220),"")</f>
        <v>17.190000000000001</v>
      </c>
      <c r="AX220" s="184">
        <f>IF($W220&gt;0,INDEX('CostModel Coef'!M$17:M$18,$W220),"")</f>
        <v>0</v>
      </c>
      <c r="AY220" s="184">
        <f>IF($W220&gt;0,INDEX('CostModel Coef'!N$17:N$18,$W220),"")</f>
        <v>0</v>
      </c>
      <c r="AZ220" s="184">
        <f>IF($W220&gt;0,INDEX('CostModel Coef'!O$17:O$18,$W220),"")</f>
        <v>-10.14</v>
      </c>
      <c r="BA220" s="184"/>
      <c r="BB220" s="116">
        <f t="shared" si="39"/>
        <v>27.558</v>
      </c>
      <c r="BC220" s="116">
        <f t="shared" si="36"/>
        <v>0</v>
      </c>
      <c r="BD220" s="116">
        <f t="shared" si="37"/>
        <v>0</v>
      </c>
      <c r="BE220" s="210"/>
      <c r="BF220" s="196">
        <f t="shared" si="38"/>
        <v>47.48</v>
      </c>
      <c r="BG220" s="210"/>
      <c r="BH220" s="210"/>
    </row>
    <row r="221" spans="1:60" hidden="1">
      <c r="A221" s="210" t="s">
        <v>2428</v>
      </c>
      <c r="B221" s="210" t="s">
        <v>587</v>
      </c>
      <c r="C221" s="210" t="s">
        <v>1255</v>
      </c>
      <c r="D221" s="210" t="s">
        <v>1409</v>
      </c>
      <c r="E221" s="210" t="s">
        <v>129</v>
      </c>
      <c r="F221" s="210">
        <v>3</v>
      </c>
      <c r="G221" s="210">
        <v>1</v>
      </c>
      <c r="H221" s="210">
        <v>3</v>
      </c>
      <c r="I221" s="210">
        <v>172</v>
      </c>
      <c r="J221" s="210"/>
      <c r="K221" s="210" t="s">
        <v>83</v>
      </c>
      <c r="L221" s="210">
        <v>172</v>
      </c>
      <c r="M221" s="210"/>
      <c r="N221" s="210" t="s">
        <v>117</v>
      </c>
      <c r="O221" s="210"/>
      <c r="P221" s="210" t="s">
        <v>1799</v>
      </c>
      <c r="Q221" s="210" t="s">
        <v>129</v>
      </c>
      <c r="R221" s="210"/>
      <c r="S221" s="210" t="s">
        <v>111</v>
      </c>
      <c r="T221" s="210" t="s">
        <v>2429</v>
      </c>
      <c r="U221" s="115" t="s">
        <v>105</v>
      </c>
      <c r="V221" s="210" t="str">
        <f>IF(W221=0,"out of scope",(INDEX('CostModel Coef'!$C$17:$C$18,W221)))</f>
        <v>Elec</v>
      </c>
      <c r="W221" s="210">
        <v>2</v>
      </c>
      <c r="X221" s="210"/>
      <c r="Y221" s="116">
        <f>IFERROR(VLOOKUP(C221,LF_lamp!$A$8:$AI$68,35,0)*F221,0)</f>
        <v>29.880000000000003</v>
      </c>
      <c r="Z221" s="210"/>
      <c r="AA221" s="229">
        <f>VLOOKUP(D221,LF_Ballast!$A$8:$N$220,14,FALSE)</f>
        <v>0.9</v>
      </c>
      <c r="AB221" s="229" t="b">
        <f>VLOOKUP(D221,LF_Ballast!$A$8:$I$220,9,FALSE)="Dimming"</f>
        <v>0</v>
      </c>
      <c r="AC221" s="229" t="b">
        <f>VLOOKUP(D221,LF_Ballast!$A$8:$I$220,4,FALSE)="PS"</f>
        <v>0</v>
      </c>
      <c r="AD221" s="210"/>
      <c r="AE221" s="210">
        <f t="shared" si="31"/>
        <v>3</v>
      </c>
      <c r="AF221" s="184">
        <f t="shared" si="32"/>
        <v>0</v>
      </c>
      <c r="AG221" s="184">
        <f t="shared" si="33"/>
        <v>0</v>
      </c>
      <c r="AH221" s="184">
        <f>VLOOKUP($C221,LF_lamp!$A$8:$H$68,8,FALSE)*AE221</f>
        <v>147</v>
      </c>
      <c r="AI221" s="184">
        <f>VLOOKUP($C221,LF_lamp!$A$8:$H$68,8,FALSE)*AF221</f>
        <v>0</v>
      </c>
      <c r="AJ221" s="184">
        <f>VLOOKUP($C221,LF_lamp!$A$8:$H$68,8,FALSE)*AG221</f>
        <v>0</v>
      </c>
      <c r="AK221" s="184">
        <f t="shared" si="40"/>
        <v>1</v>
      </c>
      <c r="AL221" s="184">
        <f t="shared" si="34"/>
        <v>0</v>
      </c>
      <c r="AM221" s="184">
        <f t="shared" si="35"/>
        <v>0</v>
      </c>
      <c r="AN221" s="184"/>
      <c r="AO221" s="184">
        <f>IF($W221&gt;0,INDEX('CostModel Coef'!D$17:D$18,$W221),"")</f>
        <v>21.92</v>
      </c>
      <c r="AP221" s="184">
        <f>IF($W221&gt;0,INDEX('CostModel Coef'!E$17:E$18,$W221),"")</f>
        <v>0.161</v>
      </c>
      <c r="AQ221" s="184">
        <f>IF($W221&gt;0,INDEX('CostModel Coef'!F$17:F$18,$W221),"")</f>
        <v>19</v>
      </c>
      <c r="AR221" s="184">
        <f>IF($W221&gt;0,INDEX('CostModel Coef'!G$17:G$18,$W221),"")</f>
        <v>116</v>
      </c>
      <c r="AS221" s="184">
        <f>IF($W221&gt;0,INDEX('CostModel Coef'!H$17:H$18,$W221),"")</f>
        <v>-11.27</v>
      </c>
      <c r="AT221" s="184">
        <f>IF($W221&gt;0,INDEX('CostModel Coef'!I$17:I$18,$W221),"")</f>
        <v>0.74</v>
      </c>
      <c r="AU221" s="184">
        <f>IF($W221&gt;0,INDEX('CostModel Coef'!J$17:J$18,$W221),"")</f>
        <v>1.18</v>
      </c>
      <c r="AV221" s="184">
        <f>IF($W221&gt;0,INDEX('CostModel Coef'!K$17:K$18,$W221),"")</f>
        <v>31.59</v>
      </c>
      <c r="AW221" s="184">
        <f>IF($W221&gt;0,INDEX('CostModel Coef'!L$17:L$18,$W221),"")</f>
        <v>17.190000000000001</v>
      </c>
      <c r="AX221" s="184">
        <f>IF($W221&gt;0,INDEX('CostModel Coef'!M$17:M$18,$W221),"")</f>
        <v>0</v>
      </c>
      <c r="AY221" s="184">
        <f>IF($W221&gt;0,INDEX('CostModel Coef'!N$17:N$18,$W221),"")</f>
        <v>0</v>
      </c>
      <c r="AZ221" s="184">
        <f>IF($W221&gt;0,INDEX('CostModel Coef'!O$17:O$18,$W221),"")</f>
        <v>-10.14</v>
      </c>
      <c r="BA221" s="184"/>
      <c r="BB221" s="116">
        <f t="shared" si="39"/>
        <v>35.447000000000003</v>
      </c>
      <c r="BC221" s="116">
        <f t="shared" si="36"/>
        <v>0</v>
      </c>
      <c r="BD221" s="116">
        <f t="shared" si="37"/>
        <v>0</v>
      </c>
      <c r="BE221" s="210"/>
      <c r="BF221" s="196">
        <f t="shared" si="38"/>
        <v>65.33</v>
      </c>
      <c r="BG221" s="210"/>
      <c r="BH221" s="210"/>
    </row>
    <row r="222" spans="1:60" hidden="1">
      <c r="A222" s="210" t="s">
        <v>2430</v>
      </c>
      <c r="B222" s="210" t="s">
        <v>587</v>
      </c>
      <c r="C222" s="210" t="s">
        <v>1255</v>
      </c>
      <c r="D222" s="210" t="s">
        <v>1409</v>
      </c>
      <c r="E222" s="210" t="s">
        <v>129</v>
      </c>
      <c r="F222" s="210">
        <v>4</v>
      </c>
      <c r="G222" s="210">
        <v>2</v>
      </c>
      <c r="H222" s="210">
        <v>2</v>
      </c>
      <c r="I222" s="210">
        <v>214</v>
      </c>
      <c r="J222" s="210"/>
      <c r="K222" s="210" t="s">
        <v>83</v>
      </c>
      <c r="L222" s="210">
        <v>214</v>
      </c>
      <c r="M222" s="210"/>
      <c r="N222" s="210" t="s">
        <v>117</v>
      </c>
      <c r="O222" s="210"/>
      <c r="P222" s="210" t="s">
        <v>1799</v>
      </c>
      <c r="Q222" s="210" t="s">
        <v>129</v>
      </c>
      <c r="R222" s="210"/>
      <c r="S222" s="210" t="s">
        <v>111</v>
      </c>
      <c r="T222" s="210" t="s">
        <v>2431</v>
      </c>
      <c r="U222" s="115" t="s">
        <v>105</v>
      </c>
      <c r="V222" s="210" t="str">
        <f>IF(W222=0,"out of scope",(INDEX('CostModel Coef'!$C$17:$C$18,W222)))</f>
        <v>Elec</v>
      </c>
      <c r="W222" s="210">
        <v>2</v>
      </c>
      <c r="X222" s="210"/>
      <c r="Y222" s="116">
        <f>IFERROR(VLOOKUP(C222,LF_lamp!$A$8:$AI$68,35,0)*F222,0)</f>
        <v>39.840000000000003</v>
      </c>
      <c r="Z222" s="210"/>
      <c r="AA222" s="229">
        <f>VLOOKUP(D222,LF_Ballast!$A$8:$N$220,14,FALSE)</f>
        <v>0.9</v>
      </c>
      <c r="AB222" s="229" t="b">
        <f>VLOOKUP(D222,LF_Ballast!$A$8:$I$220,9,FALSE)="Dimming"</f>
        <v>0</v>
      </c>
      <c r="AC222" s="229" t="b">
        <f>VLOOKUP(D222,LF_Ballast!$A$8:$I$220,4,FALSE)="PS"</f>
        <v>0</v>
      </c>
      <c r="AD222" s="210"/>
      <c r="AE222" s="210">
        <f t="shared" si="31"/>
        <v>2</v>
      </c>
      <c r="AF222" s="184">
        <f t="shared" si="32"/>
        <v>0</v>
      </c>
      <c r="AG222" s="184">
        <f t="shared" si="33"/>
        <v>0</v>
      </c>
      <c r="AH222" s="184">
        <f>VLOOKUP($C222,LF_lamp!$A$8:$H$68,8,FALSE)*AE222</f>
        <v>98</v>
      </c>
      <c r="AI222" s="184">
        <f>VLOOKUP($C222,LF_lamp!$A$8:$H$68,8,FALSE)*AF222</f>
        <v>0</v>
      </c>
      <c r="AJ222" s="184">
        <f>VLOOKUP($C222,LF_lamp!$A$8:$H$68,8,FALSE)*AG222</f>
        <v>0</v>
      </c>
      <c r="AK222" s="184">
        <f t="shared" si="40"/>
        <v>2</v>
      </c>
      <c r="AL222" s="184">
        <f t="shared" si="34"/>
        <v>0</v>
      </c>
      <c r="AM222" s="184">
        <f t="shared" si="35"/>
        <v>0</v>
      </c>
      <c r="AN222" s="184"/>
      <c r="AO222" s="184">
        <f>IF($W222&gt;0,INDEX('CostModel Coef'!D$17:D$18,$W222),"")</f>
        <v>21.92</v>
      </c>
      <c r="AP222" s="184">
        <f>IF($W222&gt;0,INDEX('CostModel Coef'!E$17:E$18,$W222),"")</f>
        <v>0.161</v>
      </c>
      <c r="AQ222" s="184">
        <f>IF($W222&gt;0,INDEX('CostModel Coef'!F$17:F$18,$W222),"")</f>
        <v>19</v>
      </c>
      <c r="AR222" s="184">
        <f>IF($W222&gt;0,INDEX('CostModel Coef'!G$17:G$18,$W222),"")</f>
        <v>116</v>
      </c>
      <c r="AS222" s="184">
        <f>IF($W222&gt;0,INDEX('CostModel Coef'!H$17:H$18,$W222),"")</f>
        <v>-11.27</v>
      </c>
      <c r="AT222" s="184">
        <f>IF($W222&gt;0,INDEX('CostModel Coef'!I$17:I$18,$W222),"")</f>
        <v>0.74</v>
      </c>
      <c r="AU222" s="184">
        <f>IF($W222&gt;0,INDEX('CostModel Coef'!J$17:J$18,$W222),"")</f>
        <v>1.18</v>
      </c>
      <c r="AV222" s="184">
        <f>IF($W222&gt;0,INDEX('CostModel Coef'!K$17:K$18,$W222),"")</f>
        <v>31.59</v>
      </c>
      <c r="AW222" s="184">
        <f>IF($W222&gt;0,INDEX('CostModel Coef'!L$17:L$18,$W222),"")</f>
        <v>17.190000000000001</v>
      </c>
      <c r="AX222" s="184">
        <f>IF($W222&gt;0,INDEX('CostModel Coef'!M$17:M$18,$W222),"")</f>
        <v>0</v>
      </c>
      <c r="AY222" s="184">
        <f>IF($W222&gt;0,INDEX('CostModel Coef'!N$17:N$18,$W222),"")</f>
        <v>0</v>
      </c>
      <c r="AZ222" s="184">
        <f>IF($W222&gt;0,INDEX('CostModel Coef'!O$17:O$18,$W222),"")</f>
        <v>-10.14</v>
      </c>
      <c r="BA222" s="184"/>
      <c r="BB222" s="116">
        <f t="shared" si="39"/>
        <v>55.116</v>
      </c>
      <c r="BC222" s="116">
        <f t="shared" si="36"/>
        <v>0</v>
      </c>
      <c r="BD222" s="116">
        <f t="shared" si="37"/>
        <v>0</v>
      </c>
      <c r="BE222" s="210"/>
      <c r="BF222" s="196">
        <f t="shared" si="38"/>
        <v>94.96</v>
      </c>
      <c r="BG222" s="210"/>
      <c r="BH222" s="210"/>
    </row>
    <row r="223" spans="1:60" hidden="1">
      <c r="A223" s="210" t="s">
        <v>2432</v>
      </c>
      <c r="B223" s="210" t="s">
        <v>1811</v>
      </c>
      <c r="C223" s="210" t="s">
        <v>1255</v>
      </c>
      <c r="D223" s="210" t="s">
        <v>1409</v>
      </c>
      <c r="E223" s="210" t="s">
        <v>129</v>
      </c>
      <c r="F223" s="210">
        <v>1</v>
      </c>
      <c r="G223" s="210">
        <v>1</v>
      </c>
      <c r="H223" s="210">
        <v>1</v>
      </c>
      <c r="I223" s="210">
        <v>49.3</v>
      </c>
      <c r="J223" s="210" t="s">
        <v>1833</v>
      </c>
      <c r="K223" s="210" t="s">
        <v>83</v>
      </c>
      <c r="L223" s="210">
        <v>49.3</v>
      </c>
      <c r="M223" s="210"/>
      <c r="N223" s="210" t="s">
        <v>117</v>
      </c>
      <c r="O223" s="210"/>
      <c r="P223" s="210" t="s">
        <v>1799</v>
      </c>
      <c r="Q223" s="210" t="s">
        <v>129</v>
      </c>
      <c r="R223" s="210"/>
      <c r="S223" s="210" t="s">
        <v>111</v>
      </c>
      <c r="T223" s="210" t="s">
        <v>2433</v>
      </c>
      <c r="U223" s="115" t="s">
        <v>105</v>
      </c>
      <c r="V223" s="210" t="str">
        <f>IF(W223=0,"out of scope",(INDEX('CostModel Coef'!$C$17:$C$18,W223)))</f>
        <v>Elec</v>
      </c>
      <c r="W223" s="210">
        <v>2</v>
      </c>
      <c r="X223" s="210"/>
      <c r="Y223" s="116">
        <f>IFERROR(VLOOKUP(C223,LF_lamp!$A$8:$AI$68,35,0)*F223,0)</f>
        <v>9.9600000000000009</v>
      </c>
      <c r="Z223" s="210"/>
      <c r="AA223" s="229">
        <f>VLOOKUP(D223,LF_Ballast!$A$8:$N$220,14,FALSE)</f>
        <v>0.9</v>
      </c>
      <c r="AB223" s="229" t="b">
        <f>VLOOKUP(D223,LF_Ballast!$A$8:$I$220,9,FALSE)="Dimming"</f>
        <v>0</v>
      </c>
      <c r="AC223" s="229" t="b">
        <f>VLOOKUP(D223,LF_Ballast!$A$8:$I$220,4,FALSE)="PS"</f>
        <v>0</v>
      </c>
      <c r="AD223" s="210"/>
      <c r="AE223" s="210">
        <f t="shared" si="31"/>
        <v>1</v>
      </c>
      <c r="AF223" s="184">
        <f t="shared" si="32"/>
        <v>0</v>
      </c>
      <c r="AG223" s="184">
        <f t="shared" si="33"/>
        <v>0</v>
      </c>
      <c r="AH223" s="184">
        <f>VLOOKUP($C223,LF_lamp!$A$8:$H$68,8,FALSE)*AE223</f>
        <v>49</v>
      </c>
      <c r="AI223" s="184">
        <f>VLOOKUP($C223,LF_lamp!$A$8:$H$68,8,FALSE)*AF223</f>
        <v>0</v>
      </c>
      <c r="AJ223" s="184">
        <f>VLOOKUP($C223,LF_lamp!$A$8:$H$68,8,FALSE)*AG223</f>
        <v>0</v>
      </c>
      <c r="AK223" s="184">
        <f t="shared" si="40"/>
        <v>1</v>
      </c>
      <c r="AL223" s="184">
        <f t="shared" si="34"/>
        <v>0</v>
      </c>
      <c r="AM223" s="184">
        <f t="shared" si="35"/>
        <v>0</v>
      </c>
      <c r="AN223" s="184"/>
      <c r="AO223" s="184">
        <f>IF($W223&gt;0,INDEX('CostModel Coef'!D$17:D$18,$W223),"")</f>
        <v>21.92</v>
      </c>
      <c r="AP223" s="184">
        <f>IF($W223&gt;0,INDEX('CostModel Coef'!E$17:E$18,$W223),"")</f>
        <v>0.161</v>
      </c>
      <c r="AQ223" s="184">
        <f>IF($W223&gt;0,INDEX('CostModel Coef'!F$17:F$18,$W223),"")</f>
        <v>19</v>
      </c>
      <c r="AR223" s="184">
        <f>IF($W223&gt;0,INDEX('CostModel Coef'!G$17:G$18,$W223),"")</f>
        <v>116</v>
      </c>
      <c r="AS223" s="184">
        <f>IF($W223&gt;0,INDEX('CostModel Coef'!H$17:H$18,$W223),"")</f>
        <v>-11.27</v>
      </c>
      <c r="AT223" s="184">
        <f>IF($W223&gt;0,INDEX('CostModel Coef'!I$17:I$18,$W223),"")</f>
        <v>0.74</v>
      </c>
      <c r="AU223" s="184">
        <f>IF($W223&gt;0,INDEX('CostModel Coef'!J$17:J$18,$W223),"")</f>
        <v>1.18</v>
      </c>
      <c r="AV223" s="184">
        <f>IF($W223&gt;0,INDEX('CostModel Coef'!K$17:K$18,$W223),"")</f>
        <v>31.59</v>
      </c>
      <c r="AW223" s="184">
        <f>IF($W223&gt;0,INDEX('CostModel Coef'!L$17:L$18,$W223),"")</f>
        <v>17.190000000000001</v>
      </c>
      <c r="AX223" s="184">
        <f>IF($W223&gt;0,INDEX('CostModel Coef'!M$17:M$18,$W223),"")</f>
        <v>0</v>
      </c>
      <c r="AY223" s="184">
        <f>IF($W223&gt;0,INDEX('CostModel Coef'!N$17:N$18,$W223),"")</f>
        <v>0</v>
      </c>
      <c r="AZ223" s="184">
        <f>IF($W223&gt;0,INDEX('CostModel Coef'!O$17:O$18,$W223),"")</f>
        <v>-10.14</v>
      </c>
      <c r="BA223" s="184"/>
      <c r="BB223" s="116">
        <f t="shared" si="39"/>
        <v>19.669</v>
      </c>
      <c r="BC223" s="116">
        <f t="shared" si="36"/>
        <v>0</v>
      </c>
      <c r="BD223" s="116">
        <f t="shared" si="37"/>
        <v>0</v>
      </c>
      <c r="BE223" s="210"/>
      <c r="BF223" s="196">
        <f t="shared" si="38"/>
        <v>29.63</v>
      </c>
      <c r="BG223" s="210"/>
      <c r="BH223" s="210"/>
    </row>
    <row r="224" spans="1:60" hidden="1">
      <c r="A224" s="210" t="s">
        <v>2434</v>
      </c>
      <c r="B224" s="210" t="s">
        <v>587</v>
      </c>
      <c r="C224" s="210" t="s">
        <v>1255</v>
      </c>
      <c r="D224" s="210" t="s">
        <v>1409</v>
      </c>
      <c r="E224" s="210" t="s">
        <v>129</v>
      </c>
      <c r="F224" s="210">
        <v>1</v>
      </c>
      <c r="G224" s="210">
        <v>1</v>
      </c>
      <c r="H224" s="210">
        <v>1</v>
      </c>
      <c r="I224" s="210">
        <v>49</v>
      </c>
      <c r="J224" s="210"/>
      <c r="K224" s="210" t="s">
        <v>83</v>
      </c>
      <c r="L224" s="210">
        <v>49</v>
      </c>
      <c r="M224" s="210"/>
      <c r="N224" s="210" t="s">
        <v>117</v>
      </c>
      <c r="O224" s="210"/>
      <c r="P224" s="210" t="s">
        <v>1799</v>
      </c>
      <c r="Q224" s="210" t="s">
        <v>129</v>
      </c>
      <c r="R224" s="210"/>
      <c r="S224" s="210" t="s">
        <v>111</v>
      </c>
      <c r="T224" s="210" t="s">
        <v>2435</v>
      </c>
      <c r="U224" s="115" t="s">
        <v>105</v>
      </c>
      <c r="V224" s="210" t="str">
        <f>IF(W224=0,"out of scope",(INDEX('CostModel Coef'!$C$17:$C$18,W224)))</f>
        <v>Elec</v>
      </c>
      <c r="W224" s="210">
        <v>2</v>
      </c>
      <c r="X224" s="210"/>
      <c r="Y224" s="116">
        <f>IFERROR(VLOOKUP(C224,LF_lamp!$A$8:$AI$68,35,0)*F224,0)</f>
        <v>9.9600000000000009</v>
      </c>
      <c r="Z224" s="210"/>
      <c r="AA224" s="229">
        <f>VLOOKUP(D224,LF_Ballast!$A$8:$N$220,14,FALSE)</f>
        <v>0.9</v>
      </c>
      <c r="AB224" s="229" t="b">
        <f>VLOOKUP(D224,LF_Ballast!$A$8:$I$220,9,FALSE)="Dimming"</f>
        <v>0</v>
      </c>
      <c r="AC224" s="229" t="b">
        <f>VLOOKUP(D224,LF_Ballast!$A$8:$I$220,4,FALSE)="PS"</f>
        <v>0</v>
      </c>
      <c r="AD224" s="210"/>
      <c r="AE224" s="210">
        <f t="shared" si="31"/>
        <v>1</v>
      </c>
      <c r="AF224" s="184">
        <f t="shared" si="32"/>
        <v>0</v>
      </c>
      <c r="AG224" s="184">
        <f t="shared" si="33"/>
        <v>0</v>
      </c>
      <c r="AH224" s="184">
        <f>VLOOKUP($C224,LF_lamp!$A$8:$H$68,8,FALSE)*AE224</f>
        <v>49</v>
      </c>
      <c r="AI224" s="184">
        <f>VLOOKUP($C224,LF_lamp!$A$8:$H$68,8,FALSE)*AF224</f>
        <v>0</v>
      </c>
      <c r="AJ224" s="184">
        <f>VLOOKUP($C224,LF_lamp!$A$8:$H$68,8,FALSE)*AG224</f>
        <v>0</v>
      </c>
      <c r="AK224" s="184">
        <f t="shared" si="40"/>
        <v>1</v>
      </c>
      <c r="AL224" s="184">
        <f t="shared" si="34"/>
        <v>0</v>
      </c>
      <c r="AM224" s="184">
        <f t="shared" si="35"/>
        <v>0</v>
      </c>
      <c r="AN224" s="184"/>
      <c r="AO224" s="184">
        <f>IF($W224&gt;0,INDEX('CostModel Coef'!D$17:D$18,$W224),"")</f>
        <v>21.92</v>
      </c>
      <c r="AP224" s="184">
        <f>IF($W224&gt;0,INDEX('CostModel Coef'!E$17:E$18,$W224),"")</f>
        <v>0.161</v>
      </c>
      <c r="AQ224" s="184">
        <f>IF($W224&gt;0,INDEX('CostModel Coef'!F$17:F$18,$W224),"")</f>
        <v>19</v>
      </c>
      <c r="AR224" s="184">
        <f>IF($W224&gt;0,INDEX('CostModel Coef'!G$17:G$18,$W224),"")</f>
        <v>116</v>
      </c>
      <c r="AS224" s="184">
        <f>IF($W224&gt;0,INDEX('CostModel Coef'!H$17:H$18,$W224),"")</f>
        <v>-11.27</v>
      </c>
      <c r="AT224" s="184">
        <f>IF($W224&gt;0,INDEX('CostModel Coef'!I$17:I$18,$W224),"")</f>
        <v>0.74</v>
      </c>
      <c r="AU224" s="184">
        <f>IF($W224&gt;0,INDEX('CostModel Coef'!J$17:J$18,$W224),"")</f>
        <v>1.18</v>
      </c>
      <c r="AV224" s="184">
        <f>IF($W224&gt;0,INDEX('CostModel Coef'!K$17:K$18,$W224),"")</f>
        <v>31.59</v>
      </c>
      <c r="AW224" s="184">
        <f>IF($W224&gt;0,INDEX('CostModel Coef'!L$17:L$18,$W224),"")</f>
        <v>17.190000000000001</v>
      </c>
      <c r="AX224" s="184">
        <f>IF($W224&gt;0,INDEX('CostModel Coef'!M$17:M$18,$W224),"")</f>
        <v>0</v>
      </c>
      <c r="AY224" s="184">
        <f>IF($W224&gt;0,INDEX('CostModel Coef'!N$17:N$18,$W224),"")</f>
        <v>0</v>
      </c>
      <c r="AZ224" s="184">
        <f>IF($W224&gt;0,INDEX('CostModel Coef'!O$17:O$18,$W224),"")</f>
        <v>-10.14</v>
      </c>
      <c r="BA224" s="184"/>
      <c r="BB224" s="116">
        <f t="shared" si="39"/>
        <v>19.669</v>
      </c>
      <c r="BC224" s="116">
        <f t="shared" si="36"/>
        <v>0</v>
      </c>
      <c r="BD224" s="116">
        <f t="shared" si="37"/>
        <v>0</v>
      </c>
      <c r="BE224" s="210"/>
      <c r="BF224" s="196">
        <f t="shared" si="38"/>
        <v>29.63</v>
      </c>
      <c r="BG224" s="210"/>
      <c r="BH224" s="210"/>
    </row>
    <row r="225" spans="1:60" hidden="1">
      <c r="A225" s="210" t="s">
        <v>2436</v>
      </c>
      <c r="B225" s="210" t="s">
        <v>587</v>
      </c>
      <c r="C225" s="210" t="s">
        <v>1255</v>
      </c>
      <c r="D225" s="210" t="s">
        <v>1409</v>
      </c>
      <c r="E225" s="210" t="s">
        <v>129</v>
      </c>
      <c r="F225" s="210">
        <v>1</v>
      </c>
      <c r="G225" s="210">
        <v>0.5</v>
      </c>
      <c r="H225" s="210">
        <v>2</v>
      </c>
      <c r="I225" s="210">
        <v>53</v>
      </c>
      <c r="J225" s="210"/>
      <c r="K225" s="210" t="s">
        <v>83</v>
      </c>
      <c r="L225" s="210">
        <v>53</v>
      </c>
      <c r="M225" s="210"/>
      <c r="N225" s="210" t="s">
        <v>117</v>
      </c>
      <c r="O225" s="210"/>
      <c r="P225" s="210" t="s">
        <v>1799</v>
      </c>
      <c r="Q225" s="210" t="s">
        <v>129</v>
      </c>
      <c r="R225" s="210"/>
      <c r="S225" s="210" t="s">
        <v>111</v>
      </c>
      <c r="T225" s="210" t="s">
        <v>2437</v>
      </c>
      <c r="U225" s="115" t="s">
        <v>105</v>
      </c>
      <c r="V225" s="210" t="str">
        <f>IF(W225=0,"out of scope",(INDEX('CostModel Coef'!$C$17:$C$18,W225)))</f>
        <v>Elec</v>
      </c>
      <c r="W225" s="210">
        <v>2</v>
      </c>
      <c r="X225" s="210"/>
      <c r="Y225" s="116">
        <f>IFERROR(VLOOKUP(C225,LF_lamp!$A$8:$AI$68,35,0)*F225,0)</f>
        <v>9.9600000000000009</v>
      </c>
      <c r="Z225" s="210"/>
      <c r="AA225" s="229">
        <f>VLOOKUP(D225,LF_Ballast!$A$8:$N$220,14,FALSE)</f>
        <v>0.9</v>
      </c>
      <c r="AB225" s="229" t="b">
        <f>VLOOKUP(D225,LF_Ballast!$A$8:$I$220,9,FALSE)="Dimming"</f>
        <v>0</v>
      </c>
      <c r="AC225" s="229" t="b">
        <f>VLOOKUP(D225,LF_Ballast!$A$8:$I$220,4,FALSE)="PS"</f>
        <v>0</v>
      </c>
      <c r="AD225" s="210"/>
      <c r="AE225" s="210">
        <f t="shared" si="31"/>
        <v>2</v>
      </c>
      <c r="AF225" s="184">
        <f t="shared" si="32"/>
        <v>0</v>
      </c>
      <c r="AG225" s="184">
        <f t="shared" si="33"/>
        <v>0</v>
      </c>
      <c r="AH225" s="184">
        <f>VLOOKUP($C225,LF_lamp!$A$8:$H$68,8,FALSE)*AE225</f>
        <v>98</v>
      </c>
      <c r="AI225" s="184">
        <f>VLOOKUP($C225,LF_lamp!$A$8:$H$68,8,FALSE)*AF225</f>
        <v>0</v>
      </c>
      <c r="AJ225" s="184">
        <f>VLOOKUP($C225,LF_lamp!$A$8:$H$68,8,FALSE)*AG225</f>
        <v>0</v>
      </c>
      <c r="AK225" s="184">
        <f t="shared" si="40"/>
        <v>0.5</v>
      </c>
      <c r="AL225" s="184">
        <f t="shared" si="34"/>
        <v>0</v>
      </c>
      <c r="AM225" s="184">
        <f t="shared" si="35"/>
        <v>0</v>
      </c>
      <c r="AN225" s="184"/>
      <c r="AO225" s="184">
        <f>IF($W225&gt;0,INDEX('CostModel Coef'!D$17:D$18,$W225),"")</f>
        <v>21.92</v>
      </c>
      <c r="AP225" s="184">
        <f>IF($W225&gt;0,INDEX('CostModel Coef'!E$17:E$18,$W225),"")</f>
        <v>0.161</v>
      </c>
      <c r="AQ225" s="184">
        <f>IF($W225&gt;0,INDEX('CostModel Coef'!F$17:F$18,$W225),"")</f>
        <v>19</v>
      </c>
      <c r="AR225" s="184">
        <f>IF($W225&gt;0,INDEX('CostModel Coef'!G$17:G$18,$W225),"")</f>
        <v>116</v>
      </c>
      <c r="AS225" s="184">
        <f>IF($W225&gt;0,INDEX('CostModel Coef'!H$17:H$18,$W225),"")</f>
        <v>-11.27</v>
      </c>
      <c r="AT225" s="184">
        <f>IF($W225&gt;0,INDEX('CostModel Coef'!I$17:I$18,$W225),"")</f>
        <v>0.74</v>
      </c>
      <c r="AU225" s="184">
        <f>IF($W225&gt;0,INDEX('CostModel Coef'!J$17:J$18,$W225),"")</f>
        <v>1.18</v>
      </c>
      <c r="AV225" s="184">
        <f>IF($W225&gt;0,INDEX('CostModel Coef'!K$17:K$18,$W225),"")</f>
        <v>31.59</v>
      </c>
      <c r="AW225" s="184">
        <f>IF($W225&gt;0,INDEX('CostModel Coef'!L$17:L$18,$W225),"")</f>
        <v>17.190000000000001</v>
      </c>
      <c r="AX225" s="184">
        <f>IF($W225&gt;0,INDEX('CostModel Coef'!M$17:M$18,$W225),"")</f>
        <v>0</v>
      </c>
      <c r="AY225" s="184">
        <f>IF($W225&gt;0,INDEX('CostModel Coef'!N$17:N$18,$W225),"")</f>
        <v>0</v>
      </c>
      <c r="AZ225" s="184">
        <f>IF($W225&gt;0,INDEX('CostModel Coef'!O$17:O$18,$W225),"")</f>
        <v>-10.14</v>
      </c>
      <c r="BA225" s="184"/>
      <c r="BB225" s="116">
        <f t="shared" si="39"/>
        <v>13.779</v>
      </c>
      <c r="BC225" s="116">
        <f t="shared" si="36"/>
        <v>0</v>
      </c>
      <c r="BD225" s="116">
        <f t="shared" si="37"/>
        <v>0</v>
      </c>
      <c r="BE225" s="210"/>
      <c r="BF225" s="196">
        <f t="shared" si="38"/>
        <v>23.74</v>
      </c>
      <c r="BG225" s="210"/>
      <c r="BH225" s="210"/>
    </row>
    <row r="226" spans="1:60" hidden="1">
      <c r="A226" s="210" t="s">
        <v>2438</v>
      </c>
      <c r="B226" s="210" t="s">
        <v>587</v>
      </c>
      <c r="C226" s="210" t="s">
        <v>1257</v>
      </c>
      <c r="D226" s="210" t="s">
        <v>1342</v>
      </c>
      <c r="E226" s="210" t="s">
        <v>129</v>
      </c>
      <c r="F226" s="210">
        <v>2</v>
      </c>
      <c r="G226" s="210">
        <v>1</v>
      </c>
      <c r="H226" s="210">
        <v>2</v>
      </c>
      <c r="I226" s="210">
        <v>109</v>
      </c>
      <c r="J226" s="210"/>
      <c r="K226" s="210" t="s">
        <v>83</v>
      </c>
      <c r="L226" s="210">
        <v>109</v>
      </c>
      <c r="M226" s="210"/>
      <c r="N226" s="210" t="s">
        <v>117</v>
      </c>
      <c r="O226" s="210"/>
      <c r="P226" s="210" t="s">
        <v>1799</v>
      </c>
      <c r="Q226" s="210" t="s">
        <v>129</v>
      </c>
      <c r="R226" s="210"/>
      <c r="S226" s="210" t="s">
        <v>111</v>
      </c>
      <c r="T226" s="210" t="s">
        <v>2439</v>
      </c>
      <c r="U226" s="115" t="s">
        <v>105</v>
      </c>
      <c r="V226" s="210" t="str">
        <f>IF(W226=0,"out of scope",(INDEX('CostModel Coef'!$C$17:$C$18,W226)))</f>
        <v>Elec</v>
      </c>
      <c r="W226" s="210">
        <v>2</v>
      </c>
      <c r="X226" s="210"/>
      <c r="Y226" s="116">
        <f>IFERROR(VLOOKUP(C226,LF_lamp!$A$8:$AI$68,35,0)*F226,0)</f>
        <v>19.38</v>
      </c>
      <c r="Z226" s="210"/>
      <c r="AA226" s="229">
        <f>VLOOKUP(D226,LF_Ballast!$A$8:$N$220,14,FALSE)</f>
        <v>1.0249999999999999</v>
      </c>
      <c r="AB226" s="229" t="b">
        <f>VLOOKUP(D226,LF_Ballast!$A$8:$I$220,9,FALSE)="Dimming"</f>
        <v>0</v>
      </c>
      <c r="AC226" s="229" t="b">
        <f>VLOOKUP(D226,LF_Ballast!$A$8:$I$220,4,FALSE)="PS"</f>
        <v>0</v>
      </c>
      <c r="AD226" s="210"/>
      <c r="AE226" s="210">
        <f t="shared" si="31"/>
        <v>2</v>
      </c>
      <c r="AF226" s="184">
        <f t="shared" si="32"/>
        <v>0</v>
      </c>
      <c r="AG226" s="184">
        <f t="shared" si="33"/>
        <v>0</v>
      </c>
      <c r="AH226" s="184">
        <f>VLOOKUP($C226,LF_lamp!$A$8:$H$68,8,FALSE)*AE226</f>
        <v>102</v>
      </c>
      <c r="AI226" s="184">
        <f>VLOOKUP($C226,LF_lamp!$A$8:$H$68,8,FALSE)*AF226</f>
        <v>0</v>
      </c>
      <c r="AJ226" s="184">
        <f>VLOOKUP($C226,LF_lamp!$A$8:$H$68,8,FALSE)*AG226</f>
        <v>0</v>
      </c>
      <c r="AK226" s="184">
        <f t="shared" si="40"/>
        <v>1</v>
      </c>
      <c r="AL226" s="184">
        <f t="shared" si="34"/>
        <v>0</v>
      </c>
      <c r="AM226" s="184">
        <f t="shared" si="35"/>
        <v>0</v>
      </c>
      <c r="AN226" s="184"/>
      <c r="AO226" s="184">
        <f>IF($W226&gt;0,INDEX('CostModel Coef'!D$17:D$18,$W226),"")</f>
        <v>21.92</v>
      </c>
      <c r="AP226" s="184">
        <f>IF($W226&gt;0,INDEX('CostModel Coef'!E$17:E$18,$W226),"")</f>
        <v>0.161</v>
      </c>
      <c r="AQ226" s="184">
        <f>IF($W226&gt;0,INDEX('CostModel Coef'!F$17:F$18,$W226),"")</f>
        <v>19</v>
      </c>
      <c r="AR226" s="184">
        <f>IF($W226&gt;0,INDEX('CostModel Coef'!G$17:G$18,$W226),"")</f>
        <v>116</v>
      </c>
      <c r="AS226" s="184">
        <f>IF($W226&gt;0,INDEX('CostModel Coef'!H$17:H$18,$W226),"")</f>
        <v>-11.27</v>
      </c>
      <c r="AT226" s="184">
        <f>IF($W226&gt;0,INDEX('CostModel Coef'!I$17:I$18,$W226),"")</f>
        <v>0.74</v>
      </c>
      <c r="AU226" s="184">
        <f>IF($W226&gt;0,INDEX('CostModel Coef'!J$17:J$18,$W226),"")</f>
        <v>1.18</v>
      </c>
      <c r="AV226" s="184">
        <f>IF($W226&gt;0,INDEX('CostModel Coef'!K$17:K$18,$W226),"")</f>
        <v>31.59</v>
      </c>
      <c r="AW226" s="184">
        <f>IF($W226&gt;0,INDEX('CostModel Coef'!L$17:L$18,$W226),"")</f>
        <v>17.190000000000001</v>
      </c>
      <c r="AX226" s="184">
        <f>IF($W226&gt;0,INDEX('CostModel Coef'!M$17:M$18,$W226),"")</f>
        <v>0</v>
      </c>
      <c r="AY226" s="184">
        <f>IF($W226&gt;0,INDEX('CostModel Coef'!N$17:N$18,$W226),"")</f>
        <v>0</v>
      </c>
      <c r="AZ226" s="184">
        <f>IF($W226&gt;0,INDEX('CostModel Coef'!O$17:O$18,$W226),"")</f>
        <v>-10.14</v>
      </c>
      <c r="BA226" s="184"/>
      <c r="BB226" s="116">
        <f t="shared" si="39"/>
        <v>28.201999999999998</v>
      </c>
      <c r="BC226" s="116">
        <f t="shared" si="36"/>
        <v>0</v>
      </c>
      <c r="BD226" s="116">
        <f t="shared" si="37"/>
        <v>0</v>
      </c>
      <c r="BE226" s="210"/>
      <c r="BF226" s="196">
        <f t="shared" si="38"/>
        <v>47.58</v>
      </c>
      <c r="BG226" s="210"/>
      <c r="BH226" s="210"/>
    </row>
    <row r="227" spans="1:60" hidden="1">
      <c r="A227" s="210" t="s">
        <v>2440</v>
      </c>
      <c r="B227" s="210" t="s">
        <v>587</v>
      </c>
      <c r="C227" s="210" t="s">
        <v>1257</v>
      </c>
      <c r="D227" s="210" t="s">
        <v>1342</v>
      </c>
      <c r="E227" s="210" t="s">
        <v>129</v>
      </c>
      <c r="F227" s="210">
        <v>3</v>
      </c>
      <c r="G227" s="210">
        <v>1</v>
      </c>
      <c r="H227" s="210">
        <v>3</v>
      </c>
      <c r="I227" s="210">
        <v>176</v>
      </c>
      <c r="J227" s="210"/>
      <c r="K227" s="210" t="s">
        <v>83</v>
      </c>
      <c r="L227" s="210">
        <v>176</v>
      </c>
      <c r="M227" s="210"/>
      <c r="N227" s="210" t="s">
        <v>117</v>
      </c>
      <c r="O227" s="210"/>
      <c r="P227" s="210" t="s">
        <v>1799</v>
      </c>
      <c r="Q227" s="210" t="s">
        <v>129</v>
      </c>
      <c r="R227" s="210"/>
      <c r="S227" s="210" t="s">
        <v>111</v>
      </c>
      <c r="T227" s="210" t="s">
        <v>2441</v>
      </c>
      <c r="U227" s="115" t="s">
        <v>105</v>
      </c>
      <c r="V227" s="210" t="str">
        <f>IF(W227=0,"out of scope",(INDEX('CostModel Coef'!$C$17:$C$18,W227)))</f>
        <v>Elec</v>
      </c>
      <c r="W227" s="210">
        <v>2</v>
      </c>
      <c r="X227" s="210"/>
      <c r="Y227" s="116">
        <f>IFERROR(VLOOKUP(C227,LF_lamp!$A$8:$AI$68,35,0)*F227,0)</f>
        <v>29.07</v>
      </c>
      <c r="Z227" s="210"/>
      <c r="AA227" s="229">
        <f>VLOOKUP(D227,LF_Ballast!$A$8:$N$220,14,FALSE)</f>
        <v>1.0249999999999999</v>
      </c>
      <c r="AB227" s="229" t="b">
        <f>VLOOKUP(D227,LF_Ballast!$A$8:$I$220,9,FALSE)="Dimming"</f>
        <v>0</v>
      </c>
      <c r="AC227" s="229" t="b">
        <f>VLOOKUP(D227,LF_Ballast!$A$8:$I$220,4,FALSE)="PS"</f>
        <v>0</v>
      </c>
      <c r="AD227" s="210"/>
      <c r="AE227" s="210">
        <f t="shared" si="31"/>
        <v>3</v>
      </c>
      <c r="AF227" s="184">
        <f t="shared" si="32"/>
        <v>0</v>
      </c>
      <c r="AG227" s="184">
        <f t="shared" si="33"/>
        <v>0</v>
      </c>
      <c r="AH227" s="184">
        <f>VLOOKUP($C227,LF_lamp!$A$8:$H$68,8,FALSE)*AE227</f>
        <v>153</v>
      </c>
      <c r="AI227" s="184">
        <f>VLOOKUP($C227,LF_lamp!$A$8:$H$68,8,FALSE)*AF227</f>
        <v>0</v>
      </c>
      <c r="AJ227" s="184">
        <f>VLOOKUP($C227,LF_lamp!$A$8:$H$68,8,FALSE)*AG227</f>
        <v>0</v>
      </c>
      <c r="AK227" s="184">
        <f t="shared" si="40"/>
        <v>1</v>
      </c>
      <c r="AL227" s="184">
        <f t="shared" si="34"/>
        <v>0</v>
      </c>
      <c r="AM227" s="184">
        <f t="shared" si="35"/>
        <v>0</v>
      </c>
      <c r="AN227" s="184"/>
      <c r="AO227" s="184">
        <f>IF($W227&gt;0,INDEX('CostModel Coef'!D$17:D$18,$W227),"")</f>
        <v>21.92</v>
      </c>
      <c r="AP227" s="184">
        <f>IF($W227&gt;0,INDEX('CostModel Coef'!E$17:E$18,$W227),"")</f>
        <v>0.161</v>
      </c>
      <c r="AQ227" s="184">
        <f>IF($W227&gt;0,INDEX('CostModel Coef'!F$17:F$18,$W227),"")</f>
        <v>19</v>
      </c>
      <c r="AR227" s="184">
        <f>IF($W227&gt;0,INDEX('CostModel Coef'!G$17:G$18,$W227),"")</f>
        <v>116</v>
      </c>
      <c r="AS227" s="184">
        <f>IF($W227&gt;0,INDEX('CostModel Coef'!H$17:H$18,$W227),"")</f>
        <v>-11.27</v>
      </c>
      <c r="AT227" s="184">
        <f>IF($W227&gt;0,INDEX('CostModel Coef'!I$17:I$18,$W227),"")</f>
        <v>0.74</v>
      </c>
      <c r="AU227" s="184">
        <f>IF($W227&gt;0,INDEX('CostModel Coef'!J$17:J$18,$W227),"")</f>
        <v>1.18</v>
      </c>
      <c r="AV227" s="184">
        <f>IF($W227&gt;0,INDEX('CostModel Coef'!K$17:K$18,$W227),"")</f>
        <v>31.59</v>
      </c>
      <c r="AW227" s="184">
        <f>IF($W227&gt;0,INDEX('CostModel Coef'!L$17:L$18,$W227),"")</f>
        <v>17.190000000000001</v>
      </c>
      <c r="AX227" s="184">
        <f>IF($W227&gt;0,INDEX('CostModel Coef'!M$17:M$18,$W227),"")</f>
        <v>0</v>
      </c>
      <c r="AY227" s="184">
        <f>IF($W227&gt;0,INDEX('CostModel Coef'!N$17:N$18,$W227),"")</f>
        <v>0</v>
      </c>
      <c r="AZ227" s="184">
        <f>IF($W227&gt;0,INDEX('CostModel Coef'!O$17:O$18,$W227),"")</f>
        <v>-10.14</v>
      </c>
      <c r="BA227" s="184"/>
      <c r="BB227" s="116">
        <f t="shared" si="39"/>
        <v>36.412999999999997</v>
      </c>
      <c r="BC227" s="116">
        <f t="shared" si="36"/>
        <v>0</v>
      </c>
      <c r="BD227" s="116">
        <f t="shared" si="37"/>
        <v>0</v>
      </c>
      <c r="BE227" s="210"/>
      <c r="BF227" s="196">
        <f t="shared" si="38"/>
        <v>65.48</v>
      </c>
      <c r="BG227" s="210"/>
      <c r="BH227" s="210"/>
    </row>
    <row r="228" spans="1:60" hidden="1">
      <c r="A228" s="210" t="s">
        <v>2442</v>
      </c>
      <c r="B228" s="210" t="s">
        <v>587</v>
      </c>
      <c r="C228" s="210" t="s">
        <v>1257</v>
      </c>
      <c r="D228" s="210" t="s">
        <v>1342</v>
      </c>
      <c r="E228" s="210" t="s">
        <v>129</v>
      </c>
      <c r="F228" s="210">
        <v>4</v>
      </c>
      <c r="G228" s="210">
        <v>1</v>
      </c>
      <c r="H228" s="210">
        <v>4</v>
      </c>
      <c r="I228" s="210">
        <v>234</v>
      </c>
      <c r="J228" s="210"/>
      <c r="K228" s="210" t="s">
        <v>83</v>
      </c>
      <c r="L228" s="210">
        <v>234</v>
      </c>
      <c r="M228" s="210"/>
      <c r="N228" s="210" t="s">
        <v>117</v>
      </c>
      <c r="O228" s="210"/>
      <c r="P228" s="210" t="s">
        <v>1799</v>
      </c>
      <c r="Q228" s="210" t="s">
        <v>129</v>
      </c>
      <c r="R228" s="210"/>
      <c r="S228" s="210" t="s">
        <v>111</v>
      </c>
      <c r="T228" s="210" t="s">
        <v>2443</v>
      </c>
      <c r="U228" s="115" t="s">
        <v>105</v>
      </c>
      <c r="V228" s="210" t="str">
        <f>IF(W228=0,"out of scope",(INDEX('CostModel Coef'!$C$17:$C$18,W228)))</f>
        <v>Elec</v>
      </c>
      <c r="W228" s="210">
        <v>2</v>
      </c>
      <c r="X228" s="210"/>
      <c r="Y228" s="116">
        <f>IFERROR(VLOOKUP(C228,LF_lamp!$A$8:$AI$68,35,0)*F228,0)</f>
        <v>38.76</v>
      </c>
      <c r="Z228" s="210"/>
      <c r="AA228" s="229">
        <f>VLOOKUP(D228,LF_Ballast!$A$8:$N$220,14,FALSE)</f>
        <v>1.0249999999999999</v>
      </c>
      <c r="AB228" s="229" t="b">
        <f>VLOOKUP(D228,LF_Ballast!$A$8:$I$220,9,FALSE)="Dimming"</f>
        <v>0</v>
      </c>
      <c r="AC228" s="229" t="b">
        <f>VLOOKUP(D228,LF_Ballast!$A$8:$I$220,4,FALSE)="PS"</f>
        <v>0</v>
      </c>
      <c r="AD228" s="210"/>
      <c r="AE228" s="210">
        <f t="shared" si="31"/>
        <v>4</v>
      </c>
      <c r="AF228" s="184">
        <f t="shared" si="32"/>
        <v>0</v>
      </c>
      <c r="AG228" s="184">
        <f t="shared" si="33"/>
        <v>0</v>
      </c>
      <c r="AH228" s="184">
        <f>VLOOKUP($C228,LF_lamp!$A$8:$H$68,8,FALSE)*AE228</f>
        <v>204</v>
      </c>
      <c r="AI228" s="184">
        <f>VLOOKUP($C228,LF_lamp!$A$8:$H$68,8,FALSE)*AF228</f>
        <v>0</v>
      </c>
      <c r="AJ228" s="184">
        <f>VLOOKUP($C228,LF_lamp!$A$8:$H$68,8,FALSE)*AG228</f>
        <v>0</v>
      </c>
      <c r="AK228" s="184">
        <f t="shared" si="40"/>
        <v>1</v>
      </c>
      <c r="AL228" s="184">
        <f t="shared" si="34"/>
        <v>0</v>
      </c>
      <c r="AM228" s="184">
        <f t="shared" si="35"/>
        <v>0</v>
      </c>
      <c r="AN228" s="184"/>
      <c r="AO228" s="184">
        <f>IF($W228&gt;0,INDEX('CostModel Coef'!D$17:D$18,$W228),"")</f>
        <v>21.92</v>
      </c>
      <c r="AP228" s="184">
        <f>IF($W228&gt;0,INDEX('CostModel Coef'!E$17:E$18,$W228),"")</f>
        <v>0.161</v>
      </c>
      <c r="AQ228" s="184">
        <f>IF($W228&gt;0,INDEX('CostModel Coef'!F$17:F$18,$W228),"")</f>
        <v>19</v>
      </c>
      <c r="AR228" s="184">
        <f>IF($W228&gt;0,INDEX('CostModel Coef'!G$17:G$18,$W228),"")</f>
        <v>116</v>
      </c>
      <c r="AS228" s="184">
        <f>IF($W228&gt;0,INDEX('CostModel Coef'!H$17:H$18,$W228),"")</f>
        <v>-11.27</v>
      </c>
      <c r="AT228" s="184">
        <f>IF($W228&gt;0,INDEX('CostModel Coef'!I$17:I$18,$W228),"")</f>
        <v>0.74</v>
      </c>
      <c r="AU228" s="184">
        <f>IF($W228&gt;0,INDEX('CostModel Coef'!J$17:J$18,$W228),"")</f>
        <v>1.18</v>
      </c>
      <c r="AV228" s="184">
        <f>IF($W228&gt;0,INDEX('CostModel Coef'!K$17:K$18,$W228),"")</f>
        <v>31.59</v>
      </c>
      <c r="AW228" s="184">
        <f>IF($W228&gt;0,INDEX('CostModel Coef'!L$17:L$18,$W228),"")</f>
        <v>17.190000000000001</v>
      </c>
      <c r="AX228" s="184">
        <f>IF($W228&gt;0,INDEX('CostModel Coef'!M$17:M$18,$W228),"")</f>
        <v>0</v>
      </c>
      <c r="AY228" s="184">
        <f>IF($W228&gt;0,INDEX('CostModel Coef'!N$17:N$18,$W228),"")</f>
        <v>0</v>
      </c>
      <c r="AZ228" s="184">
        <f>IF($W228&gt;0,INDEX('CostModel Coef'!O$17:O$18,$W228),"")</f>
        <v>-10.14</v>
      </c>
      <c r="BA228" s="184"/>
      <c r="BB228" s="116">
        <f t="shared" si="39"/>
        <v>44.624000000000002</v>
      </c>
      <c r="BC228" s="116">
        <f t="shared" si="36"/>
        <v>0</v>
      </c>
      <c r="BD228" s="116">
        <f t="shared" si="37"/>
        <v>0</v>
      </c>
      <c r="BE228" s="210"/>
      <c r="BF228" s="196">
        <f t="shared" si="38"/>
        <v>83.38</v>
      </c>
      <c r="BG228" s="210"/>
      <c r="BH228" s="210"/>
    </row>
    <row r="229" spans="1:60" hidden="1">
      <c r="A229" s="210" t="s">
        <v>2444</v>
      </c>
      <c r="B229" s="210" t="s">
        <v>587</v>
      </c>
      <c r="C229" s="210" t="s">
        <v>1257</v>
      </c>
      <c r="D229" s="210" t="s">
        <v>1342</v>
      </c>
      <c r="E229" s="210" t="s">
        <v>129</v>
      </c>
      <c r="F229" s="210">
        <v>1</v>
      </c>
      <c r="G229" s="210">
        <v>1</v>
      </c>
      <c r="H229" s="210">
        <v>1</v>
      </c>
      <c r="I229" s="210">
        <v>51</v>
      </c>
      <c r="J229" s="210"/>
      <c r="K229" s="210" t="s">
        <v>83</v>
      </c>
      <c r="L229" s="210">
        <v>51</v>
      </c>
      <c r="M229" s="210"/>
      <c r="N229" s="210" t="s">
        <v>117</v>
      </c>
      <c r="O229" s="210"/>
      <c r="P229" s="210" t="s">
        <v>1799</v>
      </c>
      <c r="Q229" s="210" t="s">
        <v>129</v>
      </c>
      <c r="R229" s="210"/>
      <c r="S229" s="210" t="s">
        <v>111</v>
      </c>
      <c r="T229" s="210" t="s">
        <v>2445</v>
      </c>
      <c r="U229" s="115" t="s">
        <v>105</v>
      </c>
      <c r="V229" s="210" t="str">
        <f>IF(W229=0,"out of scope",(INDEX('CostModel Coef'!$C$17:$C$18,W229)))</f>
        <v>Elec</v>
      </c>
      <c r="W229" s="210">
        <v>2</v>
      </c>
      <c r="X229" s="210"/>
      <c r="Y229" s="116">
        <f>IFERROR(VLOOKUP(C229,LF_lamp!$A$8:$AI$68,35,0)*F229,0)</f>
        <v>9.69</v>
      </c>
      <c r="Z229" s="210"/>
      <c r="AA229" s="229">
        <f>VLOOKUP(D229,LF_Ballast!$A$8:$N$220,14,FALSE)</f>
        <v>1.0249999999999999</v>
      </c>
      <c r="AB229" s="229" t="b">
        <f>VLOOKUP(D229,LF_Ballast!$A$8:$I$220,9,FALSE)="Dimming"</f>
        <v>0</v>
      </c>
      <c r="AC229" s="229" t="b">
        <f>VLOOKUP(D229,LF_Ballast!$A$8:$I$220,4,FALSE)="PS"</f>
        <v>0</v>
      </c>
      <c r="AD229" s="210"/>
      <c r="AE229" s="210">
        <f t="shared" si="31"/>
        <v>1</v>
      </c>
      <c r="AF229" s="184">
        <f t="shared" si="32"/>
        <v>0</v>
      </c>
      <c r="AG229" s="184">
        <f t="shared" si="33"/>
        <v>0</v>
      </c>
      <c r="AH229" s="184">
        <f>VLOOKUP($C229,LF_lamp!$A$8:$H$68,8,FALSE)*AE229</f>
        <v>51</v>
      </c>
      <c r="AI229" s="184">
        <f>VLOOKUP($C229,LF_lamp!$A$8:$H$68,8,FALSE)*AF229</f>
        <v>0</v>
      </c>
      <c r="AJ229" s="184">
        <f>VLOOKUP($C229,LF_lamp!$A$8:$H$68,8,FALSE)*AG229</f>
        <v>0</v>
      </c>
      <c r="AK229" s="184">
        <f t="shared" si="40"/>
        <v>1</v>
      </c>
      <c r="AL229" s="184">
        <f t="shared" si="34"/>
        <v>0</v>
      </c>
      <c r="AM229" s="184">
        <f t="shared" si="35"/>
        <v>0</v>
      </c>
      <c r="AN229" s="184"/>
      <c r="AO229" s="184">
        <f>IF($W229&gt;0,INDEX('CostModel Coef'!D$17:D$18,$W229),"")</f>
        <v>21.92</v>
      </c>
      <c r="AP229" s="184">
        <f>IF($W229&gt;0,INDEX('CostModel Coef'!E$17:E$18,$W229),"")</f>
        <v>0.161</v>
      </c>
      <c r="AQ229" s="184">
        <f>IF($W229&gt;0,INDEX('CostModel Coef'!F$17:F$18,$W229),"")</f>
        <v>19</v>
      </c>
      <c r="AR229" s="184">
        <f>IF($W229&gt;0,INDEX('CostModel Coef'!G$17:G$18,$W229),"")</f>
        <v>116</v>
      </c>
      <c r="AS229" s="184">
        <f>IF($W229&gt;0,INDEX('CostModel Coef'!H$17:H$18,$W229),"")</f>
        <v>-11.27</v>
      </c>
      <c r="AT229" s="184">
        <f>IF($W229&gt;0,INDEX('CostModel Coef'!I$17:I$18,$W229),"")</f>
        <v>0.74</v>
      </c>
      <c r="AU229" s="184">
        <f>IF($W229&gt;0,INDEX('CostModel Coef'!J$17:J$18,$W229),"")</f>
        <v>1.18</v>
      </c>
      <c r="AV229" s="184">
        <f>IF($W229&gt;0,INDEX('CostModel Coef'!K$17:K$18,$W229),"")</f>
        <v>31.59</v>
      </c>
      <c r="AW229" s="184">
        <f>IF($W229&gt;0,INDEX('CostModel Coef'!L$17:L$18,$W229),"")</f>
        <v>17.190000000000001</v>
      </c>
      <c r="AX229" s="184">
        <f>IF($W229&gt;0,INDEX('CostModel Coef'!M$17:M$18,$W229),"")</f>
        <v>0</v>
      </c>
      <c r="AY229" s="184">
        <f>IF($W229&gt;0,INDEX('CostModel Coef'!N$17:N$18,$W229),"")</f>
        <v>0</v>
      </c>
      <c r="AZ229" s="184">
        <f>IF($W229&gt;0,INDEX('CostModel Coef'!O$17:O$18,$W229),"")</f>
        <v>-10.14</v>
      </c>
      <c r="BA229" s="184"/>
      <c r="BB229" s="116">
        <f t="shared" si="39"/>
        <v>19.991</v>
      </c>
      <c r="BC229" s="116">
        <f t="shared" si="36"/>
        <v>0</v>
      </c>
      <c r="BD229" s="116">
        <f t="shared" si="37"/>
        <v>0</v>
      </c>
      <c r="BE229" s="210"/>
      <c r="BF229" s="196">
        <f t="shared" si="38"/>
        <v>29.68</v>
      </c>
      <c r="BG229" s="210"/>
      <c r="BH229" s="210"/>
    </row>
    <row r="230" spans="1:60" hidden="1">
      <c r="A230" s="210" t="s">
        <v>2446</v>
      </c>
      <c r="B230" s="210" t="s">
        <v>587</v>
      </c>
      <c r="C230" s="210" t="s">
        <v>1257</v>
      </c>
      <c r="D230" s="210" t="s">
        <v>1409</v>
      </c>
      <c r="E230" s="210" t="s">
        <v>129</v>
      </c>
      <c r="F230" s="210">
        <v>2</v>
      </c>
      <c r="G230" s="210">
        <v>1</v>
      </c>
      <c r="H230" s="210">
        <v>2</v>
      </c>
      <c r="I230" s="210">
        <v>109</v>
      </c>
      <c r="J230" s="210"/>
      <c r="K230" s="210" t="s">
        <v>83</v>
      </c>
      <c r="L230" s="210">
        <v>109</v>
      </c>
      <c r="M230" s="210"/>
      <c r="N230" s="210" t="s">
        <v>117</v>
      </c>
      <c r="O230" s="210"/>
      <c r="P230" s="210" t="s">
        <v>1799</v>
      </c>
      <c r="Q230" s="210" t="s">
        <v>129</v>
      </c>
      <c r="R230" s="210"/>
      <c r="S230" s="210" t="s">
        <v>111</v>
      </c>
      <c r="T230" s="210" t="s">
        <v>2447</v>
      </c>
      <c r="U230" s="115" t="s">
        <v>105</v>
      </c>
      <c r="V230" s="210" t="str">
        <f>IF(W230=0,"out of scope",(INDEX('CostModel Coef'!$C$17:$C$18,W230)))</f>
        <v>Elec</v>
      </c>
      <c r="W230" s="210">
        <v>2</v>
      </c>
      <c r="X230" s="210"/>
      <c r="Y230" s="116">
        <f>IFERROR(VLOOKUP(C230,LF_lamp!$A$8:$AI$68,35,0)*F230,0)</f>
        <v>19.38</v>
      </c>
      <c r="Z230" s="210"/>
      <c r="AA230" s="229">
        <f>VLOOKUP(D230,LF_Ballast!$A$8:$N$220,14,FALSE)</f>
        <v>0.9</v>
      </c>
      <c r="AB230" s="229" t="b">
        <f>VLOOKUP(D230,LF_Ballast!$A$8:$I$220,9,FALSE)="Dimming"</f>
        <v>0</v>
      </c>
      <c r="AC230" s="229" t="b">
        <f>VLOOKUP(D230,LF_Ballast!$A$8:$I$220,4,FALSE)="PS"</f>
        <v>0</v>
      </c>
      <c r="AD230" s="210"/>
      <c r="AE230" s="210">
        <f t="shared" si="31"/>
        <v>2</v>
      </c>
      <c r="AF230" s="184">
        <f t="shared" si="32"/>
        <v>0</v>
      </c>
      <c r="AG230" s="184">
        <f t="shared" si="33"/>
        <v>0</v>
      </c>
      <c r="AH230" s="184">
        <f>VLOOKUP($C230,LF_lamp!$A$8:$H$68,8,FALSE)*AE230</f>
        <v>102</v>
      </c>
      <c r="AI230" s="184">
        <f>VLOOKUP($C230,LF_lamp!$A$8:$H$68,8,FALSE)*AF230</f>
        <v>0</v>
      </c>
      <c r="AJ230" s="184">
        <f>VLOOKUP($C230,LF_lamp!$A$8:$H$68,8,FALSE)*AG230</f>
        <v>0</v>
      </c>
      <c r="AK230" s="184">
        <f t="shared" si="40"/>
        <v>1</v>
      </c>
      <c r="AL230" s="184">
        <f t="shared" si="34"/>
        <v>0</v>
      </c>
      <c r="AM230" s="184">
        <f t="shared" si="35"/>
        <v>0</v>
      </c>
      <c r="AN230" s="184"/>
      <c r="AO230" s="184">
        <f>IF($W230&gt;0,INDEX('CostModel Coef'!D$17:D$18,$W230),"")</f>
        <v>21.92</v>
      </c>
      <c r="AP230" s="184">
        <f>IF($W230&gt;0,INDEX('CostModel Coef'!E$17:E$18,$W230),"")</f>
        <v>0.161</v>
      </c>
      <c r="AQ230" s="184">
        <f>IF($W230&gt;0,INDEX('CostModel Coef'!F$17:F$18,$W230),"")</f>
        <v>19</v>
      </c>
      <c r="AR230" s="184">
        <f>IF($W230&gt;0,INDEX('CostModel Coef'!G$17:G$18,$W230),"")</f>
        <v>116</v>
      </c>
      <c r="AS230" s="184">
        <f>IF($W230&gt;0,INDEX('CostModel Coef'!H$17:H$18,$W230),"")</f>
        <v>-11.27</v>
      </c>
      <c r="AT230" s="184">
        <f>IF($W230&gt;0,INDEX('CostModel Coef'!I$17:I$18,$W230),"")</f>
        <v>0.74</v>
      </c>
      <c r="AU230" s="184">
        <f>IF($W230&gt;0,INDEX('CostModel Coef'!J$17:J$18,$W230),"")</f>
        <v>1.18</v>
      </c>
      <c r="AV230" s="184">
        <f>IF($W230&gt;0,INDEX('CostModel Coef'!K$17:K$18,$W230),"")</f>
        <v>31.59</v>
      </c>
      <c r="AW230" s="184">
        <f>IF($W230&gt;0,INDEX('CostModel Coef'!L$17:L$18,$W230),"")</f>
        <v>17.190000000000001</v>
      </c>
      <c r="AX230" s="184">
        <f>IF($W230&gt;0,INDEX('CostModel Coef'!M$17:M$18,$W230),"")</f>
        <v>0</v>
      </c>
      <c r="AY230" s="184">
        <f>IF($W230&gt;0,INDEX('CostModel Coef'!N$17:N$18,$W230),"")</f>
        <v>0</v>
      </c>
      <c r="AZ230" s="184">
        <f>IF($W230&gt;0,INDEX('CostModel Coef'!O$17:O$18,$W230),"")</f>
        <v>-10.14</v>
      </c>
      <c r="BA230" s="184"/>
      <c r="BB230" s="116">
        <f t="shared" si="39"/>
        <v>28.201999999999998</v>
      </c>
      <c r="BC230" s="116">
        <f t="shared" si="36"/>
        <v>0</v>
      </c>
      <c r="BD230" s="116">
        <f t="shared" si="37"/>
        <v>0</v>
      </c>
      <c r="BE230" s="210"/>
      <c r="BF230" s="196">
        <f t="shared" si="38"/>
        <v>47.58</v>
      </c>
      <c r="BG230" s="210"/>
      <c r="BH230" s="210"/>
    </row>
    <row r="231" spans="1:60" hidden="1">
      <c r="A231" s="210" t="s">
        <v>2448</v>
      </c>
      <c r="B231" s="210" t="s">
        <v>587</v>
      </c>
      <c r="C231" s="210" t="s">
        <v>1257</v>
      </c>
      <c r="D231" s="210" t="s">
        <v>1409</v>
      </c>
      <c r="E231" s="210" t="s">
        <v>129</v>
      </c>
      <c r="F231" s="210">
        <v>3</v>
      </c>
      <c r="G231" s="210">
        <v>1</v>
      </c>
      <c r="H231" s="210">
        <v>3</v>
      </c>
      <c r="I231" s="210">
        <v>176</v>
      </c>
      <c r="J231" s="210"/>
      <c r="K231" s="210" t="s">
        <v>83</v>
      </c>
      <c r="L231" s="210">
        <v>176</v>
      </c>
      <c r="M231" s="210"/>
      <c r="N231" s="210" t="s">
        <v>117</v>
      </c>
      <c r="O231" s="210"/>
      <c r="P231" s="210" t="s">
        <v>1799</v>
      </c>
      <c r="Q231" s="210" t="s">
        <v>129</v>
      </c>
      <c r="R231" s="210"/>
      <c r="S231" s="210" t="s">
        <v>111</v>
      </c>
      <c r="T231" s="210" t="s">
        <v>2449</v>
      </c>
      <c r="U231" s="115" t="s">
        <v>105</v>
      </c>
      <c r="V231" s="210" t="str">
        <f>IF(W231=0,"out of scope",(INDEX('CostModel Coef'!$C$17:$C$18,W231)))</f>
        <v>Elec</v>
      </c>
      <c r="W231" s="210">
        <v>2</v>
      </c>
      <c r="X231" s="210"/>
      <c r="Y231" s="116">
        <f>IFERROR(VLOOKUP(C231,LF_lamp!$A$8:$AI$68,35,0)*F231,0)</f>
        <v>29.07</v>
      </c>
      <c r="Z231" s="210"/>
      <c r="AA231" s="229">
        <f>VLOOKUP(D231,LF_Ballast!$A$8:$N$220,14,FALSE)</f>
        <v>0.9</v>
      </c>
      <c r="AB231" s="229" t="b">
        <f>VLOOKUP(D231,LF_Ballast!$A$8:$I$220,9,FALSE)="Dimming"</f>
        <v>0</v>
      </c>
      <c r="AC231" s="229" t="b">
        <f>VLOOKUP(D231,LF_Ballast!$A$8:$I$220,4,FALSE)="PS"</f>
        <v>0</v>
      </c>
      <c r="AD231" s="210"/>
      <c r="AE231" s="210">
        <f t="shared" si="31"/>
        <v>3</v>
      </c>
      <c r="AF231" s="184">
        <f t="shared" si="32"/>
        <v>0</v>
      </c>
      <c r="AG231" s="184">
        <f t="shared" si="33"/>
        <v>0</v>
      </c>
      <c r="AH231" s="184">
        <f>VLOOKUP($C231,LF_lamp!$A$8:$H$68,8,FALSE)*AE231</f>
        <v>153</v>
      </c>
      <c r="AI231" s="184">
        <f>VLOOKUP($C231,LF_lamp!$A$8:$H$68,8,FALSE)*AF231</f>
        <v>0</v>
      </c>
      <c r="AJ231" s="184">
        <f>VLOOKUP($C231,LF_lamp!$A$8:$H$68,8,FALSE)*AG231</f>
        <v>0</v>
      </c>
      <c r="AK231" s="184">
        <f t="shared" si="40"/>
        <v>1</v>
      </c>
      <c r="AL231" s="184">
        <f t="shared" si="34"/>
        <v>0</v>
      </c>
      <c r="AM231" s="184">
        <f t="shared" si="35"/>
        <v>0</v>
      </c>
      <c r="AN231" s="184"/>
      <c r="AO231" s="184">
        <f>IF($W231&gt;0,INDEX('CostModel Coef'!D$17:D$18,$W231),"")</f>
        <v>21.92</v>
      </c>
      <c r="AP231" s="184">
        <f>IF($W231&gt;0,INDEX('CostModel Coef'!E$17:E$18,$W231),"")</f>
        <v>0.161</v>
      </c>
      <c r="AQ231" s="184">
        <f>IF($W231&gt;0,INDEX('CostModel Coef'!F$17:F$18,$W231),"")</f>
        <v>19</v>
      </c>
      <c r="AR231" s="184">
        <f>IF($W231&gt;0,INDEX('CostModel Coef'!G$17:G$18,$W231),"")</f>
        <v>116</v>
      </c>
      <c r="AS231" s="184">
        <f>IF($W231&gt;0,INDEX('CostModel Coef'!H$17:H$18,$W231),"")</f>
        <v>-11.27</v>
      </c>
      <c r="AT231" s="184">
        <f>IF($W231&gt;0,INDEX('CostModel Coef'!I$17:I$18,$W231),"")</f>
        <v>0.74</v>
      </c>
      <c r="AU231" s="184">
        <f>IF($W231&gt;0,INDEX('CostModel Coef'!J$17:J$18,$W231),"")</f>
        <v>1.18</v>
      </c>
      <c r="AV231" s="184">
        <f>IF($W231&gt;0,INDEX('CostModel Coef'!K$17:K$18,$W231),"")</f>
        <v>31.59</v>
      </c>
      <c r="AW231" s="184">
        <f>IF($W231&gt;0,INDEX('CostModel Coef'!L$17:L$18,$W231),"")</f>
        <v>17.190000000000001</v>
      </c>
      <c r="AX231" s="184">
        <f>IF($W231&gt;0,INDEX('CostModel Coef'!M$17:M$18,$W231),"")</f>
        <v>0</v>
      </c>
      <c r="AY231" s="184">
        <f>IF($W231&gt;0,INDEX('CostModel Coef'!N$17:N$18,$W231),"")</f>
        <v>0</v>
      </c>
      <c r="AZ231" s="184">
        <f>IF($W231&gt;0,INDEX('CostModel Coef'!O$17:O$18,$W231),"")</f>
        <v>-10.14</v>
      </c>
      <c r="BA231" s="184"/>
      <c r="BB231" s="116">
        <f t="shared" si="39"/>
        <v>36.412999999999997</v>
      </c>
      <c r="BC231" s="116">
        <f t="shared" si="36"/>
        <v>0</v>
      </c>
      <c r="BD231" s="116">
        <f t="shared" si="37"/>
        <v>0</v>
      </c>
      <c r="BE231" s="210"/>
      <c r="BF231" s="196">
        <f t="shared" si="38"/>
        <v>65.48</v>
      </c>
      <c r="BG231" s="210"/>
      <c r="BH231" s="210"/>
    </row>
    <row r="232" spans="1:60" hidden="1">
      <c r="A232" s="210" t="s">
        <v>2450</v>
      </c>
      <c r="B232" s="210" t="s">
        <v>587</v>
      </c>
      <c r="C232" s="210" t="s">
        <v>1257</v>
      </c>
      <c r="D232" s="210" t="s">
        <v>1409</v>
      </c>
      <c r="E232" s="210" t="s">
        <v>129</v>
      </c>
      <c r="F232" s="210">
        <v>4</v>
      </c>
      <c r="G232" s="210">
        <v>2</v>
      </c>
      <c r="H232" s="210">
        <v>2</v>
      </c>
      <c r="I232" s="210">
        <v>218</v>
      </c>
      <c r="J232" s="210"/>
      <c r="K232" s="210" t="s">
        <v>83</v>
      </c>
      <c r="L232" s="210">
        <v>218</v>
      </c>
      <c r="M232" s="210"/>
      <c r="N232" s="210" t="s">
        <v>117</v>
      </c>
      <c r="O232" s="210"/>
      <c r="P232" s="210" t="s">
        <v>1799</v>
      </c>
      <c r="Q232" s="210" t="s">
        <v>129</v>
      </c>
      <c r="R232" s="210"/>
      <c r="S232" s="210" t="s">
        <v>111</v>
      </c>
      <c r="T232" s="210" t="s">
        <v>2451</v>
      </c>
      <c r="U232" s="115" t="s">
        <v>105</v>
      </c>
      <c r="V232" s="210" t="str">
        <f>IF(W232=0,"out of scope",(INDEX('CostModel Coef'!$C$17:$C$18,W232)))</f>
        <v>Elec</v>
      </c>
      <c r="W232" s="210">
        <v>2</v>
      </c>
      <c r="X232" s="210"/>
      <c r="Y232" s="116">
        <f>IFERROR(VLOOKUP(C232,LF_lamp!$A$8:$AI$68,35,0)*F232,0)</f>
        <v>38.76</v>
      </c>
      <c r="Z232" s="210"/>
      <c r="AA232" s="229">
        <f>VLOOKUP(D232,LF_Ballast!$A$8:$N$220,14,FALSE)</f>
        <v>0.9</v>
      </c>
      <c r="AB232" s="229" t="b">
        <f>VLOOKUP(D232,LF_Ballast!$A$8:$I$220,9,FALSE)="Dimming"</f>
        <v>0</v>
      </c>
      <c r="AC232" s="229" t="b">
        <f>VLOOKUP(D232,LF_Ballast!$A$8:$I$220,4,FALSE)="PS"</f>
        <v>0</v>
      </c>
      <c r="AD232" s="210"/>
      <c r="AE232" s="210">
        <f t="shared" si="31"/>
        <v>2</v>
      </c>
      <c r="AF232" s="184">
        <f t="shared" si="32"/>
        <v>0</v>
      </c>
      <c r="AG232" s="184">
        <f t="shared" si="33"/>
        <v>0</v>
      </c>
      <c r="AH232" s="184">
        <f>VLOOKUP($C232,LF_lamp!$A$8:$H$68,8,FALSE)*AE232</f>
        <v>102</v>
      </c>
      <c r="AI232" s="184">
        <f>VLOOKUP($C232,LF_lamp!$A$8:$H$68,8,FALSE)*AF232</f>
        <v>0</v>
      </c>
      <c r="AJ232" s="184">
        <f>VLOOKUP($C232,LF_lamp!$A$8:$H$68,8,FALSE)*AG232</f>
        <v>0</v>
      </c>
      <c r="AK232" s="184">
        <f t="shared" si="40"/>
        <v>2</v>
      </c>
      <c r="AL232" s="184">
        <f t="shared" si="34"/>
        <v>0</v>
      </c>
      <c r="AM232" s="184">
        <f t="shared" si="35"/>
        <v>0</v>
      </c>
      <c r="AN232" s="184"/>
      <c r="AO232" s="184">
        <f>IF($W232&gt;0,INDEX('CostModel Coef'!D$17:D$18,$W232),"")</f>
        <v>21.92</v>
      </c>
      <c r="AP232" s="184">
        <f>IF($W232&gt;0,INDEX('CostModel Coef'!E$17:E$18,$W232),"")</f>
        <v>0.161</v>
      </c>
      <c r="AQ232" s="184">
        <f>IF($W232&gt;0,INDEX('CostModel Coef'!F$17:F$18,$W232),"")</f>
        <v>19</v>
      </c>
      <c r="AR232" s="184">
        <f>IF($W232&gt;0,INDEX('CostModel Coef'!G$17:G$18,$W232),"")</f>
        <v>116</v>
      </c>
      <c r="AS232" s="184">
        <f>IF($W232&gt;0,INDEX('CostModel Coef'!H$17:H$18,$W232),"")</f>
        <v>-11.27</v>
      </c>
      <c r="AT232" s="184">
        <f>IF($W232&gt;0,INDEX('CostModel Coef'!I$17:I$18,$W232),"")</f>
        <v>0.74</v>
      </c>
      <c r="AU232" s="184">
        <f>IF($W232&gt;0,INDEX('CostModel Coef'!J$17:J$18,$W232),"")</f>
        <v>1.18</v>
      </c>
      <c r="AV232" s="184">
        <f>IF($W232&gt;0,INDEX('CostModel Coef'!K$17:K$18,$W232),"")</f>
        <v>31.59</v>
      </c>
      <c r="AW232" s="184">
        <f>IF($W232&gt;0,INDEX('CostModel Coef'!L$17:L$18,$W232),"")</f>
        <v>17.190000000000001</v>
      </c>
      <c r="AX232" s="184">
        <f>IF($W232&gt;0,INDEX('CostModel Coef'!M$17:M$18,$W232),"")</f>
        <v>0</v>
      </c>
      <c r="AY232" s="184">
        <f>IF($W232&gt;0,INDEX('CostModel Coef'!N$17:N$18,$W232),"")</f>
        <v>0</v>
      </c>
      <c r="AZ232" s="184">
        <f>IF($W232&gt;0,INDEX('CostModel Coef'!O$17:O$18,$W232),"")</f>
        <v>-10.14</v>
      </c>
      <c r="BA232" s="184"/>
      <c r="BB232" s="116">
        <f t="shared" si="39"/>
        <v>56.403999999999996</v>
      </c>
      <c r="BC232" s="116">
        <f t="shared" si="36"/>
        <v>0</v>
      </c>
      <c r="BD232" s="116">
        <f t="shared" si="37"/>
        <v>0</v>
      </c>
      <c r="BE232" s="210"/>
      <c r="BF232" s="196">
        <f t="shared" si="38"/>
        <v>95.16</v>
      </c>
      <c r="BG232" s="210"/>
      <c r="BH232" s="210"/>
    </row>
    <row r="233" spans="1:60" s="213" customFormat="1">
      <c r="A233" s="213" t="s">
        <v>2452</v>
      </c>
      <c r="B233" s="213" t="s">
        <v>587</v>
      </c>
      <c r="C233" s="213" t="s">
        <v>1257</v>
      </c>
      <c r="D233" s="213" t="s">
        <v>1409</v>
      </c>
      <c r="E233" s="213" t="s">
        <v>129</v>
      </c>
      <c r="F233" s="213">
        <v>1</v>
      </c>
      <c r="G233" s="213">
        <v>1</v>
      </c>
      <c r="H233" s="213">
        <v>1</v>
      </c>
      <c r="I233" s="213">
        <v>51</v>
      </c>
      <c r="K233" s="213" t="s">
        <v>83</v>
      </c>
      <c r="L233" s="213">
        <v>51</v>
      </c>
      <c r="N233" s="213" t="s">
        <v>117</v>
      </c>
      <c r="P233" s="213" t="s">
        <v>1799</v>
      </c>
      <c r="Q233" s="213" t="s">
        <v>129</v>
      </c>
      <c r="S233" s="213" t="s">
        <v>111</v>
      </c>
      <c r="T233" s="213" t="s">
        <v>2453</v>
      </c>
      <c r="U233" s="216" t="s">
        <v>105</v>
      </c>
      <c r="V233" s="213" t="str">
        <f>IF(W233=0,"out of scope",(INDEX('CostModel Coef'!$C$17:$C$18,W233)))</f>
        <v>Elec</v>
      </c>
      <c r="W233" s="213">
        <v>2</v>
      </c>
      <c r="Y233" s="217">
        <f>IFERROR(VLOOKUP(C233,LF_lamp!$A$8:$AI$68,35,0)*F233,0)</f>
        <v>9.69</v>
      </c>
      <c r="AA233" s="218">
        <f>VLOOKUP(D233,LF_Ballast!$A$8:$N$220,14,FALSE)</f>
        <v>0.9</v>
      </c>
      <c r="AB233" s="218" t="b">
        <f>VLOOKUP(D233,LF_Ballast!$A$8:$I$220,9,FALSE)="Dimming"</f>
        <v>0</v>
      </c>
      <c r="AC233" s="218" t="b">
        <f>VLOOKUP(D233,LF_Ballast!$A$8:$I$220,4,FALSE)="PS"</f>
        <v>0</v>
      </c>
      <c r="AE233" s="213">
        <f t="shared" si="31"/>
        <v>1</v>
      </c>
      <c r="AF233" s="219">
        <f t="shared" si="32"/>
        <v>0</v>
      </c>
      <c r="AG233" s="219">
        <f t="shared" si="33"/>
        <v>0</v>
      </c>
      <c r="AH233" s="219">
        <f>VLOOKUP($C233,LF_lamp!$A$8:$H$68,8,FALSE)*AE233</f>
        <v>51</v>
      </c>
      <c r="AI233" s="219">
        <f>VLOOKUP($C233,LF_lamp!$A$8:$H$68,8,FALSE)*AF233</f>
        <v>0</v>
      </c>
      <c r="AJ233" s="219">
        <f>VLOOKUP($C233,LF_lamp!$A$8:$H$68,8,FALSE)*AG233</f>
        <v>0</v>
      </c>
      <c r="AK233" s="219">
        <f t="shared" si="40"/>
        <v>1</v>
      </c>
      <c r="AL233" s="219">
        <f t="shared" si="34"/>
        <v>0</v>
      </c>
      <c r="AM233" s="219">
        <f t="shared" si="35"/>
        <v>0</v>
      </c>
      <c r="AN233" s="219"/>
      <c r="AO233" s="219">
        <f>IF($W233&gt;0,INDEX('CostModel Coef'!D$17:D$18,$W233),"")</f>
        <v>21.92</v>
      </c>
      <c r="AP233" s="219">
        <f>IF($W233&gt;0,INDEX('CostModel Coef'!E$17:E$18,$W233),"")</f>
        <v>0.161</v>
      </c>
      <c r="AQ233" s="219">
        <f>IF($W233&gt;0,INDEX('CostModel Coef'!F$17:F$18,$W233),"")</f>
        <v>19</v>
      </c>
      <c r="AR233" s="219">
        <f>IF($W233&gt;0,INDEX('CostModel Coef'!G$17:G$18,$W233),"")</f>
        <v>116</v>
      </c>
      <c r="AS233" s="219">
        <f>IF($W233&gt;0,INDEX('CostModel Coef'!H$17:H$18,$W233),"")</f>
        <v>-11.27</v>
      </c>
      <c r="AT233" s="219">
        <f>IF($W233&gt;0,INDEX('CostModel Coef'!I$17:I$18,$W233),"")</f>
        <v>0.74</v>
      </c>
      <c r="AU233" s="219">
        <f>IF($W233&gt;0,INDEX('CostModel Coef'!J$17:J$18,$W233),"")</f>
        <v>1.18</v>
      </c>
      <c r="AV233" s="219">
        <f>IF($W233&gt;0,INDEX('CostModel Coef'!K$17:K$18,$W233),"")</f>
        <v>31.59</v>
      </c>
      <c r="AW233" s="219">
        <f>IF($W233&gt;0,INDEX('CostModel Coef'!L$17:L$18,$W233),"")</f>
        <v>17.190000000000001</v>
      </c>
      <c r="AX233" s="219">
        <f>IF($W233&gt;0,INDEX('CostModel Coef'!M$17:M$18,$W233),"")</f>
        <v>0</v>
      </c>
      <c r="AY233" s="219">
        <f>IF($W233&gt;0,INDEX('CostModel Coef'!N$17:N$18,$W233),"")</f>
        <v>0</v>
      </c>
      <c r="AZ233" s="219">
        <f>IF($W233&gt;0,INDEX('CostModel Coef'!O$17:O$18,$W233),"")</f>
        <v>-10.14</v>
      </c>
      <c r="BA233" s="219"/>
      <c r="BB233" s="217">
        <f t="shared" si="39"/>
        <v>19.991</v>
      </c>
      <c r="BC233" s="217">
        <f t="shared" si="36"/>
        <v>0</v>
      </c>
      <c r="BD233" s="217">
        <f t="shared" si="37"/>
        <v>0</v>
      </c>
      <c r="BF233" s="220">
        <f t="shared" si="38"/>
        <v>29.68</v>
      </c>
    </row>
    <row r="234" spans="1:60" s="213" customFormat="1">
      <c r="A234" s="213" t="s">
        <v>2454</v>
      </c>
      <c r="B234" s="213" t="s">
        <v>587</v>
      </c>
      <c r="C234" s="213" t="s">
        <v>1259</v>
      </c>
      <c r="D234" s="213" t="s">
        <v>1342</v>
      </c>
      <c r="E234" s="213" t="s">
        <v>129</v>
      </c>
      <c r="F234" s="213">
        <v>2</v>
      </c>
      <c r="G234" s="213">
        <v>1</v>
      </c>
      <c r="H234" s="213">
        <v>2</v>
      </c>
      <c r="I234" s="213">
        <v>116</v>
      </c>
      <c r="K234" s="213" t="s">
        <v>83</v>
      </c>
      <c r="L234" s="213">
        <v>116</v>
      </c>
      <c r="N234" s="213" t="s">
        <v>117</v>
      </c>
      <c r="P234" s="213" t="s">
        <v>1799</v>
      </c>
      <c r="Q234" s="213" t="s">
        <v>129</v>
      </c>
      <c r="S234" s="213" t="s">
        <v>111</v>
      </c>
      <c r="T234" s="213" t="s">
        <v>2455</v>
      </c>
      <c r="U234" s="216" t="s">
        <v>105</v>
      </c>
      <c r="V234" s="213" t="str">
        <f>IF(W234=0,"out of scope",(INDEX('CostModel Coef'!$C$17:$C$18,W234)))</f>
        <v>Elec</v>
      </c>
      <c r="W234" s="213">
        <v>2</v>
      </c>
      <c r="Y234" s="217">
        <f>IFERROR(VLOOKUP(C234,LF_lamp!$A$8:$AI$68,35,0)*F234,0)</f>
        <v>20.38</v>
      </c>
      <c r="AA234" s="218">
        <f>VLOOKUP(D234,LF_Ballast!$A$8:$N$220,14,FALSE)</f>
        <v>1.0249999999999999</v>
      </c>
      <c r="AB234" s="218" t="b">
        <f>VLOOKUP(D234,LF_Ballast!$A$8:$I$220,9,FALSE)="Dimming"</f>
        <v>0</v>
      </c>
      <c r="AC234" s="218" t="b">
        <f>VLOOKUP(D234,LF_Ballast!$A$8:$I$220,4,FALSE)="PS"</f>
        <v>0</v>
      </c>
      <c r="AE234" s="213">
        <f t="shared" si="31"/>
        <v>2</v>
      </c>
      <c r="AF234" s="219">
        <f t="shared" si="32"/>
        <v>0</v>
      </c>
      <c r="AG234" s="219">
        <f t="shared" si="33"/>
        <v>0</v>
      </c>
      <c r="AH234" s="219">
        <f>VLOOKUP($C234,LF_lamp!$A$8:$H$68,8,FALSE)*AE234</f>
        <v>108</v>
      </c>
      <c r="AI234" s="219">
        <f>VLOOKUP($C234,LF_lamp!$A$8:$H$68,8,FALSE)*AF234</f>
        <v>0</v>
      </c>
      <c r="AJ234" s="219">
        <f>VLOOKUP($C234,LF_lamp!$A$8:$H$68,8,FALSE)*AG234</f>
        <v>0</v>
      </c>
      <c r="AK234" s="219">
        <f t="shared" si="40"/>
        <v>1</v>
      </c>
      <c r="AL234" s="219">
        <f t="shared" si="34"/>
        <v>0</v>
      </c>
      <c r="AM234" s="219">
        <f t="shared" si="35"/>
        <v>0</v>
      </c>
      <c r="AN234" s="219"/>
      <c r="AO234" s="219">
        <f>IF($W234&gt;0,INDEX('CostModel Coef'!D$17:D$18,$W234),"")</f>
        <v>21.92</v>
      </c>
      <c r="AP234" s="219">
        <f>IF($W234&gt;0,INDEX('CostModel Coef'!E$17:E$18,$W234),"")</f>
        <v>0.161</v>
      </c>
      <c r="AQ234" s="219">
        <f>IF($W234&gt;0,INDEX('CostModel Coef'!F$17:F$18,$W234),"")</f>
        <v>19</v>
      </c>
      <c r="AR234" s="219">
        <f>IF($W234&gt;0,INDEX('CostModel Coef'!G$17:G$18,$W234),"")</f>
        <v>116</v>
      </c>
      <c r="AS234" s="219">
        <f>IF($W234&gt;0,INDEX('CostModel Coef'!H$17:H$18,$W234),"")</f>
        <v>-11.27</v>
      </c>
      <c r="AT234" s="219">
        <f>IF($W234&gt;0,INDEX('CostModel Coef'!I$17:I$18,$W234),"")</f>
        <v>0.74</v>
      </c>
      <c r="AU234" s="219">
        <f>IF($W234&gt;0,INDEX('CostModel Coef'!J$17:J$18,$W234),"")</f>
        <v>1.18</v>
      </c>
      <c r="AV234" s="219">
        <f>IF($W234&gt;0,INDEX('CostModel Coef'!K$17:K$18,$W234),"")</f>
        <v>31.59</v>
      </c>
      <c r="AW234" s="219">
        <f>IF($W234&gt;0,INDEX('CostModel Coef'!L$17:L$18,$W234),"")</f>
        <v>17.190000000000001</v>
      </c>
      <c r="AX234" s="219">
        <f>IF($W234&gt;0,INDEX('CostModel Coef'!M$17:M$18,$W234),"")</f>
        <v>0</v>
      </c>
      <c r="AY234" s="219">
        <f>IF($W234&gt;0,INDEX('CostModel Coef'!N$17:N$18,$W234),"")</f>
        <v>0</v>
      </c>
      <c r="AZ234" s="219">
        <f>IF($W234&gt;0,INDEX('CostModel Coef'!O$17:O$18,$W234),"")</f>
        <v>-10.14</v>
      </c>
      <c r="BA234" s="219"/>
      <c r="BB234" s="217">
        <f t="shared" si="39"/>
        <v>29.168000000000006</v>
      </c>
      <c r="BC234" s="217">
        <f t="shared" si="36"/>
        <v>0</v>
      </c>
      <c r="BD234" s="217">
        <f t="shared" si="37"/>
        <v>0</v>
      </c>
      <c r="BF234" s="220">
        <f t="shared" si="38"/>
        <v>49.55</v>
      </c>
    </row>
    <row r="235" spans="1:60" hidden="1">
      <c r="A235" s="210" t="s">
        <v>2456</v>
      </c>
      <c r="B235" s="210" t="s">
        <v>587</v>
      </c>
      <c r="C235" s="210" t="s">
        <v>1259</v>
      </c>
      <c r="D235" s="210" t="s">
        <v>1342</v>
      </c>
      <c r="E235" s="210" t="s">
        <v>129</v>
      </c>
      <c r="F235" s="210">
        <v>3</v>
      </c>
      <c r="G235" s="210">
        <v>1</v>
      </c>
      <c r="H235" s="210">
        <v>3</v>
      </c>
      <c r="I235" s="210">
        <v>187</v>
      </c>
      <c r="J235" s="210"/>
      <c r="K235" s="210" t="s">
        <v>83</v>
      </c>
      <c r="L235" s="210">
        <v>187</v>
      </c>
      <c r="M235" s="210"/>
      <c r="N235" s="210" t="s">
        <v>117</v>
      </c>
      <c r="O235" s="210"/>
      <c r="P235" s="210" t="s">
        <v>1799</v>
      </c>
      <c r="Q235" s="210" t="s">
        <v>129</v>
      </c>
      <c r="R235" s="210"/>
      <c r="S235" s="210" t="s">
        <v>111</v>
      </c>
      <c r="T235" s="210" t="s">
        <v>2457</v>
      </c>
      <c r="U235" s="115" t="s">
        <v>105</v>
      </c>
      <c r="V235" s="210" t="str">
        <f>IF(W235=0,"out of scope",(INDEX('CostModel Coef'!$C$17:$C$18,W235)))</f>
        <v>Elec</v>
      </c>
      <c r="W235" s="210">
        <v>2</v>
      </c>
      <c r="X235" s="210"/>
      <c r="Y235" s="116">
        <f>IFERROR(VLOOKUP(C235,LF_lamp!$A$8:$AI$68,35,0)*F235,0)</f>
        <v>30.57</v>
      </c>
      <c r="Z235" s="210"/>
      <c r="AA235" s="229">
        <f>VLOOKUP(D235,LF_Ballast!$A$8:$N$220,14,FALSE)</f>
        <v>1.0249999999999999</v>
      </c>
      <c r="AB235" s="229" t="b">
        <f>VLOOKUP(D235,LF_Ballast!$A$8:$I$220,9,FALSE)="Dimming"</f>
        <v>0</v>
      </c>
      <c r="AC235" s="229" t="b">
        <f>VLOOKUP(D235,LF_Ballast!$A$8:$I$220,4,FALSE)="PS"</f>
        <v>0</v>
      </c>
      <c r="AD235" s="210"/>
      <c r="AE235" s="210">
        <f t="shared" si="31"/>
        <v>3</v>
      </c>
      <c r="AF235" s="184">
        <f t="shared" si="32"/>
        <v>0</v>
      </c>
      <c r="AG235" s="184">
        <f t="shared" si="33"/>
        <v>0</v>
      </c>
      <c r="AH235" s="184">
        <f>VLOOKUP($C235,LF_lamp!$A$8:$H$68,8,FALSE)*AE235</f>
        <v>162</v>
      </c>
      <c r="AI235" s="184">
        <f>VLOOKUP($C235,LF_lamp!$A$8:$H$68,8,FALSE)*AF235</f>
        <v>0</v>
      </c>
      <c r="AJ235" s="184">
        <f>VLOOKUP($C235,LF_lamp!$A$8:$H$68,8,FALSE)*AG235</f>
        <v>0</v>
      </c>
      <c r="AK235" s="184">
        <f t="shared" si="40"/>
        <v>1</v>
      </c>
      <c r="AL235" s="184">
        <f t="shared" si="34"/>
        <v>0</v>
      </c>
      <c r="AM235" s="184">
        <f t="shared" si="35"/>
        <v>0</v>
      </c>
      <c r="AN235" s="184"/>
      <c r="AO235" s="184">
        <f>IF($W235&gt;0,INDEX('CostModel Coef'!D$17:D$18,$W235),"")</f>
        <v>21.92</v>
      </c>
      <c r="AP235" s="184">
        <f>IF($W235&gt;0,INDEX('CostModel Coef'!E$17:E$18,$W235),"")</f>
        <v>0.161</v>
      </c>
      <c r="AQ235" s="184">
        <f>IF($W235&gt;0,INDEX('CostModel Coef'!F$17:F$18,$W235),"")</f>
        <v>19</v>
      </c>
      <c r="AR235" s="184">
        <f>IF($W235&gt;0,INDEX('CostModel Coef'!G$17:G$18,$W235),"")</f>
        <v>116</v>
      </c>
      <c r="AS235" s="184">
        <f>IF($W235&gt;0,INDEX('CostModel Coef'!H$17:H$18,$W235),"")</f>
        <v>-11.27</v>
      </c>
      <c r="AT235" s="184">
        <f>IF($W235&gt;0,INDEX('CostModel Coef'!I$17:I$18,$W235),"")</f>
        <v>0.74</v>
      </c>
      <c r="AU235" s="184">
        <f>IF($W235&gt;0,INDEX('CostModel Coef'!J$17:J$18,$W235),"")</f>
        <v>1.18</v>
      </c>
      <c r="AV235" s="184">
        <f>IF($W235&gt;0,INDEX('CostModel Coef'!K$17:K$18,$W235),"")</f>
        <v>31.59</v>
      </c>
      <c r="AW235" s="184">
        <f>IF($W235&gt;0,INDEX('CostModel Coef'!L$17:L$18,$W235),"")</f>
        <v>17.190000000000001</v>
      </c>
      <c r="AX235" s="184">
        <f>IF($W235&gt;0,INDEX('CostModel Coef'!M$17:M$18,$W235),"")</f>
        <v>0</v>
      </c>
      <c r="AY235" s="184">
        <f>IF($W235&gt;0,INDEX('CostModel Coef'!N$17:N$18,$W235),"")</f>
        <v>0</v>
      </c>
      <c r="AZ235" s="184">
        <f>IF($W235&gt;0,INDEX('CostModel Coef'!O$17:O$18,$W235),"")</f>
        <v>-10.14</v>
      </c>
      <c r="BA235" s="184"/>
      <c r="BB235" s="116">
        <f t="shared" si="39"/>
        <v>37.862000000000002</v>
      </c>
      <c r="BC235" s="116">
        <f t="shared" si="36"/>
        <v>0</v>
      </c>
      <c r="BD235" s="116">
        <f t="shared" si="37"/>
        <v>0</v>
      </c>
      <c r="BE235" s="210"/>
      <c r="BF235" s="196">
        <f t="shared" si="38"/>
        <v>68.430000000000007</v>
      </c>
      <c r="BG235" s="210"/>
      <c r="BH235" s="210"/>
    </row>
    <row r="236" spans="1:60" hidden="1">
      <c r="A236" s="210" t="s">
        <v>2458</v>
      </c>
      <c r="B236" s="210" t="s">
        <v>587</v>
      </c>
      <c r="C236" s="210" t="s">
        <v>1259</v>
      </c>
      <c r="D236" s="210" t="s">
        <v>1342</v>
      </c>
      <c r="E236" s="210" t="s">
        <v>129</v>
      </c>
      <c r="F236" s="210">
        <v>4</v>
      </c>
      <c r="G236" s="210">
        <v>1</v>
      </c>
      <c r="H236" s="210">
        <v>4</v>
      </c>
      <c r="I236" s="210">
        <v>234</v>
      </c>
      <c r="J236" s="210"/>
      <c r="K236" s="210" t="s">
        <v>83</v>
      </c>
      <c r="L236" s="210">
        <v>234</v>
      </c>
      <c r="M236" s="210"/>
      <c r="N236" s="210" t="s">
        <v>117</v>
      </c>
      <c r="O236" s="210"/>
      <c r="P236" s="210" t="s">
        <v>1799</v>
      </c>
      <c r="Q236" s="210" t="s">
        <v>129</v>
      </c>
      <c r="R236" s="210"/>
      <c r="S236" s="210" t="s">
        <v>111</v>
      </c>
      <c r="T236" s="210" t="s">
        <v>2459</v>
      </c>
      <c r="U236" s="115" t="s">
        <v>105</v>
      </c>
      <c r="V236" s="210" t="str">
        <f>IF(W236=0,"out of scope",(INDEX('CostModel Coef'!$C$17:$C$18,W236)))</f>
        <v>Elec</v>
      </c>
      <c r="W236" s="210">
        <v>2</v>
      </c>
      <c r="X236" s="210"/>
      <c r="Y236" s="116">
        <f>IFERROR(VLOOKUP(C236,LF_lamp!$A$8:$AI$68,35,0)*F236,0)</f>
        <v>40.76</v>
      </c>
      <c r="Z236" s="210"/>
      <c r="AA236" s="229">
        <f>VLOOKUP(D236,LF_Ballast!$A$8:$N$220,14,FALSE)</f>
        <v>1.0249999999999999</v>
      </c>
      <c r="AB236" s="229" t="b">
        <f>VLOOKUP(D236,LF_Ballast!$A$8:$I$220,9,FALSE)="Dimming"</f>
        <v>0</v>
      </c>
      <c r="AC236" s="229" t="b">
        <f>VLOOKUP(D236,LF_Ballast!$A$8:$I$220,4,FALSE)="PS"</f>
        <v>0</v>
      </c>
      <c r="AD236" s="210"/>
      <c r="AE236" s="210">
        <f t="shared" si="31"/>
        <v>4</v>
      </c>
      <c r="AF236" s="184">
        <f t="shared" si="32"/>
        <v>0</v>
      </c>
      <c r="AG236" s="184">
        <f t="shared" si="33"/>
        <v>0</v>
      </c>
      <c r="AH236" s="184">
        <f>VLOOKUP($C236,LF_lamp!$A$8:$H$68,8,FALSE)*AE236</f>
        <v>216</v>
      </c>
      <c r="AI236" s="184">
        <f>VLOOKUP($C236,LF_lamp!$A$8:$H$68,8,FALSE)*AF236</f>
        <v>0</v>
      </c>
      <c r="AJ236" s="184">
        <f>VLOOKUP($C236,LF_lamp!$A$8:$H$68,8,FALSE)*AG236</f>
        <v>0</v>
      </c>
      <c r="AK236" s="184">
        <f t="shared" si="40"/>
        <v>1</v>
      </c>
      <c r="AL236" s="184">
        <f t="shared" si="34"/>
        <v>0</v>
      </c>
      <c r="AM236" s="184">
        <f t="shared" si="35"/>
        <v>0</v>
      </c>
      <c r="AN236" s="184"/>
      <c r="AO236" s="184">
        <f>IF($W236&gt;0,INDEX('CostModel Coef'!D$17:D$18,$W236),"")</f>
        <v>21.92</v>
      </c>
      <c r="AP236" s="184">
        <f>IF($W236&gt;0,INDEX('CostModel Coef'!E$17:E$18,$W236),"")</f>
        <v>0.161</v>
      </c>
      <c r="AQ236" s="184">
        <f>IF($W236&gt;0,INDEX('CostModel Coef'!F$17:F$18,$W236),"")</f>
        <v>19</v>
      </c>
      <c r="AR236" s="184">
        <f>IF($W236&gt;0,INDEX('CostModel Coef'!G$17:G$18,$W236),"")</f>
        <v>116</v>
      </c>
      <c r="AS236" s="184">
        <f>IF($W236&gt;0,INDEX('CostModel Coef'!H$17:H$18,$W236),"")</f>
        <v>-11.27</v>
      </c>
      <c r="AT236" s="184">
        <f>IF($W236&gt;0,INDEX('CostModel Coef'!I$17:I$18,$W236),"")</f>
        <v>0.74</v>
      </c>
      <c r="AU236" s="184">
        <f>IF($W236&gt;0,INDEX('CostModel Coef'!J$17:J$18,$W236),"")</f>
        <v>1.18</v>
      </c>
      <c r="AV236" s="184">
        <f>IF($W236&gt;0,INDEX('CostModel Coef'!K$17:K$18,$W236),"")</f>
        <v>31.59</v>
      </c>
      <c r="AW236" s="184">
        <f>IF($W236&gt;0,INDEX('CostModel Coef'!L$17:L$18,$W236),"")</f>
        <v>17.190000000000001</v>
      </c>
      <c r="AX236" s="184">
        <f>IF($W236&gt;0,INDEX('CostModel Coef'!M$17:M$18,$W236),"")</f>
        <v>0</v>
      </c>
      <c r="AY236" s="184">
        <f>IF($W236&gt;0,INDEX('CostModel Coef'!N$17:N$18,$W236),"")</f>
        <v>0</v>
      </c>
      <c r="AZ236" s="184">
        <f>IF($W236&gt;0,INDEX('CostModel Coef'!O$17:O$18,$W236),"")</f>
        <v>-10.14</v>
      </c>
      <c r="BA236" s="184"/>
      <c r="BB236" s="116">
        <f t="shared" si="39"/>
        <v>46.556000000000004</v>
      </c>
      <c r="BC236" s="116">
        <f t="shared" si="36"/>
        <v>0</v>
      </c>
      <c r="BD236" s="116">
        <f t="shared" si="37"/>
        <v>0</v>
      </c>
      <c r="BE236" s="210"/>
      <c r="BF236" s="196">
        <f t="shared" si="38"/>
        <v>87.32</v>
      </c>
      <c r="BG236" s="210"/>
      <c r="BH236" s="210"/>
    </row>
    <row r="237" spans="1:60" hidden="1">
      <c r="A237" s="210" t="s">
        <v>2460</v>
      </c>
      <c r="B237" s="210" t="s">
        <v>587</v>
      </c>
      <c r="C237" s="210" t="s">
        <v>1259</v>
      </c>
      <c r="D237" s="210" t="s">
        <v>1342</v>
      </c>
      <c r="E237" s="210" t="s">
        <v>129</v>
      </c>
      <c r="F237" s="210">
        <v>1</v>
      </c>
      <c r="G237" s="210">
        <v>1</v>
      </c>
      <c r="H237" s="210">
        <v>1</v>
      </c>
      <c r="I237" s="210">
        <v>54</v>
      </c>
      <c r="J237" s="210"/>
      <c r="K237" s="210" t="s">
        <v>83</v>
      </c>
      <c r="L237" s="210">
        <v>54</v>
      </c>
      <c r="M237" s="210"/>
      <c r="N237" s="210" t="s">
        <v>117</v>
      </c>
      <c r="O237" s="210"/>
      <c r="P237" s="210" t="s">
        <v>1799</v>
      </c>
      <c r="Q237" s="210" t="s">
        <v>129</v>
      </c>
      <c r="R237" s="210"/>
      <c r="S237" s="210" t="s">
        <v>111</v>
      </c>
      <c r="T237" s="210" t="s">
        <v>2461</v>
      </c>
      <c r="U237" s="115" t="s">
        <v>105</v>
      </c>
      <c r="V237" s="210" t="str">
        <f>IF(W237=0,"out of scope",(INDEX('CostModel Coef'!$C$17:$C$18,W237)))</f>
        <v>Elec</v>
      </c>
      <c r="W237" s="210">
        <v>2</v>
      </c>
      <c r="X237" s="210"/>
      <c r="Y237" s="116">
        <f>IFERROR(VLOOKUP(C237,LF_lamp!$A$8:$AI$68,35,0)*F237,0)</f>
        <v>10.19</v>
      </c>
      <c r="Z237" s="210"/>
      <c r="AA237" s="229">
        <f>VLOOKUP(D237,LF_Ballast!$A$8:$N$220,14,FALSE)</f>
        <v>1.0249999999999999</v>
      </c>
      <c r="AB237" s="229" t="b">
        <f>VLOOKUP(D237,LF_Ballast!$A$8:$I$220,9,FALSE)="Dimming"</f>
        <v>0</v>
      </c>
      <c r="AC237" s="229" t="b">
        <f>VLOOKUP(D237,LF_Ballast!$A$8:$I$220,4,FALSE)="PS"</f>
        <v>0</v>
      </c>
      <c r="AD237" s="210"/>
      <c r="AE237" s="210">
        <f t="shared" si="31"/>
        <v>1</v>
      </c>
      <c r="AF237" s="184">
        <f t="shared" si="32"/>
        <v>0</v>
      </c>
      <c r="AG237" s="184">
        <f t="shared" si="33"/>
        <v>0</v>
      </c>
      <c r="AH237" s="184">
        <f>VLOOKUP($C237,LF_lamp!$A$8:$H$68,8,FALSE)*AE237</f>
        <v>54</v>
      </c>
      <c r="AI237" s="184">
        <f>VLOOKUP($C237,LF_lamp!$A$8:$H$68,8,FALSE)*AF237</f>
        <v>0</v>
      </c>
      <c r="AJ237" s="184">
        <f>VLOOKUP($C237,LF_lamp!$A$8:$H$68,8,FALSE)*AG237</f>
        <v>0</v>
      </c>
      <c r="AK237" s="184">
        <f t="shared" si="40"/>
        <v>1</v>
      </c>
      <c r="AL237" s="184">
        <f t="shared" si="34"/>
        <v>0</v>
      </c>
      <c r="AM237" s="184">
        <f t="shared" si="35"/>
        <v>0</v>
      </c>
      <c r="AN237" s="184"/>
      <c r="AO237" s="184">
        <f>IF($W237&gt;0,INDEX('CostModel Coef'!D$17:D$18,$W237),"")</f>
        <v>21.92</v>
      </c>
      <c r="AP237" s="184">
        <f>IF($W237&gt;0,INDEX('CostModel Coef'!E$17:E$18,$W237),"")</f>
        <v>0.161</v>
      </c>
      <c r="AQ237" s="184">
        <f>IF($W237&gt;0,INDEX('CostModel Coef'!F$17:F$18,$W237),"")</f>
        <v>19</v>
      </c>
      <c r="AR237" s="184">
        <f>IF($W237&gt;0,INDEX('CostModel Coef'!G$17:G$18,$W237),"")</f>
        <v>116</v>
      </c>
      <c r="AS237" s="184">
        <f>IF($W237&gt;0,INDEX('CostModel Coef'!H$17:H$18,$W237),"")</f>
        <v>-11.27</v>
      </c>
      <c r="AT237" s="184">
        <f>IF($W237&gt;0,INDEX('CostModel Coef'!I$17:I$18,$W237),"")</f>
        <v>0.74</v>
      </c>
      <c r="AU237" s="184">
        <f>IF($W237&gt;0,INDEX('CostModel Coef'!J$17:J$18,$W237),"")</f>
        <v>1.18</v>
      </c>
      <c r="AV237" s="184">
        <f>IF($W237&gt;0,INDEX('CostModel Coef'!K$17:K$18,$W237),"")</f>
        <v>31.59</v>
      </c>
      <c r="AW237" s="184">
        <f>IF($W237&gt;0,INDEX('CostModel Coef'!L$17:L$18,$W237),"")</f>
        <v>17.190000000000001</v>
      </c>
      <c r="AX237" s="184">
        <f>IF($W237&gt;0,INDEX('CostModel Coef'!M$17:M$18,$W237),"")</f>
        <v>0</v>
      </c>
      <c r="AY237" s="184">
        <f>IF($W237&gt;0,INDEX('CostModel Coef'!N$17:N$18,$W237),"")</f>
        <v>0</v>
      </c>
      <c r="AZ237" s="184">
        <f>IF($W237&gt;0,INDEX('CostModel Coef'!O$17:O$18,$W237),"")</f>
        <v>-10.14</v>
      </c>
      <c r="BA237" s="184"/>
      <c r="BB237" s="116">
        <f t="shared" si="39"/>
        <v>20.474000000000004</v>
      </c>
      <c r="BC237" s="116">
        <f t="shared" si="36"/>
        <v>0</v>
      </c>
      <c r="BD237" s="116">
        <f t="shared" si="37"/>
        <v>0</v>
      </c>
      <c r="BE237" s="210"/>
      <c r="BF237" s="196">
        <f t="shared" si="38"/>
        <v>30.66</v>
      </c>
      <c r="BG237" s="210"/>
      <c r="BH237" s="210"/>
    </row>
    <row r="238" spans="1:60" hidden="1">
      <c r="A238" s="210" t="s">
        <v>2462</v>
      </c>
      <c r="B238" s="210" t="s">
        <v>1811</v>
      </c>
      <c r="C238" s="210" t="s">
        <v>1259</v>
      </c>
      <c r="D238" s="210" t="s">
        <v>1409</v>
      </c>
      <c r="E238" s="210" t="s">
        <v>129</v>
      </c>
      <c r="F238" s="210">
        <v>2</v>
      </c>
      <c r="G238" s="210">
        <v>1</v>
      </c>
      <c r="H238" s="210">
        <v>2</v>
      </c>
      <c r="I238" s="210">
        <v>109</v>
      </c>
      <c r="J238" s="210" t="s">
        <v>1833</v>
      </c>
      <c r="K238" s="210" t="s">
        <v>83</v>
      </c>
      <c r="L238" s="210">
        <v>109</v>
      </c>
      <c r="M238" s="210"/>
      <c r="N238" s="210" t="s">
        <v>117</v>
      </c>
      <c r="O238" s="210"/>
      <c r="P238" s="210" t="s">
        <v>1799</v>
      </c>
      <c r="Q238" s="210" t="s">
        <v>129</v>
      </c>
      <c r="R238" s="210"/>
      <c r="S238" s="210" t="s">
        <v>111</v>
      </c>
      <c r="T238" s="210" t="s">
        <v>2463</v>
      </c>
      <c r="U238" s="115" t="s">
        <v>105</v>
      </c>
      <c r="V238" s="210" t="str">
        <f>IF(W238=0,"out of scope",(INDEX('CostModel Coef'!$C$17:$C$18,W238)))</f>
        <v>Elec</v>
      </c>
      <c r="W238" s="210">
        <v>2</v>
      </c>
      <c r="X238" s="210"/>
      <c r="Y238" s="116">
        <f>IFERROR(VLOOKUP(C238,LF_lamp!$A$8:$AI$68,35,0)*F238,0)</f>
        <v>20.38</v>
      </c>
      <c r="Z238" s="210"/>
      <c r="AA238" s="229">
        <f>VLOOKUP(D238,LF_Ballast!$A$8:$N$220,14,FALSE)</f>
        <v>0.9</v>
      </c>
      <c r="AB238" s="229" t="b">
        <f>VLOOKUP(D238,LF_Ballast!$A$8:$I$220,9,FALSE)="Dimming"</f>
        <v>0</v>
      </c>
      <c r="AC238" s="229" t="b">
        <f>VLOOKUP(D238,LF_Ballast!$A$8:$I$220,4,FALSE)="PS"</f>
        <v>0</v>
      </c>
      <c r="AD238" s="210"/>
      <c r="AE238" s="210">
        <f t="shared" si="31"/>
        <v>2</v>
      </c>
      <c r="AF238" s="184">
        <f t="shared" si="32"/>
        <v>0</v>
      </c>
      <c r="AG238" s="184">
        <f t="shared" si="33"/>
        <v>0</v>
      </c>
      <c r="AH238" s="184">
        <f>VLOOKUP($C238,LF_lamp!$A$8:$H$68,8,FALSE)*AE238</f>
        <v>108</v>
      </c>
      <c r="AI238" s="184">
        <f>VLOOKUP($C238,LF_lamp!$A$8:$H$68,8,FALSE)*AF238</f>
        <v>0</v>
      </c>
      <c r="AJ238" s="184">
        <f>VLOOKUP($C238,LF_lamp!$A$8:$H$68,8,FALSE)*AG238</f>
        <v>0</v>
      </c>
      <c r="AK238" s="184">
        <f t="shared" si="40"/>
        <v>1</v>
      </c>
      <c r="AL238" s="184">
        <f t="shared" si="34"/>
        <v>0</v>
      </c>
      <c r="AM238" s="184">
        <f t="shared" si="35"/>
        <v>0</v>
      </c>
      <c r="AN238" s="184"/>
      <c r="AO238" s="184">
        <f>IF($W238&gt;0,INDEX('CostModel Coef'!D$17:D$18,$W238),"")</f>
        <v>21.92</v>
      </c>
      <c r="AP238" s="184">
        <f>IF($W238&gt;0,INDEX('CostModel Coef'!E$17:E$18,$W238),"")</f>
        <v>0.161</v>
      </c>
      <c r="AQ238" s="184">
        <f>IF($W238&gt;0,INDEX('CostModel Coef'!F$17:F$18,$W238),"")</f>
        <v>19</v>
      </c>
      <c r="AR238" s="184">
        <f>IF($W238&gt;0,INDEX('CostModel Coef'!G$17:G$18,$W238),"")</f>
        <v>116</v>
      </c>
      <c r="AS238" s="184">
        <f>IF($W238&gt;0,INDEX('CostModel Coef'!H$17:H$18,$W238),"")</f>
        <v>-11.27</v>
      </c>
      <c r="AT238" s="184">
        <f>IF($W238&gt;0,INDEX('CostModel Coef'!I$17:I$18,$W238),"")</f>
        <v>0.74</v>
      </c>
      <c r="AU238" s="184">
        <f>IF($W238&gt;0,INDEX('CostModel Coef'!J$17:J$18,$W238),"")</f>
        <v>1.18</v>
      </c>
      <c r="AV238" s="184">
        <f>IF($W238&gt;0,INDEX('CostModel Coef'!K$17:K$18,$W238),"")</f>
        <v>31.59</v>
      </c>
      <c r="AW238" s="184">
        <f>IF($W238&gt;0,INDEX('CostModel Coef'!L$17:L$18,$W238),"")</f>
        <v>17.190000000000001</v>
      </c>
      <c r="AX238" s="184">
        <f>IF($W238&gt;0,INDEX('CostModel Coef'!M$17:M$18,$W238),"")</f>
        <v>0</v>
      </c>
      <c r="AY238" s="184">
        <f>IF($W238&gt;0,INDEX('CostModel Coef'!N$17:N$18,$W238),"")</f>
        <v>0</v>
      </c>
      <c r="AZ238" s="184">
        <f>IF($W238&gt;0,INDEX('CostModel Coef'!O$17:O$18,$W238),"")</f>
        <v>-10.14</v>
      </c>
      <c r="BA238" s="184"/>
      <c r="BB238" s="116">
        <f t="shared" si="39"/>
        <v>29.168000000000006</v>
      </c>
      <c r="BC238" s="116">
        <f t="shared" si="36"/>
        <v>0</v>
      </c>
      <c r="BD238" s="116">
        <f t="shared" si="37"/>
        <v>0</v>
      </c>
      <c r="BE238" s="210"/>
      <c r="BF238" s="196">
        <f t="shared" si="38"/>
        <v>49.55</v>
      </c>
      <c r="BG238" s="210"/>
      <c r="BH238" s="210"/>
    </row>
    <row r="239" spans="1:60" hidden="1">
      <c r="A239" s="210" t="s">
        <v>2464</v>
      </c>
      <c r="B239" s="210" t="s">
        <v>587</v>
      </c>
      <c r="C239" s="210" t="s">
        <v>1259</v>
      </c>
      <c r="D239" s="210" t="s">
        <v>1409</v>
      </c>
      <c r="E239" s="210" t="s">
        <v>129</v>
      </c>
      <c r="F239" s="210">
        <v>2</v>
      </c>
      <c r="G239" s="210">
        <v>1</v>
      </c>
      <c r="H239" s="210">
        <v>2</v>
      </c>
      <c r="I239" s="210">
        <v>116</v>
      </c>
      <c r="J239" s="210"/>
      <c r="K239" s="210" t="s">
        <v>83</v>
      </c>
      <c r="L239" s="210">
        <v>116</v>
      </c>
      <c r="M239" s="210"/>
      <c r="N239" s="210" t="s">
        <v>117</v>
      </c>
      <c r="O239" s="210"/>
      <c r="P239" s="210" t="s">
        <v>1799</v>
      </c>
      <c r="Q239" s="210" t="s">
        <v>129</v>
      </c>
      <c r="R239" s="210"/>
      <c r="S239" s="210" t="s">
        <v>111</v>
      </c>
      <c r="T239" s="210" t="s">
        <v>2465</v>
      </c>
      <c r="U239" s="115" t="s">
        <v>105</v>
      </c>
      <c r="V239" s="210" t="str">
        <f>IF(W239=0,"out of scope",(INDEX('CostModel Coef'!$C$17:$C$18,W239)))</f>
        <v>Elec</v>
      </c>
      <c r="W239" s="210">
        <v>2</v>
      </c>
      <c r="X239" s="210"/>
      <c r="Y239" s="116">
        <f>IFERROR(VLOOKUP(C239,LF_lamp!$A$8:$AI$68,35,0)*F239,0)</f>
        <v>20.38</v>
      </c>
      <c r="Z239" s="210"/>
      <c r="AA239" s="229">
        <f>VLOOKUP(D239,LF_Ballast!$A$8:$N$220,14,FALSE)</f>
        <v>0.9</v>
      </c>
      <c r="AB239" s="229" t="b">
        <f>VLOOKUP(D239,LF_Ballast!$A$8:$I$220,9,FALSE)="Dimming"</f>
        <v>0</v>
      </c>
      <c r="AC239" s="229" t="b">
        <f>VLOOKUP(D239,LF_Ballast!$A$8:$I$220,4,FALSE)="PS"</f>
        <v>0</v>
      </c>
      <c r="AD239" s="210"/>
      <c r="AE239" s="210">
        <f t="shared" si="31"/>
        <v>2</v>
      </c>
      <c r="AF239" s="184">
        <f t="shared" si="32"/>
        <v>0</v>
      </c>
      <c r="AG239" s="184">
        <f t="shared" si="33"/>
        <v>0</v>
      </c>
      <c r="AH239" s="184">
        <f>VLOOKUP($C239,LF_lamp!$A$8:$H$68,8,FALSE)*AE239</f>
        <v>108</v>
      </c>
      <c r="AI239" s="184">
        <f>VLOOKUP($C239,LF_lamp!$A$8:$H$68,8,FALSE)*AF239</f>
        <v>0</v>
      </c>
      <c r="AJ239" s="184">
        <f>VLOOKUP($C239,LF_lamp!$A$8:$H$68,8,FALSE)*AG239</f>
        <v>0</v>
      </c>
      <c r="AK239" s="184">
        <f t="shared" si="40"/>
        <v>1</v>
      </c>
      <c r="AL239" s="184">
        <f t="shared" si="34"/>
        <v>0</v>
      </c>
      <c r="AM239" s="184">
        <f t="shared" si="35"/>
        <v>0</v>
      </c>
      <c r="AN239" s="184"/>
      <c r="AO239" s="184">
        <f>IF($W239&gt;0,INDEX('CostModel Coef'!D$17:D$18,$W239),"")</f>
        <v>21.92</v>
      </c>
      <c r="AP239" s="184">
        <f>IF($W239&gt;0,INDEX('CostModel Coef'!E$17:E$18,$W239),"")</f>
        <v>0.161</v>
      </c>
      <c r="AQ239" s="184">
        <f>IF($W239&gt;0,INDEX('CostModel Coef'!F$17:F$18,$W239),"")</f>
        <v>19</v>
      </c>
      <c r="AR239" s="184">
        <f>IF($W239&gt;0,INDEX('CostModel Coef'!G$17:G$18,$W239),"")</f>
        <v>116</v>
      </c>
      <c r="AS239" s="184">
        <f>IF($W239&gt;0,INDEX('CostModel Coef'!H$17:H$18,$W239),"")</f>
        <v>-11.27</v>
      </c>
      <c r="AT239" s="184">
        <f>IF($W239&gt;0,INDEX('CostModel Coef'!I$17:I$18,$W239),"")</f>
        <v>0.74</v>
      </c>
      <c r="AU239" s="184">
        <f>IF($W239&gt;0,INDEX('CostModel Coef'!J$17:J$18,$W239),"")</f>
        <v>1.18</v>
      </c>
      <c r="AV239" s="184">
        <f>IF($W239&gt;0,INDEX('CostModel Coef'!K$17:K$18,$W239),"")</f>
        <v>31.59</v>
      </c>
      <c r="AW239" s="184">
        <f>IF($W239&gt;0,INDEX('CostModel Coef'!L$17:L$18,$W239),"")</f>
        <v>17.190000000000001</v>
      </c>
      <c r="AX239" s="184">
        <f>IF($W239&gt;0,INDEX('CostModel Coef'!M$17:M$18,$W239),"")</f>
        <v>0</v>
      </c>
      <c r="AY239" s="184">
        <f>IF($W239&gt;0,INDEX('CostModel Coef'!N$17:N$18,$W239),"")</f>
        <v>0</v>
      </c>
      <c r="AZ239" s="184">
        <f>IF($W239&gt;0,INDEX('CostModel Coef'!O$17:O$18,$W239),"")</f>
        <v>-10.14</v>
      </c>
      <c r="BA239" s="184"/>
      <c r="BB239" s="116">
        <f t="shared" si="39"/>
        <v>29.168000000000006</v>
      </c>
      <c r="BC239" s="116">
        <f t="shared" si="36"/>
        <v>0</v>
      </c>
      <c r="BD239" s="116">
        <f t="shared" si="37"/>
        <v>0</v>
      </c>
      <c r="BE239" s="210"/>
      <c r="BF239" s="196">
        <f t="shared" si="38"/>
        <v>49.55</v>
      </c>
      <c r="BG239" s="210"/>
      <c r="BH239" s="210"/>
    </row>
    <row r="240" spans="1:60" hidden="1">
      <c r="A240" s="210" t="s">
        <v>2466</v>
      </c>
      <c r="B240" s="210" t="s">
        <v>587</v>
      </c>
      <c r="C240" s="210" t="s">
        <v>1259</v>
      </c>
      <c r="D240" s="210" t="s">
        <v>1409</v>
      </c>
      <c r="E240" s="210" t="s">
        <v>129</v>
      </c>
      <c r="F240" s="210">
        <v>1</v>
      </c>
      <c r="G240" s="210">
        <v>1</v>
      </c>
      <c r="H240" s="210">
        <v>1</v>
      </c>
      <c r="I240" s="210">
        <v>54</v>
      </c>
      <c r="J240" s="210"/>
      <c r="K240" s="210" t="s">
        <v>83</v>
      </c>
      <c r="L240" s="210">
        <v>54</v>
      </c>
      <c r="M240" s="210"/>
      <c r="N240" s="210" t="s">
        <v>117</v>
      </c>
      <c r="O240" s="210"/>
      <c r="P240" s="210" t="s">
        <v>1799</v>
      </c>
      <c r="Q240" s="210" t="s">
        <v>129</v>
      </c>
      <c r="R240" s="210"/>
      <c r="S240" s="210" t="s">
        <v>111</v>
      </c>
      <c r="T240" s="210" t="s">
        <v>2467</v>
      </c>
      <c r="U240" s="115" t="s">
        <v>105</v>
      </c>
      <c r="V240" s="210" t="str">
        <f>IF(W240=0,"out of scope",(INDEX('CostModel Coef'!$C$17:$C$18,W240)))</f>
        <v>Elec</v>
      </c>
      <c r="W240" s="210">
        <v>2</v>
      </c>
      <c r="X240" s="210"/>
      <c r="Y240" s="116">
        <f>IFERROR(VLOOKUP(C240,LF_lamp!$A$8:$AI$68,35,0)*F240,0)</f>
        <v>10.19</v>
      </c>
      <c r="Z240" s="210"/>
      <c r="AA240" s="229">
        <f>VLOOKUP(D240,LF_Ballast!$A$8:$N$220,14,FALSE)</f>
        <v>0.9</v>
      </c>
      <c r="AB240" s="229" t="b">
        <f>VLOOKUP(D240,LF_Ballast!$A$8:$I$220,9,FALSE)="Dimming"</f>
        <v>0</v>
      </c>
      <c r="AC240" s="229" t="b">
        <f>VLOOKUP(D240,LF_Ballast!$A$8:$I$220,4,FALSE)="PS"</f>
        <v>0</v>
      </c>
      <c r="AD240" s="210"/>
      <c r="AE240" s="210">
        <f t="shared" si="31"/>
        <v>1</v>
      </c>
      <c r="AF240" s="184">
        <f t="shared" si="32"/>
        <v>0</v>
      </c>
      <c r="AG240" s="184">
        <f t="shared" si="33"/>
        <v>0</v>
      </c>
      <c r="AH240" s="184">
        <f>VLOOKUP($C240,LF_lamp!$A$8:$H$68,8,FALSE)*AE240</f>
        <v>54</v>
      </c>
      <c r="AI240" s="184">
        <f>VLOOKUP($C240,LF_lamp!$A$8:$H$68,8,FALSE)*AF240</f>
        <v>0</v>
      </c>
      <c r="AJ240" s="184">
        <f>VLOOKUP($C240,LF_lamp!$A$8:$H$68,8,FALSE)*AG240</f>
        <v>0</v>
      </c>
      <c r="AK240" s="184">
        <f t="shared" si="40"/>
        <v>1</v>
      </c>
      <c r="AL240" s="184">
        <f t="shared" si="34"/>
        <v>0</v>
      </c>
      <c r="AM240" s="184">
        <f t="shared" si="35"/>
        <v>0</v>
      </c>
      <c r="AN240" s="184"/>
      <c r="AO240" s="184">
        <f>IF($W240&gt;0,INDEX('CostModel Coef'!D$17:D$18,$W240),"")</f>
        <v>21.92</v>
      </c>
      <c r="AP240" s="184">
        <f>IF($W240&gt;0,INDEX('CostModel Coef'!E$17:E$18,$W240),"")</f>
        <v>0.161</v>
      </c>
      <c r="AQ240" s="184">
        <f>IF($W240&gt;0,INDEX('CostModel Coef'!F$17:F$18,$W240),"")</f>
        <v>19</v>
      </c>
      <c r="AR240" s="184">
        <f>IF($W240&gt;0,INDEX('CostModel Coef'!G$17:G$18,$W240),"")</f>
        <v>116</v>
      </c>
      <c r="AS240" s="184">
        <f>IF($W240&gt;0,INDEX('CostModel Coef'!H$17:H$18,$W240),"")</f>
        <v>-11.27</v>
      </c>
      <c r="AT240" s="184">
        <f>IF($W240&gt;0,INDEX('CostModel Coef'!I$17:I$18,$W240),"")</f>
        <v>0.74</v>
      </c>
      <c r="AU240" s="184">
        <f>IF($W240&gt;0,INDEX('CostModel Coef'!J$17:J$18,$W240),"")</f>
        <v>1.18</v>
      </c>
      <c r="AV240" s="184">
        <f>IF($W240&gt;0,INDEX('CostModel Coef'!K$17:K$18,$W240),"")</f>
        <v>31.59</v>
      </c>
      <c r="AW240" s="184">
        <f>IF($W240&gt;0,INDEX('CostModel Coef'!L$17:L$18,$W240),"")</f>
        <v>17.190000000000001</v>
      </c>
      <c r="AX240" s="184">
        <f>IF($W240&gt;0,INDEX('CostModel Coef'!M$17:M$18,$W240),"")</f>
        <v>0</v>
      </c>
      <c r="AY240" s="184">
        <f>IF($W240&gt;0,INDEX('CostModel Coef'!N$17:N$18,$W240),"")</f>
        <v>0</v>
      </c>
      <c r="AZ240" s="184">
        <f>IF($W240&gt;0,INDEX('CostModel Coef'!O$17:O$18,$W240),"")</f>
        <v>-10.14</v>
      </c>
      <c r="BA240" s="184"/>
      <c r="BB240" s="116">
        <f t="shared" si="39"/>
        <v>20.474000000000004</v>
      </c>
      <c r="BC240" s="116">
        <f t="shared" si="36"/>
        <v>0</v>
      </c>
      <c r="BD240" s="116">
        <f t="shared" si="37"/>
        <v>0</v>
      </c>
      <c r="BE240" s="210"/>
      <c r="BF240" s="196">
        <f t="shared" si="38"/>
        <v>30.66</v>
      </c>
      <c r="BG240" s="210"/>
      <c r="BH240" s="210"/>
    </row>
    <row r="241" spans="1:60" hidden="1">
      <c r="A241" s="210" t="s">
        <v>2468</v>
      </c>
      <c r="B241" s="210" t="s">
        <v>587</v>
      </c>
      <c r="C241" s="210" t="s">
        <v>1259</v>
      </c>
      <c r="D241" s="210" t="s">
        <v>1409</v>
      </c>
      <c r="E241" s="210" t="s">
        <v>129</v>
      </c>
      <c r="F241" s="210">
        <v>2</v>
      </c>
      <c r="G241" s="210">
        <v>0.5</v>
      </c>
      <c r="H241" s="210">
        <v>2</v>
      </c>
      <c r="I241" s="210">
        <v>58</v>
      </c>
      <c r="J241" s="210"/>
      <c r="K241" s="210" t="s">
        <v>83</v>
      </c>
      <c r="L241" s="210">
        <v>58</v>
      </c>
      <c r="M241" s="210"/>
      <c r="N241" s="210" t="s">
        <v>117</v>
      </c>
      <c r="O241" s="210"/>
      <c r="P241" s="210" t="s">
        <v>1799</v>
      </c>
      <c r="Q241" s="210" t="s">
        <v>129</v>
      </c>
      <c r="R241" s="210"/>
      <c r="S241" s="210" t="s">
        <v>111</v>
      </c>
      <c r="T241" s="210" t="s">
        <v>2469</v>
      </c>
      <c r="U241" s="115" t="s">
        <v>105</v>
      </c>
      <c r="V241" s="210" t="str">
        <f>IF(W241=0,"out of scope",(INDEX('CostModel Coef'!$C$17:$C$18,W241)))</f>
        <v>Elec</v>
      </c>
      <c r="W241" s="210">
        <v>2</v>
      </c>
      <c r="X241" s="210"/>
      <c r="Y241" s="116">
        <f>IFERROR(VLOOKUP(C241,LF_lamp!$A$8:$AI$68,35,0)*F241,0)</f>
        <v>20.38</v>
      </c>
      <c r="Z241" s="210"/>
      <c r="AA241" s="229">
        <f>VLOOKUP(D241,LF_Ballast!$A$8:$N$220,14,FALSE)</f>
        <v>0.9</v>
      </c>
      <c r="AB241" s="229" t="b">
        <f>VLOOKUP(D241,LF_Ballast!$A$8:$I$220,9,FALSE)="Dimming"</f>
        <v>0</v>
      </c>
      <c r="AC241" s="229" t="b">
        <f>VLOOKUP(D241,LF_Ballast!$A$8:$I$220,4,FALSE)="PS"</f>
        <v>0</v>
      </c>
      <c r="AD241" s="210"/>
      <c r="AE241" s="210">
        <f t="shared" si="31"/>
        <v>2</v>
      </c>
      <c r="AF241" s="184">
        <f t="shared" si="32"/>
        <v>0</v>
      </c>
      <c r="AG241" s="184">
        <f t="shared" si="33"/>
        <v>0</v>
      </c>
      <c r="AH241" s="184">
        <f>VLOOKUP($C241,LF_lamp!$A$8:$H$68,8,FALSE)*AE241</f>
        <v>108</v>
      </c>
      <c r="AI241" s="184">
        <f>VLOOKUP($C241,LF_lamp!$A$8:$H$68,8,FALSE)*AF241</f>
        <v>0</v>
      </c>
      <c r="AJ241" s="184">
        <f>VLOOKUP($C241,LF_lamp!$A$8:$H$68,8,FALSE)*AG241</f>
        <v>0</v>
      </c>
      <c r="AK241" s="184">
        <f t="shared" si="40"/>
        <v>0.5</v>
      </c>
      <c r="AL241" s="184">
        <f t="shared" si="34"/>
        <v>0</v>
      </c>
      <c r="AM241" s="184">
        <f t="shared" si="35"/>
        <v>0</v>
      </c>
      <c r="AN241" s="184"/>
      <c r="AO241" s="184">
        <f>IF($W241&gt;0,INDEX('CostModel Coef'!D$17:D$18,$W241),"")</f>
        <v>21.92</v>
      </c>
      <c r="AP241" s="184">
        <f>IF($W241&gt;0,INDEX('CostModel Coef'!E$17:E$18,$W241),"")</f>
        <v>0.161</v>
      </c>
      <c r="AQ241" s="184">
        <f>IF($W241&gt;0,INDEX('CostModel Coef'!F$17:F$18,$W241),"")</f>
        <v>19</v>
      </c>
      <c r="AR241" s="184">
        <f>IF($W241&gt;0,INDEX('CostModel Coef'!G$17:G$18,$W241),"")</f>
        <v>116</v>
      </c>
      <c r="AS241" s="184">
        <f>IF($W241&gt;0,INDEX('CostModel Coef'!H$17:H$18,$W241),"")</f>
        <v>-11.27</v>
      </c>
      <c r="AT241" s="184">
        <f>IF($W241&gt;0,INDEX('CostModel Coef'!I$17:I$18,$W241),"")</f>
        <v>0.74</v>
      </c>
      <c r="AU241" s="184">
        <f>IF($W241&gt;0,INDEX('CostModel Coef'!J$17:J$18,$W241),"")</f>
        <v>1.18</v>
      </c>
      <c r="AV241" s="184">
        <f>IF($W241&gt;0,INDEX('CostModel Coef'!K$17:K$18,$W241),"")</f>
        <v>31.59</v>
      </c>
      <c r="AW241" s="184">
        <f>IF($W241&gt;0,INDEX('CostModel Coef'!L$17:L$18,$W241),"")</f>
        <v>17.190000000000001</v>
      </c>
      <c r="AX241" s="184">
        <f>IF($W241&gt;0,INDEX('CostModel Coef'!M$17:M$18,$W241),"")</f>
        <v>0</v>
      </c>
      <c r="AY241" s="184">
        <f>IF($W241&gt;0,INDEX('CostModel Coef'!N$17:N$18,$W241),"")</f>
        <v>0</v>
      </c>
      <c r="AZ241" s="184">
        <f>IF($W241&gt;0,INDEX('CostModel Coef'!O$17:O$18,$W241),"")</f>
        <v>-10.14</v>
      </c>
      <c r="BA241" s="184"/>
      <c r="BB241" s="116">
        <f t="shared" si="39"/>
        <v>14.584000000000003</v>
      </c>
      <c r="BC241" s="116">
        <f t="shared" si="36"/>
        <v>0</v>
      </c>
      <c r="BD241" s="116">
        <f t="shared" si="37"/>
        <v>0</v>
      </c>
      <c r="BE241" s="210"/>
      <c r="BF241" s="196">
        <f t="shared" si="38"/>
        <v>34.96</v>
      </c>
      <c r="BG241" s="210"/>
      <c r="BH241" s="210"/>
    </row>
    <row r="242" spans="1:60" hidden="1">
      <c r="A242" s="210" t="s">
        <v>2470</v>
      </c>
      <c r="B242" s="210" t="s">
        <v>1317</v>
      </c>
      <c r="C242" s="210" t="s">
        <v>1259</v>
      </c>
      <c r="D242" s="210" t="s">
        <v>1563</v>
      </c>
      <c r="E242" s="210" t="s">
        <v>129</v>
      </c>
      <c r="F242" s="210">
        <v>3</v>
      </c>
      <c r="G242" s="210">
        <v>1</v>
      </c>
      <c r="H242" s="210">
        <v>3</v>
      </c>
      <c r="I242" s="210">
        <v>179</v>
      </c>
      <c r="J242" s="210" t="s">
        <v>2471</v>
      </c>
      <c r="K242" s="210" t="s">
        <v>83</v>
      </c>
      <c r="L242" s="210">
        <v>179</v>
      </c>
      <c r="M242" s="210"/>
      <c r="N242" s="210" t="s">
        <v>117</v>
      </c>
      <c r="O242" s="210"/>
      <c r="P242" s="210" t="s">
        <v>1799</v>
      </c>
      <c r="Q242" s="210" t="s">
        <v>129</v>
      </c>
      <c r="R242" s="210"/>
      <c r="S242" s="210" t="s">
        <v>111</v>
      </c>
      <c r="T242" s="210" t="s">
        <v>2472</v>
      </c>
      <c r="U242" s="115" t="s">
        <v>105</v>
      </c>
      <c r="V242" s="210" t="str">
        <f>IF(W242=0,"out of scope",(INDEX('CostModel Coef'!$C$17:$C$18,W242)))</f>
        <v>Elec</v>
      </c>
      <c r="W242" s="210">
        <v>2</v>
      </c>
      <c r="X242" s="210"/>
      <c r="Y242" s="116">
        <f>IFERROR(VLOOKUP(C242,LF_lamp!$A$8:$AI$68,35,0)*F242,0)</f>
        <v>30.57</v>
      </c>
      <c r="Z242" s="210"/>
      <c r="AA242" s="229">
        <f>VLOOKUP(D242,LF_Ballast!$A$8:$N$220,14,FALSE)</f>
        <v>1.0249999999999999</v>
      </c>
      <c r="AB242" s="229" t="b">
        <f>VLOOKUP(D242,LF_Ballast!$A$8:$I$220,9,FALSE)="Dimming"</f>
        <v>0</v>
      </c>
      <c r="AC242" s="229" t="b">
        <f>VLOOKUP(D242,LF_Ballast!$A$8:$I$220,4,FALSE)="PS"</f>
        <v>1</v>
      </c>
      <c r="AD242" s="210"/>
      <c r="AE242" s="210">
        <f t="shared" si="31"/>
        <v>3</v>
      </c>
      <c r="AF242" s="184">
        <f t="shared" si="32"/>
        <v>0</v>
      </c>
      <c r="AG242" s="184">
        <f t="shared" si="33"/>
        <v>0</v>
      </c>
      <c r="AH242" s="184">
        <f>VLOOKUP($C242,LF_lamp!$A$8:$H$68,8,FALSE)*AE242</f>
        <v>162</v>
      </c>
      <c r="AI242" s="184">
        <f>VLOOKUP($C242,LF_lamp!$A$8:$H$68,8,FALSE)*AF242</f>
        <v>0</v>
      </c>
      <c r="AJ242" s="184">
        <f>VLOOKUP($C242,LF_lamp!$A$8:$H$68,8,FALSE)*AG242</f>
        <v>0</v>
      </c>
      <c r="AK242" s="184">
        <f t="shared" si="40"/>
        <v>1</v>
      </c>
      <c r="AL242" s="184">
        <f t="shared" si="34"/>
        <v>0</v>
      </c>
      <c r="AM242" s="184">
        <f t="shared" si="35"/>
        <v>0</v>
      </c>
      <c r="AN242" s="184"/>
      <c r="AO242" s="184">
        <f>IF($W242&gt;0,INDEX('CostModel Coef'!D$17:D$18,$W242),"")</f>
        <v>21.92</v>
      </c>
      <c r="AP242" s="184">
        <f>IF($W242&gt;0,INDEX('CostModel Coef'!E$17:E$18,$W242),"")</f>
        <v>0.161</v>
      </c>
      <c r="AQ242" s="184">
        <f>IF($W242&gt;0,INDEX('CostModel Coef'!F$17:F$18,$W242),"")</f>
        <v>19</v>
      </c>
      <c r="AR242" s="184">
        <f>IF($W242&gt;0,INDEX('CostModel Coef'!G$17:G$18,$W242),"")</f>
        <v>116</v>
      </c>
      <c r="AS242" s="184">
        <f>IF($W242&gt;0,INDEX('CostModel Coef'!H$17:H$18,$W242),"")</f>
        <v>-11.27</v>
      </c>
      <c r="AT242" s="184">
        <f>IF($W242&gt;0,INDEX('CostModel Coef'!I$17:I$18,$W242),"")</f>
        <v>0.74</v>
      </c>
      <c r="AU242" s="184">
        <f>IF($W242&gt;0,INDEX('CostModel Coef'!J$17:J$18,$W242),"")</f>
        <v>1.18</v>
      </c>
      <c r="AV242" s="184">
        <f>IF($W242&gt;0,INDEX('CostModel Coef'!K$17:K$18,$W242),"")</f>
        <v>31.59</v>
      </c>
      <c r="AW242" s="184">
        <f>IF($W242&gt;0,INDEX('CostModel Coef'!L$17:L$18,$W242),"")</f>
        <v>17.190000000000001</v>
      </c>
      <c r="AX242" s="184">
        <f>IF($W242&gt;0,INDEX('CostModel Coef'!M$17:M$18,$W242),"")</f>
        <v>0</v>
      </c>
      <c r="AY242" s="184">
        <f>IF($W242&gt;0,INDEX('CostModel Coef'!N$17:N$18,$W242),"")</f>
        <v>0</v>
      </c>
      <c r="AZ242" s="184">
        <f>IF($W242&gt;0,INDEX('CostModel Coef'!O$17:O$18,$W242),"")</f>
        <v>-10.14</v>
      </c>
      <c r="BA242" s="184"/>
      <c r="BB242" s="116">
        <f t="shared" si="39"/>
        <v>55.052000000000007</v>
      </c>
      <c r="BC242" s="116">
        <f t="shared" si="36"/>
        <v>0</v>
      </c>
      <c r="BD242" s="116">
        <f t="shared" si="37"/>
        <v>0</v>
      </c>
      <c r="BE242" s="210"/>
      <c r="BF242" s="196">
        <f t="shared" si="38"/>
        <v>85.62</v>
      </c>
      <c r="BG242" s="210"/>
      <c r="BH242" s="210"/>
    </row>
    <row r="243" spans="1:60" hidden="1">
      <c r="A243" s="210" t="s">
        <v>2473</v>
      </c>
      <c r="B243" s="210" t="s">
        <v>203</v>
      </c>
      <c r="C243" s="210" t="s">
        <v>1259</v>
      </c>
      <c r="D243" s="210" t="s">
        <v>1563</v>
      </c>
      <c r="E243" s="210" t="s">
        <v>129</v>
      </c>
      <c r="F243" s="210">
        <v>4</v>
      </c>
      <c r="G243" s="210">
        <v>1</v>
      </c>
      <c r="H243" s="210">
        <v>4</v>
      </c>
      <c r="I243" s="210">
        <v>234</v>
      </c>
      <c r="J243" s="210" t="s">
        <v>2474</v>
      </c>
      <c r="K243" s="210" t="s">
        <v>83</v>
      </c>
      <c r="L243" s="210">
        <v>234</v>
      </c>
      <c r="M243" s="210"/>
      <c r="N243" s="210" t="s">
        <v>117</v>
      </c>
      <c r="O243" s="210"/>
      <c r="P243" s="210" t="s">
        <v>1799</v>
      </c>
      <c r="Q243" s="210" t="s">
        <v>129</v>
      </c>
      <c r="R243" s="210"/>
      <c r="S243" s="210" t="s">
        <v>111</v>
      </c>
      <c r="T243" s="210" t="s">
        <v>2475</v>
      </c>
      <c r="U243" s="115" t="s">
        <v>105</v>
      </c>
      <c r="V243" s="210" t="str">
        <f>IF(W243=0,"out of scope",(INDEX('CostModel Coef'!$C$17:$C$18,W243)))</f>
        <v>Elec</v>
      </c>
      <c r="W243" s="210">
        <v>2</v>
      </c>
      <c r="X243" s="210"/>
      <c r="Y243" s="116">
        <f>IFERROR(VLOOKUP(C243,LF_lamp!$A$8:$AI$68,35,0)*F243,0)</f>
        <v>40.76</v>
      </c>
      <c r="Z243" s="210"/>
      <c r="AA243" s="229">
        <f>VLOOKUP(D243,LF_Ballast!$A$8:$N$220,14,FALSE)</f>
        <v>1.0249999999999999</v>
      </c>
      <c r="AB243" s="229" t="b">
        <f>VLOOKUP(D243,LF_Ballast!$A$8:$I$220,9,FALSE)="Dimming"</f>
        <v>0</v>
      </c>
      <c r="AC243" s="229" t="b">
        <f>VLOOKUP(D243,LF_Ballast!$A$8:$I$220,4,FALSE)="PS"</f>
        <v>1</v>
      </c>
      <c r="AD243" s="210"/>
      <c r="AE243" s="210">
        <f t="shared" si="31"/>
        <v>4</v>
      </c>
      <c r="AF243" s="184">
        <f t="shared" si="32"/>
        <v>0</v>
      </c>
      <c r="AG243" s="184">
        <f t="shared" si="33"/>
        <v>0</v>
      </c>
      <c r="AH243" s="184">
        <f>VLOOKUP($C243,LF_lamp!$A$8:$H$68,8,FALSE)*AE243</f>
        <v>216</v>
      </c>
      <c r="AI243" s="184">
        <f>VLOOKUP($C243,LF_lamp!$A$8:$H$68,8,FALSE)*AF243</f>
        <v>0</v>
      </c>
      <c r="AJ243" s="184">
        <f>VLOOKUP($C243,LF_lamp!$A$8:$H$68,8,FALSE)*AG243</f>
        <v>0</v>
      </c>
      <c r="AK243" s="184">
        <f t="shared" si="40"/>
        <v>1</v>
      </c>
      <c r="AL243" s="184">
        <f t="shared" si="34"/>
        <v>0</v>
      </c>
      <c r="AM243" s="184">
        <f t="shared" si="35"/>
        <v>0</v>
      </c>
      <c r="AN243" s="184"/>
      <c r="AO243" s="184">
        <f>IF($W243&gt;0,INDEX('CostModel Coef'!D$17:D$18,$W243),"")</f>
        <v>21.92</v>
      </c>
      <c r="AP243" s="184">
        <f>IF($W243&gt;0,INDEX('CostModel Coef'!E$17:E$18,$W243),"")</f>
        <v>0.161</v>
      </c>
      <c r="AQ243" s="184">
        <f>IF($W243&gt;0,INDEX('CostModel Coef'!F$17:F$18,$W243),"")</f>
        <v>19</v>
      </c>
      <c r="AR243" s="184">
        <f>IF($W243&gt;0,INDEX('CostModel Coef'!G$17:G$18,$W243),"")</f>
        <v>116</v>
      </c>
      <c r="AS243" s="184">
        <f>IF($W243&gt;0,INDEX('CostModel Coef'!H$17:H$18,$W243),"")</f>
        <v>-11.27</v>
      </c>
      <c r="AT243" s="184">
        <f>IF($W243&gt;0,INDEX('CostModel Coef'!I$17:I$18,$W243),"")</f>
        <v>0.74</v>
      </c>
      <c r="AU243" s="184">
        <f>IF($W243&gt;0,INDEX('CostModel Coef'!J$17:J$18,$W243),"")</f>
        <v>1.18</v>
      </c>
      <c r="AV243" s="184">
        <f>IF($W243&gt;0,INDEX('CostModel Coef'!K$17:K$18,$W243),"")</f>
        <v>31.59</v>
      </c>
      <c r="AW243" s="184">
        <f>IF($W243&gt;0,INDEX('CostModel Coef'!L$17:L$18,$W243),"")</f>
        <v>17.190000000000001</v>
      </c>
      <c r="AX243" s="184">
        <f>IF($W243&gt;0,INDEX('CostModel Coef'!M$17:M$18,$W243),"")</f>
        <v>0</v>
      </c>
      <c r="AY243" s="184">
        <f>IF($W243&gt;0,INDEX('CostModel Coef'!N$17:N$18,$W243),"")</f>
        <v>0</v>
      </c>
      <c r="AZ243" s="184">
        <f>IF($W243&gt;0,INDEX('CostModel Coef'!O$17:O$18,$W243),"")</f>
        <v>-10.14</v>
      </c>
      <c r="BA243" s="184"/>
      <c r="BB243" s="116">
        <f t="shared" si="39"/>
        <v>63.746000000000009</v>
      </c>
      <c r="BC243" s="116">
        <f t="shared" si="36"/>
        <v>0</v>
      </c>
      <c r="BD243" s="116">
        <f t="shared" si="37"/>
        <v>0</v>
      </c>
      <c r="BE243" s="210"/>
      <c r="BF243" s="196">
        <f t="shared" si="38"/>
        <v>104.51</v>
      </c>
      <c r="BG243" s="210"/>
      <c r="BH243" s="210"/>
    </row>
    <row r="244" spans="1:60" hidden="1">
      <c r="A244" s="210" t="s">
        <v>2476</v>
      </c>
      <c r="B244" s="210" t="s">
        <v>203</v>
      </c>
      <c r="C244" s="210" t="s">
        <v>1259</v>
      </c>
      <c r="D244" s="210" t="s">
        <v>1563</v>
      </c>
      <c r="E244" s="210" t="s">
        <v>129</v>
      </c>
      <c r="F244" s="210">
        <v>6</v>
      </c>
      <c r="G244" s="210">
        <v>2</v>
      </c>
      <c r="H244" s="210">
        <v>3</v>
      </c>
      <c r="I244" s="210">
        <v>351</v>
      </c>
      <c r="J244" s="210" t="s">
        <v>2477</v>
      </c>
      <c r="K244" s="210" t="s">
        <v>83</v>
      </c>
      <c r="L244" s="210">
        <v>351</v>
      </c>
      <c r="M244" s="210"/>
      <c r="N244" s="210" t="s">
        <v>117</v>
      </c>
      <c r="O244" s="210"/>
      <c r="P244" s="210" t="s">
        <v>1799</v>
      </c>
      <c r="Q244" s="210" t="s">
        <v>129</v>
      </c>
      <c r="R244" s="210"/>
      <c r="S244" s="210" t="s">
        <v>111</v>
      </c>
      <c r="T244" s="210" t="s">
        <v>2478</v>
      </c>
      <c r="U244" s="115" t="s">
        <v>105</v>
      </c>
      <c r="V244" s="210" t="str">
        <f>IF(W244=0,"out of scope",(INDEX('CostModel Coef'!$C$17:$C$18,W244)))</f>
        <v>Elec</v>
      </c>
      <c r="W244" s="210">
        <v>2</v>
      </c>
      <c r="X244" s="210"/>
      <c r="Y244" s="116">
        <f>IFERROR(VLOOKUP(C244,LF_lamp!$A$8:$AI$68,35,0)*F244,0)</f>
        <v>61.14</v>
      </c>
      <c r="Z244" s="210"/>
      <c r="AA244" s="229">
        <f>VLOOKUP(D244,LF_Ballast!$A$8:$N$220,14,FALSE)</f>
        <v>1.0249999999999999</v>
      </c>
      <c r="AB244" s="229" t="b">
        <f>VLOOKUP(D244,LF_Ballast!$A$8:$I$220,9,FALSE)="Dimming"</f>
        <v>0</v>
      </c>
      <c r="AC244" s="229" t="b">
        <f>VLOOKUP(D244,LF_Ballast!$A$8:$I$220,4,FALSE)="PS"</f>
        <v>1</v>
      </c>
      <c r="AD244" s="210"/>
      <c r="AE244" s="210">
        <f t="shared" si="31"/>
        <v>3</v>
      </c>
      <c r="AF244" s="184">
        <f t="shared" si="32"/>
        <v>0</v>
      </c>
      <c r="AG244" s="184">
        <f t="shared" si="33"/>
        <v>0</v>
      </c>
      <c r="AH244" s="184">
        <f>VLOOKUP($C244,LF_lamp!$A$8:$H$68,8,FALSE)*AE244</f>
        <v>162</v>
      </c>
      <c r="AI244" s="184">
        <f>VLOOKUP($C244,LF_lamp!$A$8:$H$68,8,FALSE)*AF244</f>
        <v>0</v>
      </c>
      <c r="AJ244" s="184">
        <f>VLOOKUP($C244,LF_lamp!$A$8:$H$68,8,FALSE)*AG244</f>
        <v>0</v>
      </c>
      <c r="AK244" s="184">
        <f t="shared" si="40"/>
        <v>2</v>
      </c>
      <c r="AL244" s="184">
        <f t="shared" si="34"/>
        <v>0</v>
      </c>
      <c r="AM244" s="184">
        <f t="shared" si="35"/>
        <v>0</v>
      </c>
      <c r="AN244" s="184"/>
      <c r="AO244" s="184">
        <f>IF($W244&gt;0,INDEX('CostModel Coef'!D$17:D$18,$W244),"")</f>
        <v>21.92</v>
      </c>
      <c r="AP244" s="184">
        <f>IF($W244&gt;0,INDEX('CostModel Coef'!E$17:E$18,$W244),"")</f>
        <v>0.161</v>
      </c>
      <c r="AQ244" s="184">
        <f>IF($W244&gt;0,INDEX('CostModel Coef'!F$17:F$18,$W244),"")</f>
        <v>19</v>
      </c>
      <c r="AR244" s="184">
        <f>IF($W244&gt;0,INDEX('CostModel Coef'!G$17:G$18,$W244),"")</f>
        <v>116</v>
      </c>
      <c r="AS244" s="184">
        <f>IF($W244&gt;0,INDEX('CostModel Coef'!H$17:H$18,$W244),"")</f>
        <v>-11.27</v>
      </c>
      <c r="AT244" s="184">
        <f>IF($W244&gt;0,INDEX('CostModel Coef'!I$17:I$18,$W244),"")</f>
        <v>0.74</v>
      </c>
      <c r="AU244" s="184">
        <f>IF($W244&gt;0,INDEX('CostModel Coef'!J$17:J$18,$W244),"")</f>
        <v>1.18</v>
      </c>
      <c r="AV244" s="184">
        <f>IF($W244&gt;0,INDEX('CostModel Coef'!K$17:K$18,$W244),"")</f>
        <v>31.59</v>
      </c>
      <c r="AW244" s="184">
        <f>IF($W244&gt;0,INDEX('CostModel Coef'!L$17:L$18,$W244),"")</f>
        <v>17.190000000000001</v>
      </c>
      <c r="AX244" s="184">
        <f>IF($W244&gt;0,INDEX('CostModel Coef'!M$17:M$18,$W244),"")</f>
        <v>0</v>
      </c>
      <c r="AY244" s="184">
        <f>IF($W244&gt;0,INDEX('CostModel Coef'!N$17:N$18,$W244),"")</f>
        <v>0</v>
      </c>
      <c r="AZ244" s="184">
        <f>IF($W244&gt;0,INDEX('CostModel Coef'!O$17:O$18,$W244),"")</f>
        <v>-10.14</v>
      </c>
      <c r="BA244" s="184"/>
      <c r="BB244" s="116">
        <f t="shared" si="39"/>
        <v>110.10400000000001</v>
      </c>
      <c r="BC244" s="116">
        <f t="shared" si="36"/>
        <v>0</v>
      </c>
      <c r="BD244" s="116">
        <f t="shared" si="37"/>
        <v>0</v>
      </c>
      <c r="BE244" s="210"/>
      <c r="BF244" s="196">
        <f t="shared" si="38"/>
        <v>171.24</v>
      </c>
      <c r="BG244" s="210"/>
      <c r="BH244" s="210"/>
    </row>
    <row r="245" spans="1:60" hidden="1">
      <c r="A245" s="210" t="s">
        <v>2479</v>
      </c>
      <c r="B245" s="210" t="s">
        <v>1317</v>
      </c>
      <c r="C245" s="210" t="s">
        <v>1259</v>
      </c>
      <c r="D245" s="210" t="s">
        <v>1563</v>
      </c>
      <c r="E245" s="210" t="s">
        <v>129</v>
      </c>
      <c r="F245" s="210">
        <v>8</v>
      </c>
      <c r="G245" s="210">
        <v>2</v>
      </c>
      <c r="H245" s="210">
        <v>4</v>
      </c>
      <c r="I245" s="210">
        <v>468</v>
      </c>
      <c r="J245" s="210" t="s">
        <v>2480</v>
      </c>
      <c r="K245" s="210" t="s">
        <v>83</v>
      </c>
      <c r="L245" s="210">
        <v>468</v>
      </c>
      <c r="M245" s="210"/>
      <c r="N245" s="210" t="s">
        <v>117</v>
      </c>
      <c r="O245" s="210"/>
      <c r="P245" s="210" t="s">
        <v>1799</v>
      </c>
      <c r="Q245" s="210" t="s">
        <v>129</v>
      </c>
      <c r="R245" s="210"/>
      <c r="S245" s="210" t="s">
        <v>111</v>
      </c>
      <c r="T245" s="210" t="s">
        <v>2481</v>
      </c>
      <c r="U245" s="115" t="s">
        <v>105</v>
      </c>
      <c r="V245" s="210" t="str">
        <f>IF(W245=0,"out of scope",(INDEX('CostModel Coef'!$C$17:$C$18,W245)))</f>
        <v>Elec</v>
      </c>
      <c r="W245" s="210">
        <v>2</v>
      </c>
      <c r="X245" s="210"/>
      <c r="Y245" s="116">
        <f>IFERROR(VLOOKUP(C245,LF_lamp!$A$8:$AI$68,35,0)*F245,0)</f>
        <v>81.52</v>
      </c>
      <c r="Z245" s="210"/>
      <c r="AA245" s="229">
        <f>VLOOKUP(D245,LF_Ballast!$A$8:$N$220,14,FALSE)</f>
        <v>1.0249999999999999</v>
      </c>
      <c r="AB245" s="229" t="b">
        <f>VLOOKUP(D245,LF_Ballast!$A$8:$I$220,9,FALSE)="Dimming"</f>
        <v>0</v>
      </c>
      <c r="AC245" s="229" t="b">
        <f>VLOOKUP(D245,LF_Ballast!$A$8:$I$220,4,FALSE)="PS"</f>
        <v>1</v>
      </c>
      <c r="AD245" s="210"/>
      <c r="AE245" s="210">
        <f t="shared" si="31"/>
        <v>4</v>
      </c>
      <c r="AF245" s="184">
        <f t="shared" si="32"/>
        <v>0</v>
      </c>
      <c r="AG245" s="184">
        <f t="shared" si="33"/>
        <v>0</v>
      </c>
      <c r="AH245" s="184">
        <f>VLOOKUP($C245,LF_lamp!$A$8:$H$68,8,FALSE)*AE245</f>
        <v>216</v>
      </c>
      <c r="AI245" s="184">
        <f>VLOOKUP($C245,LF_lamp!$A$8:$H$68,8,FALSE)*AF245</f>
        <v>0</v>
      </c>
      <c r="AJ245" s="184">
        <f>VLOOKUP($C245,LF_lamp!$A$8:$H$68,8,FALSE)*AG245</f>
        <v>0</v>
      </c>
      <c r="AK245" s="184">
        <f t="shared" si="40"/>
        <v>2</v>
      </c>
      <c r="AL245" s="184">
        <f t="shared" si="34"/>
        <v>0</v>
      </c>
      <c r="AM245" s="184">
        <f t="shared" si="35"/>
        <v>0</v>
      </c>
      <c r="AN245" s="184"/>
      <c r="AO245" s="184">
        <f>IF($W245&gt;0,INDEX('CostModel Coef'!D$17:D$18,$W245),"")</f>
        <v>21.92</v>
      </c>
      <c r="AP245" s="184">
        <f>IF($W245&gt;0,INDEX('CostModel Coef'!E$17:E$18,$W245),"")</f>
        <v>0.161</v>
      </c>
      <c r="AQ245" s="184">
        <f>IF($W245&gt;0,INDEX('CostModel Coef'!F$17:F$18,$W245),"")</f>
        <v>19</v>
      </c>
      <c r="AR245" s="184">
        <f>IF($W245&gt;0,INDEX('CostModel Coef'!G$17:G$18,$W245),"")</f>
        <v>116</v>
      </c>
      <c r="AS245" s="184">
        <f>IF($W245&gt;0,INDEX('CostModel Coef'!H$17:H$18,$W245),"")</f>
        <v>-11.27</v>
      </c>
      <c r="AT245" s="184">
        <f>IF($W245&gt;0,INDEX('CostModel Coef'!I$17:I$18,$W245),"")</f>
        <v>0.74</v>
      </c>
      <c r="AU245" s="184">
        <f>IF($W245&gt;0,INDEX('CostModel Coef'!J$17:J$18,$W245),"")</f>
        <v>1.18</v>
      </c>
      <c r="AV245" s="184">
        <f>IF($W245&gt;0,INDEX('CostModel Coef'!K$17:K$18,$W245),"")</f>
        <v>31.59</v>
      </c>
      <c r="AW245" s="184">
        <f>IF($W245&gt;0,INDEX('CostModel Coef'!L$17:L$18,$W245),"")</f>
        <v>17.190000000000001</v>
      </c>
      <c r="AX245" s="184">
        <f>IF($W245&gt;0,INDEX('CostModel Coef'!M$17:M$18,$W245),"")</f>
        <v>0</v>
      </c>
      <c r="AY245" s="184">
        <f>IF($W245&gt;0,INDEX('CostModel Coef'!N$17:N$18,$W245),"")</f>
        <v>0</v>
      </c>
      <c r="AZ245" s="184">
        <f>IF($W245&gt;0,INDEX('CostModel Coef'!O$17:O$18,$W245),"")</f>
        <v>-10.14</v>
      </c>
      <c r="BA245" s="184"/>
      <c r="BB245" s="116">
        <f t="shared" si="39"/>
        <v>127.49200000000002</v>
      </c>
      <c r="BC245" s="116">
        <f t="shared" si="36"/>
        <v>0</v>
      </c>
      <c r="BD245" s="116">
        <f t="shared" si="37"/>
        <v>0</v>
      </c>
      <c r="BE245" s="210"/>
      <c r="BF245" s="196">
        <f t="shared" si="38"/>
        <v>209.01</v>
      </c>
      <c r="BG245" s="210"/>
      <c r="BH245" s="210"/>
    </row>
    <row r="246" spans="1:60" hidden="1">
      <c r="A246" s="210" t="s">
        <v>2482</v>
      </c>
      <c r="B246" s="210" t="s">
        <v>587</v>
      </c>
      <c r="C246" s="210" t="s">
        <v>1259</v>
      </c>
      <c r="D246" s="210" t="s">
        <v>1563</v>
      </c>
      <c r="E246" s="210" t="s">
        <v>129</v>
      </c>
      <c r="F246" s="210">
        <v>3</v>
      </c>
      <c r="G246" s="210">
        <v>2</v>
      </c>
      <c r="H246" s="210" t="s">
        <v>1857</v>
      </c>
      <c r="I246" s="210">
        <v>179</v>
      </c>
      <c r="J246" s="210"/>
      <c r="K246" s="210" t="s">
        <v>83</v>
      </c>
      <c r="L246" s="210">
        <v>179</v>
      </c>
      <c r="M246" s="210"/>
      <c r="N246" s="210" t="s">
        <v>117</v>
      </c>
      <c r="O246" s="210"/>
      <c r="P246" s="210" t="s">
        <v>1799</v>
      </c>
      <c r="Q246" s="210" t="s">
        <v>129</v>
      </c>
      <c r="R246" s="210"/>
      <c r="S246" s="210" t="s">
        <v>111</v>
      </c>
      <c r="T246" s="210" t="s">
        <v>2483</v>
      </c>
      <c r="U246" s="115" t="s">
        <v>105</v>
      </c>
      <c r="V246" s="210" t="str">
        <f>IF(W246=0,"out of scope",(INDEX('CostModel Coef'!$C$17:$C$18,W246)))</f>
        <v>Elec</v>
      </c>
      <c r="W246" s="210">
        <v>2</v>
      </c>
      <c r="X246" s="210"/>
      <c r="Y246" s="116">
        <f>IFERROR(VLOOKUP(C246,LF_lamp!$A$8:$AI$68,35,0)*F246,0)</f>
        <v>30.57</v>
      </c>
      <c r="Z246" s="210"/>
      <c r="AA246" s="229">
        <f>VLOOKUP(D246,LF_Ballast!$A$8:$N$220,14,FALSE)</f>
        <v>1.0249999999999999</v>
      </c>
      <c r="AB246" s="229" t="b">
        <f>VLOOKUP(D246,LF_Ballast!$A$8:$I$220,9,FALSE)="Dimming"</f>
        <v>0</v>
      </c>
      <c r="AC246" s="229" t="b">
        <f>VLOOKUP(D246,LF_Ballast!$A$8:$I$220,4,FALSE)="PS"</f>
        <v>1</v>
      </c>
      <c r="AD246" s="210"/>
      <c r="AE246" s="210">
        <f t="shared" si="31"/>
        <v>1</v>
      </c>
      <c r="AF246" s="184">
        <f t="shared" si="32"/>
        <v>2</v>
      </c>
      <c r="AG246" s="184">
        <f t="shared" si="33"/>
        <v>0</v>
      </c>
      <c r="AH246" s="184">
        <f>VLOOKUP($C246,LF_lamp!$A$8:$H$68,8,FALSE)*AE246</f>
        <v>54</v>
      </c>
      <c r="AI246" s="184">
        <f>VLOOKUP($C246,LF_lamp!$A$8:$H$68,8,FALSE)*AF246</f>
        <v>108</v>
      </c>
      <c r="AJ246" s="184">
        <f>VLOOKUP($C246,LF_lamp!$A$8:$H$68,8,FALSE)*AG246</f>
        <v>0</v>
      </c>
      <c r="AK246" s="184">
        <f t="shared" si="40"/>
        <v>1</v>
      </c>
      <c r="AL246" s="184">
        <f t="shared" si="34"/>
        <v>1</v>
      </c>
      <c r="AM246" s="184">
        <f t="shared" si="35"/>
        <v>0</v>
      </c>
      <c r="AN246" s="184"/>
      <c r="AO246" s="184">
        <f>IF($W246&gt;0,INDEX('CostModel Coef'!D$17:D$18,$W246),"")</f>
        <v>21.92</v>
      </c>
      <c r="AP246" s="184">
        <f>IF($W246&gt;0,INDEX('CostModel Coef'!E$17:E$18,$W246),"")</f>
        <v>0.161</v>
      </c>
      <c r="AQ246" s="184">
        <f>IF($W246&gt;0,INDEX('CostModel Coef'!F$17:F$18,$W246),"")</f>
        <v>19</v>
      </c>
      <c r="AR246" s="184">
        <f>IF($W246&gt;0,INDEX('CostModel Coef'!G$17:G$18,$W246),"")</f>
        <v>116</v>
      </c>
      <c r="AS246" s="184">
        <f>IF($W246&gt;0,INDEX('CostModel Coef'!H$17:H$18,$W246),"")</f>
        <v>-11.27</v>
      </c>
      <c r="AT246" s="184">
        <f>IF($W246&gt;0,INDEX('CostModel Coef'!I$17:I$18,$W246),"")</f>
        <v>0.74</v>
      </c>
      <c r="AU246" s="184">
        <f>IF($W246&gt;0,INDEX('CostModel Coef'!J$17:J$18,$W246),"")</f>
        <v>1.18</v>
      </c>
      <c r="AV246" s="184">
        <f>IF($W246&gt;0,INDEX('CostModel Coef'!K$17:K$18,$W246),"")</f>
        <v>31.59</v>
      </c>
      <c r="AW246" s="184">
        <f>IF($W246&gt;0,INDEX('CostModel Coef'!L$17:L$18,$W246),"")</f>
        <v>17.190000000000001</v>
      </c>
      <c r="AX246" s="184">
        <f>IF($W246&gt;0,INDEX('CostModel Coef'!M$17:M$18,$W246),"")</f>
        <v>0</v>
      </c>
      <c r="AY246" s="184">
        <f>IF($W246&gt;0,INDEX('CostModel Coef'!N$17:N$18,$W246),"")</f>
        <v>0</v>
      </c>
      <c r="AZ246" s="184">
        <f>IF($W246&gt;0,INDEX('CostModel Coef'!O$17:O$18,$W246),"")</f>
        <v>-10.14</v>
      </c>
      <c r="BA246" s="184"/>
      <c r="BB246" s="116">
        <f t="shared" si="39"/>
        <v>37.664000000000001</v>
      </c>
      <c r="BC246" s="116">
        <f t="shared" si="36"/>
        <v>46.358000000000004</v>
      </c>
      <c r="BD246" s="116">
        <f t="shared" si="37"/>
        <v>0</v>
      </c>
      <c r="BE246" s="210"/>
      <c r="BF246" s="196">
        <f t="shared" si="38"/>
        <v>114.59</v>
      </c>
      <c r="BG246" s="210"/>
      <c r="BH246" s="210"/>
    </row>
    <row r="247" spans="1:60" hidden="1">
      <c r="A247" s="210" t="s">
        <v>2484</v>
      </c>
      <c r="B247" s="210" t="s">
        <v>587</v>
      </c>
      <c r="C247" s="210" t="s">
        <v>1259</v>
      </c>
      <c r="D247" s="210" t="s">
        <v>1563</v>
      </c>
      <c r="E247" s="210" t="s">
        <v>129</v>
      </c>
      <c r="F247" s="210">
        <v>4</v>
      </c>
      <c r="G247" s="210">
        <v>2</v>
      </c>
      <c r="H247" s="210">
        <v>2</v>
      </c>
      <c r="I247" s="210">
        <v>234</v>
      </c>
      <c r="J247" s="210"/>
      <c r="K247" s="210" t="s">
        <v>83</v>
      </c>
      <c r="L247" s="210">
        <v>234</v>
      </c>
      <c r="M247" s="210"/>
      <c r="N247" s="210" t="s">
        <v>117</v>
      </c>
      <c r="O247" s="210"/>
      <c r="P247" s="210" t="s">
        <v>1799</v>
      </c>
      <c r="Q247" s="210" t="s">
        <v>129</v>
      </c>
      <c r="R247" s="210"/>
      <c r="S247" s="210" t="s">
        <v>111</v>
      </c>
      <c r="T247" s="210" t="s">
        <v>2485</v>
      </c>
      <c r="U247" s="115" t="s">
        <v>105</v>
      </c>
      <c r="V247" s="210" t="str">
        <f>IF(W247=0,"out of scope",(INDEX('CostModel Coef'!$C$17:$C$18,W247)))</f>
        <v>Elec</v>
      </c>
      <c r="W247" s="210">
        <v>2</v>
      </c>
      <c r="X247" s="210"/>
      <c r="Y247" s="116">
        <f>IFERROR(VLOOKUP(C247,LF_lamp!$A$8:$AI$68,35,0)*F247,0)</f>
        <v>40.76</v>
      </c>
      <c r="Z247" s="210"/>
      <c r="AA247" s="229">
        <f>VLOOKUP(D247,LF_Ballast!$A$8:$N$220,14,FALSE)</f>
        <v>1.0249999999999999</v>
      </c>
      <c r="AB247" s="229" t="b">
        <f>VLOOKUP(D247,LF_Ballast!$A$8:$I$220,9,FALSE)="Dimming"</f>
        <v>0</v>
      </c>
      <c r="AC247" s="229" t="b">
        <f>VLOOKUP(D247,LF_Ballast!$A$8:$I$220,4,FALSE)="PS"</f>
        <v>1</v>
      </c>
      <c r="AD247" s="210"/>
      <c r="AE247" s="210">
        <f t="shared" si="31"/>
        <v>2</v>
      </c>
      <c r="AF247" s="184">
        <f t="shared" si="32"/>
        <v>0</v>
      </c>
      <c r="AG247" s="184">
        <f t="shared" si="33"/>
        <v>0</v>
      </c>
      <c r="AH247" s="184">
        <f>VLOOKUP($C247,LF_lamp!$A$8:$H$68,8,FALSE)*AE247</f>
        <v>108</v>
      </c>
      <c r="AI247" s="184">
        <f>VLOOKUP($C247,LF_lamp!$A$8:$H$68,8,FALSE)*AF247</f>
        <v>0</v>
      </c>
      <c r="AJ247" s="184">
        <f>VLOOKUP($C247,LF_lamp!$A$8:$H$68,8,FALSE)*AG247</f>
        <v>0</v>
      </c>
      <c r="AK247" s="184">
        <f t="shared" si="40"/>
        <v>2</v>
      </c>
      <c r="AL247" s="184">
        <f t="shared" si="34"/>
        <v>0</v>
      </c>
      <c r="AM247" s="184">
        <f t="shared" si="35"/>
        <v>0</v>
      </c>
      <c r="AN247" s="184"/>
      <c r="AO247" s="184">
        <f>IF($W247&gt;0,INDEX('CostModel Coef'!D$17:D$18,$W247),"")</f>
        <v>21.92</v>
      </c>
      <c r="AP247" s="184">
        <f>IF($W247&gt;0,INDEX('CostModel Coef'!E$17:E$18,$W247),"")</f>
        <v>0.161</v>
      </c>
      <c r="AQ247" s="184">
        <f>IF($W247&gt;0,INDEX('CostModel Coef'!F$17:F$18,$W247),"")</f>
        <v>19</v>
      </c>
      <c r="AR247" s="184">
        <f>IF($W247&gt;0,INDEX('CostModel Coef'!G$17:G$18,$W247),"")</f>
        <v>116</v>
      </c>
      <c r="AS247" s="184">
        <f>IF($W247&gt;0,INDEX('CostModel Coef'!H$17:H$18,$W247),"")</f>
        <v>-11.27</v>
      </c>
      <c r="AT247" s="184">
        <f>IF($W247&gt;0,INDEX('CostModel Coef'!I$17:I$18,$W247),"")</f>
        <v>0.74</v>
      </c>
      <c r="AU247" s="184">
        <f>IF($W247&gt;0,INDEX('CostModel Coef'!J$17:J$18,$W247),"")</f>
        <v>1.18</v>
      </c>
      <c r="AV247" s="184">
        <f>IF($W247&gt;0,INDEX('CostModel Coef'!K$17:K$18,$W247),"")</f>
        <v>31.59</v>
      </c>
      <c r="AW247" s="184">
        <f>IF($W247&gt;0,INDEX('CostModel Coef'!L$17:L$18,$W247),"")</f>
        <v>17.190000000000001</v>
      </c>
      <c r="AX247" s="184">
        <f>IF($W247&gt;0,INDEX('CostModel Coef'!M$17:M$18,$W247),"")</f>
        <v>0</v>
      </c>
      <c r="AY247" s="184">
        <f>IF($W247&gt;0,INDEX('CostModel Coef'!N$17:N$18,$W247),"")</f>
        <v>0</v>
      </c>
      <c r="AZ247" s="184">
        <f>IF($W247&gt;0,INDEX('CostModel Coef'!O$17:O$18,$W247),"")</f>
        <v>-10.14</v>
      </c>
      <c r="BA247" s="184"/>
      <c r="BB247" s="116">
        <f t="shared" si="39"/>
        <v>92.716000000000008</v>
      </c>
      <c r="BC247" s="116">
        <f t="shared" si="36"/>
        <v>0</v>
      </c>
      <c r="BD247" s="116">
        <f t="shared" si="37"/>
        <v>0</v>
      </c>
      <c r="BE247" s="210"/>
      <c r="BF247" s="196">
        <f t="shared" si="38"/>
        <v>133.47999999999999</v>
      </c>
      <c r="BG247" s="210"/>
      <c r="BH247" s="210"/>
    </row>
    <row r="248" spans="1:60" hidden="1">
      <c r="A248" s="210" t="s">
        <v>2486</v>
      </c>
      <c r="B248" s="210" t="s">
        <v>587</v>
      </c>
      <c r="C248" s="210" t="s">
        <v>1259</v>
      </c>
      <c r="D248" s="210" t="s">
        <v>1563</v>
      </c>
      <c r="E248" s="210" t="s">
        <v>129</v>
      </c>
      <c r="F248" s="210">
        <v>6</v>
      </c>
      <c r="G248" s="210">
        <v>3</v>
      </c>
      <c r="H248" s="210">
        <v>2</v>
      </c>
      <c r="I248" s="210">
        <v>351</v>
      </c>
      <c r="J248" s="210"/>
      <c r="K248" s="210" t="s">
        <v>83</v>
      </c>
      <c r="L248" s="210">
        <v>351</v>
      </c>
      <c r="M248" s="210"/>
      <c r="N248" s="210" t="s">
        <v>117</v>
      </c>
      <c r="O248" s="210"/>
      <c r="P248" s="210" t="s">
        <v>1799</v>
      </c>
      <c r="Q248" s="210" t="s">
        <v>129</v>
      </c>
      <c r="R248" s="210"/>
      <c r="S248" s="210" t="s">
        <v>111</v>
      </c>
      <c r="T248" s="210" t="s">
        <v>2487</v>
      </c>
      <c r="U248" s="115" t="s">
        <v>105</v>
      </c>
      <c r="V248" s="210" t="str">
        <f>IF(W248=0,"out of scope",(INDEX('CostModel Coef'!$C$17:$C$18,W248)))</f>
        <v>Elec</v>
      </c>
      <c r="W248" s="210">
        <v>2</v>
      </c>
      <c r="X248" s="210"/>
      <c r="Y248" s="116">
        <f>IFERROR(VLOOKUP(C248,LF_lamp!$A$8:$AI$68,35,0)*F248,0)</f>
        <v>61.14</v>
      </c>
      <c r="Z248" s="210"/>
      <c r="AA248" s="229">
        <f>VLOOKUP(D248,LF_Ballast!$A$8:$N$220,14,FALSE)</f>
        <v>1.0249999999999999</v>
      </c>
      <c r="AB248" s="229" t="b">
        <f>VLOOKUP(D248,LF_Ballast!$A$8:$I$220,9,FALSE)="Dimming"</f>
        <v>0</v>
      </c>
      <c r="AC248" s="229" t="b">
        <f>VLOOKUP(D248,LF_Ballast!$A$8:$I$220,4,FALSE)="PS"</f>
        <v>1</v>
      </c>
      <c r="AD248" s="210"/>
      <c r="AE248" s="210">
        <f t="shared" si="31"/>
        <v>2</v>
      </c>
      <c r="AF248" s="184">
        <f t="shared" si="32"/>
        <v>0</v>
      </c>
      <c r="AG248" s="184">
        <f t="shared" si="33"/>
        <v>0</v>
      </c>
      <c r="AH248" s="184">
        <f>VLOOKUP($C248,LF_lamp!$A$8:$H$68,8,FALSE)*AE248</f>
        <v>108</v>
      </c>
      <c r="AI248" s="184">
        <f>VLOOKUP($C248,LF_lamp!$A$8:$H$68,8,FALSE)*AF248</f>
        <v>0</v>
      </c>
      <c r="AJ248" s="184">
        <f>VLOOKUP($C248,LF_lamp!$A$8:$H$68,8,FALSE)*AG248</f>
        <v>0</v>
      </c>
      <c r="AK248" s="184">
        <f t="shared" si="40"/>
        <v>3</v>
      </c>
      <c r="AL248" s="184">
        <f t="shared" si="34"/>
        <v>0</v>
      </c>
      <c r="AM248" s="184">
        <f t="shared" si="35"/>
        <v>0</v>
      </c>
      <c r="AN248" s="184"/>
      <c r="AO248" s="184">
        <f>IF($W248&gt;0,INDEX('CostModel Coef'!D$17:D$18,$W248),"")</f>
        <v>21.92</v>
      </c>
      <c r="AP248" s="184">
        <f>IF($W248&gt;0,INDEX('CostModel Coef'!E$17:E$18,$W248),"")</f>
        <v>0.161</v>
      </c>
      <c r="AQ248" s="184">
        <f>IF($W248&gt;0,INDEX('CostModel Coef'!F$17:F$18,$W248),"")</f>
        <v>19</v>
      </c>
      <c r="AR248" s="184">
        <f>IF($W248&gt;0,INDEX('CostModel Coef'!G$17:G$18,$W248),"")</f>
        <v>116</v>
      </c>
      <c r="AS248" s="184">
        <f>IF($W248&gt;0,INDEX('CostModel Coef'!H$17:H$18,$W248),"")</f>
        <v>-11.27</v>
      </c>
      <c r="AT248" s="184">
        <f>IF($W248&gt;0,INDEX('CostModel Coef'!I$17:I$18,$W248),"")</f>
        <v>0.74</v>
      </c>
      <c r="AU248" s="184">
        <f>IF($W248&gt;0,INDEX('CostModel Coef'!J$17:J$18,$W248),"")</f>
        <v>1.18</v>
      </c>
      <c r="AV248" s="184">
        <f>IF($W248&gt;0,INDEX('CostModel Coef'!K$17:K$18,$W248),"")</f>
        <v>31.59</v>
      </c>
      <c r="AW248" s="184">
        <f>IF($W248&gt;0,INDEX('CostModel Coef'!L$17:L$18,$W248),"")</f>
        <v>17.190000000000001</v>
      </c>
      <c r="AX248" s="184">
        <f>IF($W248&gt;0,INDEX('CostModel Coef'!M$17:M$18,$W248),"")</f>
        <v>0</v>
      </c>
      <c r="AY248" s="184">
        <f>IF($W248&gt;0,INDEX('CostModel Coef'!N$17:N$18,$W248),"")</f>
        <v>0</v>
      </c>
      <c r="AZ248" s="184">
        <f>IF($W248&gt;0,INDEX('CostModel Coef'!O$17:O$18,$W248),"")</f>
        <v>-10.14</v>
      </c>
      <c r="BA248" s="184"/>
      <c r="BB248" s="116">
        <f t="shared" si="39"/>
        <v>139.07400000000001</v>
      </c>
      <c r="BC248" s="116">
        <f t="shared" si="36"/>
        <v>0</v>
      </c>
      <c r="BD248" s="116">
        <f t="shared" si="37"/>
        <v>0</v>
      </c>
      <c r="BE248" s="210"/>
      <c r="BF248" s="196">
        <f t="shared" si="38"/>
        <v>200.21</v>
      </c>
      <c r="BG248" s="210"/>
      <c r="BH248" s="210"/>
    </row>
    <row r="249" spans="1:60" hidden="1">
      <c r="A249" s="210" t="s">
        <v>2488</v>
      </c>
      <c r="B249" s="210" t="s">
        <v>587</v>
      </c>
      <c r="C249" s="210" t="s">
        <v>1259</v>
      </c>
      <c r="D249" s="210" t="s">
        <v>1563</v>
      </c>
      <c r="E249" s="210" t="s">
        <v>129</v>
      </c>
      <c r="F249" s="210">
        <v>8</v>
      </c>
      <c r="G249" s="210">
        <v>4</v>
      </c>
      <c r="H249" s="210">
        <v>2</v>
      </c>
      <c r="I249" s="210">
        <v>468</v>
      </c>
      <c r="J249" s="210"/>
      <c r="K249" s="210" t="s">
        <v>83</v>
      </c>
      <c r="L249" s="210">
        <v>468</v>
      </c>
      <c r="M249" s="210"/>
      <c r="N249" s="210" t="s">
        <v>117</v>
      </c>
      <c r="O249" s="210"/>
      <c r="P249" s="210" t="s">
        <v>1799</v>
      </c>
      <c r="Q249" s="210" t="s">
        <v>129</v>
      </c>
      <c r="R249" s="210"/>
      <c r="S249" s="210" t="s">
        <v>111</v>
      </c>
      <c r="T249" s="210" t="s">
        <v>2489</v>
      </c>
      <c r="U249" s="115" t="s">
        <v>105</v>
      </c>
      <c r="V249" s="210" t="str">
        <f>IF(W249=0,"out of scope",(INDEX('CostModel Coef'!$C$17:$C$18,W249)))</f>
        <v>Elec</v>
      </c>
      <c r="W249" s="210">
        <v>2</v>
      </c>
      <c r="X249" s="210"/>
      <c r="Y249" s="116">
        <f>IFERROR(VLOOKUP(C249,LF_lamp!$A$8:$AI$68,35,0)*F249,0)</f>
        <v>81.52</v>
      </c>
      <c r="Z249" s="210"/>
      <c r="AA249" s="229">
        <f>VLOOKUP(D249,LF_Ballast!$A$8:$N$220,14,FALSE)</f>
        <v>1.0249999999999999</v>
      </c>
      <c r="AB249" s="229" t="b">
        <f>VLOOKUP(D249,LF_Ballast!$A$8:$I$220,9,FALSE)="Dimming"</f>
        <v>0</v>
      </c>
      <c r="AC249" s="229" t="b">
        <f>VLOOKUP(D249,LF_Ballast!$A$8:$I$220,4,FALSE)="PS"</f>
        <v>1</v>
      </c>
      <c r="AD249" s="210"/>
      <c r="AE249" s="210">
        <f t="shared" si="31"/>
        <v>2</v>
      </c>
      <c r="AF249" s="184">
        <f t="shared" si="32"/>
        <v>0</v>
      </c>
      <c r="AG249" s="184">
        <f t="shared" si="33"/>
        <v>0</v>
      </c>
      <c r="AH249" s="184">
        <f>VLOOKUP($C249,LF_lamp!$A$8:$H$68,8,FALSE)*AE249</f>
        <v>108</v>
      </c>
      <c r="AI249" s="184">
        <f>VLOOKUP($C249,LF_lamp!$A$8:$H$68,8,FALSE)*AF249</f>
        <v>0</v>
      </c>
      <c r="AJ249" s="184">
        <f>VLOOKUP($C249,LF_lamp!$A$8:$H$68,8,FALSE)*AG249</f>
        <v>0</v>
      </c>
      <c r="AK249" s="184">
        <f t="shared" si="40"/>
        <v>4</v>
      </c>
      <c r="AL249" s="184">
        <f t="shared" si="34"/>
        <v>0</v>
      </c>
      <c r="AM249" s="184">
        <f t="shared" si="35"/>
        <v>0</v>
      </c>
      <c r="AN249" s="184"/>
      <c r="AO249" s="184">
        <f>IF($W249&gt;0,INDEX('CostModel Coef'!D$17:D$18,$W249),"")</f>
        <v>21.92</v>
      </c>
      <c r="AP249" s="184">
        <f>IF($W249&gt;0,INDEX('CostModel Coef'!E$17:E$18,$W249),"")</f>
        <v>0.161</v>
      </c>
      <c r="AQ249" s="184">
        <f>IF($W249&gt;0,INDEX('CostModel Coef'!F$17:F$18,$W249),"")</f>
        <v>19</v>
      </c>
      <c r="AR249" s="184">
        <f>IF($W249&gt;0,INDEX('CostModel Coef'!G$17:G$18,$W249),"")</f>
        <v>116</v>
      </c>
      <c r="AS249" s="184">
        <f>IF($W249&gt;0,INDEX('CostModel Coef'!H$17:H$18,$W249),"")</f>
        <v>-11.27</v>
      </c>
      <c r="AT249" s="184">
        <f>IF($W249&gt;0,INDEX('CostModel Coef'!I$17:I$18,$W249),"")</f>
        <v>0.74</v>
      </c>
      <c r="AU249" s="184">
        <f>IF($W249&gt;0,INDEX('CostModel Coef'!J$17:J$18,$W249),"")</f>
        <v>1.18</v>
      </c>
      <c r="AV249" s="184">
        <f>IF($W249&gt;0,INDEX('CostModel Coef'!K$17:K$18,$W249),"")</f>
        <v>31.59</v>
      </c>
      <c r="AW249" s="184">
        <f>IF($W249&gt;0,INDEX('CostModel Coef'!L$17:L$18,$W249),"")</f>
        <v>17.190000000000001</v>
      </c>
      <c r="AX249" s="184">
        <f>IF($W249&gt;0,INDEX('CostModel Coef'!M$17:M$18,$W249),"")</f>
        <v>0</v>
      </c>
      <c r="AY249" s="184">
        <f>IF($W249&gt;0,INDEX('CostModel Coef'!N$17:N$18,$W249),"")</f>
        <v>0</v>
      </c>
      <c r="AZ249" s="184">
        <f>IF($W249&gt;0,INDEX('CostModel Coef'!O$17:O$18,$W249),"")</f>
        <v>-10.14</v>
      </c>
      <c r="BA249" s="184"/>
      <c r="BB249" s="116">
        <f t="shared" si="39"/>
        <v>185.43200000000002</v>
      </c>
      <c r="BC249" s="116">
        <f t="shared" si="36"/>
        <v>0</v>
      </c>
      <c r="BD249" s="116">
        <f t="shared" si="37"/>
        <v>0</v>
      </c>
      <c r="BE249" s="210"/>
      <c r="BF249" s="196">
        <f t="shared" si="38"/>
        <v>266.95</v>
      </c>
      <c r="BG249" s="210"/>
      <c r="BH249" s="210"/>
    </row>
    <row r="250" spans="1:60" hidden="1">
      <c r="A250" s="210" t="s">
        <v>2490</v>
      </c>
      <c r="B250" s="210" t="s">
        <v>203</v>
      </c>
      <c r="C250" s="210" t="s">
        <v>1259</v>
      </c>
      <c r="D250" s="210" t="s">
        <v>1563</v>
      </c>
      <c r="E250" s="210" t="s">
        <v>129</v>
      </c>
      <c r="F250" s="210">
        <v>2</v>
      </c>
      <c r="G250" s="210">
        <v>1</v>
      </c>
      <c r="H250" s="210">
        <v>2</v>
      </c>
      <c r="I250" s="210">
        <v>117</v>
      </c>
      <c r="J250" s="210" t="s">
        <v>2491</v>
      </c>
      <c r="K250" s="210" t="s">
        <v>83</v>
      </c>
      <c r="L250" s="210">
        <v>117</v>
      </c>
      <c r="M250" s="210"/>
      <c r="N250" s="210" t="s">
        <v>117</v>
      </c>
      <c r="O250" s="210"/>
      <c r="P250" s="210" t="s">
        <v>1799</v>
      </c>
      <c r="Q250" s="210" t="s">
        <v>129</v>
      </c>
      <c r="R250" s="210"/>
      <c r="S250" s="210" t="s">
        <v>111</v>
      </c>
      <c r="T250" s="210" t="s">
        <v>2492</v>
      </c>
      <c r="U250" s="115" t="s">
        <v>105</v>
      </c>
      <c r="V250" s="210" t="str">
        <f>IF(W250=0,"out of scope",(INDEX('CostModel Coef'!$C$17:$C$18,W250)))</f>
        <v>Elec</v>
      </c>
      <c r="W250" s="210">
        <v>2</v>
      </c>
      <c r="X250" s="210"/>
      <c r="Y250" s="116">
        <f>IFERROR(VLOOKUP(C250,LF_lamp!$A$8:$AI$68,35,0)*F250,0)</f>
        <v>20.38</v>
      </c>
      <c r="Z250" s="210"/>
      <c r="AA250" s="229">
        <f>VLOOKUP(D250,LF_Ballast!$A$8:$N$220,14,FALSE)</f>
        <v>1.0249999999999999</v>
      </c>
      <c r="AB250" s="229" t="b">
        <f>VLOOKUP(D250,LF_Ballast!$A$8:$I$220,9,FALSE)="Dimming"</f>
        <v>0</v>
      </c>
      <c r="AC250" s="229" t="b">
        <f>VLOOKUP(D250,LF_Ballast!$A$8:$I$220,4,FALSE)="PS"</f>
        <v>1</v>
      </c>
      <c r="AD250" s="210"/>
      <c r="AE250" s="210">
        <f t="shared" si="31"/>
        <v>2</v>
      </c>
      <c r="AF250" s="184">
        <f t="shared" si="32"/>
        <v>0</v>
      </c>
      <c r="AG250" s="184">
        <f t="shared" si="33"/>
        <v>0</v>
      </c>
      <c r="AH250" s="184">
        <f>VLOOKUP($C250,LF_lamp!$A$8:$H$68,8,FALSE)*AE250</f>
        <v>108</v>
      </c>
      <c r="AI250" s="184">
        <f>VLOOKUP($C250,LF_lamp!$A$8:$H$68,8,FALSE)*AF250</f>
        <v>0</v>
      </c>
      <c r="AJ250" s="184">
        <f>VLOOKUP($C250,LF_lamp!$A$8:$H$68,8,FALSE)*AG250</f>
        <v>0</v>
      </c>
      <c r="AK250" s="184">
        <f t="shared" si="40"/>
        <v>1</v>
      </c>
      <c r="AL250" s="184">
        <f t="shared" si="34"/>
        <v>0</v>
      </c>
      <c r="AM250" s="184">
        <f t="shared" si="35"/>
        <v>0</v>
      </c>
      <c r="AN250" s="184"/>
      <c r="AO250" s="184">
        <f>IF($W250&gt;0,INDEX('CostModel Coef'!D$17:D$18,$W250),"")</f>
        <v>21.92</v>
      </c>
      <c r="AP250" s="184">
        <f>IF($W250&gt;0,INDEX('CostModel Coef'!E$17:E$18,$W250),"")</f>
        <v>0.161</v>
      </c>
      <c r="AQ250" s="184">
        <f>IF($W250&gt;0,INDEX('CostModel Coef'!F$17:F$18,$W250),"")</f>
        <v>19</v>
      </c>
      <c r="AR250" s="184">
        <f>IF($W250&gt;0,INDEX('CostModel Coef'!G$17:G$18,$W250),"")</f>
        <v>116</v>
      </c>
      <c r="AS250" s="184">
        <f>IF($W250&gt;0,INDEX('CostModel Coef'!H$17:H$18,$W250),"")</f>
        <v>-11.27</v>
      </c>
      <c r="AT250" s="184">
        <f>IF($W250&gt;0,INDEX('CostModel Coef'!I$17:I$18,$W250),"")</f>
        <v>0.74</v>
      </c>
      <c r="AU250" s="184">
        <f>IF($W250&gt;0,INDEX('CostModel Coef'!J$17:J$18,$W250),"")</f>
        <v>1.18</v>
      </c>
      <c r="AV250" s="184">
        <f>IF($W250&gt;0,INDEX('CostModel Coef'!K$17:K$18,$W250),"")</f>
        <v>31.59</v>
      </c>
      <c r="AW250" s="184">
        <f>IF($W250&gt;0,INDEX('CostModel Coef'!L$17:L$18,$W250),"")</f>
        <v>17.190000000000001</v>
      </c>
      <c r="AX250" s="184">
        <f>IF($W250&gt;0,INDEX('CostModel Coef'!M$17:M$18,$W250),"")</f>
        <v>0</v>
      </c>
      <c r="AY250" s="184">
        <f>IF($W250&gt;0,INDEX('CostModel Coef'!N$17:N$18,$W250),"")</f>
        <v>0</v>
      </c>
      <c r="AZ250" s="184">
        <f>IF($W250&gt;0,INDEX('CostModel Coef'!O$17:O$18,$W250),"")</f>
        <v>-10.14</v>
      </c>
      <c r="BA250" s="184"/>
      <c r="BB250" s="116">
        <f t="shared" si="39"/>
        <v>46.358000000000004</v>
      </c>
      <c r="BC250" s="116">
        <f t="shared" si="36"/>
        <v>0</v>
      </c>
      <c r="BD250" s="116">
        <f t="shared" si="37"/>
        <v>0</v>
      </c>
      <c r="BE250" s="210"/>
      <c r="BF250" s="196">
        <f t="shared" si="38"/>
        <v>66.739999999999995</v>
      </c>
      <c r="BG250" s="210"/>
      <c r="BH250" s="210"/>
    </row>
    <row r="251" spans="1:60" hidden="1">
      <c r="A251" s="210" t="s">
        <v>2493</v>
      </c>
      <c r="B251" s="210" t="s">
        <v>587</v>
      </c>
      <c r="C251" s="210" t="s">
        <v>1259</v>
      </c>
      <c r="D251" s="210" t="s">
        <v>1563</v>
      </c>
      <c r="E251" s="210" t="s">
        <v>129</v>
      </c>
      <c r="F251" s="210">
        <v>10</v>
      </c>
      <c r="G251" s="210">
        <v>3</v>
      </c>
      <c r="H251" s="210" t="s">
        <v>2494</v>
      </c>
      <c r="I251" s="210">
        <v>585</v>
      </c>
      <c r="J251" s="210"/>
      <c r="K251" s="210" t="s">
        <v>83</v>
      </c>
      <c r="L251" s="210">
        <v>585</v>
      </c>
      <c r="M251" s="210"/>
      <c r="N251" s="210" t="s">
        <v>117</v>
      </c>
      <c r="O251" s="210"/>
      <c r="P251" s="210" t="s">
        <v>1799</v>
      </c>
      <c r="Q251" s="210" t="s">
        <v>129</v>
      </c>
      <c r="R251" s="210"/>
      <c r="S251" s="210" t="s">
        <v>111</v>
      </c>
      <c r="T251" s="210" t="s">
        <v>2495</v>
      </c>
      <c r="U251" s="115" t="s">
        <v>105</v>
      </c>
      <c r="V251" s="210" t="str">
        <f>IF(W251=0,"out of scope",(INDEX('CostModel Coef'!$C$17:$C$18,W251)))</f>
        <v>Elec</v>
      </c>
      <c r="W251" s="210">
        <v>2</v>
      </c>
      <c r="X251" s="210"/>
      <c r="Y251" s="116">
        <f>IFERROR(VLOOKUP(C251,LF_lamp!$A$8:$AI$68,35,0)*F251,0)</f>
        <v>101.89999999999999</v>
      </c>
      <c r="Z251" s="210"/>
      <c r="AA251" s="229">
        <f>VLOOKUP(D251,LF_Ballast!$A$8:$N$220,14,FALSE)</f>
        <v>1.0249999999999999</v>
      </c>
      <c r="AB251" s="229" t="b">
        <f>VLOOKUP(D251,LF_Ballast!$A$8:$I$220,9,FALSE)="Dimming"</f>
        <v>0</v>
      </c>
      <c r="AC251" s="229" t="b">
        <f>VLOOKUP(D251,LF_Ballast!$A$8:$I$220,4,FALSE)="PS"</f>
        <v>1</v>
      </c>
      <c r="AD251" s="210"/>
      <c r="AE251" s="210">
        <f t="shared" si="31"/>
        <v>4</v>
      </c>
      <c r="AF251" s="184">
        <f t="shared" si="32"/>
        <v>4</v>
      </c>
      <c r="AG251" s="184">
        <f t="shared" si="33"/>
        <v>2</v>
      </c>
      <c r="AH251" s="184">
        <f>VLOOKUP($C251,LF_lamp!$A$8:$H$68,8,FALSE)*AE251</f>
        <v>216</v>
      </c>
      <c r="AI251" s="184">
        <f>VLOOKUP($C251,LF_lamp!$A$8:$H$68,8,FALSE)*AF251</f>
        <v>216</v>
      </c>
      <c r="AJ251" s="184">
        <f>VLOOKUP($C251,LF_lamp!$A$8:$H$68,8,FALSE)*AG251</f>
        <v>108</v>
      </c>
      <c r="AK251" s="184">
        <f t="shared" si="40"/>
        <v>1</v>
      </c>
      <c r="AL251" s="184">
        <f t="shared" si="34"/>
        <v>1</v>
      </c>
      <c r="AM251" s="184">
        <f t="shared" si="35"/>
        <v>1</v>
      </c>
      <c r="AN251" s="184"/>
      <c r="AO251" s="184">
        <f>IF($W251&gt;0,INDEX('CostModel Coef'!D$17:D$18,$W251),"")</f>
        <v>21.92</v>
      </c>
      <c r="AP251" s="184">
        <f>IF($W251&gt;0,INDEX('CostModel Coef'!E$17:E$18,$W251),"")</f>
        <v>0.161</v>
      </c>
      <c r="AQ251" s="184">
        <f>IF($W251&gt;0,INDEX('CostModel Coef'!F$17:F$18,$W251),"")</f>
        <v>19</v>
      </c>
      <c r="AR251" s="184">
        <f>IF($W251&gt;0,INDEX('CostModel Coef'!G$17:G$18,$W251),"")</f>
        <v>116</v>
      </c>
      <c r="AS251" s="184">
        <f>IF($W251&gt;0,INDEX('CostModel Coef'!H$17:H$18,$W251),"")</f>
        <v>-11.27</v>
      </c>
      <c r="AT251" s="184">
        <f>IF($W251&gt;0,INDEX('CostModel Coef'!I$17:I$18,$W251),"")</f>
        <v>0.74</v>
      </c>
      <c r="AU251" s="184">
        <f>IF($W251&gt;0,INDEX('CostModel Coef'!J$17:J$18,$W251),"")</f>
        <v>1.18</v>
      </c>
      <c r="AV251" s="184">
        <f>IF($W251&gt;0,INDEX('CostModel Coef'!K$17:K$18,$W251),"")</f>
        <v>31.59</v>
      </c>
      <c r="AW251" s="184">
        <f>IF($W251&gt;0,INDEX('CostModel Coef'!L$17:L$18,$W251),"")</f>
        <v>17.190000000000001</v>
      </c>
      <c r="AX251" s="184">
        <f>IF($W251&gt;0,INDEX('CostModel Coef'!M$17:M$18,$W251),"")</f>
        <v>0</v>
      </c>
      <c r="AY251" s="184">
        <f>IF($W251&gt;0,INDEX('CostModel Coef'!N$17:N$18,$W251),"")</f>
        <v>0</v>
      </c>
      <c r="AZ251" s="184">
        <f>IF($W251&gt;0,INDEX('CostModel Coef'!O$17:O$18,$W251),"")</f>
        <v>-10.14</v>
      </c>
      <c r="BA251" s="184"/>
      <c r="BB251" s="116">
        <f t="shared" si="39"/>
        <v>63.746000000000009</v>
      </c>
      <c r="BC251" s="116">
        <f t="shared" si="36"/>
        <v>63.746000000000009</v>
      </c>
      <c r="BD251" s="116">
        <f t="shared" si="37"/>
        <v>46.358000000000004</v>
      </c>
      <c r="BE251" s="210"/>
      <c r="BF251" s="196">
        <f t="shared" si="38"/>
        <v>275.75</v>
      </c>
      <c r="BG251" s="210"/>
      <c r="BH251" s="210"/>
    </row>
    <row r="252" spans="1:60" hidden="1">
      <c r="A252" s="210" t="s">
        <v>2496</v>
      </c>
      <c r="B252" s="210" t="s">
        <v>203</v>
      </c>
      <c r="C252" s="210" t="s">
        <v>1259</v>
      </c>
      <c r="D252" s="210" t="s">
        <v>1563</v>
      </c>
      <c r="E252" s="210" t="s">
        <v>129</v>
      </c>
      <c r="F252" s="210">
        <v>1</v>
      </c>
      <c r="G252" s="210">
        <v>0.5</v>
      </c>
      <c r="H252" s="210">
        <v>2</v>
      </c>
      <c r="I252" s="210">
        <v>59</v>
      </c>
      <c r="J252" s="210" t="s">
        <v>2497</v>
      </c>
      <c r="K252" s="210" t="s">
        <v>83</v>
      </c>
      <c r="L252" s="210">
        <v>59</v>
      </c>
      <c r="M252" s="210"/>
      <c r="N252" s="210" t="s">
        <v>117</v>
      </c>
      <c r="O252" s="210"/>
      <c r="P252" s="210" t="s">
        <v>1799</v>
      </c>
      <c r="Q252" s="210" t="s">
        <v>129</v>
      </c>
      <c r="R252" s="210"/>
      <c r="S252" s="210" t="s">
        <v>111</v>
      </c>
      <c r="T252" s="210" t="s">
        <v>2498</v>
      </c>
      <c r="U252" s="115" t="s">
        <v>105</v>
      </c>
      <c r="V252" s="210" t="str">
        <f>IF(W252=0,"out of scope",(INDEX('CostModel Coef'!$C$17:$C$18,W252)))</f>
        <v>Elec</v>
      </c>
      <c r="W252" s="210">
        <v>2</v>
      </c>
      <c r="X252" s="210"/>
      <c r="Y252" s="116">
        <f>IFERROR(VLOOKUP(C252,LF_lamp!$A$8:$AI$68,35,0)*F252,0)</f>
        <v>10.19</v>
      </c>
      <c r="Z252" s="210"/>
      <c r="AA252" s="229">
        <f>VLOOKUP(D252,LF_Ballast!$A$8:$N$220,14,FALSE)</f>
        <v>1.0249999999999999</v>
      </c>
      <c r="AB252" s="229" t="b">
        <f>VLOOKUP(D252,LF_Ballast!$A$8:$I$220,9,FALSE)="Dimming"</f>
        <v>0</v>
      </c>
      <c r="AC252" s="229" t="b">
        <f>VLOOKUP(D252,LF_Ballast!$A$8:$I$220,4,FALSE)="PS"</f>
        <v>1</v>
      </c>
      <c r="AD252" s="210"/>
      <c r="AE252" s="210">
        <f t="shared" si="31"/>
        <v>2</v>
      </c>
      <c r="AF252" s="184">
        <f t="shared" si="32"/>
        <v>0</v>
      </c>
      <c r="AG252" s="184">
        <f t="shared" si="33"/>
        <v>0</v>
      </c>
      <c r="AH252" s="184">
        <f>VLOOKUP($C252,LF_lamp!$A$8:$H$68,8,FALSE)*AE252</f>
        <v>108</v>
      </c>
      <c r="AI252" s="184">
        <f>VLOOKUP($C252,LF_lamp!$A$8:$H$68,8,FALSE)*AF252</f>
        <v>0</v>
      </c>
      <c r="AJ252" s="184">
        <f>VLOOKUP($C252,LF_lamp!$A$8:$H$68,8,FALSE)*AG252</f>
        <v>0</v>
      </c>
      <c r="AK252" s="184">
        <f t="shared" si="40"/>
        <v>0.5</v>
      </c>
      <c r="AL252" s="184">
        <f t="shared" si="34"/>
        <v>0</v>
      </c>
      <c r="AM252" s="184">
        <f t="shared" si="35"/>
        <v>0</v>
      </c>
      <c r="AN252" s="184"/>
      <c r="AO252" s="184">
        <f>IF($W252&gt;0,INDEX('CostModel Coef'!D$17:D$18,$W252),"")</f>
        <v>21.92</v>
      </c>
      <c r="AP252" s="184">
        <f>IF($W252&gt;0,INDEX('CostModel Coef'!E$17:E$18,$W252),"")</f>
        <v>0.161</v>
      </c>
      <c r="AQ252" s="184">
        <f>IF($W252&gt;0,INDEX('CostModel Coef'!F$17:F$18,$W252),"")</f>
        <v>19</v>
      </c>
      <c r="AR252" s="184">
        <f>IF($W252&gt;0,INDEX('CostModel Coef'!G$17:G$18,$W252),"")</f>
        <v>116</v>
      </c>
      <c r="AS252" s="184">
        <f>IF($W252&gt;0,INDEX('CostModel Coef'!H$17:H$18,$W252),"")</f>
        <v>-11.27</v>
      </c>
      <c r="AT252" s="184">
        <f>IF($W252&gt;0,INDEX('CostModel Coef'!I$17:I$18,$W252),"")</f>
        <v>0.74</v>
      </c>
      <c r="AU252" s="184">
        <f>IF($W252&gt;0,INDEX('CostModel Coef'!J$17:J$18,$W252),"")</f>
        <v>1.18</v>
      </c>
      <c r="AV252" s="184">
        <f>IF($W252&gt;0,INDEX('CostModel Coef'!K$17:K$18,$W252),"")</f>
        <v>31.59</v>
      </c>
      <c r="AW252" s="184">
        <f>IF($W252&gt;0,INDEX('CostModel Coef'!L$17:L$18,$W252),"")</f>
        <v>17.190000000000001</v>
      </c>
      <c r="AX252" s="184">
        <f>IF($W252&gt;0,INDEX('CostModel Coef'!M$17:M$18,$W252),"")</f>
        <v>0</v>
      </c>
      <c r="AY252" s="184">
        <f>IF($W252&gt;0,INDEX('CostModel Coef'!N$17:N$18,$W252),"")</f>
        <v>0</v>
      </c>
      <c r="AZ252" s="184">
        <f>IF($W252&gt;0,INDEX('CostModel Coef'!O$17:O$18,$W252),"")</f>
        <v>-10.14</v>
      </c>
      <c r="BA252" s="184"/>
      <c r="BB252" s="116">
        <f t="shared" si="39"/>
        <v>23.179000000000002</v>
      </c>
      <c r="BC252" s="116">
        <f t="shared" si="36"/>
        <v>0</v>
      </c>
      <c r="BD252" s="116">
        <f t="shared" si="37"/>
        <v>0</v>
      </c>
      <c r="BE252" s="210"/>
      <c r="BF252" s="196">
        <f t="shared" si="38"/>
        <v>33.369999999999997</v>
      </c>
      <c r="BG252" s="210"/>
      <c r="BH252" s="210"/>
    </row>
    <row r="253" spans="1:60" hidden="1">
      <c r="A253" s="210" t="s">
        <v>2499</v>
      </c>
      <c r="B253" s="210" t="s">
        <v>203</v>
      </c>
      <c r="C253" s="210" t="s">
        <v>1259</v>
      </c>
      <c r="D253" s="210" t="s">
        <v>1563</v>
      </c>
      <c r="E253" s="210" t="s">
        <v>129</v>
      </c>
      <c r="F253" s="210">
        <v>1</v>
      </c>
      <c r="G253" s="210">
        <v>1</v>
      </c>
      <c r="H253" s="210">
        <v>1</v>
      </c>
      <c r="I253" s="210">
        <v>62</v>
      </c>
      <c r="J253" s="210" t="s">
        <v>2500</v>
      </c>
      <c r="K253" s="210" t="s">
        <v>83</v>
      </c>
      <c r="L253" s="210">
        <v>62</v>
      </c>
      <c r="M253" s="210"/>
      <c r="N253" s="210" t="s">
        <v>117</v>
      </c>
      <c r="O253" s="210"/>
      <c r="P253" s="210" t="s">
        <v>1799</v>
      </c>
      <c r="Q253" s="210" t="s">
        <v>129</v>
      </c>
      <c r="R253" s="210"/>
      <c r="S253" s="210" t="s">
        <v>111</v>
      </c>
      <c r="T253" s="210" t="s">
        <v>2501</v>
      </c>
      <c r="U253" s="115" t="s">
        <v>105</v>
      </c>
      <c r="V253" s="210" t="str">
        <f>IF(W253=0,"out of scope",(INDEX('CostModel Coef'!$C$17:$C$18,W253)))</f>
        <v>Elec</v>
      </c>
      <c r="W253" s="210">
        <v>2</v>
      </c>
      <c r="X253" s="210"/>
      <c r="Y253" s="116">
        <f>IFERROR(VLOOKUP(C253,LF_lamp!$A$8:$AI$68,35,0)*F253,0)</f>
        <v>10.19</v>
      </c>
      <c r="Z253" s="210"/>
      <c r="AA253" s="229">
        <f>VLOOKUP(D253,LF_Ballast!$A$8:$N$220,14,FALSE)</f>
        <v>1.0249999999999999</v>
      </c>
      <c r="AB253" s="229" t="b">
        <f>VLOOKUP(D253,LF_Ballast!$A$8:$I$220,9,FALSE)="Dimming"</f>
        <v>0</v>
      </c>
      <c r="AC253" s="229" t="b">
        <f>VLOOKUP(D253,LF_Ballast!$A$8:$I$220,4,FALSE)="PS"</f>
        <v>1</v>
      </c>
      <c r="AD253" s="210"/>
      <c r="AE253" s="210">
        <f t="shared" si="31"/>
        <v>1</v>
      </c>
      <c r="AF253" s="184">
        <f t="shared" si="32"/>
        <v>0</v>
      </c>
      <c r="AG253" s="184">
        <f t="shared" si="33"/>
        <v>0</v>
      </c>
      <c r="AH253" s="184">
        <f>VLOOKUP($C253,LF_lamp!$A$8:$H$68,8,FALSE)*AE253</f>
        <v>54</v>
      </c>
      <c r="AI253" s="184">
        <f>VLOOKUP($C253,LF_lamp!$A$8:$H$68,8,FALSE)*AF253</f>
        <v>0</v>
      </c>
      <c r="AJ253" s="184">
        <f>VLOOKUP($C253,LF_lamp!$A$8:$H$68,8,FALSE)*AG253</f>
        <v>0</v>
      </c>
      <c r="AK253" s="184">
        <f t="shared" si="40"/>
        <v>1</v>
      </c>
      <c r="AL253" s="184">
        <f t="shared" si="34"/>
        <v>0</v>
      </c>
      <c r="AM253" s="184">
        <f t="shared" si="35"/>
        <v>0</v>
      </c>
      <c r="AN253" s="184"/>
      <c r="AO253" s="184">
        <f>IF($W253&gt;0,INDEX('CostModel Coef'!D$17:D$18,$W253),"")</f>
        <v>21.92</v>
      </c>
      <c r="AP253" s="184">
        <f>IF($W253&gt;0,INDEX('CostModel Coef'!E$17:E$18,$W253),"")</f>
        <v>0.161</v>
      </c>
      <c r="AQ253" s="184">
        <f>IF($W253&gt;0,INDEX('CostModel Coef'!F$17:F$18,$W253),"")</f>
        <v>19</v>
      </c>
      <c r="AR253" s="184">
        <f>IF($W253&gt;0,INDEX('CostModel Coef'!G$17:G$18,$W253),"")</f>
        <v>116</v>
      </c>
      <c r="AS253" s="184">
        <f>IF($W253&gt;0,INDEX('CostModel Coef'!H$17:H$18,$W253),"")</f>
        <v>-11.27</v>
      </c>
      <c r="AT253" s="184">
        <f>IF($W253&gt;0,INDEX('CostModel Coef'!I$17:I$18,$W253),"")</f>
        <v>0.74</v>
      </c>
      <c r="AU253" s="184">
        <f>IF($W253&gt;0,INDEX('CostModel Coef'!J$17:J$18,$W253),"")</f>
        <v>1.18</v>
      </c>
      <c r="AV253" s="184">
        <f>IF($W253&gt;0,INDEX('CostModel Coef'!K$17:K$18,$W253),"")</f>
        <v>31.59</v>
      </c>
      <c r="AW253" s="184">
        <f>IF($W253&gt;0,INDEX('CostModel Coef'!L$17:L$18,$W253),"")</f>
        <v>17.190000000000001</v>
      </c>
      <c r="AX253" s="184">
        <f>IF($W253&gt;0,INDEX('CostModel Coef'!M$17:M$18,$W253),"")</f>
        <v>0</v>
      </c>
      <c r="AY253" s="184">
        <f>IF($W253&gt;0,INDEX('CostModel Coef'!N$17:N$18,$W253),"")</f>
        <v>0</v>
      </c>
      <c r="AZ253" s="184">
        <f>IF($W253&gt;0,INDEX('CostModel Coef'!O$17:O$18,$W253),"")</f>
        <v>-10.14</v>
      </c>
      <c r="BA253" s="184"/>
      <c r="BB253" s="116">
        <f t="shared" si="39"/>
        <v>37.664000000000001</v>
      </c>
      <c r="BC253" s="116">
        <f t="shared" si="36"/>
        <v>0</v>
      </c>
      <c r="BD253" s="116">
        <f t="shared" si="37"/>
        <v>0</v>
      </c>
      <c r="BE253" s="210"/>
      <c r="BF253" s="196">
        <f t="shared" si="38"/>
        <v>47.85</v>
      </c>
      <c r="BG253" s="210"/>
      <c r="BH253" s="210"/>
    </row>
    <row r="254" spans="1:60" hidden="1">
      <c r="A254" s="210" t="s">
        <v>2502</v>
      </c>
      <c r="B254" s="210" t="s">
        <v>587</v>
      </c>
      <c r="C254" s="210" t="s">
        <v>1259</v>
      </c>
      <c r="D254" s="210" t="s">
        <v>1610</v>
      </c>
      <c r="E254" s="210" t="s">
        <v>129</v>
      </c>
      <c r="F254" s="210">
        <v>2</v>
      </c>
      <c r="G254" s="210">
        <v>1</v>
      </c>
      <c r="H254" s="210">
        <v>2</v>
      </c>
      <c r="I254" s="210">
        <v>116</v>
      </c>
      <c r="J254" s="210"/>
      <c r="K254" s="210" t="s">
        <v>83</v>
      </c>
      <c r="L254" s="210">
        <v>116</v>
      </c>
      <c r="M254" s="210"/>
      <c r="N254" s="210" t="s">
        <v>117</v>
      </c>
      <c r="O254" s="210"/>
      <c r="P254" s="210" t="s">
        <v>1799</v>
      </c>
      <c r="Q254" s="210" t="s">
        <v>129</v>
      </c>
      <c r="R254" s="210"/>
      <c r="S254" s="210" t="s">
        <v>111</v>
      </c>
      <c r="T254" s="210" t="s">
        <v>2503</v>
      </c>
      <c r="U254" s="115" t="s">
        <v>105</v>
      </c>
      <c r="V254" s="210" t="str">
        <f>IF(W254=0,"out of scope",(INDEX('CostModel Coef'!$C$17:$C$18,W254)))</f>
        <v>Elec</v>
      </c>
      <c r="W254" s="210">
        <v>2</v>
      </c>
      <c r="X254" s="210"/>
      <c r="Y254" s="116">
        <f>IFERROR(VLOOKUP(C254,LF_lamp!$A$8:$AI$68,35,0)*F254,0)</f>
        <v>20.38</v>
      </c>
      <c r="Z254" s="210"/>
      <c r="AA254" s="229">
        <f>VLOOKUP(D254,LF_Ballast!$A$8:$N$220,14,FALSE)</f>
        <v>0.9</v>
      </c>
      <c r="AB254" s="229" t="b">
        <f>VLOOKUP(D254,LF_Ballast!$A$8:$I$220,9,FALSE)="Dimming"</f>
        <v>0</v>
      </c>
      <c r="AC254" s="229" t="b">
        <f>VLOOKUP(D254,LF_Ballast!$A$8:$I$220,4,FALSE)="PS"</f>
        <v>1</v>
      </c>
      <c r="AD254" s="210"/>
      <c r="AE254" s="210">
        <f t="shared" si="31"/>
        <v>2</v>
      </c>
      <c r="AF254" s="184">
        <f t="shared" si="32"/>
        <v>0</v>
      </c>
      <c r="AG254" s="184">
        <f t="shared" si="33"/>
        <v>0</v>
      </c>
      <c r="AH254" s="184">
        <f>VLOOKUP($C254,LF_lamp!$A$8:$H$68,8,FALSE)*AE254</f>
        <v>108</v>
      </c>
      <c r="AI254" s="184">
        <f>VLOOKUP($C254,LF_lamp!$A$8:$H$68,8,FALSE)*AF254</f>
        <v>0</v>
      </c>
      <c r="AJ254" s="184">
        <f>VLOOKUP($C254,LF_lamp!$A$8:$H$68,8,FALSE)*AG254</f>
        <v>0</v>
      </c>
      <c r="AK254" s="184">
        <f t="shared" si="40"/>
        <v>1</v>
      </c>
      <c r="AL254" s="184">
        <f t="shared" si="34"/>
        <v>0</v>
      </c>
      <c r="AM254" s="184">
        <f t="shared" si="35"/>
        <v>0</v>
      </c>
      <c r="AN254" s="184"/>
      <c r="AO254" s="184">
        <f>IF($W254&gt;0,INDEX('CostModel Coef'!D$17:D$18,$W254),"")</f>
        <v>21.92</v>
      </c>
      <c r="AP254" s="184">
        <f>IF($W254&gt;0,INDEX('CostModel Coef'!E$17:E$18,$W254),"")</f>
        <v>0.161</v>
      </c>
      <c r="AQ254" s="184">
        <f>IF($W254&gt;0,INDEX('CostModel Coef'!F$17:F$18,$W254),"")</f>
        <v>19</v>
      </c>
      <c r="AR254" s="184">
        <f>IF($W254&gt;0,INDEX('CostModel Coef'!G$17:G$18,$W254),"")</f>
        <v>116</v>
      </c>
      <c r="AS254" s="184">
        <f>IF($W254&gt;0,INDEX('CostModel Coef'!H$17:H$18,$W254),"")</f>
        <v>-11.27</v>
      </c>
      <c r="AT254" s="184">
        <f>IF($W254&gt;0,INDEX('CostModel Coef'!I$17:I$18,$W254),"")</f>
        <v>0.74</v>
      </c>
      <c r="AU254" s="184">
        <f>IF($W254&gt;0,INDEX('CostModel Coef'!J$17:J$18,$W254),"")</f>
        <v>1.18</v>
      </c>
      <c r="AV254" s="184">
        <f>IF($W254&gt;0,INDEX('CostModel Coef'!K$17:K$18,$W254),"")</f>
        <v>31.59</v>
      </c>
      <c r="AW254" s="184">
        <f>IF($W254&gt;0,INDEX('CostModel Coef'!L$17:L$18,$W254),"")</f>
        <v>17.190000000000001</v>
      </c>
      <c r="AX254" s="184">
        <f>IF($W254&gt;0,INDEX('CostModel Coef'!M$17:M$18,$W254),"")</f>
        <v>0</v>
      </c>
      <c r="AY254" s="184">
        <f>IF($W254&gt;0,INDEX('CostModel Coef'!N$17:N$18,$W254),"")</f>
        <v>0</v>
      </c>
      <c r="AZ254" s="184">
        <f>IF($W254&gt;0,INDEX('CostModel Coef'!O$17:O$18,$W254),"")</f>
        <v>-10.14</v>
      </c>
      <c r="BA254" s="184"/>
      <c r="BB254" s="116">
        <f t="shared" si="39"/>
        <v>46.358000000000004</v>
      </c>
      <c r="BC254" s="116">
        <f t="shared" si="36"/>
        <v>0</v>
      </c>
      <c r="BD254" s="116">
        <f t="shared" si="37"/>
        <v>0</v>
      </c>
      <c r="BE254" s="210"/>
      <c r="BF254" s="196">
        <f t="shared" si="38"/>
        <v>66.739999999999995</v>
      </c>
      <c r="BG254" s="210"/>
      <c r="BH254" s="210"/>
    </row>
    <row r="255" spans="1:60" s="213" customFormat="1">
      <c r="A255" s="213" t="s">
        <v>2504</v>
      </c>
      <c r="B255" s="213" t="s">
        <v>587</v>
      </c>
      <c r="C255" s="213" t="s">
        <v>1259</v>
      </c>
      <c r="D255" s="213" t="s">
        <v>1610</v>
      </c>
      <c r="E255" s="213" t="s">
        <v>129</v>
      </c>
      <c r="F255" s="213">
        <v>1</v>
      </c>
      <c r="G255" s="213">
        <v>1</v>
      </c>
      <c r="H255" s="213">
        <v>1</v>
      </c>
      <c r="I255" s="213">
        <v>54</v>
      </c>
      <c r="K255" s="213" t="s">
        <v>83</v>
      </c>
      <c r="L255" s="213">
        <v>54</v>
      </c>
      <c r="N255" s="213" t="s">
        <v>117</v>
      </c>
      <c r="P255" s="213" t="s">
        <v>1799</v>
      </c>
      <c r="Q255" s="213" t="s">
        <v>129</v>
      </c>
      <c r="S255" s="213" t="s">
        <v>111</v>
      </c>
      <c r="T255" s="213" t="s">
        <v>2505</v>
      </c>
      <c r="U255" s="216" t="s">
        <v>105</v>
      </c>
      <c r="V255" s="213" t="str">
        <f>IF(W255=0,"out of scope",(INDEX('CostModel Coef'!$C$17:$C$18,W255)))</f>
        <v>Elec</v>
      </c>
      <c r="W255" s="213">
        <v>2</v>
      </c>
      <c r="Y255" s="217">
        <f>IFERROR(VLOOKUP(C255,LF_lamp!$A$8:$AI$68,35,0)*F255,0)</f>
        <v>10.19</v>
      </c>
      <c r="AA255" s="218">
        <f>VLOOKUP(D255,LF_Ballast!$A$8:$N$220,14,FALSE)</f>
        <v>0.9</v>
      </c>
      <c r="AB255" s="218" t="b">
        <f>VLOOKUP(D255,LF_Ballast!$A$8:$I$220,9,FALSE)="Dimming"</f>
        <v>0</v>
      </c>
      <c r="AC255" s="218" t="b">
        <f>VLOOKUP(D255,LF_Ballast!$A$8:$I$220,4,FALSE)="PS"</f>
        <v>1</v>
      </c>
      <c r="AE255" s="213">
        <f t="shared" si="31"/>
        <v>1</v>
      </c>
      <c r="AF255" s="219">
        <f t="shared" si="32"/>
        <v>0</v>
      </c>
      <c r="AG255" s="219">
        <f t="shared" si="33"/>
        <v>0</v>
      </c>
      <c r="AH255" s="219">
        <f>VLOOKUP($C255,LF_lamp!$A$8:$H$68,8,FALSE)*AE255</f>
        <v>54</v>
      </c>
      <c r="AI255" s="219">
        <f>VLOOKUP($C255,LF_lamp!$A$8:$H$68,8,FALSE)*AF255</f>
        <v>0</v>
      </c>
      <c r="AJ255" s="219">
        <f>VLOOKUP($C255,LF_lamp!$A$8:$H$68,8,FALSE)*AG255</f>
        <v>0</v>
      </c>
      <c r="AK255" s="219">
        <f t="shared" si="40"/>
        <v>1</v>
      </c>
      <c r="AL255" s="219">
        <f t="shared" si="34"/>
        <v>0</v>
      </c>
      <c r="AM255" s="219">
        <f t="shared" si="35"/>
        <v>0</v>
      </c>
      <c r="AN255" s="219"/>
      <c r="AO255" s="219">
        <f>IF($W255&gt;0,INDEX('CostModel Coef'!D$17:D$18,$W255),"")</f>
        <v>21.92</v>
      </c>
      <c r="AP255" s="219">
        <f>IF($W255&gt;0,INDEX('CostModel Coef'!E$17:E$18,$W255),"")</f>
        <v>0.161</v>
      </c>
      <c r="AQ255" s="219">
        <f>IF($W255&gt;0,INDEX('CostModel Coef'!F$17:F$18,$W255),"")</f>
        <v>19</v>
      </c>
      <c r="AR255" s="219">
        <f>IF($W255&gt;0,INDEX('CostModel Coef'!G$17:G$18,$W255),"")</f>
        <v>116</v>
      </c>
      <c r="AS255" s="219">
        <f>IF($W255&gt;0,INDEX('CostModel Coef'!H$17:H$18,$W255),"")</f>
        <v>-11.27</v>
      </c>
      <c r="AT255" s="219">
        <f>IF($W255&gt;0,INDEX('CostModel Coef'!I$17:I$18,$W255),"")</f>
        <v>0.74</v>
      </c>
      <c r="AU255" s="219">
        <f>IF($W255&gt;0,INDEX('CostModel Coef'!J$17:J$18,$W255),"")</f>
        <v>1.18</v>
      </c>
      <c r="AV255" s="219">
        <f>IF($W255&gt;0,INDEX('CostModel Coef'!K$17:K$18,$W255),"")</f>
        <v>31.59</v>
      </c>
      <c r="AW255" s="219">
        <f>IF($W255&gt;0,INDEX('CostModel Coef'!L$17:L$18,$W255),"")</f>
        <v>17.190000000000001</v>
      </c>
      <c r="AX255" s="219">
        <f>IF($W255&gt;0,INDEX('CostModel Coef'!M$17:M$18,$W255),"")</f>
        <v>0</v>
      </c>
      <c r="AY255" s="219">
        <f>IF($W255&gt;0,INDEX('CostModel Coef'!N$17:N$18,$W255),"")</f>
        <v>0</v>
      </c>
      <c r="AZ255" s="219">
        <f>IF($W255&gt;0,INDEX('CostModel Coef'!O$17:O$18,$W255),"")</f>
        <v>-10.14</v>
      </c>
      <c r="BA255" s="219"/>
      <c r="BB255" s="217">
        <f t="shared" si="39"/>
        <v>37.664000000000001</v>
      </c>
      <c r="BC255" s="217">
        <f t="shared" si="36"/>
        <v>0</v>
      </c>
      <c r="BD255" s="217">
        <f t="shared" si="37"/>
        <v>0</v>
      </c>
      <c r="BF255" s="220">
        <f t="shared" si="38"/>
        <v>47.85</v>
      </c>
      <c r="BG255" s="213" t="s">
        <v>2506</v>
      </c>
    </row>
    <row r="256" spans="1:60" hidden="1">
      <c r="A256" s="210" t="s">
        <v>2507</v>
      </c>
      <c r="B256" s="210" t="s">
        <v>587</v>
      </c>
      <c r="C256" s="210" t="s">
        <v>1259</v>
      </c>
      <c r="D256" s="210" t="s">
        <v>1610</v>
      </c>
      <c r="E256" s="210" t="s">
        <v>129</v>
      </c>
      <c r="F256" s="210">
        <v>1</v>
      </c>
      <c r="G256" s="210">
        <v>0.5</v>
      </c>
      <c r="H256" s="210">
        <v>1</v>
      </c>
      <c r="I256" s="210">
        <v>59</v>
      </c>
      <c r="J256" s="210"/>
      <c r="K256" s="210" t="s">
        <v>83</v>
      </c>
      <c r="L256" s="210">
        <v>59</v>
      </c>
      <c r="M256" s="210"/>
      <c r="N256" s="210" t="s">
        <v>117</v>
      </c>
      <c r="O256" s="210"/>
      <c r="P256" s="210" t="s">
        <v>1799</v>
      </c>
      <c r="Q256" s="210" t="s">
        <v>129</v>
      </c>
      <c r="R256" s="210"/>
      <c r="S256" s="210" t="s">
        <v>111</v>
      </c>
      <c r="T256" s="210" t="s">
        <v>2508</v>
      </c>
      <c r="U256" s="115" t="s">
        <v>105</v>
      </c>
      <c r="V256" s="210" t="str">
        <f>IF(W256=0,"out of scope",(INDEX('CostModel Coef'!$C$17:$C$18,W256)))</f>
        <v>Elec</v>
      </c>
      <c r="W256" s="210">
        <v>2</v>
      </c>
      <c r="X256" s="210"/>
      <c r="Y256" s="116">
        <f>IFERROR(VLOOKUP(C256,LF_lamp!$A$8:$AI$68,35,0)*F256,0)</f>
        <v>10.19</v>
      </c>
      <c r="Z256" s="210"/>
      <c r="AA256" s="229">
        <f>VLOOKUP(D256,LF_Ballast!$A$8:$N$220,14,FALSE)</f>
        <v>0.9</v>
      </c>
      <c r="AB256" s="229" t="b">
        <f>VLOOKUP(D256,LF_Ballast!$A$8:$I$220,9,FALSE)="Dimming"</f>
        <v>0</v>
      </c>
      <c r="AC256" s="229" t="b">
        <f>VLOOKUP(D256,LF_Ballast!$A$8:$I$220,4,FALSE)="PS"</f>
        <v>1</v>
      </c>
      <c r="AD256" s="210"/>
      <c r="AE256" s="210">
        <f t="shared" si="31"/>
        <v>1</v>
      </c>
      <c r="AF256" s="184">
        <f t="shared" si="32"/>
        <v>0</v>
      </c>
      <c r="AG256" s="184">
        <f t="shared" si="33"/>
        <v>0</v>
      </c>
      <c r="AH256" s="184">
        <f>VLOOKUP($C256,LF_lamp!$A$8:$H$68,8,FALSE)*AE256</f>
        <v>54</v>
      </c>
      <c r="AI256" s="184">
        <f>VLOOKUP($C256,LF_lamp!$A$8:$H$68,8,FALSE)*AF256</f>
        <v>0</v>
      </c>
      <c r="AJ256" s="184">
        <f>VLOOKUP($C256,LF_lamp!$A$8:$H$68,8,FALSE)*AG256</f>
        <v>0</v>
      </c>
      <c r="AK256" s="184">
        <f t="shared" si="40"/>
        <v>0.5</v>
      </c>
      <c r="AL256" s="184">
        <f t="shared" si="34"/>
        <v>0</v>
      </c>
      <c r="AM256" s="184">
        <f t="shared" si="35"/>
        <v>0</v>
      </c>
      <c r="AN256" s="184"/>
      <c r="AO256" s="184">
        <f>IF($W256&gt;0,INDEX('CostModel Coef'!D$17:D$18,$W256),"")</f>
        <v>21.92</v>
      </c>
      <c r="AP256" s="184">
        <f>IF($W256&gt;0,INDEX('CostModel Coef'!E$17:E$18,$W256),"")</f>
        <v>0.161</v>
      </c>
      <c r="AQ256" s="184">
        <f>IF($W256&gt;0,INDEX('CostModel Coef'!F$17:F$18,$W256),"")</f>
        <v>19</v>
      </c>
      <c r="AR256" s="184">
        <f>IF($W256&gt;0,INDEX('CostModel Coef'!G$17:G$18,$W256),"")</f>
        <v>116</v>
      </c>
      <c r="AS256" s="184">
        <f>IF($W256&gt;0,INDEX('CostModel Coef'!H$17:H$18,$W256),"")</f>
        <v>-11.27</v>
      </c>
      <c r="AT256" s="184">
        <f>IF($W256&gt;0,INDEX('CostModel Coef'!I$17:I$18,$W256),"")</f>
        <v>0.74</v>
      </c>
      <c r="AU256" s="184">
        <f>IF($W256&gt;0,INDEX('CostModel Coef'!J$17:J$18,$W256),"")</f>
        <v>1.18</v>
      </c>
      <c r="AV256" s="184">
        <f>IF($W256&gt;0,INDEX('CostModel Coef'!K$17:K$18,$W256),"")</f>
        <v>31.59</v>
      </c>
      <c r="AW256" s="184">
        <f>IF($W256&gt;0,INDEX('CostModel Coef'!L$17:L$18,$W256),"")</f>
        <v>17.190000000000001</v>
      </c>
      <c r="AX256" s="184">
        <f>IF($W256&gt;0,INDEX('CostModel Coef'!M$17:M$18,$W256),"")</f>
        <v>0</v>
      </c>
      <c r="AY256" s="184">
        <f>IF($W256&gt;0,INDEX('CostModel Coef'!N$17:N$18,$W256),"")</f>
        <v>0</v>
      </c>
      <c r="AZ256" s="184">
        <f>IF($W256&gt;0,INDEX('CostModel Coef'!O$17:O$18,$W256),"")</f>
        <v>-10.14</v>
      </c>
      <c r="BA256" s="184"/>
      <c r="BB256" s="116">
        <f t="shared" si="39"/>
        <v>18.832000000000001</v>
      </c>
      <c r="BC256" s="116">
        <f t="shared" si="36"/>
        <v>0</v>
      </c>
      <c r="BD256" s="116">
        <f t="shared" si="37"/>
        <v>0</v>
      </c>
      <c r="BE256" s="210"/>
      <c r="BF256" s="196">
        <f t="shared" si="38"/>
        <v>29.02</v>
      </c>
      <c r="BG256" s="210"/>
      <c r="BH256" s="210"/>
    </row>
    <row r="257" spans="1:60" hidden="1">
      <c r="A257" s="210" t="s">
        <v>2509</v>
      </c>
      <c r="B257" s="210" t="s">
        <v>1317</v>
      </c>
      <c r="C257" s="210" t="s">
        <v>1261</v>
      </c>
      <c r="D257" s="210" t="s">
        <v>1563</v>
      </c>
      <c r="E257" s="210" t="s">
        <v>129</v>
      </c>
      <c r="F257" s="210">
        <v>3</v>
      </c>
      <c r="G257" s="210">
        <v>2</v>
      </c>
      <c r="H257" s="210" t="s">
        <v>1857</v>
      </c>
      <c r="I257" s="210">
        <v>118</v>
      </c>
      <c r="J257" s="210" t="s">
        <v>2510</v>
      </c>
      <c r="K257" s="210" t="s">
        <v>83</v>
      </c>
      <c r="L257" s="210">
        <v>118</v>
      </c>
      <c r="M257" s="210"/>
      <c r="N257" s="210" t="s">
        <v>117</v>
      </c>
      <c r="O257" s="210"/>
      <c r="P257" s="210" t="s">
        <v>1799</v>
      </c>
      <c r="Q257" s="210" t="s">
        <v>129</v>
      </c>
      <c r="R257" s="210"/>
      <c r="S257" s="210" t="s">
        <v>111</v>
      </c>
      <c r="T257" s="210" t="s">
        <v>2511</v>
      </c>
      <c r="U257" s="115" t="s">
        <v>105</v>
      </c>
      <c r="V257" s="210" t="str">
        <f>IF(W257=0,"out of scope",(INDEX('CostModel Coef'!$C$17:$C$18,W257)))</f>
        <v>Elec</v>
      </c>
      <c r="W257" s="210">
        <v>2</v>
      </c>
      <c r="X257" s="210"/>
      <c r="Y257" s="116">
        <f>IFERROR(VLOOKUP(C257,LF_lamp!$A$8:$AI$68,35,0)*F257,0)</f>
        <v>32.43</v>
      </c>
      <c r="Z257" s="210"/>
      <c r="AA257" s="229">
        <f>VLOOKUP(D257,LF_Ballast!$A$8:$N$220,14,FALSE)</f>
        <v>1.0249999999999999</v>
      </c>
      <c r="AB257" s="229" t="b">
        <f>VLOOKUP(D257,LF_Ballast!$A$8:$I$220,9,FALSE)="Dimming"</f>
        <v>0</v>
      </c>
      <c r="AC257" s="229" t="b">
        <f>VLOOKUP(D257,LF_Ballast!$A$8:$I$220,4,FALSE)="PS"</f>
        <v>1</v>
      </c>
      <c r="AD257" s="210"/>
      <c r="AE257" s="210">
        <f t="shared" si="31"/>
        <v>1</v>
      </c>
      <c r="AF257" s="184">
        <f t="shared" si="32"/>
        <v>2</v>
      </c>
      <c r="AG257" s="184">
        <f t="shared" si="33"/>
        <v>0</v>
      </c>
      <c r="AH257" s="184">
        <f>VLOOKUP($C257,LF_lamp!$A$8:$H$68,8,FALSE)*AE257</f>
        <v>35</v>
      </c>
      <c r="AI257" s="184">
        <f>VLOOKUP($C257,LF_lamp!$A$8:$H$68,8,FALSE)*AF257</f>
        <v>70</v>
      </c>
      <c r="AJ257" s="184">
        <f>VLOOKUP($C257,LF_lamp!$A$8:$H$68,8,FALSE)*AG257</f>
        <v>0</v>
      </c>
      <c r="AK257" s="184">
        <f t="shared" si="40"/>
        <v>1</v>
      </c>
      <c r="AL257" s="184">
        <f t="shared" si="34"/>
        <v>1</v>
      </c>
      <c r="AM257" s="184">
        <f t="shared" si="35"/>
        <v>0</v>
      </c>
      <c r="AN257" s="184"/>
      <c r="AO257" s="184">
        <f>IF($W257&gt;0,INDEX('CostModel Coef'!D$17:D$18,$W257),"")</f>
        <v>21.92</v>
      </c>
      <c r="AP257" s="184">
        <f>IF($W257&gt;0,INDEX('CostModel Coef'!E$17:E$18,$W257),"")</f>
        <v>0.161</v>
      </c>
      <c r="AQ257" s="184">
        <f>IF($W257&gt;0,INDEX('CostModel Coef'!F$17:F$18,$W257),"")</f>
        <v>19</v>
      </c>
      <c r="AR257" s="184">
        <f>IF($W257&gt;0,INDEX('CostModel Coef'!G$17:G$18,$W257),"")</f>
        <v>116</v>
      </c>
      <c r="AS257" s="184">
        <f>IF($W257&gt;0,INDEX('CostModel Coef'!H$17:H$18,$W257),"")</f>
        <v>-11.27</v>
      </c>
      <c r="AT257" s="184">
        <f>IF($W257&gt;0,INDEX('CostModel Coef'!I$17:I$18,$W257),"")</f>
        <v>0.74</v>
      </c>
      <c r="AU257" s="184">
        <f>IF($W257&gt;0,INDEX('CostModel Coef'!J$17:J$18,$W257),"")</f>
        <v>1.18</v>
      </c>
      <c r="AV257" s="184">
        <f>IF($W257&gt;0,INDEX('CostModel Coef'!K$17:K$18,$W257),"")</f>
        <v>31.59</v>
      </c>
      <c r="AW257" s="184">
        <f>IF($W257&gt;0,INDEX('CostModel Coef'!L$17:L$18,$W257),"")</f>
        <v>17.190000000000001</v>
      </c>
      <c r="AX257" s="184">
        <f>IF($W257&gt;0,INDEX('CostModel Coef'!M$17:M$18,$W257),"")</f>
        <v>0</v>
      </c>
      <c r="AY257" s="184">
        <f>IF($W257&gt;0,INDEX('CostModel Coef'!N$17:N$18,$W257),"")</f>
        <v>0</v>
      </c>
      <c r="AZ257" s="184">
        <f>IF($W257&gt;0,INDEX('CostModel Coef'!O$17:O$18,$W257),"")</f>
        <v>-10.14</v>
      </c>
      <c r="BA257" s="184"/>
      <c r="BB257" s="116">
        <f t="shared" si="39"/>
        <v>34.605000000000004</v>
      </c>
      <c r="BC257" s="116">
        <f t="shared" si="36"/>
        <v>40.239999999999995</v>
      </c>
      <c r="BD257" s="116">
        <f t="shared" si="37"/>
        <v>0</v>
      </c>
      <c r="BE257" s="210"/>
      <c r="BF257" s="196">
        <f t="shared" si="38"/>
        <v>107.28</v>
      </c>
      <c r="BG257" s="210"/>
      <c r="BH257" s="210"/>
    </row>
    <row r="258" spans="1:60" hidden="1">
      <c r="A258" s="210" t="s">
        <v>2512</v>
      </c>
      <c r="B258" s="210" t="s">
        <v>1317</v>
      </c>
      <c r="C258" s="210" t="s">
        <v>1261</v>
      </c>
      <c r="D258" s="210" t="s">
        <v>1563</v>
      </c>
      <c r="E258" s="210" t="s">
        <v>129</v>
      </c>
      <c r="F258" s="210">
        <v>4</v>
      </c>
      <c r="G258" s="210">
        <v>2</v>
      </c>
      <c r="H258" s="210">
        <v>2</v>
      </c>
      <c r="I258" s="210">
        <v>156</v>
      </c>
      <c r="J258" s="210" t="s">
        <v>2513</v>
      </c>
      <c r="K258" s="210" t="s">
        <v>83</v>
      </c>
      <c r="L258" s="210">
        <v>156</v>
      </c>
      <c r="M258" s="210"/>
      <c r="N258" s="210" t="s">
        <v>117</v>
      </c>
      <c r="O258" s="210"/>
      <c r="P258" s="210" t="s">
        <v>1799</v>
      </c>
      <c r="Q258" s="210" t="s">
        <v>129</v>
      </c>
      <c r="R258" s="210"/>
      <c r="S258" s="210" t="s">
        <v>111</v>
      </c>
      <c r="T258" s="210" t="s">
        <v>2514</v>
      </c>
      <c r="U258" s="115" t="s">
        <v>105</v>
      </c>
      <c r="V258" s="210" t="str">
        <f>IF(W258=0,"out of scope",(INDEX('CostModel Coef'!$C$17:$C$18,W258)))</f>
        <v>Elec</v>
      </c>
      <c r="W258" s="210">
        <v>2</v>
      </c>
      <c r="X258" s="210"/>
      <c r="Y258" s="116">
        <f>IFERROR(VLOOKUP(C258,LF_lamp!$A$8:$AI$68,35,0)*F258,0)</f>
        <v>43.24</v>
      </c>
      <c r="Z258" s="210"/>
      <c r="AA258" s="229">
        <f>VLOOKUP(D258,LF_Ballast!$A$8:$N$220,14,FALSE)</f>
        <v>1.0249999999999999</v>
      </c>
      <c r="AB258" s="229" t="b">
        <f>VLOOKUP(D258,LF_Ballast!$A$8:$I$220,9,FALSE)="Dimming"</f>
        <v>0</v>
      </c>
      <c r="AC258" s="229" t="b">
        <f>VLOOKUP(D258,LF_Ballast!$A$8:$I$220,4,FALSE)="PS"</f>
        <v>1</v>
      </c>
      <c r="AD258" s="210"/>
      <c r="AE258" s="210">
        <f t="shared" si="31"/>
        <v>2</v>
      </c>
      <c r="AF258" s="184">
        <f t="shared" si="32"/>
        <v>0</v>
      </c>
      <c r="AG258" s="184">
        <f t="shared" si="33"/>
        <v>0</v>
      </c>
      <c r="AH258" s="184">
        <f>VLOOKUP($C258,LF_lamp!$A$8:$H$68,8,FALSE)*AE258</f>
        <v>70</v>
      </c>
      <c r="AI258" s="184">
        <f>VLOOKUP($C258,LF_lamp!$A$8:$H$68,8,FALSE)*AF258</f>
        <v>0</v>
      </c>
      <c r="AJ258" s="184">
        <f>VLOOKUP($C258,LF_lamp!$A$8:$H$68,8,FALSE)*AG258</f>
        <v>0</v>
      </c>
      <c r="AK258" s="184">
        <f t="shared" si="40"/>
        <v>2</v>
      </c>
      <c r="AL258" s="184">
        <f t="shared" si="34"/>
        <v>0</v>
      </c>
      <c r="AM258" s="184">
        <f t="shared" si="35"/>
        <v>0</v>
      </c>
      <c r="AN258" s="184"/>
      <c r="AO258" s="184">
        <f>IF($W258&gt;0,INDEX('CostModel Coef'!D$17:D$18,$W258),"")</f>
        <v>21.92</v>
      </c>
      <c r="AP258" s="184">
        <f>IF($W258&gt;0,INDEX('CostModel Coef'!E$17:E$18,$W258),"")</f>
        <v>0.161</v>
      </c>
      <c r="AQ258" s="184">
        <f>IF($W258&gt;0,INDEX('CostModel Coef'!F$17:F$18,$W258),"")</f>
        <v>19</v>
      </c>
      <c r="AR258" s="184">
        <f>IF($W258&gt;0,INDEX('CostModel Coef'!G$17:G$18,$W258),"")</f>
        <v>116</v>
      </c>
      <c r="AS258" s="184">
        <f>IF($W258&gt;0,INDEX('CostModel Coef'!H$17:H$18,$W258),"")</f>
        <v>-11.27</v>
      </c>
      <c r="AT258" s="184">
        <f>IF($W258&gt;0,INDEX('CostModel Coef'!I$17:I$18,$W258),"")</f>
        <v>0.74</v>
      </c>
      <c r="AU258" s="184">
        <f>IF($W258&gt;0,INDEX('CostModel Coef'!J$17:J$18,$W258),"")</f>
        <v>1.18</v>
      </c>
      <c r="AV258" s="184">
        <f>IF($W258&gt;0,INDEX('CostModel Coef'!K$17:K$18,$W258),"")</f>
        <v>31.59</v>
      </c>
      <c r="AW258" s="184">
        <f>IF($W258&gt;0,INDEX('CostModel Coef'!L$17:L$18,$W258),"")</f>
        <v>17.190000000000001</v>
      </c>
      <c r="AX258" s="184">
        <f>IF($W258&gt;0,INDEX('CostModel Coef'!M$17:M$18,$W258),"")</f>
        <v>0</v>
      </c>
      <c r="AY258" s="184">
        <f>IF($W258&gt;0,INDEX('CostModel Coef'!N$17:N$18,$W258),"")</f>
        <v>0</v>
      </c>
      <c r="AZ258" s="184">
        <f>IF($W258&gt;0,INDEX('CostModel Coef'!O$17:O$18,$W258),"")</f>
        <v>-10.14</v>
      </c>
      <c r="BA258" s="184"/>
      <c r="BB258" s="116">
        <f t="shared" si="39"/>
        <v>80.47999999999999</v>
      </c>
      <c r="BC258" s="116">
        <f t="shared" si="36"/>
        <v>0</v>
      </c>
      <c r="BD258" s="116">
        <f t="shared" si="37"/>
        <v>0</v>
      </c>
      <c r="BE258" s="210"/>
      <c r="BF258" s="196">
        <f t="shared" si="38"/>
        <v>123.72</v>
      </c>
      <c r="BG258" s="210"/>
      <c r="BH258" s="210"/>
    </row>
    <row r="259" spans="1:60" hidden="1">
      <c r="A259" s="210" t="s">
        <v>2515</v>
      </c>
      <c r="B259" s="210" t="s">
        <v>1317</v>
      </c>
      <c r="C259" s="210" t="s">
        <v>1261</v>
      </c>
      <c r="D259" s="210" t="s">
        <v>1563</v>
      </c>
      <c r="E259" s="210" t="s">
        <v>129</v>
      </c>
      <c r="F259" s="210">
        <v>6</v>
      </c>
      <c r="G259" s="210">
        <v>3</v>
      </c>
      <c r="H259" s="210">
        <v>2</v>
      </c>
      <c r="I259" s="210">
        <v>234</v>
      </c>
      <c r="J259" s="210" t="s">
        <v>2516</v>
      </c>
      <c r="K259" s="210" t="s">
        <v>83</v>
      </c>
      <c r="L259" s="210">
        <v>234</v>
      </c>
      <c r="M259" s="210"/>
      <c r="N259" s="210" t="s">
        <v>117</v>
      </c>
      <c r="O259" s="210"/>
      <c r="P259" s="210" t="s">
        <v>1799</v>
      </c>
      <c r="Q259" s="210" t="s">
        <v>129</v>
      </c>
      <c r="R259" s="210"/>
      <c r="S259" s="210" t="s">
        <v>111</v>
      </c>
      <c r="T259" s="210" t="s">
        <v>2517</v>
      </c>
      <c r="U259" s="115" t="s">
        <v>105</v>
      </c>
      <c r="V259" s="210" t="str">
        <f>IF(W259=0,"out of scope",(INDEX('CostModel Coef'!$C$17:$C$18,W259)))</f>
        <v>Elec</v>
      </c>
      <c r="W259" s="210">
        <v>2</v>
      </c>
      <c r="X259" s="210"/>
      <c r="Y259" s="116">
        <f>IFERROR(VLOOKUP(C259,LF_lamp!$A$8:$AI$68,35,0)*F259,0)</f>
        <v>64.86</v>
      </c>
      <c r="Z259" s="210"/>
      <c r="AA259" s="229">
        <f>VLOOKUP(D259,LF_Ballast!$A$8:$N$220,14,FALSE)</f>
        <v>1.0249999999999999</v>
      </c>
      <c r="AB259" s="229" t="b">
        <f>VLOOKUP(D259,LF_Ballast!$A$8:$I$220,9,FALSE)="Dimming"</f>
        <v>0</v>
      </c>
      <c r="AC259" s="229" t="b">
        <f>VLOOKUP(D259,LF_Ballast!$A$8:$I$220,4,FALSE)="PS"</f>
        <v>1</v>
      </c>
      <c r="AD259" s="210"/>
      <c r="AE259" s="210">
        <f t="shared" si="31"/>
        <v>2</v>
      </c>
      <c r="AF259" s="184">
        <f t="shared" si="32"/>
        <v>0</v>
      </c>
      <c r="AG259" s="184">
        <f t="shared" si="33"/>
        <v>0</v>
      </c>
      <c r="AH259" s="184">
        <f>VLOOKUP($C259,LF_lamp!$A$8:$H$68,8,FALSE)*AE259</f>
        <v>70</v>
      </c>
      <c r="AI259" s="184">
        <f>VLOOKUP($C259,LF_lamp!$A$8:$H$68,8,FALSE)*AF259</f>
        <v>0</v>
      </c>
      <c r="AJ259" s="184">
        <f>VLOOKUP($C259,LF_lamp!$A$8:$H$68,8,FALSE)*AG259</f>
        <v>0</v>
      </c>
      <c r="AK259" s="184">
        <f t="shared" si="40"/>
        <v>3</v>
      </c>
      <c r="AL259" s="184">
        <f t="shared" si="34"/>
        <v>0</v>
      </c>
      <c r="AM259" s="184">
        <f t="shared" si="35"/>
        <v>0</v>
      </c>
      <c r="AN259" s="184"/>
      <c r="AO259" s="184">
        <f>IF($W259&gt;0,INDEX('CostModel Coef'!D$17:D$18,$W259),"")</f>
        <v>21.92</v>
      </c>
      <c r="AP259" s="184">
        <f>IF($W259&gt;0,INDEX('CostModel Coef'!E$17:E$18,$W259),"")</f>
        <v>0.161</v>
      </c>
      <c r="AQ259" s="184">
        <f>IF($W259&gt;0,INDEX('CostModel Coef'!F$17:F$18,$W259),"")</f>
        <v>19</v>
      </c>
      <c r="AR259" s="184">
        <f>IF($W259&gt;0,INDEX('CostModel Coef'!G$17:G$18,$W259),"")</f>
        <v>116</v>
      </c>
      <c r="AS259" s="184">
        <f>IF($W259&gt;0,INDEX('CostModel Coef'!H$17:H$18,$W259),"")</f>
        <v>-11.27</v>
      </c>
      <c r="AT259" s="184">
        <f>IF($W259&gt;0,INDEX('CostModel Coef'!I$17:I$18,$W259),"")</f>
        <v>0.74</v>
      </c>
      <c r="AU259" s="184">
        <f>IF($W259&gt;0,INDEX('CostModel Coef'!J$17:J$18,$W259),"")</f>
        <v>1.18</v>
      </c>
      <c r="AV259" s="184">
        <f>IF($W259&gt;0,INDEX('CostModel Coef'!K$17:K$18,$W259),"")</f>
        <v>31.59</v>
      </c>
      <c r="AW259" s="184">
        <f>IF($W259&gt;0,INDEX('CostModel Coef'!L$17:L$18,$W259),"")</f>
        <v>17.190000000000001</v>
      </c>
      <c r="AX259" s="184">
        <f>IF($W259&gt;0,INDEX('CostModel Coef'!M$17:M$18,$W259),"")</f>
        <v>0</v>
      </c>
      <c r="AY259" s="184">
        <f>IF($W259&gt;0,INDEX('CostModel Coef'!N$17:N$18,$W259),"")</f>
        <v>0</v>
      </c>
      <c r="AZ259" s="184">
        <f>IF($W259&gt;0,INDEX('CostModel Coef'!O$17:O$18,$W259),"")</f>
        <v>-10.14</v>
      </c>
      <c r="BA259" s="184"/>
      <c r="BB259" s="116">
        <f t="shared" si="39"/>
        <v>120.71999999999998</v>
      </c>
      <c r="BC259" s="116">
        <f t="shared" si="36"/>
        <v>0</v>
      </c>
      <c r="BD259" s="116">
        <f t="shared" si="37"/>
        <v>0</v>
      </c>
      <c r="BE259" s="210"/>
      <c r="BF259" s="196">
        <f t="shared" si="38"/>
        <v>185.58</v>
      </c>
      <c r="BG259" s="210"/>
      <c r="BH259" s="210"/>
    </row>
    <row r="260" spans="1:60" hidden="1">
      <c r="A260" s="210" t="s">
        <v>2518</v>
      </c>
      <c r="B260" s="210" t="s">
        <v>1317</v>
      </c>
      <c r="C260" s="210" t="s">
        <v>1261</v>
      </c>
      <c r="D260" s="210" t="s">
        <v>1563</v>
      </c>
      <c r="E260" s="210" t="s">
        <v>129</v>
      </c>
      <c r="F260" s="210">
        <v>8</v>
      </c>
      <c r="G260" s="210">
        <v>4</v>
      </c>
      <c r="H260" s="210">
        <v>2</v>
      </c>
      <c r="I260" s="210">
        <v>312</v>
      </c>
      <c r="J260" s="210" t="s">
        <v>2519</v>
      </c>
      <c r="K260" s="210" t="s">
        <v>83</v>
      </c>
      <c r="L260" s="210">
        <v>312</v>
      </c>
      <c r="M260" s="210"/>
      <c r="N260" s="210" t="s">
        <v>117</v>
      </c>
      <c r="O260" s="210"/>
      <c r="P260" s="210" t="s">
        <v>1799</v>
      </c>
      <c r="Q260" s="210" t="s">
        <v>129</v>
      </c>
      <c r="R260" s="210"/>
      <c r="S260" s="210" t="s">
        <v>111</v>
      </c>
      <c r="T260" s="210" t="s">
        <v>2520</v>
      </c>
      <c r="U260" s="115" t="s">
        <v>105</v>
      </c>
      <c r="V260" s="210" t="str">
        <f>IF(W260=0,"out of scope",(INDEX('CostModel Coef'!$C$17:$C$18,W260)))</f>
        <v>Elec</v>
      </c>
      <c r="W260" s="210">
        <v>2</v>
      </c>
      <c r="X260" s="210"/>
      <c r="Y260" s="116">
        <f>IFERROR(VLOOKUP(C260,LF_lamp!$A$8:$AI$68,35,0)*F260,0)</f>
        <v>86.48</v>
      </c>
      <c r="Z260" s="210"/>
      <c r="AA260" s="229">
        <f>VLOOKUP(D260,LF_Ballast!$A$8:$N$220,14,FALSE)</f>
        <v>1.0249999999999999</v>
      </c>
      <c r="AB260" s="229" t="b">
        <f>VLOOKUP(D260,LF_Ballast!$A$8:$I$220,9,FALSE)="Dimming"</f>
        <v>0</v>
      </c>
      <c r="AC260" s="229" t="b">
        <f>VLOOKUP(D260,LF_Ballast!$A$8:$I$220,4,FALSE)="PS"</f>
        <v>1</v>
      </c>
      <c r="AD260" s="210"/>
      <c r="AE260" s="210">
        <f t="shared" si="31"/>
        <v>2</v>
      </c>
      <c r="AF260" s="184">
        <f t="shared" si="32"/>
        <v>0</v>
      </c>
      <c r="AG260" s="184">
        <f t="shared" si="33"/>
        <v>0</v>
      </c>
      <c r="AH260" s="184">
        <f>VLOOKUP($C260,LF_lamp!$A$8:$H$68,8,FALSE)*AE260</f>
        <v>70</v>
      </c>
      <c r="AI260" s="184">
        <f>VLOOKUP($C260,LF_lamp!$A$8:$H$68,8,FALSE)*AF260</f>
        <v>0</v>
      </c>
      <c r="AJ260" s="184">
        <f>VLOOKUP($C260,LF_lamp!$A$8:$H$68,8,FALSE)*AG260</f>
        <v>0</v>
      </c>
      <c r="AK260" s="184">
        <f t="shared" si="40"/>
        <v>4</v>
      </c>
      <c r="AL260" s="184">
        <f t="shared" si="34"/>
        <v>0</v>
      </c>
      <c r="AM260" s="184">
        <f t="shared" si="35"/>
        <v>0</v>
      </c>
      <c r="AN260" s="184"/>
      <c r="AO260" s="184">
        <f>IF($W260&gt;0,INDEX('CostModel Coef'!D$17:D$18,$W260),"")</f>
        <v>21.92</v>
      </c>
      <c r="AP260" s="184">
        <f>IF($W260&gt;0,INDEX('CostModel Coef'!E$17:E$18,$W260),"")</f>
        <v>0.161</v>
      </c>
      <c r="AQ260" s="184">
        <f>IF($W260&gt;0,INDEX('CostModel Coef'!F$17:F$18,$W260),"")</f>
        <v>19</v>
      </c>
      <c r="AR260" s="184">
        <f>IF($W260&gt;0,INDEX('CostModel Coef'!G$17:G$18,$W260),"")</f>
        <v>116</v>
      </c>
      <c r="AS260" s="184">
        <f>IF($W260&gt;0,INDEX('CostModel Coef'!H$17:H$18,$W260),"")</f>
        <v>-11.27</v>
      </c>
      <c r="AT260" s="184">
        <f>IF($W260&gt;0,INDEX('CostModel Coef'!I$17:I$18,$W260),"")</f>
        <v>0.74</v>
      </c>
      <c r="AU260" s="184">
        <f>IF($W260&gt;0,INDEX('CostModel Coef'!J$17:J$18,$W260),"")</f>
        <v>1.18</v>
      </c>
      <c r="AV260" s="184">
        <f>IF($W260&gt;0,INDEX('CostModel Coef'!K$17:K$18,$W260),"")</f>
        <v>31.59</v>
      </c>
      <c r="AW260" s="184">
        <f>IF($W260&gt;0,INDEX('CostModel Coef'!L$17:L$18,$W260),"")</f>
        <v>17.190000000000001</v>
      </c>
      <c r="AX260" s="184">
        <f>IF($W260&gt;0,INDEX('CostModel Coef'!M$17:M$18,$W260),"")</f>
        <v>0</v>
      </c>
      <c r="AY260" s="184">
        <f>IF($W260&gt;0,INDEX('CostModel Coef'!N$17:N$18,$W260),"")</f>
        <v>0</v>
      </c>
      <c r="AZ260" s="184">
        <f>IF($W260&gt;0,INDEX('CostModel Coef'!O$17:O$18,$W260),"")</f>
        <v>-10.14</v>
      </c>
      <c r="BA260" s="184"/>
      <c r="BB260" s="116">
        <f t="shared" si="39"/>
        <v>160.95999999999998</v>
      </c>
      <c r="BC260" s="116">
        <f t="shared" si="36"/>
        <v>0</v>
      </c>
      <c r="BD260" s="116">
        <f t="shared" si="37"/>
        <v>0</v>
      </c>
      <c r="BE260" s="210"/>
      <c r="BF260" s="196">
        <f t="shared" si="38"/>
        <v>247.44</v>
      </c>
      <c r="BG260" s="210"/>
      <c r="BH260" s="210"/>
    </row>
    <row r="261" spans="1:60" hidden="1">
      <c r="A261" s="210" t="s">
        <v>2521</v>
      </c>
      <c r="B261" s="210" t="s">
        <v>1317</v>
      </c>
      <c r="C261" s="210" t="s">
        <v>1261</v>
      </c>
      <c r="D261" s="210" t="s">
        <v>1563</v>
      </c>
      <c r="E261" s="210" t="s">
        <v>129</v>
      </c>
      <c r="F261" s="210">
        <v>1</v>
      </c>
      <c r="G261" s="210">
        <v>1</v>
      </c>
      <c r="H261" s="210">
        <v>1</v>
      </c>
      <c r="I261" s="210">
        <v>40</v>
      </c>
      <c r="J261" s="210" t="s">
        <v>2522</v>
      </c>
      <c r="K261" s="210" t="s">
        <v>83</v>
      </c>
      <c r="L261" s="210">
        <v>40</v>
      </c>
      <c r="M261" s="210"/>
      <c r="N261" s="210" t="s">
        <v>117</v>
      </c>
      <c r="O261" s="210"/>
      <c r="P261" s="210" t="s">
        <v>1799</v>
      </c>
      <c r="Q261" s="210" t="s">
        <v>129</v>
      </c>
      <c r="R261" s="210"/>
      <c r="S261" s="210" t="s">
        <v>111</v>
      </c>
      <c r="T261" s="210" t="s">
        <v>2523</v>
      </c>
      <c r="U261" s="115" t="s">
        <v>105</v>
      </c>
      <c r="V261" s="210" t="str">
        <f>IF(W261=0,"out of scope",(INDEX('CostModel Coef'!$C$17:$C$18,W261)))</f>
        <v>Elec</v>
      </c>
      <c r="W261" s="210">
        <v>2</v>
      </c>
      <c r="X261" s="210"/>
      <c r="Y261" s="116">
        <f>IFERROR(VLOOKUP(C261,LF_lamp!$A$8:$AI$68,35,0)*F261,0)</f>
        <v>10.81</v>
      </c>
      <c r="Z261" s="210"/>
      <c r="AA261" s="229">
        <f>VLOOKUP(D261,LF_Ballast!$A$8:$N$220,14,FALSE)</f>
        <v>1.0249999999999999</v>
      </c>
      <c r="AB261" s="229" t="b">
        <f>VLOOKUP(D261,LF_Ballast!$A$8:$I$220,9,FALSE)="Dimming"</f>
        <v>0</v>
      </c>
      <c r="AC261" s="229" t="b">
        <f>VLOOKUP(D261,LF_Ballast!$A$8:$I$220,4,FALSE)="PS"</f>
        <v>1</v>
      </c>
      <c r="AD261" s="210"/>
      <c r="AE261" s="210">
        <f t="shared" si="31"/>
        <v>1</v>
      </c>
      <c r="AF261" s="184">
        <f t="shared" si="32"/>
        <v>0</v>
      </c>
      <c r="AG261" s="184">
        <f t="shared" si="33"/>
        <v>0</v>
      </c>
      <c r="AH261" s="184">
        <f>VLOOKUP($C261,LF_lamp!$A$8:$H$68,8,FALSE)*AE261</f>
        <v>35</v>
      </c>
      <c r="AI261" s="184">
        <f>VLOOKUP($C261,LF_lamp!$A$8:$H$68,8,FALSE)*AF261</f>
        <v>0</v>
      </c>
      <c r="AJ261" s="184">
        <f>VLOOKUP($C261,LF_lamp!$A$8:$H$68,8,FALSE)*AG261</f>
        <v>0</v>
      </c>
      <c r="AK261" s="184">
        <f t="shared" si="40"/>
        <v>1</v>
      </c>
      <c r="AL261" s="184">
        <f t="shared" si="34"/>
        <v>0</v>
      </c>
      <c r="AM261" s="184">
        <f t="shared" si="35"/>
        <v>0</v>
      </c>
      <c r="AN261" s="184"/>
      <c r="AO261" s="184">
        <f>IF($W261&gt;0,INDEX('CostModel Coef'!D$17:D$18,$W261),"")</f>
        <v>21.92</v>
      </c>
      <c r="AP261" s="184">
        <f>IF($W261&gt;0,INDEX('CostModel Coef'!E$17:E$18,$W261),"")</f>
        <v>0.161</v>
      </c>
      <c r="AQ261" s="184">
        <f>IF($W261&gt;0,INDEX('CostModel Coef'!F$17:F$18,$W261),"")</f>
        <v>19</v>
      </c>
      <c r="AR261" s="184">
        <f>IF($W261&gt;0,INDEX('CostModel Coef'!G$17:G$18,$W261),"")</f>
        <v>116</v>
      </c>
      <c r="AS261" s="184">
        <f>IF($W261&gt;0,INDEX('CostModel Coef'!H$17:H$18,$W261),"")</f>
        <v>-11.27</v>
      </c>
      <c r="AT261" s="184">
        <f>IF($W261&gt;0,INDEX('CostModel Coef'!I$17:I$18,$W261),"")</f>
        <v>0.74</v>
      </c>
      <c r="AU261" s="184">
        <f>IF($W261&gt;0,INDEX('CostModel Coef'!J$17:J$18,$W261),"")</f>
        <v>1.18</v>
      </c>
      <c r="AV261" s="184">
        <f>IF($W261&gt;0,INDEX('CostModel Coef'!K$17:K$18,$W261),"")</f>
        <v>31.59</v>
      </c>
      <c r="AW261" s="184">
        <f>IF($W261&gt;0,INDEX('CostModel Coef'!L$17:L$18,$W261),"")</f>
        <v>17.190000000000001</v>
      </c>
      <c r="AX261" s="184">
        <f>IF($W261&gt;0,INDEX('CostModel Coef'!M$17:M$18,$W261),"")</f>
        <v>0</v>
      </c>
      <c r="AY261" s="184">
        <f>IF($W261&gt;0,INDEX('CostModel Coef'!N$17:N$18,$W261),"")</f>
        <v>0</v>
      </c>
      <c r="AZ261" s="184">
        <f>IF($W261&gt;0,INDEX('CostModel Coef'!O$17:O$18,$W261),"")</f>
        <v>-10.14</v>
      </c>
      <c r="BA261" s="184"/>
      <c r="BB261" s="116">
        <f t="shared" si="39"/>
        <v>34.605000000000004</v>
      </c>
      <c r="BC261" s="116">
        <f t="shared" si="36"/>
        <v>0</v>
      </c>
      <c r="BD261" s="116">
        <f t="shared" si="37"/>
        <v>0</v>
      </c>
      <c r="BE261" s="210"/>
      <c r="BF261" s="196">
        <f t="shared" si="38"/>
        <v>45.42</v>
      </c>
      <c r="BG261" s="210"/>
      <c r="BH261" s="210"/>
    </row>
    <row r="262" spans="1:60" hidden="1">
      <c r="A262" s="210" t="s">
        <v>2524</v>
      </c>
      <c r="B262" s="210" t="s">
        <v>1317</v>
      </c>
      <c r="C262" s="210" t="s">
        <v>1261</v>
      </c>
      <c r="D262" s="210" t="s">
        <v>1563</v>
      </c>
      <c r="E262" s="210" t="s">
        <v>129</v>
      </c>
      <c r="F262" s="210">
        <v>2</v>
      </c>
      <c r="G262" s="210">
        <v>1</v>
      </c>
      <c r="H262" s="210">
        <v>2</v>
      </c>
      <c r="I262" s="210">
        <v>78</v>
      </c>
      <c r="J262" s="210" t="s">
        <v>2525</v>
      </c>
      <c r="K262" s="210" t="s">
        <v>83</v>
      </c>
      <c r="L262" s="210">
        <v>78</v>
      </c>
      <c r="M262" s="210"/>
      <c r="N262" s="210" t="s">
        <v>117</v>
      </c>
      <c r="O262" s="210"/>
      <c r="P262" s="210" t="s">
        <v>1799</v>
      </c>
      <c r="Q262" s="210" t="s">
        <v>129</v>
      </c>
      <c r="R262" s="210"/>
      <c r="S262" s="210" t="s">
        <v>111</v>
      </c>
      <c r="T262" s="210" t="s">
        <v>2526</v>
      </c>
      <c r="U262" s="115" t="s">
        <v>105</v>
      </c>
      <c r="V262" s="210" t="str">
        <f>IF(W262=0,"out of scope",(INDEX('CostModel Coef'!$C$17:$C$18,W262)))</f>
        <v>Elec</v>
      </c>
      <c r="W262" s="210">
        <v>2</v>
      </c>
      <c r="X262" s="210"/>
      <c r="Y262" s="116">
        <f>IFERROR(VLOOKUP(C262,LF_lamp!$A$8:$AI$68,35,0)*F262,0)</f>
        <v>21.62</v>
      </c>
      <c r="Z262" s="210"/>
      <c r="AA262" s="229">
        <f>VLOOKUP(D262,LF_Ballast!$A$8:$N$220,14,FALSE)</f>
        <v>1.0249999999999999</v>
      </c>
      <c r="AB262" s="229" t="b">
        <f>VLOOKUP(D262,LF_Ballast!$A$8:$I$220,9,FALSE)="Dimming"</f>
        <v>0</v>
      </c>
      <c r="AC262" s="229" t="b">
        <f>VLOOKUP(D262,LF_Ballast!$A$8:$I$220,4,FALSE)="PS"</f>
        <v>1</v>
      </c>
      <c r="AD262" s="210"/>
      <c r="AE262" s="210">
        <f t="shared" si="31"/>
        <v>2</v>
      </c>
      <c r="AF262" s="184">
        <f t="shared" si="32"/>
        <v>0</v>
      </c>
      <c r="AG262" s="184">
        <f t="shared" si="33"/>
        <v>0</v>
      </c>
      <c r="AH262" s="184">
        <f>VLOOKUP($C262,LF_lamp!$A$8:$H$68,8,FALSE)*AE262</f>
        <v>70</v>
      </c>
      <c r="AI262" s="184">
        <f>VLOOKUP($C262,LF_lamp!$A$8:$H$68,8,FALSE)*AF262</f>
        <v>0</v>
      </c>
      <c r="AJ262" s="184">
        <f>VLOOKUP($C262,LF_lamp!$A$8:$H$68,8,FALSE)*AG262</f>
        <v>0</v>
      </c>
      <c r="AK262" s="184">
        <f t="shared" si="40"/>
        <v>1</v>
      </c>
      <c r="AL262" s="184">
        <f t="shared" si="34"/>
        <v>0</v>
      </c>
      <c r="AM262" s="184">
        <f t="shared" si="35"/>
        <v>0</v>
      </c>
      <c r="AN262" s="184"/>
      <c r="AO262" s="184">
        <f>IF($W262&gt;0,INDEX('CostModel Coef'!D$17:D$18,$W262),"")</f>
        <v>21.92</v>
      </c>
      <c r="AP262" s="184">
        <f>IF($W262&gt;0,INDEX('CostModel Coef'!E$17:E$18,$W262),"")</f>
        <v>0.161</v>
      </c>
      <c r="AQ262" s="184">
        <f>IF($W262&gt;0,INDEX('CostModel Coef'!F$17:F$18,$W262),"")</f>
        <v>19</v>
      </c>
      <c r="AR262" s="184">
        <f>IF($W262&gt;0,INDEX('CostModel Coef'!G$17:G$18,$W262),"")</f>
        <v>116</v>
      </c>
      <c r="AS262" s="184">
        <f>IF($W262&gt;0,INDEX('CostModel Coef'!H$17:H$18,$W262),"")</f>
        <v>-11.27</v>
      </c>
      <c r="AT262" s="184">
        <f>IF($W262&gt;0,INDEX('CostModel Coef'!I$17:I$18,$W262),"")</f>
        <v>0.74</v>
      </c>
      <c r="AU262" s="184">
        <f>IF($W262&gt;0,INDEX('CostModel Coef'!J$17:J$18,$W262),"")</f>
        <v>1.18</v>
      </c>
      <c r="AV262" s="184">
        <f>IF($W262&gt;0,INDEX('CostModel Coef'!K$17:K$18,$W262),"")</f>
        <v>31.59</v>
      </c>
      <c r="AW262" s="184">
        <f>IF($W262&gt;0,INDEX('CostModel Coef'!L$17:L$18,$W262),"")</f>
        <v>17.190000000000001</v>
      </c>
      <c r="AX262" s="184">
        <f>IF($W262&gt;0,INDEX('CostModel Coef'!M$17:M$18,$W262),"")</f>
        <v>0</v>
      </c>
      <c r="AY262" s="184">
        <f>IF($W262&gt;0,INDEX('CostModel Coef'!N$17:N$18,$W262),"")</f>
        <v>0</v>
      </c>
      <c r="AZ262" s="184">
        <f>IF($W262&gt;0,INDEX('CostModel Coef'!O$17:O$18,$W262),"")</f>
        <v>-10.14</v>
      </c>
      <c r="BA262" s="184"/>
      <c r="BB262" s="116">
        <f t="shared" si="39"/>
        <v>40.239999999999995</v>
      </c>
      <c r="BC262" s="116">
        <f t="shared" si="36"/>
        <v>0</v>
      </c>
      <c r="BD262" s="116">
        <f t="shared" si="37"/>
        <v>0</v>
      </c>
      <c r="BE262" s="210"/>
      <c r="BF262" s="196">
        <f t="shared" si="38"/>
        <v>61.86</v>
      </c>
      <c r="BG262" s="210"/>
      <c r="BH262" s="210"/>
    </row>
    <row r="263" spans="1:60" hidden="1">
      <c r="A263" s="210" t="s">
        <v>2527</v>
      </c>
      <c r="B263" s="210" t="s">
        <v>1317</v>
      </c>
      <c r="C263" s="210" t="s">
        <v>1263</v>
      </c>
      <c r="D263" s="210" t="s">
        <v>1563</v>
      </c>
      <c r="E263" s="210" t="s">
        <v>129</v>
      </c>
      <c r="F263" s="210">
        <v>1</v>
      </c>
      <c r="G263" s="210">
        <v>1</v>
      </c>
      <c r="H263" s="210">
        <v>1</v>
      </c>
      <c r="I263" s="210">
        <v>89</v>
      </c>
      <c r="J263" s="210" t="s">
        <v>2528</v>
      </c>
      <c r="K263" s="210" t="s">
        <v>83</v>
      </c>
      <c r="L263" s="210">
        <v>89</v>
      </c>
      <c r="M263" s="210"/>
      <c r="N263" s="210" t="s">
        <v>117</v>
      </c>
      <c r="O263" s="210"/>
      <c r="P263" s="210" t="s">
        <v>1799</v>
      </c>
      <c r="Q263" s="210" t="s">
        <v>129</v>
      </c>
      <c r="R263" s="210"/>
      <c r="S263" s="210" t="s">
        <v>111</v>
      </c>
      <c r="T263" s="210" t="s">
        <v>2529</v>
      </c>
      <c r="U263" s="115" t="s">
        <v>105</v>
      </c>
      <c r="V263" s="210" t="str">
        <f>IF(W263=0,"out of scope",(INDEX('CostModel Coef'!$C$17:$C$18,W263)))</f>
        <v>Elec</v>
      </c>
      <c r="W263" s="210">
        <v>2</v>
      </c>
      <c r="X263" s="210"/>
      <c r="Y263" s="116">
        <f>IFERROR(VLOOKUP(C263,LF_lamp!$A$8:$AI$68,35,0)*F263,0)</f>
        <v>0</v>
      </c>
      <c r="Z263" s="210"/>
      <c r="AA263" s="229">
        <f>VLOOKUP(D263,LF_Ballast!$A$8:$N$220,14,FALSE)</f>
        <v>1.0249999999999999</v>
      </c>
      <c r="AB263" s="229" t="b">
        <f>VLOOKUP(D263,LF_Ballast!$A$8:$I$220,9,FALSE)="Dimming"</f>
        <v>0</v>
      </c>
      <c r="AC263" s="229" t="b">
        <f>VLOOKUP(D263,LF_Ballast!$A$8:$I$220,4,FALSE)="PS"</f>
        <v>1</v>
      </c>
      <c r="AD263" s="210"/>
      <c r="AE263" s="210">
        <f t="shared" si="31"/>
        <v>1</v>
      </c>
      <c r="AF263" s="184">
        <f t="shared" si="32"/>
        <v>0</v>
      </c>
      <c r="AG263" s="184">
        <f t="shared" si="33"/>
        <v>0</v>
      </c>
      <c r="AH263" s="184">
        <f>VLOOKUP($C263,LF_lamp!$A$8:$H$68,8,FALSE)*AE263</f>
        <v>80</v>
      </c>
      <c r="AI263" s="184">
        <f>VLOOKUP($C263,LF_lamp!$A$8:$H$68,8,FALSE)*AF263</f>
        <v>0</v>
      </c>
      <c r="AJ263" s="184">
        <f>VLOOKUP($C263,LF_lamp!$A$8:$H$68,8,FALSE)*AG263</f>
        <v>0</v>
      </c>
      <c r="AK263" s="184">
        <f t="shared" si="40"/>
        <v>1</v>
      </c>
      <c r="AL263" s="184">
        <f t="shared" si="34"/>
        <v>0</v>
      </c>
      <c r="AM263" s="184">
        <f t="shared" si="35"/>
        <v>0</v>
      </c>
      <c r="AN263" s="184"/>
      <c r="AO263" s="184">
        <f>IF($W263&gt;0,INDEX('CostModel Coef'!D$17:D$18,$W263),"")</f>
        <v>21.92</v>
      </c>
      <c r="AP263" s="184">
        <f>IF($W263&gt;0,INDEX('CostModel Coef'!E$17:E$18,$W263),"")</f>
        <v>0.161</v>
      </c>
      <c r="AQ263" s="184">
        <f>IF($W263&gt;0,INDEX('CostModel Coef'!F$17:F$18,$W263),"")</f>
        <v>19</v>
      </c>
      <c r="AR263" s="184">
        <f>IF($W263&gt;0,INDEX('CostModel Coef'!G$17:G$18,$W263),"")</f>
        <v>116</v>
      </c>
      <c r="AS263" s="184">
        <f>IF($W263&gt;0,INDEX('CostModel Coef'!H$17:H$18,$W263),"")</f>
        <v>-11.27</v>
      </c>
      <c r="AT263" s="184">
        <f>IF($W263&gt;0,INDEX('CostModel Coef'!I$17:I$18,$W263),"")</f>
        <v>0.74</v>
      </c>
      <c r="AU263" s="184">
        <f>IF($W263&gt;0,INDEX('CostModel Coef'!J$17:J$18,$W263),"")</f>
        <v>1.18</v>
      </c>
      <c r="AV263" s="184">
        <f>IF($W263&gt;0,INDEX('CostModel Coef'!K$17:K$18,$W263),"")</f>
        <v>31.59</v>
      </c>
      <c r="AW263" s="184">
        <f>IF($W263&gt;0,INDEX('CostModel Coef'!L$17:L$18,$W263),"")</f>
        <v>17.190000000000001</v>
      </c>
      <c r="AX263" s="184">
        <f>IF($W263&gt;0,INDEX('CostModel Coef'!M$17:M$18,$W263),"")</f>
        <v>0</v>
      </c>
      <c r="AY263" s="184">
        <f>IF($W263&gt;0,INDEX('CostModel Coef'!N$17:N$18,$W263),"")</f>
        <v>0</v>
      </c>
      <c r="AZ263" s="184">
        <f>IF($W263&gt;0,INDEX('CostModel Coef'!O$17:O$18,$W263),"")</f>
        <v>-10.14</v>
      </c>
      <c r="BA263" s="184"/>
      <c r="BB263" s="116">
        <f t="shared" si="39"/>
        <v>41.850000000000009</v>
      </c>
      <c r="BC263" s="116">
        <f t="shared" si="36"/>
        <v>0</v>
      </c>
      <c r="BD263" s="116">
        <f t="shared" si="37"/>
        <v>0</v>
      </c>
      <c r="BE263" s="210"/>
      <c r="BF263" s="196" t="str">
        <f t="shared" si="38"/>
        <v/>
      </c>
      <c r="BG263" s="210"/>
      <c r="BH263" s="210"/>
    </row>
    <row r="264" spans="1:60" hidden="1">
      <c r="A264" s="210" t="s">
        <v>2530</v>
      </c>
      <c r="B264" s="210" t="s">
        <v>1317</v>
      </c>
      <c r="C264" s="210" t="s">
        <v>1265</v>
      </c>
      <c r="D264" s="210" t="s">
        <v>1760</v>
      </c>
      <c r="E264" s="210" t="s">
        <v>129</v>
      </c>
      <c r="F264" s="210">
        <v>1</v>
      </c>
      <c r="G264" s="210">
        <v>1</v>
      </c>
      <c r="H264" s="210">
        <v>1</v>
      </c>
      <c r="I264" s="210">
        <v>19</v>
      </c>
      <c r="J264" s="210" t="s">
        <v>2531</v>
      </c>
      <c r="K264" s="210" t="s">
        <v>83</v>
      </c>
      <c r="L264" s="210">
        <v>19</v>
      </c>
      <c r="M264" s="210"/>
      <c r="N264" s="210" t="s">
        <v>123</v>
      </c>
      <c r="O264" s="210"/>
      <c r="P264" s="210" t="s">
        <v>1799</v>
      </c>
      <c r="Q264" s="210" t="s">
        <v>129</v>
      </c>
      <c r="R264" s="210"/>
      <c r="S264" s="210" t="s">
        <v>111</v>
      </c>
      <c r="T264" s="210" t="s">
        <v>2532</v>
      </c>
      <c r="U264" s="115" t="s">
        <v>105</v>
      </c>
      <c r="V264" s="210" t="str">
        <f>IF(W264=0,"out of scope",(INDEX('CostModel Coef'!$C$17:$C$18,W264)))</f>
        <v>MagRS</v>
      </c>
      <c r="W264" s="210">
        <v>1</v>
      </c>
      <c r="X264" s="210"/>
      <c r="Y264" s="116">
        <f>IFERROR(VLOOKUP(C264,LF_lamp!$A$8:$AI$68,35,0)*F264,0)</f>
        <v>0</v>
      </c>
      <c r="Z264" s="210"/>
      <c r="AA264" s="229">
        <f>VLOOKUP(D264,LF_Ballast!$A$8:$N$220,14,FALSE)</f>
        <v>1.0249999999999999</v>
      </c>
      <c r="AB264" s="229" t="b">
        <f>VLOOKUP(D264,LF_Ballast!$A$8:$I$220,9,FALSE)="Dimming"</f>
        <v>0</v>
      </c>
      <c r="AC264" s="229" t="b">
        <f>VLOOKUP(D264,LF_Ballast!$A$8:$I$220,4,FALSE)="PS"</f>
        <v>0</v>
      </c>
      <c r="AD264" s="210"/>
      <c r="AE264" s="210">
        <f t="shared" si="31"/>
        <v>1</v>
      </c>
      <c r="AF264" s="184">
        <f t="shared" si="32"/>
        <v>0</v>
      </c>
      <c r="AG264" s="184">
        <f t="shared" si="33"/>
        <v>0</v>
      </c>
      <c r="AH264" s="184">
        <f>VLOOKUP($C264,LF_lamp!$A$8:$H$68,8,FALSE)*AE264</f>
        <v>15</v>
      </c>
      <c r="AI264" s="184">
        <f>VLOOKUP($C264,LF_lamp!$A$8:$H$68,8,FALSE)*AF264</f>
        <v>0</v>
      </c>
      <c r="AJ264" s="184">
        <f>VLOOKUP($C264,LF_lamp!$A$8:$H$68,8,FALSE)*AG264</f>
        <v>0</v>
      </c>
      <c r="AK264" s="184">
        <f t="shared" si="40"/>
        <v>1</v>
      </c>
      <c r="AL264" s="184">
        <f t="shared" si="34"/>
        <v>0</v>
      </c>
      <c r="AM264" s="184">
        <f t="shared" si="35"/>
        <v>0</v>
      </c>
      <c r="AN264" s="184"/>
      <c r="AO264" s="184">
        <f>IF($W264&gt;0,INDEX('CostModel Coef'!D$17:D$18,$W264),"")</f>
        <v>14.69</v>
      </c>
      <c r="AP264" s="184">
        <f>IF($W264&gt;0,INDEX('CostModel Coef'!E$17:E$18,$W264),"")</f>
        <v>0.4</v>
      </c>
      <c r="AQ264" s="184">
        <f>IF($W264&gt;0,INDEX('CostModel Coef'!F$17:F$18,$W264),"")</f>
        <v>9</v>
      </c>
      <c r="AR264" s="184">
        <f>IF($W264&gt;0,INDEX('CostModel Coef'!G$17:G$18,$W264),"")</f>
        <v>604</v>
      </c>
      <c r="AS264" s="184">
        <f>IF($W264&gt;0,INDEX('CostModel Coef'!H$17:H$18,$W264),"")</f>
        <v>10.56</v>
      </c>
      <c r="AT264" s="184">
        <f>IF($W264&gt;0,INDEX('CostModel Coef'!I$17:I$18,$W264),"")</f>
        <v>0.6</v>
      </c>
      <c r="AU264" s="184">
        <f>IF($W264&gt;0,INDEX('CostModel Coef'!J$17:J$18,$W264),"")</f>
        <v>1.2</v>
      </c>
      <c r="AV264" s="184">
        <f>IF($W264&gt;0,INDEX('CostModel Coef'!K$17:K$18,$W264),"")</f>
        <v>30.78</v>
      </c>
      <c r="AW264" s="184">
        <f>IF($W264&gt;0,INDEX('CostModel Coef'!L$17:L$18,$W264),"")</f>
        <v>0</v>
      </c>
      <c r="AX264" s="184">
        <f>IF($W264&gt;0,INDEX('CostModel Coef'!M$17:M$18,$W264),"")</f>
        <v>40.89</v>
      </c>
      <c r="AY264" s="184">
        <f>IF($W264&gt;0,INDEX('CostModel Coef'!N$17:N$18,$W264),"")</f>
        <v>0</v>
      </c>
      <c r="AZ264" s="184">
        <f>IF($W264&gt;0,INDEX('CostModel Coef'!O$17:O$18,$W264),"")</f>
        <v>0</v>
      </c>
      <c r="BA264" s="184"/>
      <c r="BB264" s="116">
        <f t="shared" si="39"/>
        <v>72.403999999999996</v>
      </c>
      <c r="BC264" s="116">
        <f t="shared" si="36"/>
        <v>0</v>
      </c>
      <c r="BD264" s="116">
        <f t="shared" si="37"/>
        <v>0</v>
      </c>
      <c r="BE264" s="210"/>
      <c r="BF264" s="196" t="str">
        <f t="shared" si="38"/>
        <v/>
      </c>
      <c r="BG264" s="210"/>
      <c r="BH264" s="210"/>
    </row>
    <row r="265" spans="1:60" hidden="1">
      <c r="A265" s="210" t="s">
        <v>2533</v>
      </c>
      <c r="B265" s="210" t="s">
        <v>1317</v>
      </c>
      <c r="C265" s="210" t="s">
        <v>1265</v>
      </c>
      <c r="D265" s="210" t="s">
        <v>1760</v>
      </c>
      <c r="E265" s="210" t="s">
        <v>129</v>
      </c>
      <c r="F265" s="210">
        <v>2</v>
      </c>
      <c r="G265" s="210">
        <v>1</v>
      </c>
      <c r="H265" s="210">
        <v>2</v>
      </c>
      <c r="I265" s="210">
        <v>36</v>
      </c>
      <c r="J265" s="210" t="s">
        <v>2534</v>
      </c>
      <c r="K265" s="210" t="s">
        <v>83</v>
      </c>
      <c r="L265" s="210">
        <v>36</v>
      </c>
      <c r="M265" s="210"/>
      <c r="N265" s="210" t="s">
        <v>123</v>
      </c>
      <c r="O265" s="210"/>
      <c r="P265" s="210" t="s">
        <v>1799</v>
      </c>
      <c r="Q265" s="210" t="s">
        <v>129</v>
      </c>
      <c r="R265" s="210"/>
      <c r="S265" s="210" t="s">
        <v>111</v>
      </c>
      <c r="T265" s="210" t="s">
        <v>2535</v>
      </c>
      <c r="U265" s="115" t="s">
        <v>105</v>
      </c>
      <c r="V265" s="210" t="str">
        <f>IF(W265=0,"out of scope",(INDEX('CostModel Coef'!$C$17:$C$18,W265)))</f>
        <v>MagRS</v>
      </c>
      <c r="W265" s="210">
        <v>1</v>
      </c>
      <c r="X265" s="210"/>
      <c r="Y265" s="116">
        <f>IFERROR(VLOOKUP(C265,LF_lamp!$A$8:$AI$68,35,0)*F265,0)</f>
        <v>0</v>
      </c>
      <c r="Z265" s="210"/>
      <c r="AA265" s="229">
        <f>VLOOKUP(D265,LF_Ballast!$A$8:$N$220,14,FALSE)</f>
        <v>1.0249999999999999</v>
      </c>
      <c r="AB265" s="229" t="b">
        <f>VLOOKUP(D265,LF_Ballast!$A$8:$I$220,9,FALSE)="Dimming"</f>
        <v>0</v>
      </c>
      <c r="AC265" s="229" t="b">
        <f>VLOOKUP(D265,LF_Ballast!$A$8:$I$220,4,FALSE)="PS"</f>
        <v>0</v>
      </c>
      <c r="AD265" s="210"/>
      <c r="AE265" s="210">
        <f t="shared" ref="AE265:AE328" si="41">IF(ISNUMBER($H265),$H265,IF($H265="1+2",1,IF($H265="2+3",2,IF($H265="4+4+2",4,0))))</f>
        <v>2</v>
      </c>
      <c r="AF265" s="184">
        <f t="shared" ref="AF265:AF328" si="42">IF($H265="1+2",2,IF($H265="2+3",3,IF($H265="4+4+2",4,0)))</f>
        <v>0</v>
      </c>
      <c r="AG265" s="184">
        <f t="shared" ref="AG265:AG328" si="43">IF($H265="4+4+2",2,0)</f>
        <v>0</v>
      </c>
      <c r="AH265" s="184">
        <f>VLOOKUP($C265,LF_lamp!$A$8:$H$68,8,FALSE)*AE265</f>
        <v>30</v>
      </c>
      <c r="AI265" s="184">
        <f>VLOOKUP($C265,LF_lamp!$A$8:$H$68,8,FALSE)*AF265</f>
        <v>0</v>
      </c>
      <c r="AJ265" s="184">
        <f>VLOOKUP($C265,LF_lamp!$A$8:$H$68,8,FALSE)*AG265</f>
        <v>0</v>
      </c>
      <c r="AK265" s="184">
        <f t="shared" si="40"/>
        <v>1</v>
      </c>
      <c r="AL265" s="184">
        <f t="shared" ref="AL265:AL328" si="44">IF(ISNUMBER($H265),0,IF(AF265&gt;0,1,0))</f>
        <v>0</v>
      </c>
      <c r="AM265" s="184">
        <f t="shared" ref="AM265:AM328" si="45">IF(ISNUMBER($H265),0,IF(AG265&gt;0,1,0))</f>
        <v>0</v>
      </c>
      <c r="AN265" s="184"/>
      <c r="AO265" s="184">
        <f>IF($W265&gt;0,INDEX('CostModel Coef'!D$17:D$18,$W265),"")</f>
        <v>14.69</v>
      </c>
      <c r="AP265" s="184">
        <f>IF($W265&gt;0,INDEX('CostModel Coef'!E$17:E$18,$W265),"")</f>
        <v>0.4</v>
      </c>
      <c r="AQ265" s="184">
        <f>IF($W265&gt;0,INDEX('CostModel Coef'!F$17:F$18,$W265),"")</f>
        <v>9</v>
      </c>
      <c r="AR265" s="184">
        <f>IF($W265&gt;0,INDEX('CostModel Coef'!G$17:G$18,$W265),"")</f>
        <v>604</v>
      </c>
      <c r="AS265" s="184">
        <f>IF($W265&gt;0,INDEX('CostModel Coef'!H$17:H$18,$W265),"")</f>
        <v>10.56</v>
      </c>
      <c r="AT265" s="184">
        <f>IF($W265&gt;0,INDEX('CostModel Coef'!I$17:I$18,$W265),"")</f>
        <v>0.6</v>
      </c>
      <c r="AU265" s="184">
        <f>IF($W265&gt;0,INDEX('CostModel Coef'!J$17:J$18,$W265),"")</f>
        <v>1.2</v>
      </c>
      <c r="AV265" s="184">
        <f>IF($W265&gt;0,INDEX('CostModel Coef'!K$17:K$18,$W265),"")</f>
        <v>30.78</v>
      </c>
      <c r="AW265" s="184">
        <f>IF($W265&gt;0,INDEX('CostModel Coef'!L$17:L$18,$W265),"")</f>
        <v>0</v>
      </c>
      <c r="AX265" s="184">
        <f>IF($W265&gt;0,INDEX('CostModel Coef'!M$17:M$18,$W265),"")</f>
        <v>40.89</v>
      </c>
      <c r="AY265" s="184">
        <f>IF($W265&gt;0,INDEX('CostModel Coef'!N$17:N$18,$W265),"")</f>
        <v>0</v>
      </c>
      <c r="AZ265" s="184">
        <f>IF($W265&gt;0,INDEX('CostModel Coef'!O$17:O$18,$W265),"")</f>
        <v>0</v>
      </c>
      <c r="BA265" s="184"/>
      <c r="BB265" s="116">
        <f t="shared" si="39"/>
        <v>78.403999999999996</v>
      </c>
      <c r="BC265" s="116">
        <f t="shared" ref="BC265:BC328" si="46">IFERROR(IF(AF265&gt;0,(AO265+AP265*AI265+IF(W265=1,AS265*AA265,AZ265)+IF(AB265,AV265,0)+IF(AC265,AW265,0)+AX265)*AL265,0),0)</f>
        <v>0</v>
      </c>
      <c r="BD265" s="116">
        <f t="shared" ref="BD265:BD328" si="47">IFERROR(IF(AG265&gt;0,(AO265+AP265*AJ265+IF(W265=1,AS265*AA265,AZ265)+IF(AB265,AV265,0)+IF(AC265,AW265,0)+AX265)*AM265,0),0)</f>
        <v>0</v>
      </c>
      <c r="BE265" s="210"/>
      <c r="BF265" s="196" t="str">
        <f t="shared" ref="BF265:BF328" si="48">IF(AND(Y265&gt;0,BB265&gt;0),ROUND(Y265+BB265+BC265+BD265,2),"")</f>
        <v/>
      </c>
      <c r="BG265" s="210"/>
      <c r="BH265" s="210"/>
    </row>
    <row r="266" spans="1:60" hidden="1">
      <c r="A266" s="210" t="s">
        <v>2536</v>
      </c>
      <c r="B266" s="210" t="s">
        <v>587</v>
      </c>
      <c r="C266" s="210" t="s">
        <v>1267</v>
      </c>
      <c r="D266" s="210" t="s">
        <v>1342</v>
      </c>
      <c r="E266" s="210" t="s">
        <v>129</v>
      </c>
      <c r="F266" s="210">
        <v>2</v>
      </c>
      <c r="G266" s="210">
        <v>2</v>
      </c>
      <c r="H266" s="210">
        <v>1</v>
      </c>
      <c r="I266" s="210">
        <v>35</v>
      </c>
      <c r="J266" s="210"/>
      <c r="K266" s="210" t="s">
        <v>83</v>
      </c>
      <c r="L266" s="210">
        <v>35</v>
      </c>
      <c r="M266" s="210"/>
      <c r="N266" s="210" t="s">
        <v>1290</v>
      </c>
      <c r="O266" s="210"/>
      <c r="P266" s="210" t="s">
        <v>1799</v>
      </c>
      <c r="Q266" s="210" t="s">
        <v>129</v>
      </c>
      <c r="R266" s="210"/>
      <c r="S266" s="210" t="s">
        <v>111</v>
      </c>
      <c r="T266" s="210" t="s">
        <v>2537</v>
      </c>
      <c r="U266" s="115" t="s">
        <v>105</v>
      </c>
      <c r="V266" s="210" t="str">
        <f>IF(W266=0,"out of scope",(INDEX('CostModel Coef'!$C$17:$C$18,W266)))</f>
        <v>Elec</v>
      </c>
      <c r="W266" s="210">
        <v>2</v>
      </c>
      <c r="X266" s="210"/>
      <c r="Y266" s="116">
        <f>IFERROR(VLOOKUP(C266,LF_lamp!$A$8:$AI$68,35,0)*F266,0)</f>
        <v>0</v>
      </c>
      <c r="Z266" s="210"/>
      <c r="AA266" s="229">
        <f>VLOOKUP(D266,LF_Ballast!$A$8:$N$220,14,FALSE)</f>
        <v>1.0249999999999999</v>
      </c>
      <c r="AB266" s="229" t="b">
        <f>VLOOKUP(D266,LF_Ballast!$A$8:$I$220,9,FALSE)="Dimming"</f>
        <v>0</v>
      </c>
      <c r="AC266" s="229" t="b">
        <f>VLOOKUP(D266,LF_Ballast!$A$8:$I$220,4,FALSE)="PS"</f>
        <v>0</v>
      </c>
      <c r="AD266" s="210"/>
      <c r="AE266" s="210">
        <f t="shared" si="41"/>
        <v>1</v>
      </c>
      <c r="AF266" s="184">
        <f t="shared" si="42"/>
        <v>0</v>
      </c>
      <c r="AG266" s="184">
        <f t="shared" si="43"/>
        <v>0</v>
      </c>
      <c r="AH266" s="184">
        <f>VLOOKUP($C266,LF_lamp!$A$8:$H$68,8,FALSE)*AE266</f>
        <v>17</v>
      </c>
      <c r="AI266" s="184">
        <f>VLOOKUP($C266,LF_lamp!$A$8:$H$68,8,FALSE)*AF266</f>
        <v>0</v>
      </c>
      <c r="AJ266" s="184">
        <f>VLOOKUP($C266,LF_lamp!$A$8:$H$68,8,FALSE)*AG266</f>
        <v>0</v>
      </c>
      <c r="AK266" s="184">
        <f t="shared" si="40"/>
        <v>2</v>
      </c>
      <c r="AL266" s="184">
        <f t="shared" si="44"/>
        <v>0</v>
      </c>
      <c r="AM266" s="184">
        <f t="shared" si="45"/>
        <v>0</v>
      </c>
      <c r="AN266" s="184"/>
      <c r="AO266" s="184">
        <f>IF($W266&gt;0,INDEX('CostModel Coef'!D$17:D$18,$W266),"")</f>
        <v>21.92</v>
      </c>
      <c r="AP266" s="184">
        <f>IF($W266&gt;0,INDEX('CostModel Coef'!E$17:E$18,$W266),"")</f>
        <v>0.161</v>
      </c>
      <c r="AQ266" s="184">
        <f>IF($W266&gt;0,INDEX('CostModel Coef'!F$17:F$18,$W266),"")</f>
        <v>19</v>
      </c>
      <c r="AR266" s="184">
        <f>IF($W266&gt;0,INDEX('CostModel Coef'!G$17:G$18,$W266),"")</f>
        <v>116</v>
      </c>
      <c r="AS266" s="184">
        <f>IF($W266&gt;0,INDEX('CostModel Coef'!H$17:H$18,$W266),"")</f>
        <v>-11.27</v>
      </c>
      <c r="AT266" s="184">
        <f>IF($W266&gt;0,INDEX('CostModel Coef'!I$17:I$18,$W266),"")</f>
        <v>0.74</v>
      </c>
      <c r="AU266" s="184">
        <f>IF($W266&gt;0,INDEX('CostModel Coef'!J$17:J$18,$W266),"")</f>
        <v>1.18</v>
      </c>
      <c r="AV266" s="184">
        <f>IF($W266&gt;0,INDEX('CostModel Coef'!K$17:K$18,$W266),"")</f>
        <v>31.59</v>
      </c>
      <c r="AW266" s="184">
        <f>IF($W266&gt;0,INDEX('CostModel Coef'!L$17:L$18,$W266),"")</f>
        <v>17.190000000000001</v>
      </c>
      <c r="AX266" s="184">
        <f>IF($W266&gt;0,INDEX('CostModel Coef'!M$17:M$18,$W266),"")</f>
        <v>0</v>
      </c>
      <c r="AY266" s="184">
        <f>IF($W266&gt;0,INDEX('CostModel Coef'!N$17:N$18,$W266),"")</f>
        <v>0</v>
      </c>
      <c r="AZ266" s="184">
        <f>IF($W266&gt;0,INDEX('CostModel Coef'!O$17:O$18,$W266),"")</f>
        <v>-10.14</v>
      </c>
      <c r="BA266" s="184"/>
      <c r="BB266" s="116">
        <f t="shared" ref="BB266:BB329" si="49">IFERROR((AO266+AP266*AH266+IF(W266=1,AS266*AA266,AZ266)+IF(AB266,AV266,0)+IF(AC266,AW266,0)+AX266)*AK266,0)</f>
        <v>29.034000000000006</v>
      </c>
      <c r="BC266" s="116">
        <f t="shared" si="46"/>
        <v>0</v>
      </c>
      <c r="BD266" s="116">
        <f t="shared" si="47"/>
        <v>0</v>
      </c>
      <c r="BE266" s="210"/>
      <c r="BF266" s="196" t="str">
        <f t="shared" si="48"/>
        <v/>
      </c>
      <c r="BG266" s="210"/>
      <c r="BH266" s="210"/>
    </row>
    <row r="267" spans="1:60" hidden="1">
      <c r="A267" s="210" t="s">
        <v>2538</v>
      </c>
      <c r="B267" s="210" t="s">
        <v>1317</v>
      </c>
      <c r="C267" s="210" t="s">
        <v>1267</v>
      </c>
      <c r="D267" s="210" t="s">
        <v>1342</v>
      </c>
      <c r="E267" s="210" t="s">
        <v>129</v>
      </c>
      <c r="F267" s="210">
        <v>3</v>
      </c>
      <c r="G267" s="210">
        <v>1</v>
      </c>
      <c r="H267" s="210">
        <v>3</v>
      </c>
      <c r="I267" s="210">
        <v>49</v>
      </c>
      <c r="J267" s="210" t="s">
        <v>2539</v>
      </c>
      <c r="K267" s="210" t="s">
        <v>83</v>
      </c>
      <c r="L267" s="210">
        <v>49</v>
      </c>
      <c r="M267" s="210"/>
      <c r="N267" s="210" t="s">
        <v>117</v>
      </c>
      <c r="O267" s="210"/>
      <c r="P267" s="210" t="s">
        <v>1799</v>
      </c>
      <c r="Q267" s="210" t="s">
        <v>129</v>
      </c>
      <c r="R267" s="210"/>
      <c r="S267" s="210" t="s">
        <v>111</v>
      </c>
      <c r="T267" s="210" t="s">
        <v>2540</v>
      </c>
      <c r="U267" s="115" t="s">
        <v>105</v>
      </c>
      <c r="V267" s="210" t="str">
        <f>IF(W267=0,"out of scope",(INDEX('CostModel Coef'!$C$17:$C$18,W267)))</f>
        <v>Elec</v>
      </c>
      <c r="W267" s="210">
        <v>2</v>
      </c>
      <c r="X267" s="210"/>
      <c r="Y267" s="116">
        <f>IFERROR(VLOOKUP(C267,LF_lamp!$A$8:$AI$68,35,0)*F267,0)</f>
        <v>0</v>
      </c>
      <c r="Z267" s="210"/>
      <c r="AA267" s="229">
        <f>VLOOKUP(D267,LF_Ballast!$A$8:$N$220,14,FALSE)</f>
        <v>1.0249999999999999</v>
      </c>
      <c r="AB267" s="229" t="b">
        <f>VLOOKUP(D267,LF_Ballast!$A$8:$I$220,9,FALSE)="Dimming"</f>
        <v>0</v>
      </c>
      <c r="AC267" s="229" t="b">
        <f>VLOOKUP(D267,LF_Ballast!$A$8:$I$220,4,FALSE)="PS"</f>
        <v>0</v>
      </c>
      <c r="AD267" s="210"/>
      <c r="AE267" s="210">
        <f t="shared" si="41"/>
        <v>3</v>
      </c>
      <c r="AF267" s="184">
        <f t="shared" si="42"/>
        <v>0</v>
      </c>
      <c r="AG267" s="184">
        <f t="shared" si="43"/>
        <v>0</v>
      </c>
      <c r="AH267" s="184">
        <f>VLOOKUP($C267,LF_lamp!$A$8:$H$68,8,FALSE)*AE267</f>
        <v>51</v>
      </c>
      <c r="AI267" s="184">
        <f>VLOOKUP($C267,LF_lamp!$A$8:$H$68,8,FALSE)*AF267</f>
        <v>0</v>
      </c>
      <c r="AJ267" s="184">
        <f>VLOOKUP($C267,LF_lamp!$A$8:$H$68,8,FALSE)*AG267</f>
        <v>0</v>
      </c>
      <c r="AK267" s="184">
        <f t="shared" si="40"/>
        <v>1</v>
      </c>
      <c r="AL267" s="184">
        <f t="shared" si="44"/>
        <v>0</v>
      </c>
      <c r="AM267" s="184">
        <f t="shared" si="45"/>
        <v>0</v>
      </c>
      <c r="AN267" s="184"/>
      <c r="AO267" s="184">
        <f>IF($W267&gt;0,INDEX('CostModel Coef'!D$17:D$18,$W267),"")</f>
        <v>21.92</v>
      </c>
      <c r="AP267" s="184">
        <f>IF($W267&gt;0,INDEX('CostModel Coef'!E$17:E$18,$W267),"")</f>
        <v>0.161</v>
      </c>
      <c r="AQ267" s="184">
        <f>IF($W267&gt;0,INDEX('CostModel Coef'!F$17:F$18,$W267),"")</f>
        <v>19</v>
      </c>
      <c r="AR267" s="184">
        <f>IF($W267&gt;0,INDEX('CostModel Coef'!G$17:G$18,$W267),"")</f>
        <v>116</v>
      </c>
      <c r="AS267" s="184">
        <f>IF($W267&gt;0,INDEX('CostModel Coef'!H$17:H$18,$W267),"")</f>
        <v>-11.27</v>
      </c>
      <c r="AT267" s="184">
        <f>IF($W267&gt;0,INDEX('CostModel Coef'!I$17:I$18,$W267),"")</f>
        <v>0.74</v>
      </c>
      <c r="AU267" s="184">
        <f>IF($W267&gt;0,INDEX('CostModel Coef'!J$17:J$18,$W267),"")</f>
        <v>1.18</v>
      </c>
      <c r="AV267" s="184">
        <f>IF($W267&gt;0,INDEX('CostModel Coef'!K$17:K$18,$W267),"")</f>
        <v>31.59</v>
      </c>
      <c r="AW267" s="184">
        <f>IF($W267&gt;0,INDEX('CostModel Coef'!L$17:L$18,$W267),"")</f>
        <v>17.190000000000001</v>
      </c>
      <c r="AX267" s="184">
        <f>IF($W267&gt;0,INDEX('CostModel Coef'!M$17:M$18,$W267),"")</f>
        <v>0</v>
      </c>
      <c r="AY267" s="184">
        <f>IF($W267&gt;0,INDEX('CostModel Coef'!N$17:N$18,$W267),"")</f>
        <v>0</v>
      </c>
      <c r="AZ267" s="184">
        <f>IF($W267&gt;0,INDEX('CostModel Coef'!O$17:O$18,$W267),"")</f>
        <v>-10.14</v>
      </c>
      <c r="BA267" s="184"/>
      <c r="BB267" s="116">
        <f t="shared" si="49"/>
        <v>19.991</v>
      </c>
      <c r="BC267" s="116">
        <f t="shared" si="46"/>
        <v>0</v>
      </c>
      <c r="BD267" s="116">
        <f t="shared" si="47"/>
        <v>0</v>
      </c>
      <c r="BE267" s="210"/>
      <c r="BF267" s="196" t="str">
        <f t="shared" si="48"/>
        <v/>
      </c>
      <c r="BG267" s="210"/>
      <c r="BH267" s="210"/>
    </row>
    <row r="268" spans="1:60" hidden="1">
      <c r="A268" s="210" t="s">
        <v>2541</v>
      </c>
      <c r="B268" s="210" t="s">
        <v>1317</v>
      </c>
      <c r="C268" s="210" t="s">
        <v>1267</v>
      </c>
      <c r="D268" s="210" t="s">
        <v>1409</v>
      </c>
      <c r="E268" s="210" t="s">
        <v>129</v>
      </c>
      <c r="F268" s="210">
        <v>1</v>
      </c>
      <c r="G268" s="210">
        <v>0.25</v>
      </c>
      <c r="H268" s="210">
        <v>4</v>
      </c>
      <c r="I268" s="210">
        <v>15</v>
      </c>
      <c r="J268" s="210" t="s">
        <v>2542</v>
      </c>
      <c r="K268" s="210" t="s">
        <v>83</v>
      </c>
      <c r="L268" s="210">
        <v>15</v>
      </c>
      <c r="M268" s="210"/>
      <c r="N268" s="210" t="s">
        <v>117</v>
      </c>
      <c r="O268" s="210"/>
      <c r="P268" s="210" t="s">
        <v>1799</v>
      </c>
      <c r="Q268" s="210" t="s">
        <v>129</v>
      </c>
      <c r="R268" s="210"/>
      <c r="S268" s="210" t="s">
        <v>111</v>
      </c>
      <c r="T268" s="210" t="s">
        <v>2543</v>
      </c>
      <c r="U268" s="115" t="s">
        <v>105</v>
      </c>
      <c r="V268" s="210" t="str">
        <f>IF(W268=0,"out of scope",(INDEX('CostModel Coef'!$C$17:$C$18,W268)))</f>
        <v>Elec</v>
      </c>
      <c r="W268" s="210">
        <v>2</v>
      </c>
      <c r="X268" s="210"/>
      <c r="Y268" s="116">
        <f>IFERROR(VLOOKUP(C268,LF_lamp!$A$8:$AI$68,35,0)*F268,0)</f>
        <v>0</v>
      </c>
      <c r="Z268" s="210"/>
      <c r="AA268" s="229">
        <f>VLOOKUP(D268,LF_Ballast!$A$8:$N$220,14,FALSE)</f>
        <v>0.9</v>
      </c>
      <c r="AB268" s="229" t="b">
        <f>VLOOKUP(D268,LF_Ballast!$A$8:$I$220,9,FALSE)="Dimming"</f>
        <v>0</v>
      </c>
      <c r="AC268" s="229" t="b">
        <f>VLOOKUP(D268,LF_Ballast!$A$8:$I$220,4,FALSE)="PS"</f>
        <v>0</v>
      </c>
      <c r="AD268" s="210"/>
      <c r="AE268" s="210">
        <f t="shared" si="41"/>
        <v>4</v>
      </c>
      <c r="AF268" s="184">
        <f t="shared" si="42"/>
        <v>0</v>
      </c>
      <c r="AG268" s="184">
        <f t="shared" si="43"/>
        <v>0</v>
      </c>
      <c r="AH268" s="184">
        <f>VLOOKUP($C268,LF_lamp!$A$8:$H$68,8,FALSE)*AE268</f>
        <v>68</v>
      </c>
      <c r="AI268" s="184">
        <f>VLOOKUP($C268,LF_lamp!$A$8:$H$68,8,FALSE)*AF268</f>
        <v>0</v>
      </c>
      <c r="AJ268" s="184">
        <f>VLOOKUP($C268,LF_lamp!$A$8:$H$68,8,FALSE)*AG268</f>
        <v>0</v>
      </c>
      <c r="AK268" s="184">
        <f t="shared" si="40"/>
        <v>0.25</v>
      </c>
      <c r="AL268" s="184">
        <f t="shared" si="44"/>
        <v>0</v>
      </c>
      <c r="AM268" s="184">
        <f t="shared" si="45"/>
        <v>0</v>
      </c>
      <c r="AN268" s="184"/>
      <c r="AO268" s="184">
        <f>IF($W268&gt;0,INDEX('CostModel Coef'!D$17:D$18,$W268),"")</f>
        <v>21.92</v>
      </c>
      <c r="AP268" s="184">
        <f>IF($W268&gt;0,INDEX('CostModel Coef'!E$17:E$18,$W268),"")</f>
        <v>0.161</v>
      </c>
      <c r="AQ268" s="184">
        <f>IF($W268&gt;0,INDEX('CostModel Coef'!F$17:F$18,$W268),"")</f>
        <v>19</v>
      </c>
      <c r="AR268" s="184">
        <f>IF($W268&gt;0,INDEX('CostModel Coef'!G$17:G$18,$W268),"")</f>
        <v>116</v>
      </c>
      <c r="AS268" s="184">
        <f>IF($W268&gt;0,INDEX('CostModel Coef'!H$17:H$18,$W268),"")</f>
        <v>-11.27</v>
      </c>
      <c r="AT268" s="184">
        <f>IF($W268&gt;0,INDEX('CostModel Coef'!I$17:I$18,$W268),"")</f>
        <v>0.74</v>
      </c>
      <c r="AU268" s="184">
        <f>IF($W268&gt;0,INDEX('CostModel Coef'!J$17:J$18,$W268),"")</f>
        <v>1.18</v>
      </c>
      <c r="AV268" s="184">
        <f>IF($W268&gt;0,INDEX('CostModel Coef'!K$17:K$18,$W268),"")</f>
        <v>31.59</v>
      </c>
      <c r="AW268" s="184">
        <f>IF($W268&gt;0,INDEX('CostModel Coef'!L$17:L$18,$W268),"")</f>
        <v>17.190000000000001</v>
      </c>
      <c r="AX268" s="184">
        <f>IF($W268&gt;0,INDEX('CostModel Coef'!M$17:M$18,$W268),"")</f>
        <v>0</v>
      </c>
      <c r="AY268" s="184">
        <f>IF($W268&gt;0,INDEX('CostModel Coef'!N$17:N$18,$W268),"")</f>
        <v>0</v>
      </c>
      <c r="AZ268" s="184">
        <f>IF($W268&gt;0,INDEX('CostModel Coef'!O$17:O$18,$W268),"")</f>
        <v>-10.14</v>
      </c>
      <c r="BA268" s="184"/>
      <c r="BB268" s="116">
        <f t="shared" si="49"/>
        <v>5.6820000000000004</v>
      </c>
      <c r="BC268" s="116">
        <f t="shared" si="46"/>
        <v>0</v>
      </c>
      <c r="BD268" s="116">
        <f t="shared" si="47"/>
        <v>0</v>
      </c>
      <c r="BE268" s="210"/>
      <c r="BF268" s="196" t="str">
        <f t="shared" si="48"/>
        <v/>
      </c>
      <c r="BG268" s="210"/>
      <c r="BH268" s="210"/>
    </row>
    <row r="269" spans="1:60" hidden="1">
      <c r="A269" s="210" t="s">
        <v>2544</v>
      </c>
      <c r="B269" s="210" t="s">
        <v>1317</v>
      </c>
      <c r="C269" s="210" t="s">
        <v>1267</v>
      </c>
      <c r="D269" s="210" t="s">
        <v>1409</v>
      </c>
      <c r="E269" s="210" t="s">
        <v>129</v>
      </c>
      <c r="F269" s="210">
        <v>1</v>
      </c>
      <c r="G269" s="210">
        <v>0.33</v>
      </c>
      <c r="H269" s="210">
        <v>3</v>
      </c>
      <c r="I269" s="210">
        <v>16</v>
      </c>
      <c r="J269" s="210" t="s">
        <v>2545</v>
      </c>
      <c r="K269" s="210" t="s">
        <v>83</v>
      </c>
      <c r="L269" s="210">
        <v>16</v>
      </c>
      <c r="M269" s="210"/>
      <c r="N269" s="210" t="s">
        <v>117</v>
      </c>
      <c r="O269" s="210"/>
      <c r="P269" s="210" t="s">
        <v>1799</v>
      </c>
      <c r="Q269" s="210" t="s">
        <v>129</v>
      </c>
      <c r="R269" s="210"/>
      <c r="S269" s="210" t="s">
        <v>111</v>
      </c>
      <c r="T269" s="210" t="s">
        <v>2546</v>
      </c>
      <c r="U269" s="115" t="s">
        <v>105</v>
      </c>
      <c r="V269" s="210" t="str">
        <f>IF(W269=0,"out of scope",(INDEX('CostModel Coef'!$C$17:$C$18,W269)))</f>
        <v>Elec</v>
      </c>
      <c r="W269" s="210">
        <v>2</v>
      </c>
      <c r="X269" s="210"/>
      <c r="Y269" s="116">
        <f>IFERROR(VLOOKUP(C269,LF_lamp!$A$8:$AI$68,35,0)*F269,0)</f>
        <v>0</v>
      </c>
      <c r="Z269" s="210"/>
      <c r="AA269" s="229">
        <f>VLOOKUP(D269,LF_Ballast!$A$8:$N$220,14,FALSE)</f>
        <v>0.9</v>
      </c>
      <c r="AB269" s="229" t="b">
        <f>VLOOKUP(D269,LF_Ballast!$A$8:$I$220,9,FALSE)="Dimming"</f>
        <v>0</v>
      </c>
      <c r="AC269" s="229" t="b">
        <f>VLOOKUP(D269,LF_Ballast!$A$8:$I$220,4,FALSE)="PS"</f>
        <v>0</v>
      </c>
      <c r="AD269" s="210"/>
      <c r="AE269" s="210">
        <f t="shared" si="41"/>
        <v>3</v>
      </c>
      <c r="AF269" s="184">
        <f t="shared" si="42"/>
        <v>0</v>
      </c>
      <c r="AG269" s="184">
        <f t="shared" si="43"/>
        <v>0</v>
      </c>
      <c r="AH269" s="184">
        <f>VLOOKUP($C269,LF_lamp!$A$8:$H$68,8,FALSE)*AE269</f>
        <v>51</v>
      </c>
      <c r="AI269" s="184">
        <f>VLOOKUP($C269,LF_lamp!$A$8:$H$68,8,FALSE)*AF269</f>
        <v>0</v>
      </c>
      <c r="AJ269" s="184">
        <f>VLOOKUP($C269,LF_lamp!$A$8:$H$68,8,FALSE)*AG269</f>
        <v>0</v>
      </c>
      <c r="AK269" s="184">
        <f t="shared" si="40"/>
        <v>0.33</v>
      </c>
      <c r="AL269" s="184">
        <f t="shared" si="44"/>
        <v>0</v>
      </c>
      <c r="AM269" s="184">
        <f t="shared" si="45"/>
        <v>0</v>
      </c>
      <c r="AN269" s="184"/>
      <c r="AO269" s="184">
        <f>IF($W269&gt;0,INDEX('CostModel Coef'!D$17:D$18,$W269),"")</f>
        <v>21.92</v>
      </c>
      <c r="AP269" s="184">
        <f>IF($W269&gt;0,INDEX('CostModel Coef'!E$17:E$18,$W269),"")</f>
        <v>0.161</v>
      </c>
      <c r="AQ269" s="184">
        <f>IF($W269&gt;0,INDEX('CostModel Coef'!F$17:F$18,$W269),"")</f>
        <v>19</v>
      </c>
      <c r="AR269" s="184">
        <f>IF($W269&gt;0,INDEX('CostModel Coef'!G$17:G$18,$W269),"")</f>
        <v>116</v>
      </c>
      <c r="AS269" s="184">
        <f>IF($W269&gt;0,INDEX('CostModel Coef'!H$17:H$18,$W269),"")</f>
        <v>-11.27</v>
      </c>
      <c r="AT269" s="184">
        <f>IF($W269&gt;0,INDEX('CostModel Coef'!I$17:I$18,$W269),"")</f>
        <v>0.74</v>
      </c>
      <c r="AU269" s="184">
        <f>IF($W269&gt;0,INDEX('CostModel Coef'!J$17:J$18,$W269),"")</f>
        <v>1.18</v>
      </c>
      <c r="AV269" s="184">
        <f>IF($W269&gt;0,INDEX('CostModel Coef'!K$17:K$18,$W269),"")</f>
        <v>31.59</v>
      </c>
      <c r="AW269" s="184">
        <f>IF($W269&gt;0,INDEX('CostModel Coef'!L$17:L$18,$W269),"")</f>
        <v>17.190000000000001</v>
      </c>
      <c r="AX269" s="184">
        <f>IF($W269&gt;0,INDEX('CostModel Coef'!M$17:M$18,$W269),"")</f>
        <v>0</v>
      </c>
      <c r="AY269" s="184">
        <f>IF($W269&gt;0,INDEX('CostModel Coef'!N$17:N$18,$W269),"")</f>
        <v>0</v>
      </c>
      <c r="AZ269" s="184">
        <f>IF($W269&gt;0,INDEX('CostModel Coef'!O$17:O$18,$W269),"")</f>
        <v>-10.14</v>
      </c>
      <c r="BA269" s="184"/>
      <c r="BB269" s="116">
        <f t="shared" si="49"/>
        <v>6.5970300000000002</v>
      </c>
      <c r="BC269" s="116">
        <f t="shared" si="46"/>
        <v>0</v>
      </c>
      <c r="BD269" s="116">
        <f t="shared" si="47"/>
        <v>0</v>
      </c>
      <c r="BE269" s="210"/>
      <c r="BF269" s="196" t="str">
        <f t="shared" si="48"/>
        <v/>
      </c>
      <c r="BG269" s="210"/>
      <c r="BH269" s="210"/>
    </row>
    <row r="270" spans="1:60" hidden="1">
      <c r="A270" s="210" t="s">
        <v>2547</v>
      </c>
      <c r="B270" s="210" t="s">
        <v>1317</v>
      </c>
      <c r="C270" s="210" t="s">
        <v>1267</v>
      </c>
      <c r="D270" s="210" t="s">
        <v>1409</v>
      </c>
      <c r="E270" s="210" t="s">
        <v>129</v>
      </c>
      <c r="F270" s="210">
        <v>1</v>
      </c>
      <c r="G270" s="210">
        <v>0.5</v>
      </c>
      <c r="H270" s="210">
        <v>2</v>
      </c>
      <c r="I270" s="210">
        <v>17</v>
      </c>
      <c r="J270" s="210" t="s">
        <v>2548</v>
      </c>
      <c r="K270" s="210" t="s">
        <v>83</v>
      </c>
      <c r="L270" s="210">
        <v>17</v>
      </c>
      <c r="M270" s="210"/>
      <c r="N270" s="210" t="s">
        <v>117</v>
      </c>
      <c r="O270" s="210"/>
      <c r="P270" s="210" t="s">
        <v>1799</v>
      </c>
      <c r="Q270" s="210" t="s">
        <v>129</v>
      </c>
      <c r="R270" s="210"/>
      <c r="S270" s="210" t="s">
        <v>111</v>
      </c>
      <c r="T270" s="210" t="s">
        <v>2549</v>
      </c>
      <c r="U270" s="115" t="s">
        <v>105</v>
      </c>
      <c r="V270" s="210" t="str">
        <f>IF(W270=0,"out of scope",(INDEX('CostModel Coef'!$C$17:$C$18,W270)))</f>
        <v>Elec</v>
      </c>
      <c r="W270" s="210">
        <v>2</v>
      </c>
      <c r="X270" s="210"/>
      <c r="Y270" s="116">
        <f>IFERROR(VLOOKUP(C270,LF_lamp!$A$8:$AI$68,35,0)*F270,0)</f>
        <v>0</v>
      </c>
      <c r="Z270" s="210"/>
      <c r="AA270" s="229">
        <f>VLOOKUP(D270,LF_Ballast!$A$8:$N$220,14,FALSE)</f>
        <v>0.9</v>
      </c>
      <c r="AB270" s="229" t="b">
        <f>VLOOKUP(D270,LF_Ballast!$A$8:$I$220,9,FALSE)="Dimming"</f>
        <v>0</v>
      </c>
      <c r="AC270" s="229" t="b">
        <f>VLOOKUP(D270,LF_Ballast!$A$8:$I$220,4,FALSE)="PS"</f>
        <v>0</v>
      </c>
      <c r="AD270" s="210"/>
      <c r="AE270" s="210">
        <f t="shared" si="41"/>
        <v>2</v>
      </c>
      <c r="AF270" s="184">
        <f t="shared" si="42"/>
        <v>0</v>
      </c>
      <c r="AG270" s="184">
        <f t="shared" si="43"/>
        <v>0</v>
      </c>
      <c r="AH270" s="184">
        <f>VLOOKUP($C270,LF_lamp!$A$8:$H$68,8,FALSE)*AE270</f>
        <v>34</v>
      </c>
      <c r="AI270" s="184">
        <f>VLOOKUP($C270,LF_lamp!$A$8:$H$68,8,FALSE)*AF270</f>
        <v>0</v>
      </c>
      <c r="AJ270" s="184">
        <f>VLOOKUP($C270,LF_lamp!$A$8:$H$68,8,FALSE)*AG270</f>
        <v>0</v>
      </c>
      <c r="AK270" s="184">
        <f t="shared" si="40"/>
        <v>0.5</v>
      </c>
      <c r="AL270" s="184">
        <f t="shared" si="44"/>
        <v>0</v>
      </c>
      <c r="AM270" s="184">
        <f t="shared" si="45"/>
        <v>0</v>
      </c>
      <c r="AN270" s="184"/>
      <c r="AO270" s="184">
        <f>IF($W270&gt;0,INDEX('CostModel Coef'!D$17:D$18,$W270),"")</f>
        <v>21.92</v>
      </c>
      <c r="AP270" s="184">
        <f>IF($W270&gt;0,INDEX('CostModel Coef'!E$17:E$18,$W270),"")</f>
        <v>0.161</v>
      </c>
      <c r="AQ270" s="184">
        <f>IF($W270&gt;0,INDEX('CostModel Coef'!F$17:F$18,$W270),"")</f>
        <v>19</v>
      </c>
      <c r="AR270" s="184">
        <f>IF($W270&gt;0,INDEX('CostModel Coef'!G$17:G$18,$W270),"")</f>
        <v>116</v>
      </c>
      <c r="AS270" s="184">
        <f>IF($W270&gt;0,INDEX('CostModel Coef'!H$17:H$18,$W270),"")</f>
        <v>-11.27</v>
      </c>
      <c r="AT270" s="184">
        <f>IF($W270&gt;0,INDEX('CostModel Coef'!I$17:I$18,$W270),"")</f>
        <v>0.74</v>
      </c>
      <c r="AU270" s="184">
        <f>IF($W270&gt;0,INDEX('CostModel Coef'!J$17:J$18,$W270),"")</f>
        <v>1.18</v>
      </c>
      <c r="AV270" s="184">
        <f>IF($W270&gt;0,INDEX('CostModel Coef'!K$17:K$18,$W270),"")</f>
        <v>31.59</v>
      </c>
      <c r="AW270" s="184">
        <f>IF($W270&gt;0,INDEX('CostModel Coef'!L$17:L$18,$W270),"")</f>
        <v>17.190000000000001</v>
      </c>
      <c r="AX270" s="184">
        <f>IF($W270&gt;0,INDEX('CostModel Coef'!M$17:M$18,$W270),"")</f>
        <v>0</v>
      </c>
      <c r="AY270" s="184">
        <f>IF($W270&gt;0,INDEX('CostModel Coef'!N$17:N$18,$W270),"")</f>
        <v>0</v>
      </c>
      <c r="AZ270" s="184">
        <f>IF($W270&gt;0,INDEX('CostModel Coef'!O$17:O$18,$W270),"")</f>
        <v>-10.14</v>
      </c>
      <c r="BA270" s="184"/>
      <c r="BB270" s="116">
        <f t="shared" si="49"/>
        <v>8.6270000000000007</v>
      </c>
      <c r="BC270" s="116">
        <f t="shared" si="46"/>
        <v>0</v>
      </c>
      <c r="BD270" s="116">
        <f t="shared" si="47"/>
        <v>0</v>
      </c>
      <c r="BE270" s="210"/>
      <c r="BF270" s="196" t="str">
        <f t="shared" si="48"/>
        <v/>
      </c>
      <c r="BG270" s="210"/>
      <c r="BH270" s="210"/>
    </row>
    <row r="271" spans="1:60" hidden="1">
      <c r="A271" s="210" t="s">
        <v>2550</v>
      </c>
      <c r="B271" s="210" t="s">
        <v>1317</v>
      </c>
      <c r="C271" s="210" t="s">
        <v>1267</v>
      </c>
      <c r="D271" s="210" t="s">
        <v>1409</v>
      </c>
      <c r="E271" s="210" t="s">
        <v>129</v>
      </c>
      <c r="F271" s="210">
        <v>1</v>
      </c>
      <c r="G271" s="210">
        <v>1</v>
      </c>
      <c r="H271" s="210">
        <v>1</v>
      </c>
      <c r="I271" s="210">
        <v>20</v>
      </c>
      <c r="J271" s="210" t="s">
        <v>2551</v>
      </c>
      <c r="K271" s="210" t="s">
        <v>83</v>
      </c>
      <c r="L271" s="210">
        <v>20</v>
      </c>
      <c r="M271" s="210"/>
      <c r="N271" s="210" t="s">
        <v>117</v>
      </c>
      <c r="O271" s="210"/>
      <c r="P271" s="210" t="s">
        <v>1799</v>
      </c>
      <c r="Q271" s="210" t="s">
        <v>129</v>
      </c>
      <c r="R271" s="210"/>
      <c r="S271" s="210" t="s">
        <v>111</v>
      </c>
      <c r="T271" s="210" t="s">
        <v>2552</v>
      </c>
      <c r="U271" s="115" t="s">
        <v>105</v>
      </c>
      <c r="V271" s="210" t="str">
        <f>IF(W271=0,"out of scope",(INDEX('CostModel Coef'!$C$17:$C$18,W271)))</f>
        <v>Elec</v>
      </c>
      <c r="W271" s="210">
        <v>2</v>
      </c>
      <c r="X271" s="210"/>
      <c r="Y271" s="116">
        <f>IFERROR(VLOOKUP(C271,LF_lamp!$A$8:$AI$68,35,0)*F271,0)</f>
        <v>0</v>
      </c>
      <c r="Z271" s="210"/>
      <c r="AA271" s="229">
        <f>VLOOKUP(D271,LF_Ballast!$A$8:$N$220,14,FALSE)</f>
        <v>0.9</v>
      </c>
      <c r="AB271" s="229" t="b">
        <f>VLOOKUP(D271,LF_Ballast!$A$8:$I$220,9,FALSE)="Dimming"</f>
        <v>0</v>
      </c>
      <c r="AC271" s="229" t="b">
        <f>VLOOKUP(D271,LF_Ballast!$A$8:$I$220,4,FALSE)="PS"</f>
        <v>0</v>
      </c>
      <c r="AD271" s="210"/>
      <c r="AE271" s="210">
        <f t="shared" si="41"/>
        <v>1</v>
      </c>
      <c r="AF271" s="184">
        <f t="shared" si="42"/>
        <v>0</v>
      </c>
      <c r="AG271" s="184">
        <f t="shared" si="43"/>
        <v>0</v>
      </c>
      <c r="AH271" s="184">
        <f>VLOOKUP($C271,LF_lamp!$A$8:$H$68,8,FALSE)*AE271</f>
        <v>17</v>
      </c>
      <c r="AI271" s="184">
        <f>VLOOKUP($C271,LF_lamp!$A$8:$H$68,8,FALSE)*AF271</f>
        <v>0</v>
      </c>
      <c r="AJ271" s="184">
        <f>VLOOKUP($C271,LF_lamp!$A$8:$H$68,8,FALSE)*AG271</f>
        <v>0</v>
      </c>
      <c r="AK271" s="184">
        <f t="shared" si="40"/>
        <v>1</v>
      </c>
      <c r="AL271" s="184">
        <f t="shared" si="44"/>
        <v>0</v>
      </c>
      <c r="AM271" s="184">
        <f t="shared" si="45"/>
        <v>0</v>
      </c>
      <c r="AN271" s="184"/>
      <c r="AO271" s="184">
        <f>IF($W271&gt;0,INDEX('CostModel Coef'!D$17:D$18,$W271),"")</f>
        <v>21.92</v>
      </c>
      <c r="AP271" s="184">
        <f>IF($W271&gt;0,INDEX('CostModel Coef'!E$17:E$18,$W271),"")</f>
        <v>0.161</v>
      </c>
      <c r="AQ271" s="184">
        <f>IF($W271&gt;0,INDEX('CostModel Coef'!F$17:F$18,$W271),"")</f>
        <v>19</v>
      </c>
      <c r="AR271" s="184">
        <f>IF($W271&gt;0,INDEX('CostModel Coef'!G$17:G$18,$W271),"")</f>
        <v>116</v>
      </c>
      <c r="AS271" s="184">
        <f>IF($W271&gt;0,INDEX('CostModel Coef'!H$17:H$18,$W271),"")</f>
        <v>-11.27</v>
      </c>
      <c r="AT271" s="184">
        <f>IF($W271&gt;0,INDEX('CostModel Coef'!I$17:I$18,$W271),"")</f>
        <v>0.74</v>
      </c>
      <c r="AU271" s="184">
        <f>IF($W271&gt;0,INDEX('CostModel Coef'!J$17:J$18,$W271),"")</f>
        <v>1.18</v>
      </c>
      <c r="AV271" s="184">
        <f>IF($W271&gt;0,INDEX('CostModel Coef'!K$17:K$18,$W271),"")</f>
        <v>31.59</v>
      </c>
      <c r="AW271" s="184">
        <f>IF($W271&gt;0,INDEX('CostModel Coef'!L$17:L$18,$W271),"")</f>
        <v>17.190000000000001</v>
      </c>
      <c r="AX271" s="184">
        <f>IF($W271&gt;0,INDEX('CostModel Coef'!M$17:M$18,$W271),"")</f>
        <v>0</v>
      </c>
      <c r="AY271" s="184">
        <f>IF($W271&gt;0,INDEX('CostModel Coef'!N$17:N$18,$W271),"")</f>
        <v>0</v>
      </c>
      <c r="AZ271" s="184">
        <f>IF($W271&gt;0,INDEX('CostModel Coef'!O$17:O$18,$W271),"")</f>
        <v>-10.14</v>
      </c>
      <c r="BA271" s="184"/>
      <c r="BB271" s="116">
        <f t="shared" si="49"/>
        <v>14.517000000000003</v>
      </c>
      <c r="BC271" s="116">
        <f t="shared" si="46"/>
        <v>0</v>
      </c>
      <c r="BD271" s="116">
        <f t="shared" si="47"/>
        <v>0</v>
      </c>
      <c r="BE271" s="210"/>
      <c r="BF271" s="196" t="str">
        <f t="shared" si="48"/>
        <v/>
      </c>
      <c r="BG271" s="210"/>
      <c r="BH271" s="210"/>
    </row>
    <row r="272" spans="1:60" hidden="1">
      <c r="A272" s="210" t="s">
        <v>2553</v>
      </c>
      <c r="B272" s="210" t="s">
        <v>1317</v>
      </c>
      <c r="C272" s="210" t="s">
        <v>1267</v>
      </c>
      <c r="D272" s="210" t="s">
        <v>1409</v>
      </c>
      <c r="E272" s="210" t="s">
        <v>129</v>
      </c>
      <c r="F272" s="210">
        <v>2</v>
      </c>
      <c r="G272" s="210">
        <v>0.5</v>
      </c>
      <c r="H272" s="210">
        <v>4</v>
      </c>
      <c r="I272" s="210">
        <v>31</v>
      </c>
      <c r="J272" s="210" t="s">
        <v>2554</v>
      </c>
      <c r="K272" s="210" t="s">
        <v>83</v>
      </c>
      <c r="L272" s="210">
        <v>31</v>
      </c>
      <c r="M272" s="210"/>
      <c r="N272" s="210" t="s">
        <v>117</v>
      </c>
      <c r="O272" s="210"/>
      <c r="P272" s="210" t="s">
        <v>1799</v>
      </c>
      <c r="Q272" s="210" t="s">
        <v>129</v>
      </c>
      <c r="R272" s="210"/>
      <c r="S272" s="210" t="s">
        <v>111</v>
      </c>
      <c r="T272" s="210" t="s">
        <v>2555</v>
      </c>
      <c r="U272" s="115" t="s">
        <v>105</v>
      </c>
      <c r="V272" s="210" t="str">
        <f>IF(W272=0,"out of scope",(INDEX('CostModel Coef'!$C$17:$C$18,W272)))</f>
        <v>Elec</v>
      </c>
      <c r="W272" s="210">
        <v>2</v>
      </c>
      <c r="X272" s="210"/>
      <c r="Y272" s="116">
        <f>IFERROR(VLOOKUP(C272,LF_lamp!$A$8:$AI$68,35,0)*F272,0)</f>
        <v>0</v>
      </c>
      <c r="Z272" s="210"/>
      <c r="AA272" s="229">
        <f>VLOOKUP(D272,LF_Ballast!$A$8:$N$220,14,FALSE)</f>
        <v>0.9</v>
      </c>
      <c r="AB272" s="229" t="b">
        <f>VLOOKUP(D272,LF_Ballast!$A$8:$I$220,9,FALSE)="Dimming"</f>
        <v>0</v>
      </c>
      <c r="AC272" s="229" t="b">
        <f>VLOOKUP(D272,LF_Ballast!$A$8:$I$220,4,FALSE)="PS"</f>
        <v>0</v>
      </c>
      <c r="AD272" s="210"/>
      <c r="AE272" s="210">
        <f t="shared" si="41"/>
        <v>4</v>
      </c>
      <c r="AF272" s="184">
        <f t="shared" si="42"/>
        <v>0</v>
      </c>
      <c r="AG272" s="184">
        <f t="shared" si="43"/>
        <v>0</v>
      </c>
      <c r="AH272" s="184">
        <f>VLOOKUP($C272,LF_lamp!$A$8:$H$68,8,FALSE)*AE272</f>
        <v>68</v>
      </c>
      <c r="AI272" s="184">
        <f>VLOOKUP($C272,LF_lamp!$A$8:$H$68,8,FALSE)*AF272</f>
        <v>0</v>
      </c>
      <c r="AJ272" s="184">
        <f>VLOOKUP($C272,LF_lamp!$A$8:$H$68,8,FALSE)*AG272</f>
        <v>0</v>
      </c>
      <c r="AK272" s="184">
        <f t="shared" si="40"/>
        <v>0.5</v>
      </c>
      <c r="AL272" s="184">
        <f t="shared" si="44"/>
        <v>0</v>
      </c>
      <c r="AM272" s="184">
        <f t="shared" si="45"/>
        <v>0</v>
      </c>
      <c r="AN272" s="184"/>
      <c r="AO272" s="184">
        <f>IF($W272&gt;0,INDEX('CostModel Coef'!D$17:D$18,$W272),"")</f>
        <v>21.92</v>
      </c>
      <c r="AP272" s="184">
        <f>IF($W272&gt;0,INDEX('CostModel Coef'!E$17:E$18,$W272),"")</f>
        <v>0.161</v>
      </c>
      <c r="AQ272" s="184">
        <f>IF($W272&gt;0,INDEX('CostModel Coef'!F$17:F$18,$W272),"")</f>
        <v>19</v>
      </c>
      <c r="AR272" s="184">
        <f>IF($W272&gt;0,INDEX('CostModel Coef'!G$17:G$18,$W272),"")</f>
        <v>116</v>
      </c>
      <c r="AS272" s="184">
        <f>IF($W272&gt;0,INDEX('CostModel Coef'!H$17:H$18,$W272),"")</f>
        <v>-11.27</v>
      </c>
      <c r="AT272" s="184">
        <f>IF($W272&gt;0,INDEX('CostModel Coef'!I$17:I$18,$W272),"")</f>
        <v>0.74</v>
      </c>
      <c r="AU272" s="184">
        <f>IF($W272&gt;0,INDEX('CostModel Coef'!J$17:J$18,$W272),"")</f>
        <v>1.18</v>
      </c>
      <c r="AV272" s="184">
        <f>IF($W272&gt;0,INDEX('CostModel Coef'!K$17:K$18,$W272),"")</f>
        <v>31.59</v>
      </c>
      <c r="AW272" s="184">
        <f>IF($W272&gt;0,INDEX('CostModel Coef'!L$17:L$18,$W272),"")</f>
        <v>17.190000000000001</v>
      </c>
      <c r="AX272" s="184">
        <f>IF($W272&gt;0,INDEX('CostModel Coef'!M$17:M$18,$W272),"")</f>
        <v>0</v>
      </c>
      <c r="AY272" s="184">
        <f>IF($W272&gt;0,INDEX('CostModel Coef'!N$17:N$18,$W272),"")</f>
        <v>0</v>
      </c>
      <c r="AZ272" s="184">
        <f>IF($W272&gt;0,INDEX('CostModel Coef'!O$17:O$18,$W272),"")</f>
        <v>-10.14</v>
      </c>
      <c r="BA272" s="184"/>
      <c r="BB272" s="116">
        <f t="shared" si="49"/>
        <v>11.364000000000001</v>
      </c>
      <c r="BC272" s="116">
        <f t="shared" si="46"/>
        <v>0</v>
      </c>
      <c r="BD272" s="116">
        <f t="shared" si="47"/>
        <v>0</v>
      </c>
      <c r="BE272" s="210"/>
      <c r="BF272" s="196" t="str">
        <f t="shared" si="48"/>
        <v/>
      </c>
      <c r="BG272" s="210"/>
      <c r="BH272" s="210"/>
    </row>
    <row r="273" spans="1:60" hidden="1">
      <c r="A273" s="210" t="s">
        <v>2556</v>
      </c>
      <c r="B273" s="210" t="s">
        <v>1317</v>
      </c>
      <c r="C273" s="210" t="s">
        <v>1267</v>
      </c>
      <c r="D273" s="210" t="s">
        <v>1409</v>
      </c>
      <c r="E273" s="210" t="s">
        <v>129</v>
      </c>
      <c r="F273" s="210">
        <v>2</v>
      </c>
      <c r="G273" s="210">
        <v>1</v>
      </c>
      <c r="H273" s="210">
        <v>2</v>
      </c>
      <c r="I273" s="210">
        <v>33</v>
      </c>
      <c r="J273" s="210" t="s">
        <v>2557</v>
      </c>
      <c r="K273" s="210" t="s">
        <v>83</v>
      </c>
      <c r="L273" s="210">
        <v>33</v>
      </c>
      <c r="M273" s="210"/>
      <c r="N273" s="210" t="s">
        <v>117</v>
      </c>
      <c r="O273" s="210"/>
      <c r="P273" s="210" t="s">
        <v>1799</v>
      </c>
      <c r="Q273" s="210" t="s">
        <v>129</v>
      </c>
      <c r="R273" s="210"/>
      <c r="S273" s="210" t="s">
        <v>111</v>
      </c>
      <c r="T273" s="210" t="s">
        <v>2558</v>
      </c>
      <c r="U273" s="115" t="s">
        <v>105</v>
      </c>
      <c r="V273" s="210" t="str">
        <f>IF(W273=0,"out of scope",(INDEX('CostModel Coef'!$C$17:$C$18,W273)))</f>
        <v>Elec</v>
      </c>
      <c r="W273" s="210">
        <v>2</v>
      </c>
      <c r="X273" s="210"/>
      <c r="Y273" s="116">
        <f>IFERROR(VLOOKUP(C273,LF_lamp!$A$8:$AI$68,35,0)*F273,0)</f>
        <v>0</v>
      </c>
      <c r="Z273" s="210"/>
      <c r="AA273" s="229">
        <f>VLOOKUP(D273,LF_Ballast!$A$8:$N$220,14,FALSE)</f>
        <v>0.9</v>
      </c>
      <c r="AB273" s="229" t="b">
        <f>VLOOKUP(D273,LF_Ballast!$A$8:$I$220,9,FALSE)="Dimming"</f>
        <v>0</v>
      </c>
      <c r="AC273" s="229" t="b">
        <f>VLOOKUP(D273,LF_Ballast!$A$8:$I$220,4,FALSE)="PS"</f>
        <v>0</v>
      </c>
      <c r="AD273" s="210"/>
      <c r="AE273" s="210">
        <f t="shared" si="41"/>
        <v>2</v>
      </c>
      <c r="AF273" s="184">
        <f t="shared" si="42"/>
        <v>0</v>
      </c>
      <c r="AG273" s="184">
        <f t="shared" si="43"/>
        <v>0</v>
      </c>
      <c r="AH273" s="184">
        <f>VLOOKUP($C273,LF_lamp!$A$8:$H$68,8,FALSE)*AE273</f>
        <v>34</v>
      </c>
      <c r="AI273" s="184">
        <f>VLOOKUP($C273,LF_lamp!$A$8:$H$68,8,FALSE)*AF273</f>
        <v>0</v>
      </c>
      <c r="AJ273" s="184">
        <f>VLOOKUP($C273,LF_lamp!$A$8:$H$68,8,FALSE)*AG273</f>
        <v>0</v>
      </c>
      <c r="AK273" s="184">
        <f t="shared" ref="AK273:AK336" si="50">IF(ISNUMBER($H273),$G273,1)</f>
        <v>1</v>
      </c>
      <c r="AL273" s="184">
        <f t="shared" si="44"/>
        <v>0</v>
      </c>
      <c r="AM273" s="184">
        <f t="shared" si="45"/>
        <v>0</v>
      </c>
      <c r="AN273" s="184"/>
      <c r="AO273" s="184">
        <f>IF($W273&gt;0,INDEX('CostModel Coef'!D$17:D$18,$W273),"")</f>
        <v>21.92</v>
      </c>
      <c r="AP273" s="184">
        <f>IF($W273&gt;0,INDEX('CostModel Coef'!E$17:E$18,$W273),"")</f>
        <v>0.161</v>
      </c>
      <c r="AQ273" s="184">
        <f>IF($W273&gt;0,INDEX('CostModel Coef'!F$17:F$18,$W273),"")</f>
        <v>19</v>
      </c>
      <c r="AR273" s="184">
        <f>IF($W273&gt;0,INDEX('CostModel Coef'!G$17:G$18,$W273),"")</f>
        <v>116</v>
      </c>
      <c r="AS273" s="184">
        <f>IF($W273&gt;0,INDEX('CostModel Coef'!H$17:H$18,$W273),"")</f>
        <v>-11.27</v>
      </c>
      <c r="AT273" s="184">
        <f>IF($W273&gt;0,INDEX('CostModel Coef'!I$17:I$18,$W273),"")</f>
        <v>0.74</v>
      </c>
      <c r="AU273" s="184">
        <f>IF($W273&gt;0,INDEX('CostModel Coef'!J$17:J$18,$W273),"")</f>
        <v>1.18</v>
      </c>
      <c r="AV273" s="184">
        <f>IF($W273&gt;0,INDEX('CostModel Coef'!K$17:K$18,$W273),"")</f>
        <v>31.59</v>
      </c>
      <c r="AW273" s="184">
        <f>IF($W273&gt;0,INDEX('CostModel Coef'!L$17:L$18,$W273),"")</f>
        <v>17.190000000000001</v>
      </c>
      <c r="AX273" s="184">
        <f>IF($W273&gt;0,INDEX('CostModel Coef'!M$17:M$18,$W273),"")</f>
        <v>0</v>
      </c>
      <c r="AY273" s="184">
        <f>IF($W273&gt;0,INDEX('CostModel Coef'!N$17:N$18,$W273),"")</f>
        <v>0</v>
      </c>
      <c r="AZ273" s="184">
        <f>IF($W273&gt;0,INDEX('CostModel Coef'!O$17:O$18,$W273),"")</f>
        <v>-10.14</v>
      </c>
      <c r="BA273" s="184"/>
      <c r="BB273" s="116">
        <f t="shared" si="49"/>
        <v>17.254000000000001</v>
      </c>
      <c r="BC273" s="116">
        <f t="shared" si="46"/>
        <v>0</v>
      </c>
      <c r="BD273" s="116">
        <f t="shared" si="47"/>
        <v>0</v>
      </c>
      <c r="BE273" s="210"/>
      <c r="BF273" s="196" t="str">
        <f t="shared" si="48"/>
        <v/>
      </c>
      <c r="BG273" s="210"/>
      <c r="BH273" s="210"/>
    </row>
    <row r="274" spans="1:60" hidden="1">
      <c r="A274" s="210" t="s">
        <v>2559</v>
      </c>
      <c r="B274" s="210" t="s">
        <v>1317</v>
      </c>
      <c r="C274" s="210" t="s">
        <v>1267</v>
      </c>
      <c r="D274" s="210" t="s">
        <v>1409</v>
      </c>
      <c r="E274" s="210" t="s">
        <v>129</v>
      </c>
      <c r="F274" s="210">
        <v>3</v>
      </c>
      <c r="G274" s="210">
        <v>1</v>
      </c>
      <c r="H274" s="210">
        <v>3</v>
      </c>
      <c r="I274" s="210">
        <v>47</v>
      </c>
      <c r="J274" s="210" t="s">
        <v>2560</v>
      </c>
      <c r="K274" s="210" t="s">
        <v>83</v>
      </c>
      <c r="L274" s="210">
        <v>47</v>
      </c>
      <c r="M274" s="210"/>
      <c r="N274" s="210" t="s">
        <v>117</v>
      </c>
      <c r="O274" s="210"/>
      <c r="P274" s="210" t="s">
        <v>1799</v>
      </c>
      <c r="Q274" s="210" t="s">
        <v>129</v>
      </c>
      <c r="R274" s="210"/>
      <c r="S274" s="210" t="s">
        <v>111</v>
      </c>
      <c r="T274" s="210" t="s">
        <v>2561</v>
      </c>
      <c r="U274" s="115" t="s">
        <v>105</v>
      </c>
      <c r="V274" s="210" t="str">
        <f>IF(W274=0,"out of scope",(INDEX('CostModel Coef'!$C$17:$C$18,W274)))</f>
        <v>Elec</v>
      </c>
      <c r="W274" s="210">
        <v>2</v>
      </c>
      <c r="X274" s="210"/>
      <c r="Y274" s="116">
        <f>IFERROR(VLOOKUP(C274,LF_lamp!$A$8:$AI$68,35,0)*F274,0)</f>
        <v>0</v>
      </c>
      <c r="Z274" s="210"/>
      <c r="AA274" s="229">
        <f>VLOOKUP(D274,LF_Ballast!$A$8:$N$220,14,FALSE)</f>
        <v>0.9</v>
      </c>
      <c r="AB274" s="229" t="b">
        <f>VLOOKUP(D274,LF_Ballast!$A$8:$I$220,9,FALSE)="Dimming"</f>
        <v>0</v>
      </c>
      <c r="AC274" s="229" t="b">
        <f>VLOOKUP(D274,LF_Ballast!$A$8:$I$220,4,FALSE)="PS"</f>
        <v>0</v>
      </c>
      <c r="AD274" s="210"/>
      <c r="AE274" s="210">
        <f t="shared" si="41"/>
        <v>3</v>
      </c>
      <c r="AF274" s="184">
        <f t="shared" si="42"/>
        <v>0</v>
      </c>
      <c r="AG274" s="184">
        <f t="shared" si="43"/>
        <v>0</v>
      </c>
      <c r="AH274" s="184">
        <f>VLOOKUP($C274,LF_lamp!$A$8:$H$68,8,FALSE)*AE274</f>
        <v>51</v>
      </c>
      <c r="AI274" s="184">
        <f>VLOOKUP($C274,LF_lamp!$A$8:$H$68,8,FALSE)*AF274</f>
        <v>0</v>
      </c>
      <c r="AJ274" s="184">
        <f>VLOOKUP($C274,LF_lamp!$A$8:$H$68,8,FALSE)*AG274</f>
        <v>0</v>
      </c>
      <c r="AK274" s="184">
        <f t="shared" si="50"/>
        <v>1</v>
      </c>
      <c r="AL274" s="184">
        <f t="shared" si="44"/>
        <v>0</v>
      </c>
      <c r="AM274" s="184">
        <f t="shared" si="45"/>
        <v>0</v>
      </c>
      <c r="AN274" s="184"/>
      <c r="AO274" s="184">
        <f>IF($W274&gt;0,INDEX('CostModel Coef'!D$17:D$18,$W274),"")</f>
        <v>21.92</v>
      </c>
      <c r="AP274" s="184">
        <f>IF($W274&gt;0,INDEX('CostModel Coef'!E$17:E$18,$W274),"")</f>
        <v>0.161</v>
      </c>
      <c r="AQ274" s="184">
        <f>IF($W274&gt;0,INDEX('CostModel Coef'!F$17:F$18,$W274),"")</f>
        <v>19</v>
      </c>
      <c r="AR274" s="184">
        <f>IF($W274&gt;0,INDEX('CostModel Coef'!G$17:G$18,$W274),"")</f>
        <v>116</v>
      </c>
      <c r="AS274" s="184">
        <f>IF($W274&gt;0,INDEX('CostModel Coef'!H$17:H$18,$W274),"")</f>
        <v>-11.27</v>
      </c>
      <c r="AT274" s="184">
        <f>IF($W274&gt;0,INDEX('CostModel Coef'!I$17:I$18,$W274),"")</f>
        <v>0.74</v>
      </c>
      <c r="AU274" s="184">
        <f>IF($W274&gt;0,INDEX('CostModel Coef'!J$17:J$18,$W274),"")</f>
        <v>1.18</v>
      </c>
      <c r="AV274" s="184">
        <f>IF($W274&gt;0,INDEX('CostModel Coef'!K$17:K$18,$W274),"")</f>
        <v>31.59</v>
      </c>
      <c r="AW274" s="184">
        <f>IF($W274&gt;0,INDEX('CostModel Coef'!L$17:L$18,$W274),"")</f>
        <v>17.190000000000001</v>
      </c>
      <c r="AX274" s="184">
        <f>IF($W274&gt;0,INDEX('CostModel Coef'!M$17:M$18,$W274),"")</f>
        <v>0</v>
      </c>
      <c r="AY274" s="184">
        <f>IF($W274&gt;0,INDEX('CostModel Coef'!N$17:N$18,$W274),"")</f>
        <v>0</v>
      </c>
      <c r="AZ274" s="184">
        <f>IF($W274&gt;0,INDEX('CostModel Coef'!O$17:O$18,$W274),"")</f>
        <v>-10.14</v>
      </c>
      <c r="BA274" s="184"/>
      <c r="BB274" s="116">
        <f t="shared" si="49"/>
        <v>19.991</v>
      </c>
      <c r="BC274" s="116">
        <f t="shared" si="46"/>
        <v>0</v>
      </c>
      <c r="BD274" s="116">
        <f t="shared" si="47"/>
        <v>0</v>
      </c>
      <c r="BE274" s="210"/>
      <c r="BF274" s="196" t="str">
        <f t="shared" si="48"/>
        <v/>
      </c>
      <c r="BG274" s="210"/>
      <c r="BH274" s="210"/>
    </row>
    <row r="275" spans="1:60" hidden="1">
      <c r="A275" s="210" t="s">
        <v>2562</v>
      </c>
      <c r="B275" s="210" t="s">
        <v>1317</v>
      </c>
      <c r="C275" s="210" t="s">
        <v>1267</v>
      </c>
      <c r="D275" s="210" t="s">
        <v>1409</v>
      </c>
      <c r="E275" s="210" t="s">
        <v>129</v>
      </c>
      <c r="F275" s="210">
        <v>4</v>
      </c>
      <c r="G275" s="210">
        <v>1</v>
      </c>
      <c r="H275" s="210">
        <v>4</v>
      </c>
      <c r="I275" s="210">
        <v>61</v>
      </c>
      <c r="J275" s="210" t="s">
        <v>2563</v>
      </c>
      <c r="K275" s="210" t="s">
        <v>83</v>
      </c>
      <c r="L275" s="210">
        <v>61</v>
      </c>
      <c r="M275" s="210"/>
      <c r="N275" s="210" t="s">
        <v>117</v>
      </c>
      <c r="O275" s="210"/>
      <c r="P275" s="210" t="s">
        <v>1799</v>
      </c>
      <c r="Q275" s="210" t="s">
        <v>129</v>
      </c>
      <c r="R275" s="210"/>
      <c r="S275" s="210" t="s">
        <v>111</v>
      </c>
      <c r="T275" s="210" t="s">
        <v>2564</v>
      </c>
      <c r="U275" s="115" t="s">
        <v>105</v>
      </c>
      <c r="V275" s="210" t="str">
        <f>IF(W275=0,"out of scope",(INDEX('CostModel Coef'!$C$17:$C$18,W275)))</f>
        <v>Elec</v>
      </c>
      <c r="W275" s="210">
        <v>2</v>
      </c>
      <c r="X275" s="210"/>
      <c r="Y275" s="116">
        <f>IFERROR(VLOOKUP(C275,LF_lamp!$A$8:$AI$68,35,0)*F275,0)</f>
        <v>0</v>
      </c>
      <c r="Z275" s="210"/>
      <c r="AA275" s="229">
        <f>VLOOKUP(D275,LF_Ballast!$A$8:$N$220,14,FALSE)</f>
        <v>0.9</v>
      </c>
      <c r="AB275" s="229" t="b">
        <f>VLOOKUP(D275,LF_Ballast!$A$8:$I$220,9,FALSE)="Dimming"</f>
        <v>0</v>
      </c>
      <c r="AC275" s="229" t="b">
        <f>VLOOKUP(D275,LF_Ballast!$A$8:$I$220,4,FALSE)="PS"</f>
        <v>0</v>
      </c>
      <c r="AD275" s="210"/>
      <c r="AE275" s="210">
        <f t="shared" si="41"/>
        <v>4</v>
      </c>
      <c r="AF275" s="184">
        <f t="shared" si="42"/>
        <v>0</v>
      </c>
      <c r="AG275" s="184">
        <f t="shared" si="43"/>
        <v>0</v>
      </c>
      <c r="AH275" s="184">
        <f>VLOOKUP($C275,LF_lamp!$A$8:$H$68,8,FALSE)*AE275</f>
        <v>68</v>
      </c>
      <c r="AI275" s="184">
        <f>VLOOKUP($C275,LF_lamp!$A$8:$H$68,8,FALSE)*AF275</f>
        <v>0</v>
      </c>
      <c r="AJ275" s="184">
        <f>VLOOKUP($C275,LF_lamp!$A$8:$H$68,8,FALSE)*AG275</f>
        <v>0</v>
      </c>
      <c r="AK275" s="184">
        <f t="shared" si="50"/>
        <v>1</v>
      </c>
      <c r="AL275" s="184">
        <f t="shared" si="44"/>
        <v>0</v>
      </c>
      <c r="AM275" s="184">
        <f t="shared" si="45"/>
        <v>0</v>
      </c>
      <c r="AN275" s="184"/>
      <c r="AO275" s="184">
        <f>IF($W275&gt;0,INDEX('CostModel Coef'!D$17:D$18,$W275),"")</f>
        <v>21.92</v>
      </c>
      <c r="AP275" s="184">
        <f>IF($W275&gt;0,INDEX('CostModel Coef'!E$17:E$18,$W275),"")</f>
        <v>0.161</v>
      </c>
      <c r="AQ275" s="184">
        <f>IF($W275&gt;0,INDEX('CostModel Coef'!F$17:F$18,$W275),"")</f>
        <v>19</v>
      </c>
      <c r="AR275" s="184">
        <f>IF($W275&gt;0,INDEX('CostModel Coef'!G$17:G$18,$W275),"")</f>
        <v>116</v>
      </c>
      <c r="AS275" s="184">
        <f>IF($W275&gt;0,INDEX('CostModel Coef'!H$17:H$18,$W275),"")</f>
        <v>-11.27</v>
      </c>
      <c r="AT275" s="184">
        <f>IF($W275&gt;0,INDEX('CostModel Coef'!I$17:I$18,$W275),"")</f>
        <v>0.74</v>
      </c>
      <c r="AU275" s="184">
        <f>IF($W275&gt;0,INDEX('CostModel Coef'!J$17:J$18,$W275),"")</f>
        <v>1.18</v>
      </c>
      <c r="AV275" s="184">
        <f>IF($W275&gt;0,INDEX('CostModel Coef'!K$17:K$18,$W275),"")</f>
        <v>31.59</v>
      </c>
      <c r="AW275" s="184">
        <f>IF($W275&gt;0,INDEX('CostModel Coef'!L$17:L$18,$W275),"")</f>
        <v>17.190000000000001</v>
      </c>
      <c r="AX275" s="184">
        <f>IF($W275&gt;0,INDEX('CostModel Coef'!M$17:M$18,$W275),"")</f>
        <v>0</v>
      </c>
      <c r="AY275" s="184">
        <f>IF($W275&gt;0,INDEX('CostModel Coef'!N$17:N$18,$W275),"")</f>
        <v>0</v>
      </c>
      <c r="AZ275" s="184">
        <f>IF($W275&gt;0,INDEX('CostModel Coef'!O$17:O$18,$W275),"")</f>
        <v>-10.14</v>
      </c>
      <c r="BA275" s="184"/>
      <c r="BB275" s="116">
        <f t="shared" si="49"/>
        <v>22.728000000000002</v>
      </c>
      <c r="BC275" s="116">
        <f t="shared" si="46"/>
        <v>0</v>
      </c>
      <c r="BD275" s="116">
        <f t="shared" si="47"/>
        <v>0</v>
      </c>
      <c r="BE275" s="210"/>
      <c r="BF275" s="196" t="str">
        <f t="shared" si="48"/>
        <v/>
      </c>
      <c r="BG275" s="210"/>
      <c r="BH275" s="210"/>
    </row>
    <row r="276" spans="1:60" hidden="1">
      <c r="A276" s="210" t="s">
        <v>2565</v>
      </c>
      <c r="B276" s="210" t="s">
        <v>587</v>
      </c>
      <c r="C276" s="210" t="s">
        <v>1267</v>
      </c>
      <c r="D276" s="210" t="s">
        <v>1409</v>
      </c>
      <c r="E276" s="210" t="s">
        <v>129</v>
      </c>
      <c r="F276" s="210">
        <v>2</v>
      </c>
      <c r="G276" s="210">
        <v>1</v>
      </c>
      <c r="H276" s="210">
        <v>2</v>
      </c>
      <c r="I276" s="210">
        <v>31</v>
      </c>
      <c r="J276" s="210"/>
      <c r="K276" s="210" t="s">
        <v>83</v>
      </c>
      <c r="L276" s="210">
        <v>31</v>
      </c>
      <c r="M276" s="210"/>
      <c r="N276" s="210" t="s">
        <v>1290</v>
      </c>
      <c r="O276" s="210"/>
      <c r="P276" s="210" t="s">
        <v>1799</v>
      </c>
      <c r="Q276" s="210" t="s">
        <v>136</v>
      </c>
      <c r="R276" s="210"/>
      <c r="S276" s="210" t="s">
        <v>111</v>
      </c>
      <c r="T276" s="210" t="s">
        <v>2566</v>
      </c>
      <c r="U276" s="115" t="s">
        <v>105</v>
      </c>
      <c r="V276" s="210" t="str">
        <f>IF(W276=0,"out of scope",(INDEX('CostModel Coef'!$C$17:$C$18,W276)))</f>
        <v>Elec</v>
      </c>
      <c r="W276" s="210">
        <v>2</v>
      </c>
      <c r="X276" s="210"/>
      <c r="Y276" s="116">
        <f>IFERROR(VLOOKUP(C276,LF_lamp!$A$8:$AI$68,35,0)*F276,0)</f>
        <v>0</v>
      </c>
      <c r="Z276" s="210"/>
      <c r="AA276" s="229">
        <f>VLOOKUP(D276,LF_Ballast!$A$8:$N$220,14,FALSE)</f>
        <v>0.9</v>
      </c>
      <c r="AB276" s="229" t="b">
        <f>VLOOKUP(D276,LF_Ballast!$A$8:$I$220,9,FALSE)="Dimming"</f>
        <v>0</v>
      </c>
      <c r="AC276" s="229" t="b">
        <f>VLOOKUP(D276,LF_Ballast!$A$8:$I$220,4,FALSE)="PS"</f>
        <v>0</v>
      </c>
      <c r="AD276" s="210"/>
      <c r="AE276" s="210">
        <f t="shared" si="41"/>
        <v>2</v>
      </c>
      <c r="AF276" s="184">
        <f t="shared" si="42"/>
        <v>0</v>
      </c>
      <c r="AG276" s="184">
        <f t="shared" si="43"/>
        <v>0</v>
      </c>
      <c r="AH276" s="184">
        <f>VLOOKUP($C276,LF_lamp!$A$8:$H$68,8,FALSE)*AE276</f>
        <v>34</v>
      </c>
      <c r="AI276" s="184">
        <f>VLOOKUP($C276,LF_lamp!$A$8:$H$68,8,FALSE)*AF276</f>
        <v>0</v>
      </c>
      <c r="AJ276" s="184">
        <f>VLOOKUP($C276,LF_lamp!$A$8:$H$68,8,FALSE)*AG276</f>
        <v>0</v>
      </c>
      <c r="AK276" s="184">
        <f t="shared" si="50"/>
        <v>1</v>
      </c>
      <c r="AL276" s="184">
        <f t="shared" si="44"/>
        <v>0</v>
      </c>
      <c r="AM276" s="184">
        <f t="shared" si="45"/>
        <v>0</v>
      </c>
      <c r="AN276" s="184"/>
      <c r="AO276" s="184">
        <f>IF($W276&gt;0,INDEX('CostModel Coef'!D$17:D$18,$W276),"")</f>
        <v>21.92</v>
      </c>
      <c r="AP276" s="184">
        <f>IF($W276&gt;0,INDEX('CostModel Coef'!E$17:E$18,$W276),"")</f>
        <v>0.161</v>
      </c>
      <c r="AQ276" s="184">
        <f>IF($W276&gt;0,INDEX('CostModel Coef'!F$17:F$18,$W276),"")</f>
        <v>19</v>
      </c>
      <c r="AR276" s="184">
        <f>IF($W276&gt;0,INDEX('CostModel Coef'!G$17:G$18,$W276),"")</f>
        <v>116</v>
      </c>
      <c r="AS276" s="184">
        <f>IF($W276&gt;0,INDEX('CostModel Coef'!H$17:H$18,$W276),"")</f>
        <v>-11.27</v>
      </c>
      <c r="AT276" s="184">
        <f>IF($W276&gt;0,INDEX('CostModel Coef'!I$17:I$18,$W276),"")</f>
        <v>0.74</v>
      </c>
      <c r="AU276" s="184">
        <f>IF($W276&gt;0,INDEX('CostModel Coef'!J$17:J$18,$W276),"")</f>
        <v>1.18</v>
      </c>
      <c r="AV276" s="184">
        <f>IF($W276&gt;0,INDEX('CostModel Coef'!K$17:K$18,$W276),"")</f>
        <v>31.59</v>
      </c>
      <c r="AW276" s="184">
        <f>IF($W276&gt;0,INDEX('CostModel Coef'!L$17:L$18,$W276),"")</f>
        <v>17.190000000000001</v>
      </c>
      <c r="AX276" s="184">
        <f>IF($W276&gt;0,INDEX('CostModel Coef'!M$17:M$18,$W276),"")</f>
        <v>0</v>
      </c>
      <c r="AY276" s="184">
        <f>IF($W276&gt;0,INDEX('CostModel Coef'!N$17:N$18,$W276),"")</f>
        <v>0</v>
      </c>
      <c r="AZ276" s="184">
        <f>IF($W276&gt;0,INDEX('CostModel Coef'!O$17:O$18,$W276),"")</f>
        <v>-10.14</v>
      </c>
      <c r="BA276" s="184"/>
      <c r="BB276" s="116">
        <f t="shared" si="49"/>
        <v>17.254000000000001</v>
      </c>
      <c r="BC276" s="116">
        <f t="shared" si="46"/>
        <v>0</v>
      </c>
      <c r="BD276" s="116">
        <f t="shared" si="47"/>
        <v>0</v>
      </c>
      <c r="BE276" s="210"/>
      <c r="BF276" s="196" t="str">
        <f t="shared" si="48"/>
        <v/>
      </c>
      <c r="BG276" s="210"/>
      <c r="BH276" s="210"/>
    </row>
    <row r="277" spans="1:60" hidden="1">
      <c r="A277" s="210" t="s">
        <v>2567</v>
      </c>
      <c r="B277" s="210" t="s">
        <v>1317</v>
      </c>
      <c r="C277" s="210" t="s">
        <v>1267</v>
      </c>
      <c r="D277" s="210" t="s">
        <v>1491</v>
      </c>
      <c r="E277" s="210" t="s">
        <v>129</v>
      </c>
      <c r="F277" s="210">
        <v>1</v>
      </c>
      <c r="G277" s="210">
        <v>0.25</v>
      </c>
      <c r="H277" s="210">
        <v>4</v>
      </c>
      <c r="I277" s="210">
        <v>14</v>
      </c>
      <c r="J277" s="210" t="s">
        <v>2568</v>
      </c>
      <c r="K277" s="210" t="s">
        <v>83</v>
      </c>
      <c r="L277" s="210">
        <v>14</v>
      </c>
      <c r="M277" s="210"/>
      <c r="N277" s="210" t="s">
        <v>117</v>
      </c>
      <c r="O277" s="210"/>
      <c r="P277" s="210" t="s">
        <v>1799</v>
      </c>
      <c r="Q277" s="210" t="s">
        <v>129</v>
      </c>
      <c r="R277" s="210"/>
      <c r="S277" s="210" t="s">
        <v>111</v>
      </c>
      <c r="T277" s="210" t="s">
        <v>2569</v>
      </c>
      <c r="U277" s="115" t="s">
        <v>105</v>
      </c>
      <c r="V277" s="210" t="str">
        <f>IF(W277=0,"out of scope",(INDEX('CostModel Coef'!$C$17:$C$18,W277)))</f>
        <v>Elec</v>
      </c>
      <c r="W277" s="210">
        <v>2</v>
      </c>
      <c r="X277" s="210"/>
      <c r="Y277" s="116">
        <f>IFERROR(VLOOKUP(C277,LF_lamp!$A$8:$AI$68,35,0)*F277,0)</f>
        <v>0</v>
      </c>
      <c r="Z277" s="210"/>
      <c r="AA277" s="229">
        <f>VLOOKUP(D277,LF_Ballast!$A$8:$N$220,14,FALSE)</f>
        <v>0.82499999999999996</v>
      </c>
      <c r="AB277" s="229" t="b">
        <f>VLOOKUP(D277,LF_Ballast!$A$8:$I$220,9,FALSE)="Dimming"</f>
        <v>0</v>
      </c>
      <c r="AC277" s="229" t="b">
        <f>VLOOKUP(D277,LF_Ballast!$A$8:$I$220,4,FALSE)="PS"</f>
        <v>0</v>
      </c>
      <c r="AD277" s="210"/>
      <c r="AE277" s="210">
        <f t="shared" si="41"/>
        <v>4</v>
      </c>
      <c r="AF277" s="184">
        <f t="shared" si="42"/>
        <v>0</v>
      </c>
      <c r="AG277" s="184">
        <f t="shared" si="43"/>
        <v>0</v>
      </c>
      <c r="AH277" s="184">
        <f>VLOOKUP($C277,LF_lamp!$A$8:$H$68,8,FALSE)*AE277</f>
        <v>68</v>
      </c>
      <c r="AI277" s="184">
        <f>VLOOKUP($C277,LF_lamp!$A$8:$H$68,8,FALSE)*AF277</f>
        <v>0</v>
      </c>
      <c r="AJ277" s="184">
        <f>VLOOKUP($C277,LF_lamp!$A$8:$H$68,8,FALSE)*AG277</f>
        <v>0</v>
      </c>
      <c r="AK277" s="184">
        <f t="shared" si="50"/>
        <v>0.25</v>
      </c>
      <c r="AL277" s="184">
        <f t="shared" si="44"/>
        <v>0</v>
      </c>
      <c r="AM277" s="184">
        <f t="shared" si="45"/>
        <v>0</v>
      </c>
      <c r="AN277" s="184"/>
      <c r="AO277" s="184">
        <f>IF($W277&gt;0,INDEX('CostModel Coef'!D$17:D$18,$W277),"")</f>
        <v>21.92</v>
      </c>
      <c r="AP277" s="184">
        <f>IF($W277&gt;0,INDEX('CostModel Coef'!E$17:E$18,$W277),"")</f>
        <v>0.161</v>
      </c>
      <c r="AQ277" s="184">
        <f>IF($W277&gt;0,INDEX('CostModel Coef'!F$17:F$18,$W277),"")</f>
        <v>19</v>
      </c>
      <c r="AR277" s="184">
        <f>IF($W277&gt;0,INDEX('CostModel Coef'!G$17:G$18,$W277),"")</f>
        <v>116</v>
      </c>
      <c r="AS277" s="184">
        <f>IF($W277&gt;0,INDEX('CostModel Coef'!H$17:H$18,$W277),"")</f>
        <v>-11.27</v>
      </c>
      <c r="AT277" s="184">
        <f>IF($W277&gt;0,INDEX('CostModel Coef'!I$17:I$18,$W277),"")</f>
        <v>0.74</v>
      </c>
      <c r="AU277" s="184">
        <f>IF($W277&gt;0,INDEX('CostModel Coef'!J$17:J$18,$W277),"")</f>
        <v>1.18</v>
      </c>
      <c r="AV277" s="184">
        <f>IF($W277&gt;0,INDEX('CostModel Coef'!K$17:K$18,$W277),"")</f>
        <v>31.59</v>
      </c>
      <c r="AW277" s="184">
        <f>IF($W277&gt;0,INDEX('CostModel Coef'!L$17:L$18,$W277),"")</f>
        <v>17.190000000000001</v>
      </c>
      <c r="AX277" s="184">
        <f>IF($W277&gt;0,INDEX('CostModel Coef'!M$17:M$18,$W277),"")</f>
        <v>0</v>
      </c>
      <c r="AY277" s="184">
        <f>IF($W277&gt;0,INDEX('CostModel Coef'!N$17:N$18,$W277),"")</f>
        <v>0</v>
      </c>
      <c r="AZ277" s="184">
        <f>IF($W277&gt;0,INDEX('CostModel Coef'!O$17:O$18,$W277),"")</f>
        <v>-10.14</v>
      </c>
      <c r="BA277" s="184"/>
      <c r="BB277" s="116">
        <f t="shared" si="49"/>
        <v>5.6820000000000004</v>
      </c>
      <c r="BC277" s="116">
        <f t="shared" si="46"/>
        <v>0</v>
      </c>
      <c r="BD277" s="116">
        <f t="shared" si="47"/>
        <v>0</v>
      </c>
      <c r="BE277" s="210"/>
      <c r="BF277" s="196" t="str">
        <f t="shared" si="48"/>
        <v/>
      </c>
      <c r="BG277" s="210"/>
      <c r="BH277" s="210"/>
    </row>
    <row r="278" spans="1:60" hidden="1">
      <c r="A278" s="210" t="s">
        <v>2570</v>
      </c>
      <c r="B278" s="210" t="s">
        <v>1317</v>
      </c>
      <c r="C278" s="210" t="s">
        <v>1267</v>
      </c>
      <c r="D278" s="210" t="s">
        <v>1491</v>
      </c>
      <c r="E278" s="210" t="s">
        <v>129</v>
      </c>
      <c r="F278" s="210">
        <v>1</v>
      </c>
      <c r="G278" s="210">
        <v>0.33</v>
      </c>
      <c r="H278" s="210">
        <v>3</v>
      </c>
      <c r="I278" s="210">
        <v>14</v>
      </c>
      <c r="J278" s="210" t="s">
        <v>2571</v>
      </c>
      <c r="K278" s="210" t="s">
        <v>83</v>
      </c>
      <c r="L278" s="210">
        <v>14</v>
      </c>
      <c r="M278" s="210"/>
      <c r="N278" s="210" t="s">
        <v>117</v>
      </c>
      <c r="O278" s="210"/>
      <c r="P278" s="210" t="s">
        <v>1799</v>
      </c>
      <c r="Q278" s="210" t="s">
        <v>129</v>
      </c>
      <c r="R278" s="210"/>
      <c r="S278" s="210" t="s">
        <v>111</v>
      </c>
      <c r="T278" s="210" t="s">
        <v>2572</v>
      </c>
      <c r="U278" s="115" t="s">
        <v>105</v>
      </c>
      <c r="V278" s="210" t="str">
        <f>IF(W278=0,"out of scope",(INDEX('CostModel Coef'!$C$17:$C$18,W278)))</f>
        <v>Elec</v>
      </c>
      <c r="W278" s="210">
        <v>2</v>
      </c>
      <c r="X278" s="210"/>
      <c r="Y278" s="116">
        <f>IFERROR(VLOOKUP(C278,LF_lamp!$A$8:$AI$68,35,0)*F278,0)</f>
        <v>0</v>
      </c>
      <c r="Z278" s="210"/>
      <c r="AA278" s="229">
        <f>VLOOKUP(D278,LF_Ballast!$A$8:$N$220,14,FALSE)</f>
        <v>0.82499999999999996</v>
      </c>
      <c r="AB278" s="229" t="b">
        <f>VLOOKUP(D278,LF_Ballast!$A$8:$I$220,9,FALSE)="Dimming"</f>
        <v>0</v>
      </c>
      <c r="AC278" s="229" t="b">
        <f>VLOOKUP(D278,LF_Ballast!$A$8:$I$220,4,FALSE)="PS"</f>
        <v>0</v>
      </c>
      <c r="AD278" s="210"/>
      <c r="AE278" s="210">
        <f t="shared" si="41"/>
        <v>3</v>
      </c>
      <c r="AF278" s="184">
        <f t="shared" si="42"/>
        <v>0</v>
      </c>
      <c r="AG278" s="184">
        <f t="shared" si="43"/>
        <v>0</v>
      </c>
      <c r="AH278" s="184">
        <f>VLOOKUP($C278,LF_lamp!$A$8:$H$68,8,FALSE)*AE278</f>
        <v>51</v>
      </c>
      <c r="AI278" s="184">
        <f>VLOOKUP($C278,LF_lamp!$A$8:$H$68,8,FALSE)*AF278</f>
        <v>0</v>
      </c>
      <c r="AJ278" s="184">
        <f>VLOOKUP($C278,LF_lamp!$A$8:$H$68,8,FALSE)*AG278</f>
        <v>0</v>
      </c>
      <c r="AK278" s="184">
        <f t="shared" si="50"/>
        <v>0.33</v>
      </c>
      <c r="AL278" s="184">
        <f t="shared" si="44"/>
        <v>0</v>
      </c>
      <c r="AM278" s="184">
        <f t="shared" si="45"/>
        <v>0</v>
      </c>
      <c r="AN278" s="184"/>
      <c r="AO278" s="184">
        <f>IF($W278&gt;0,INDEX('CostModel Coef'!D$17:D$18,$W278),"")</f>
        <v>21.92</v>
      </c>
      <c r="AP278" s="184">
        <f>IF($W278&gt;0,INDEX('CostModel Coef'!E$17:E$18,$W278),"")</f>
        <v>0.161</v>
      </c>
      <c r="AQ278" s="184">
        <f>IF($W278&gt;0,INDEX('CostModel Coef'!F$17:F$18,$W278),"")</f>
        <v>19</v>
      </c>
      <c r="AR278" s="184">
        <f>IF($W278&gt;0,INDEX('CostModel Coef'!G$17:G$18,$W278),"")</f>
        <v>116</v>
      </c>
      <c r="AS278" s="184">
        <f>IF($W278&gt;0,INDEX('CostModel Coef'!H$17:H$18,$W278),"")</f>
        <v>-11.27</v>
      </c>
      <c r="AT278" s="184">
        <f>IF($W278&gt;0,INDEX('CostModel Coef'!I$17:I$18,$W278),"")</f>
        <v>0.74</v>
      </c>
      <c r="AU278" s="184">
        <f>IF($W278&gt;0,INDEX('CostModel Coef'!J$17:J$18,$W278),"")</f>
        <v>1.18</v>
      </c>
      <c r="AV278" s="184">
        <f>IF($W278&gt;0,INDEX('CostModel Coef'!K$17:K$18,$W278),"")</f>
        <v>31.59</v>
      </c>
      <c r="AW278" s="184">
        <f>IF($W278&gt;0,INDEX('CostModel Coef'!L$17:L$18,$W278),"")</f>
        <v>17.190000000000001</v>
      </c>
      <c r="AX278" s="184">
        <f>IF($W278&gt;0,INDEX('CostModel Coef'!M$17:M$18,$W278),"")</f>
        <v>0</v>
      </c>
      <c r="AY278" s="184">
        <f>IF($W278&gt;0,INDEX('CostModel Coef'!N$17:N$18,$W278),"")</f>
        <v>0</v>
      </c>
      <c r="AZ278" s="184">
        <f>IF($W278&gt;0,INDEX('CostModel Coef'!O$17:O$18,$W278),"")</f>
        <v>-10.14</v>
      </c>
      <c r="BA278" s="184"/>
      <c r="BB278" s="116">
        <f t="shared" si="49"/>
        <v>6.5970300000000002</v>
      </c>
      <c r="BC278" s="116">
        <f t="shared" si="46"/>
        <v>0</v>
      </c>
      <c r="BD278" s="116">
        <f t="shared" si="47"/>
        <v>0</v>
      </c>
      <c r="BE278" s="210"/>
      <c r="BF278" s="196" t="str">
        <f t="shared" si="48"/>
        <v/>
      </c>
      <c r="BG278" s="210"/>
      <c r="BH278" s="210"/>
    </row>
    <row r="279" spans="1:60" hidden="1">
      <c r="A279" s="210" t="s">
        <v>2573</v>
      </c>
      <c r="B279" s="210" t="s">
        <v>1317</v>
      </c>
      <c r="C279" s="210" t="s">
        <v>1267</v>
      </c>
      <c r="D279" s="210" t="s">
        <v>1491</v>
      </c>
      <c r="E279" s="210" t="s">
        <v>129</v>
      </c>
      <c r="F279" s="210">
        <v>1</v>
      </c>
      <c r="G279" s="210">
        <v>0.5</v>
      </c>
      <c r="H279" s="210">
        <v>2</v>
      </c>
      <c r="I279" s="210">
        <v>15</v>
      </c>
      <c r="J279" s="210" t="s">
        <v>2574</v>
      </c>
      <c r="K279" s="210" t="s">
        <v>83</v>
      </c>
      <c r="L279" s="210">
        <v>15</v>
      </c>
      <c r="M279" s="210"/>
      <c r="N279" s="210" t="s">
        <v>117</v>
      </c>
      <c r="O279" s="210"/>
      <c r="P279" s="210" t="s">
        <v>1799</v>
      </c>
      <c r="Q279" s="210" t="s">
        <v>129</v>
      </c>
      <c r="R279" s="210"/>
      <c r="S279" s="210" t="s">
        <v>111</v>
      </c>
      <c r="T279" s="210" t="s">
        <v>2575</v>
      </c>
      <c r="U279" s="115" t="s">
        <v>105</v>
      </c>
      <c r="V279" s="210" t="str">
        <f>IF(W279=0,"out of scope",(INDEX('CostModel Coef'!$C$17:$C$18,W279)))</f>
        <v>Elec</v>
      </c>
      <c r="W279" s="210">
        <v>2</v>
      </c>
      <c r="X279" s="210"/>
      <c r="Y279" s="116">
        <f>IFERROR(VLOOKUP(C279,LF_lamp!$A$8:$AI$68,35,0)*F279,0)</f>
        <v>0</v>
      </c>
      <c r="Z279" s="210"/>
      <c r="AA279" s="229">
        <f>VLOOKUP(D279,LF_Ballast!$A$8:$N$220,14,FALSE)</f>
        <v>0.82499999999999996</v>
      </c>
      <c r="AB279" s="229" t="b">
        <f>VLOOKUP(D279,LF_Ballast!$A$8:$I$220,9,FALSE)="Dimming"</f>
        <v>0</v>
      </c>
      <c r="AC279" s="229" t="b">
        <f>VLOOKUP(D279,LF_Ballast!$A$8:$I$220,4,FALSE)="PS"</f>
        <v>0</v>
      </c>
      <c r="AD279" s="210"/>
      <c r="AE279" s="210">
        <f t="shared" si="41"/>
        <v>2</v>
      </c>
      <c r="AF279" s="184">
        <f t="shared" si="42"/>
        <v>0</v>
      </c>
      <c r="AG279" s="184">
        <f t="shared" si="43"/>
        <v>0</v>
      </c>
      <c r="AH279" s="184">
        <f>VLOOKUP($C279,LF_lamp!$A$8:$H$68,8,FALSE)*AE279</f>
        <v>34</v>
      </c>
      <c r="AI279" s="184">
        <f>VLOOKUP($C279,LF_lamp!$A$8:$H$68,8,FALSE)*AF279</f>
        <v>0</v>
      </c>
      <c r="AJ279" s="184">
        <f>VLOOKUP($C279,LF_lamp!$A$8:$H$68,8,FALSE)*AG279</f>
        <v>0</v>
      </c>
      <c r="AK279" s="184">
        <f t="shared" si="50"/>
        <v>0.5</v>
      </c>
      <c r="AL279" s="184">
        <f t="shared" si="44"/>
        <v>0</v>
      </c>
      <c r="AM279" s="184">
        <f t="shared" si="45"/>
        <v>0</v>
      </c>
      <c r="AN279" s="184"/>
      <c r="AO279" s="184">
        <f>IF($W279&gt;0,INDEX('CostModel Coef'!D$17:D$18,$W279),"")</f>
        <v>21.92</v>
      </c>
      <c r="AP279" s="184">
        <f>IF($W279&gt;0,INDEX('CostModel Coef'!E$17:E$18,$W279),"")</f>
        <v>0.161</v>
      </c>
      <c r="AQ279" s="184">
        <f>IF($W279&gt;0,INDEX('CostModel Coef'!F$17:F$18,$W279),"")</f>
        <v>19</v>
      </c>
      <c r="AR279" s="184">
        <f>IF($W279&gt;0,INDEX('CostModel Coef'!G$17:G$18,$W279),"")</f>
        <v>116</v>
      </c>
      <c r="AS279" s="184">
        <f>IF($W279&gt;0,INDEX('CostModel Coef'!H$17:H$18,$W279),"")</f>
        <v>-11.27</v>
      </c>
      <c r="AT279" s="184">
        <f>IF($W279&gt;0,INDEX('CostModel Coef'!I$17:I$18,$W279),"")</f>
        <v>0.74</v>
      </c>
      <c r="AU279" s="184">
        <f>IF($W279&gt;0,INDEX('CostModel Coef'!J$17:J$18,$W279),"")</f>
        <v>1.18</v>
      </c>
      <c r="AV279" s="184">
        <f>IF($W279&gt;0,INDEX('CostModel Coef'!K$17:K$18,$W279),"")</f>
        <v>31.59</v>
      </c>
      <c r="AW279" s="184">
        <f>IF($W279&gt;0,INDEX('CostModel Coef'!L$17:L$18,$W279),"")</f>
        <v>17.190000000000001</v>
      </c>
      <c r="AX279" s="184">
        <f>IF($W279&gt;0,INDEX('CostModel Coef'!M$17:M$18,$W279),"")</f>
        <v>0</v>
      </c>
      <c r="AY279" s="184">
        <f>IF($W279&gt;0,INDEX('CostModel Coef'!N$17:N$18,$W279),"")</f>
        <v>0</v>
      </c>
      <c r="AZ279" s="184">
        <f>IF($W279&gt;0,INDEX('CostModel Coef'!O$17:O$18,$W279),"")</f>
        <v>-10.14</v>
      </c>
      <c r="BA279" s="184"/>
      <c r="BB279" s="116">
        <f t="shared" si="49"/>
        <v>8.6270000000000007</v>
      </c>
      <c r="BC279" s="116">
        <f t="shared" si="46"/>
        <v>0</v>
      </c>
      <c r="BD279" s="116">
        <f t="shared" si="47"/>
        <v>0</v>
      </c>
      <c r="BE279" s="210"/>
      <c r="BF279" s="196" t="str">
        <f t="shared" si="48"/>
        <v/>
      </c>
      <c r="BG279" s="210"/>
      <c r="BH279" s="210"/>
    </row>
    <row r="280" spans="1:60" hidden="1">
      <c r="A280" s="210" t="s">
        <v>2576</v>
      </c>
      <c r="B280" s="210" t="s">
        <v>1811</v>
      </c>
      <c r="C280" s="210" t="s">
        <v>1267</v>
      </c>
      <c r="D280" s="210" t="s">
        <v>1491</v>
      </c>
      <c r="E280" s="210" t="s">
        <v>129</v>
      </c>
      <c r="F280" s="210">
        <v>2</v>
      </c>
      <c r="G280" s="210">
        <v>1</v>
      </c>
      <c r="H280" s="210">
        <v>2</v>
      </c>
      <c r="I280" s="210">
        <v>27</v>
      </c>
      <c r="J280" s="210" t="s">
        <v>1833</v>
      </c>
      <c r="K280" s="210" t="s">
        <v>83</v>
      </c>
      <c r="L280" s="210">
        <v>27</v>
      </c>
      <c r="M280" s="210"/>
      <c r="N280" s="210" t="s">
        <v>117</v>
      </c>
      <c r="O280" s="210"/>
      <c r="P280" s="210" t="s">
        <v>1799</v>
      </c>
      <c r="Q280" s="210" t="s">
        <v>129</v>
      </c>
      <c r="R280" s="210"/>
      <c r="S280" s="210" t="s">
        <v>111</v>
      </c>
      <c r="T280" s="210" t="s">
        <v>2577</v>
      </c>
      <c r="U280" s="115" t="s">
        <v>105</v>
      </c>
      <c r="V280" s="210" t="str">
        <f>IF(W280=0,"out of scope",(INDEX('CostModel Coef'!$C$17:$C$18,W280)))</f>
        <v>Elec</v>
      </c>
      <c r="W280" s="210">
        <v>2</v>
      </c>
      <c r="X280" s="210"/>
      <c r="Y280" s="116">
        <f>IFERROR(VLOOKUP(C280,LF_lamp!$A$8:$AI$68,35,0)*F280,0)</f>
        <v>0</v>
      </c>
      <c r="Z280" s="210"/>
      <c r="AA280" s="229">
        <f>VLOOKUP(D280,LF_Ballast!$A$8:$N$220,14,FALSE)</f>
        <v>0.82499999999999996</v>
      </c>
      <c r="AB280" s="229" t="b">
        <f>VLOOKUP(D280,LF_Ballast!$A$8:$I$220,9,FALSE)="Dimming"</f>
        <v>0</v>
      </c>
      <c r="AC280" s="229" t="b">
        <f>VLOOKUP(D280,LF_Ballast!$A$8:$I$220,4,FALSE)="PS"</f>
        <v>0</v>
      </c>
      <c r="AD280" s="210"/>
      <c r="AE280" s="210">
        <f t="shared" si="41"/>
        <v>2</v>
      </c>
      <c r="AF280" s="184">
        <f t="shared" si="42"/>
        <v>0</v>
      </c>
      <c r="AG280" s="184">
        <f t="shared" si="43"/>
        <v>0</v>
      </c>
      <c r="AH280" s="184">
        <f>VLOOKUP($C280,LF_lamp!$A$8:$H$68,8,FALSE)*AE280</f>
        <v>34</v>
      </c>
      <c r="AI280" s="184">
        <f>VLOOKUP($C280,LF_lamp!$A$8:$H$68,8,FALSE)*AF280</f>
        <v>0</v>
      </c>
      <c r="AJ280" s="184">
        <f>VLOOKUP($C280,LF_lamp!$A$8:$H$68,8,FALSE)*AG280</f>
        <v>0</v>
      </c>
      <c r="AK280" s="184">
        <f t="shared" si="50"/>
        <v>1</v>
      </c>
      <c r="AL280" s="184">
        <f t="shared" si="44"/>
        <v>0</v>
      </c>
      <c r="AM280" s="184">
        <f t="shared" si="45"/>
        <v>0</v>
      </c>
      <c r="AN280" s="184"/>
      <c r="AO280" s="184">
        <f>IF($W280&gt;0,INDEX('CostModel Coef'!D$17:D$18,$W280),"")</f>
        <v>21.92</v>
      </c>
      <c r="AP280" s="184">
        <f>IF($W280&gt;0,INDEX('CostModel Coef'!E$17:E$18,$W280),"")</f>
        <v>0.161</v>
      </c>
      <c r="AQ280" s="184">
        <f>IF($W280&gt;0,INDEX('CostModel Coef'!F$17:F$18,$W280),"")</f>
        <v>19</v>
      </c>
      <c r="AR280" s="184">
        <f>IF($W280&gt;0,INDEX('CostModel Coef'!G$17:G$18,$W280),"")</f>
        <v>116</v>
      </c>
      <c r="AS280" s="184">
        <f>IF($W280&gt;0,INDEX('CostModel Coef'!H$17:H$18,$W280),"")</f>
        <v>-11.27</v>
      </c>
      <c r="AT280" s="184">
        <f>IF($W280&gt;0,INDEX('CostModel Coef'!I$17:I$18,$W280),"")</f>
        <v>0.74</v>
      </c>
      <c r="AU280" s="184">
        <f>IF($W280&gt;0,INDEX('CostModel Coef'!J$17:J$18,$W280),"")</f>
        <v>1.18</v>
      </c>
      <c r="AV280" s="184">
        <f>IF($W280&gt;0,INDEX('CostModel Coef'!K$17:K$18,$W280),"")</f>
        <v>31.59</v>
      </c>
      <c r="AW280" s="184">
        <f>IF($W280&gt;0,INDEX('CostModel Coef'!L$17:L$18,$W280),"")</f>
        <v>17.190000000000001</v>
      </c>
      <c r="AX280" s="184">
        <f>IF($W280&gt;0,INDEX('CostModel Coef'!M$17:M$18,$W280),"")</f>
        <v>0</v>
      </c>
      <c r="AY280" s="184">
        <f>IF($W280&gt;0,INDEX('CostModel Coef'!N$17:N$18,$W280),"")</f>
        <v>0</v>
      </c>
      <c r="AZ280" s="184">
        <f>IF($W280&gt;0,INDEX('CostModel Coef'!O$17:O$18,$W280),"")</f>
        <v>-10.14</v>
      </c>
      <c r="BA280" s="184"/>
      <c r="BB280" s="116">
        <f t="shared" si="49"/>
        <v>17.254000000000001</v>
      </c>
      <c r="BC280" s="116">
        <f t="shared" si="46"/>
        <v>0</v>
      </c>
      <c r="BD280" s="116">
        <f t="shared" si="47"/>
        <v>0</v>
      </c>
      <c r="BE280" s="210"/>
      <c r="BF280" s="196" t="str">
        <f t="shared" si="48"/>
        <v/>
      </c>
      <c r="BG280" s="210"/>
      <c r="BH280" s="210"/>
    </row>
    <row r="281" spans="1:60" hidden="1">
      <c r="A281" s="210" t="s">
        <v>2578</v>
      </c>
      <c r="B281" s="210" t="s">
        <v>1317</v>
      </c>
      <c r="C281" s="210" t="s">
        <v>1267</v>
      </c>
      <c r="D281" s="210" t="s">
        <v>1491</v>
      </c>
      <c r="E281" s="210" t="s">
        <v>129</v>
      </c>
      <c r="F281" s="210">
        <v>2</v>
      </c>
      <c r="G281" s="210">
        <v>0.5</v>
      </c>
      <c r="H281" s="210">
        <v>4</v>
      </c>
      <c r="I281" s="210">
        <v>28</v>
      </c>
      <c r="J281" s="210" t="s">
        <v>2579</v>
      </c>
      <c r="K281" s="210" t="s">
        <v>83</v>
      </c>
      <c r="L281" s="210">
        <v>28</v>
      </c>
      <c r="M281" s="210"/>
      <c r="N281" s="210" t="s">
        <v>117</v>
      </c>
      <c r="O281" s="210"/>
      <c r="P281" s="210" t="s">
        <v>1799</v>
      </c>
      <c r="Q281" s="210" t="s">
        <v>129</v>
      </c>
      <c r="R281" s="210"/>
      <c r="S281" s="210" t="s">
        <v>111</v>
      </c>
      <c r="T281" s="210" t="s">
        <v>2580</v>
      </c>
      <c r="U281" s="115" t="s">
        <v>105</v>
      </c>
      <c r="V281" s="210" t="str">
        <f>IF(W281=0,"out of scope",(INDEX('CostModel Coef'!$C$17:$C$18,W281)))</f>
        <v>Elec</v>
      </c>
      <c r="W281" s="210">
        <v>2</v>
      </c>
      <c r="X281" s="210"/>
      <c r="Y281" s="116">
        <f>IFERROR(VLOOKUP(C281,LF_lamp!$A$8:$AI$68,35,0)*F281,0)</f>
        <v>0</v>
      </c>
      <c r="Z281" s="210"/>
      <c r="AA281" s="229">
        <f>VLOOKUP(D281,LF_Ballast!$A$8:$N$220,14,FALSE)</f>
        <v>0.82499999999999996</v>
      </c>
      <c r="AB281" s="229" t="b">
        <f>VLOOKUP(D281,LF_Ballast!$A$8:$I$220,9,FALSE)="Dimming"</f>
        <v>0</v>
      </c>
      <c r="AC281" s="229" t="b">
        <f>VLOOKUP(D281,LF_Ballast!$A$8:$I$220,4,FALSE)="PS"</f>
        <v>0</v>
      </c>
      <c r="AD281" s="210"/>
      <c r="AE281" s="210">
        <f t="shared" si="41"/>
        <v>4</v>
      </c>
      <c r="AF281" s="184">
        <f t="shared" si="42"/>
        <v>0</v>
      </c>
      <c r="AG281" s="184">
        <f t="shared" si="43"/>
        <v>0</v>
      </c>
      <c r="AH281" s="184">
        <f>VLOOKUP($C281,LF_lamp!$A$8:$H$68,8,FALSE)*AE281</f>
        <v>68</v>
      </c>
      <c r="AI281" s="184">
        <f>VLOOKUP($C281,LF_lamp!$A$8:$H$68,8,FALSE)*AF281</f>
        <v>0</v>
      </c>
      <c r="AJ281" s="184">
        <f>VLOOKUP($C281,LF_lamp!$A$8:$H$68,8,FALSE)*AG281</f>
        <v>0</v>
      </c>
      <c r="AK281" s="184">
        <f t="shared" si="50"/>
        <v>0.5</v>
      </c>
      <c r="AL281" s="184">
        <f t="shared" si="44"/>
        <v>0</v>
      </c>
      <c r="AM281" s="184">
        <f t="shared" si="45"/>
        <v>0</v>
      </c>
      <c r="AN281" s="184"/>
      <c r="AO281" s="184">
        <f>IF($W281&gt;0,INDEX('CostModel Coef'!D$17:D$18,$W281),"")</f>
        <v>21.92</v>
      </c>
      <c r="AP281" s="184">
        <f>IF($W281&gt;0,INDEX('CostModel Coef'!E$17:E$18,$W281),"")</f>
        <v>0.161</v>
      </c>
      <c r="AQ281" s="184">
        <f>IF($W281&gt;0,INDEX('CostModel Coef'!F$17:F$18,$W281),"")</f>
        <v>19</v>
      </c>
      <c r="AR281" s="184">
        <f>IF($W281&gt;0,INDEX('CostModel Coef'!G$17:G$18,$W281),"")</f>
        <v>116</v>
      </c>
      <c r="AS281" s="184">
        <f>IF($W281&gt;0,INDEX('CostModel Coef'!H$17:H$18,$W281),"")</f>
        <v>-11.27</v>
      </c>
      <c r="AT281" s="184">
        <f>IF($W281&gt;0,INDEX('CostModel Coef'!I$17:I$18,$W281),"")</f>
        <v>0.74</v>
      </c>
      <c r="AU281" s="184">
        <f>IF($W281&gt;0,INDEX('CostModel Coef'!J$17:J$18,$W281),"")</f>
        <v>1.18</v>
      </c>
      <c r="AV281" s="184">
        <f>IF($W281&gt;0,INDEX('CostModel Coef'!K$17:K$18,$W281),"")</f>
        <v>31.59</v>
      </c>
      <c r="AW281" s="184">
        <f>IF($W281&gt;0,INDEX('CostModel Coef'!L$17:L$18,$W281),"")</f>
        <v>17.190000000000001</v>
      </c>
      <c r="AX281" s="184">
        <f>IF($W281&gt;0,INDEX('CostModel Coef'!M$17:M$18,$W281),"")</f>
        <v>0</v>
      </c>
      <c r="AY281" s="184">
        <f>IF($W281&gt;0,INDEX('CostModel Coef'!N$17:N$18,$W281),"")</f>
        <v>0</v>
      </c>
      <c r="AZ281" s="184">
        <f>IF($W281&gt;0,INDEX('CostModel Coef'!O$17:O$18,$W281),"")</f>
        <v>-10.14</v>
      </c>
      <c r="BA281" s="184"/>
      <c r="BB281" s="116">
        <f t="shared" si="49"/>
        <v>11.364000000000001</v>
      </c>
      <c r="BC281" s="116">
        <f t="shared" si="46"/>
        <v>0</v>
      </c>
      <c r="BD281" s="116">
        <f t="shared" si="47"/>
        <v>0</v>
      </c>
      <c r="BE281" s="210"/>
      <c r="BF281" s="196" t="str">
        <f t="shared" si="48"/>
        <v/>
      </c>
      <c r="BG281" s="210"/>
      <c r="BH281" s="210"/>
    </row>
    <row r="282" spans="1:60" hidden="1">
      <c r="A282" s="210" t="s">
        <v>2581</v>
      </c>
      <c r="B282" s="210" t="s">
        <v>1317</v>
      </c>
      <c r="C282" s="210" t="s">
        <v>1267</v>
      </c>
      <c r="D282" s="210" t="s">
        <v>1491</v>
      </c>
      <c r="E282" s="210" t="s">
        <v>129</v>
      </c>
      <c r="F282" s="210">
        <v>2</v>
      </c>
      <c r="G282" s="210">
        <v>1</v>
      </c>
      <c r="H282" s="210">
        <v>2</v>
      </c>
      <c r="I282" s="210">
        <v>29</v>
      </c>
      <c r="J282" s="210" t="s">
        <v>2582</v>
      </c>
      <c r="K282" s="210" t="s">
        <v>83</v>
      </c>
      <c r="L282" s="210">
        <v>29</v>
      </c>
      <c r="M282" s="210"/>
      <c r="N282" s="210" t="s">
        <v>117</v>
      </c>
      <c r="O282" s="210"/>
      <c r="P282" s="210" t="s">
        <v>1799</v>
      </c>
      <c r="Q282" s="210" t="s">
        <v>129</v>
      </c>
      <c r="R282" s="210"/>
      <c r="S282" s="210" t="s">
        <v>111</v>
      </c>
      <c r="T282" s="210" t="s">
        <v>2583</v>
      </c>
      <c r="U282" s="115" t="s">
        <v>105</v>
      </c>
      <c r="V282" s="210" t="str">
        <f>IF(W282=0,"out of scope",(INDEX('CostModel Coef'!$C$17:$C$18,W282)))</f>
        <v>Elec</v>
      </c>
      <c r="W282" s="210">
        <v>2</v>
      </c>
      <c r="X282" s="210"/>
      <c r="Y282" s="116">
        <f>IFERROR(VLOOKUP(C282,LF_lamp!$A$8:$AI$68,35,0)*F282,0)</f>
        <v>0</v>
      </c>
      <c r="Z282" s="210"/>
      <c r="AA282" s="229">
        <f>VLOOKUP(D282,LF_Ballast!$A$8:$N$220,14,FALSE)</f>
        <v>0.82499999999999996</v>
      </c>
      <c r="AB282" s="229" t="b">
        <f>VLOOKUP(D282,LF_Ballast!$A$8:$I$220,9,FALSE)="Dimming"</f>
        <v>0</v>
      </c>
      <c r="AC282" s="229" t="b">
        <f>VLOOKUP(D282,LF_Ballast!$A$8:$I$220,4,FALSE)="PS"</f>
        <v>0</v>
      </c>
      <c r="AD282" s="210"/>
      <c r="AE282" s="210">
        <f t="shared" si="41"/>
        <v>2</v>
      </c>
      <c r="AF282" s="184">
        <f t="shared" si="42"/>
        <v>0</v>
      </c>
      <c r="AG282" s="184">
        <f t="shared" si="43"/>
        <v>0</v>
      </c>
      <c r="AH282" s="184">
        <f>VLOOKUP($C282,LF_lamp!$A$8:$H$68,8,FALSE)*AE282</f>
        <v>34</v>
      </c>
      <c r="AI282" s="184">
        <f>VLOOKUP($C282,LF_lamp!$A$8:$H$68,8,FALSE)*AF282</f>
        <v>0</v>
      </c>
      <c r="AJ282" s="184">
        <f>VLOOKUP($C282,LF_lamp!$A$8:$H$68,8,FALSE)*AG282</f>
        <v>0</v>
      </c>
      <c r="AK282" s="184">
        <f t="shared" si="50"/>
        <v>1</v>
      </c>
      <c r="AL282" s="184">
        <f t="shared" si="44"/>
        <v>0</v>
      </c>
      <c r="AM282" s="184">
        <f t="shared" si="45"/>
        <v>0</v>
      </c>
      <c r="AN282" s="184"/>
      <c r="AO282" s="184">
        <f>IF($W282&gt;0,INDEX('CostModel Coef'!D$17:D$18,$W282),"")</f>
        <v>21.92</v>
      </c>
      <c r="AP282" s="184">
        <f>IF($W282&gt;0,INDEX('CostModel Coef'!E$17:E$18,$W282),"")</f>
        <v>0.161</v>
      </c>
      <c r="AQ282" s="184">
        <f>IF($W282&gt;0,INDEX('CostModel Coef'!F$17:F$18,$W282),"")</f>
        <v>19</v>
      </c>
      <c r="AR282" s="184">
        <f>IF($W282&gt;0,INDEX('CostModel Coef'!G$17:G$18,$W282),"")</f>
        <v>116</v>
      </c>
      <c r="AS282" s="184">
        <f>IF($W282&gt;0,INDEX('CostModel Coef'!H$17:H$18,$W282),"")</f>
        <v>-11.27</v>
      </c>
      <c r="AT282" s="184">
        <f>IF($W282&gt;0,INDEX('CostModel Coef'!I$17:I$18,$W282),"")</f>
        <v>0.74</v>
      </c>
      <c r="AU282" s="184">
        <f>IF($W282&gt;0,INDEX('CostModel Coef'!J$17:J$18,$W282),"")</f>
        <v>1.18</v>
      </c>
      <c r="AV282" s="184">
        <f>IF($W282&gt;0,INDEX('CostModel Coef'!K$17:K$18,$W282),"")</f>
        <v>31.59</v>
      </c>
      <c r="AW282" s="184">
        <f>IF($W282&gt;0,INDEX('CostModel Coef'!L$17:L$18,$W282),"")</f>
        <v>17.190000000000001</v>
      </c>
      <c r="AX282" s="184">
        <f>IF($W282&gt;0,INDEX('CostModel Coef'!M$17:M$18,$W282),"")</f>
        <v>0</v>
      </c>
      <c r="AY282" s="184">
        <f>IF($W282&gt;0,INDEX('CostModel Coef'!N$17:N$18,$W282),"")</f>
        <v>0</v>
      </c>
      <c r="AZ282" s="184">
        <f>IF($W282&gt;0,INDEX('CostModel Coef'!O$17:O$18,$W282),"")</f>
        <v>-10.14</v>
      </c>
      <c r="BA282" s="184"/>
      <c r="BB282" s="116">
        <f t="shared" si="49"/>
        <v>17.254000000000001</v>
      </c>
      <c r="BC282" s="116">
        <f t="shared" si="46"/>
        <v>0</v>
      </c>
      <c r="BD282" s="116">
        <f t="shared" si="47"/>
        <v>0</v>
      </c>
      <c r="BE282" s="210"/>
      <c r="BF282" s="196" t="str">
        <f t="shared" si="48"/>
        <v/>
      </c>
      <c r="BG282" s="210"/>
      <c r="BH282" s="210"/>
    </row>
    <row r="283" spans="1:60" hidden="1">
      <c r="A283" s="210" t="s">
        <v>2584</v>
      </c>
      <c r="B283" s="210" t="s">
        <v>1811</v>
      </c>
      <c r="C283" s="210" t="s">
        <v>1267</v>
      </c>
      <c r="D283" s="210" t="s">
        <v>1491</v>
      </c>
      <c r="E283" s="210" t="s">
        <v>129</v>
      </c>
      <c r="F283" s="210">
        <v>3</v>
      </c>
      <c r="G283" s="210">
        <v>1</v>
      </c>
      <c r="H283" s="210">
        <v>3</v>
      </c>
      <c r="I283" s="210">
        <v>42</v>
      </c>
      <c r="J283" s="210" t="s">
        <v>1833</v>
      </c>
      <c r="K283" s="210" t="s">
        <v>83</v>
      </c>
      <c r="L283" s="210">
        <v>42</v>
      </c>
      <c r="M283" s="210"/>
      <c r="N283" s="210" t="s">
        <v>117</v>
      </c>
      <c r="O283" s="210"/>
      <c r="P283" s="210" t="s">
        <v>1799</v>
      </c>
      <c r="Q283" s="210" t="s">
        <v>129</v>
      </c>
      <c r="R283" s="210"/>
      <c r="S283" s="210" t="s">
        <v>111</v>
      </c>
      <c r="T283" s="210" t="s">
        <v>2585</v>
      </c>
      <c r="U283" s="115" t="s">
        <v>105</v>
      </c>
      <c r="V283" s="210" t="str">
        <f>IF(W283=0,"out of scope",(INDEX('CostModel Coef'!$C$17:$C$18,W283)))</f>
        <v>Elec</v>
      </c>
      <c r="W283" s="210">
        <v>2</v>
      </c>
      <c r="X283" s="210"/>
      <c r="Y283" s="116">
        <f>IFERROR(VLOOKUP(C283,LF_lamp!$A$8:$AI$68,35,0)*F283,0)</f>
        <v>0</v>
      </c>
      <c r="Z283" s="210"/>
      <c r="AA283" s="229">
        <f>VLOOKUP(D283,LF_Ballast!$A$8:$N$220,14,FALSE)</f>
        <v>0.82499999999999996</v>
      </c>
      <c r="AB283" s="229" t="b">
        <f>VLOOKUP(D283,LF_Ballast!$A$8:$I$220,9,FALSE)="Dimming"</f>
        <v>0</v>
      </c>
      <c r="AC283" s="229" t="b">
        <f>VLOOKUP(D283,LF_Ballast!$A$8:$I$220,4,FALSE)="PS"</f>
        <v>0</v>
      </c>
      <c r="AD283" s="210"/>
      <c r="AE283" s="210">
        <f t="shared" si="41"/>
        <v>3</v>
      </c>
      <c r="AF283" s="184">
        <f t="shared" si="42"/>
        <v>0</v>
      </c>
      <c r="AG283" s="184">
        <f t="shared" si="43"/>
        <v>0</v>
      </c>
      <c r="AH283" s="184">
        <f>VLOOKUP($C283,LF_lamp!$A$8:$H$68,8,FALSE)*AE283</f>
        <v>51</v>
      </c>
      <c r="AI283" s="184">
        <f>VLOOKUP($C283,LF_lamp!$A$8:$H$68,8,FALSE)*AF283</f>
        <v>0</v>
      </c>
      <c r="AJ283" s="184">
        <f>VLOOKUP($C283,LF_lamp!$A$8:$H$68,8,FALSE)*AG283</f>
        <v>0</v>
      </c>
      <c r="AK283" s="184">
        <f t="shared" si="50"/>
        <v>1</v>
      </c>
      <c r="AL283" s="184">
        <f t="shared" si="44"/>
        <v>0</v>
      </c>
      <c r="AM283" s="184">
        <f t="shared" si="45"/>
        <v>0</v>
      </c>
      <c r="AN283" s="184"/>
      <c r="AO283" s="184">
        <f>IF($W283&gt;0,INDEX('CostModel Coef'!D$17:D$18,$W283),"")</f>
        <v>21.92</v>
      </c>
      <c r="AP283" s="184">
        <f>IF($W283&gt;0,INDEX('CostModel Coef'!E$17:E$18,$W283),"")</f>
        <v>0.161</v>
      </c>
      <c r="AQ283" s="184">
        <f>IF($W283&gt;0,INDEX('CostModel Coef'!F$17:F$18,$W283),"")</f>
        <v>19</v>
      </c>
      <c r="AR283" s="184">
        <f>IF($W283&gt;0,INDEX('CostModel Coef'!G$17:G$18,$W283),"")</f>
        <v>116</v>
      </c>
      <c r="AS283" s="184">
        <f>IF($W283&gt;0,INDEX('CostModel Coef'!H$17:H$18,$W283),"")</f>
        <v>-11.27</v>
      </c>
      <c r="AT283" s="184">
        <f>IF($W283&gt;0,INDEX('CostModel Coef'!I$17:I$18,$W283),"")</f>
        <v>0.74</v>
      </c>
      <c r="AU283" s="184">
        <f>IF($W283&gt;0,INDEX('CostModel Coef'!J$17:J$18,$W283),"")</f>
        <v>1.18</v>
      </c>
      <c r="AV283" s="184">
        <f>IF($W283&gt;0,INDEX('CostModel Coef'!K$17:K$18,$W283),"")</f>
        <v>31.59</v>
      </c>
      <c r="AW283" s="184">
        <f>IF($W283&gt;0,INDEX('CostModel Coef'!L$17:L$18,$W283),"")</f>
        <v>17.190000000000001</v>
      </c>
      <c r="AX283" s="184">
        <f>IF($W283&gt;0,INDEX('CostModel Coef'!M$17:M$18,$W283),"")</f>
        <v>0</v>
      </c>
      <c r="AY283" s="184">
        <f>IF($W283&gt;0,INDEX('CostModel Coef'!N$17:N$18,$W283),"")</f>
        <v>0</v>
      </c>
      <c r="AZ283" s="184">
        <f>IF($W283&gt;0,INDEX('CostModel Coef'!O$17:O$18,$W283),"")</f>
        <v>-10.14</v>
      </c>
      <c r="BA283" s="184"/>
      <c r="BB283" s="116">
        <f t="shared" si="49"/>
        <v>19.991</v>
      </c>
      <c r="BC283" s="116">
        <f t="shared" si="46"/>
        <v>0</v>
      </c>
      <c r="BD283" s="116">
        <f t="shared" si="47"/>
        <v>0</v>
      </c>
      <c r="BE283" s="210"/>
      <c r="BF283" s="196" t="str">
        <f t="shared" si="48"/>
        <v/>
      </c>
      <c r="BG283" s="210"/>
      <c r="BH283" s="210"/>
    </row>
    <row r="284" spans="1:60" hidden="1">
      <c r="A284" s="210" t="s">
        <v>2586</v>
      </c>
      <c r="B284" s="210" t="s">
        <v>1317</v>
      </c>
      <c r="C284" s="210" t="s">
        <v>1267</v>
      </c>
      <c r="D284" s="210" t="s">
        <v>1491</v>
      </c>
      <c r="E284" s="210" t="s">
        <v>129</v>
      </c>
      <c r="F284" s="210">
        <v>3</v>
      </c>
      <c r="G284" s="210">
        <v>1</v>
      </c>
      <c r="H284" s="210">
        <v>3</v>
      </c>
      <c r="I284" s="210">
        <v>43</v>
      </c>
      <c r="J284" s="210" t="s">
        <v>2587</v>
      </c>
      <c r="K284" s="210" t="s">
        <v>83</v>
      </c>
      <c r="L284" s="210">
        <v>43</v>
      </c>
      <c r="M284" s="210"/>
      <c r="N284" s="210" t="s">
        <v>117</v>
      </c>
      <c r="O284" s="210"/>
      <c r="P284" s="210" t="s">
        <v>1799</v>
      </c>
      <c r="Q284" s="210" t="s">
        <v>129</v>
      </c>
      <c r="R284" s="210"/>
      <c r="S284" s="210" t="s">
        <v>111</v>
      </c>
      <c r="T284" s="210" t="s">
        <v>2588</v>
      </c>
      <c r="U284" s="115" t="s">
        <v>105</v>
      </c>
      <c r="V284" s="210" t="str">
        <f>IF(W284=0,"out of scope",(INDEX('CostModel Coef'!$C$17:$C$18,W284)))</f>
        <v>Elec</v>
      </c>
      <c r="W284" s="210">
        <v>2</v>
      </c>
      <c r="X284" s="210"/>
      <c r="Y284" s="116">
        <f>IFERROR(VLOOKUP(C284,LF_lamp!$A$8:$AI$68,35,0)*F284,0)</f>
        <v>0</v>
      </c>
      <c r="Z284" s="210"/>
      <c r="AA284" s="229">
        <f>VLOOKUP(D284,LF_Ballast!$A$8:$N$220,14,FALSE)</f>
        <v>0.82499999999999996</v>
      </c>
      <c r="AB284" s="229" t="b">
        <f>VLOOKUP(D284,LF_Ballast!$A$8:$I$220,9,FALSE)="Dimming"</f>
        <v>0</v>
      </c>
      <c r="AC284" s="229" t="b">
        <f>VLOOKUP(D284,LF_Ballast!$A$8:$I$220,4,FALSE)="PS"</f>
        <v>0</v>
      </c>
      <c r="AD284" s="210"/>
      <c r="AE284" s="210">
        <f t="shared" si="41"/>
        <v>3</v>
      </c>
      <c r="AF284" s="184">
        <f t="shared" si="42"/>
        <v>0</v>
      </c>
      <c r="AG284" s="184">
        <f t="shared" si="43"/>
        <v>0</v>
      </c>
      <c r="AH284" s="184">
        <f>VLOOKUP($C284,LF_lamp!$A$8:$H$68,8,FALSE)*AE284</f>
        <v>51</v>
      </c>
      <c r="AI284" s="184">
        <f>VLOOKUP($C284,LF_lamp!$A$8:$H$68,8,FALSE)*AF284</f>
        <v>0</v>
      </c>
      <c r="AJ284" s="184">
        <f>VLOOKUP($C284,LF_lamp!$A$8:$H$68,8,FALSE)*AG284</f>
        <v>0</v>
      </c>
      <c r="AK284" s="184">
        <f t="shared" si="50"/>
        <v>1</v>
      </c>
      <c r="AL284" s="184">
        <f t="shared" si="44"/>
        <v>0</v>
      </c>
      <c r="AM284" s="184">
        <f t="shared" si="45"/>
        <v>0</v>
      </c>
      <c r="AN284" s="184"/>
      <c r="AO284" s="184">
        <f>IF($W284&gt;0,INDEX('CostModel Coef'!D$17:D$18,$W284),"")</f>
        <v>21.92</v>
      </c>
      <c r="AP284" s="184">
        <f>IF($W284&gt;0,INDEX('CostModel Coef'!E$17:E$18,$W284),"")</f>
        <v>0.161</v>
      </c>
      <c r="AQ284" s="184">
        <f>IF($W284&gt;0,INDEX('CostModel Coef'!F$17:F$18,$W284),"")</f>
        <v>19</v>
      </c>
      <c r="AR284" s="184">
        <f>IF($W284&gt;0,INDEX('CostModel Coef'!G$17:G$18,$W284),"")</f>
        <v>116</v>
      </c>
      <c r="AS284" s="184">
        <f>IF($W284&gt;0,INDEX('CostModel Coef'!H$17:H$18,$W284),"")</f>
        <v>-11.27</v>
      </c>
      <c r="AT284" s="184">
        <f>IF($W284&gt;0,INDEX('CostModel Coef'!I$17:I$18,$W284),"")</f>
        <v>0.74</v>
      </c>
      <c r="AU284" s="184">
        <f>IF($W284&gt;0,INDEX('CostModel Coef'!J$17:J$18,$W284),"")</f>
        <v>1.18</v>
      </c>
      <c r="AV284" s="184">
        <f>IF($W284&gt;0,INDEX('CostModel Coef'!K$17:K$18,$W284),"")</f>
        <v>31.59</v>
      </c>
      <c r="AW284" s="184">
        <f>IF($W284&gt;0,INDEX('CostModel Coef'!L$17:L$18,$W284),"")</f>
        <v>17.190000000000001</v>
      </c>
      <c r="AX284" s="184">
        <f>IF($W284&gt;0,INDEX('CostModel Coef'!M$17:M$18,$W284),"")</f>
        <v>0</v>
      </c>
      <c r="AY284" s="184">
        <f>IF($W284&gt;0,INDEX('CostModel Coef'!N$17:N$18,$W284),"")</f>
        <v>0</v>
      </c>
      <c r="AZ284" s="184">
        <f>IF($W284&gt;0,INDEX('CostModel Coef'!O$17:O$18,$W284),"")</f>
        <v>-10.14</v>
      </c>
      <c r="BA284" s="184"/>
      <c r="BB284" s="116">
        <f t="shared" si="49"/>
        <v>19.991</v>
      </c>
      <c r="BC284" s="116">
        <f t="shared" si="46"/>
        <v>0</v>
      </c>
      <c r="BD284" s="116">
        <f t="shared" si="47"/>
        <v>0</v>
      </c>
      <c r="BE284" s="210"/>
      <c r="BF284" s="196" t="str">
        <f t="shared" si="48"/>
        <v/>
      </c>
      <c r="BG284" s="210"/>
      <c r="BH284" s="210"/>
    </row>
    <row r="285" spans="1:60" hidden="1">
      <c r="A285" s="210" t="s">
        <v>2589</v>
      </c>
      <c r="B285" s="210" t="s">
        <v>1811</v>
      </c>
      <c r="C285" s="210" t="s">
        <v>1267</v>
      </c>
      <c r="D285" s="210" t="s">
        <v>1491</v>
      </c>
      <c r="E285" s="210" t="s">
        <v>129</v>
      </c>
      <c r="F285" s="210">
        <v>4</v>
      </c>
      <c r="G285" s="210">
        <v>1</v>
      </c>
      <c r="H285" s="210">
        <v>4</v>
      </c>
      <c r="I285" s="210">
        <v>53</v>
      </c>
      <c r="J285" s="210" t="s">
        <v>1833</v>
      </c>
      <c r="K285" s="210" t="s">
        <v>83</v>
      </c>
      <c r="L285" s="210">
        <v>53</v>
      </c>
      <c r="M285" s="210"/>
      <c r="N285" s="210" t="s">
        <v>117</v>
      </c>
      <c r="O285" s="210"/>
      <c r="P285" s="210" t="s">
        <v>1799</v>
      </c>
      <c r="Q285" s="210" t="s">
        <v>129</v>
      </c>
      <c r="R285" s="210"/>
      <c r="S285" s="210" t="s">
        <v>111</v>
      </c>
      <c r="T285" s="210" t="s">
        <v>2590</v>
      </c>
      <c r="U285" s="115" t="s">
        <v>105</v>
      </c>
      <c r="V285" s="210" t="str">
        <f>IF(W285=0,"out of scope",(INDEX('CostModel Coef'!$C$17:$C$18,W285)))</f>
        <v>Elec</v>
      </c>
      <c r="W285" s="210">
        <v>2</v>
      </c>
      <c r="X285" s="210"/>
      <c r="Y285" s="116">
        <f>IFERROR(VLOOKUP(C285,LF_lamp!$A$8:$AI$68,35,0)*F285,0)</f>
        <v>0</v>
      </c>
      <c r="Z285" s="210"/>
      <c r="AA285" s="229">
        <f>VLOOKUP(D285,LF_Ballast!$A$8:$N$220,14,FALSE)</f>
        <v>0.82499999999999996</v>
      </c>
      <c r="AB285" s="229" t="b">
        <f>VLOOKUP(D285,LF_Ballast!$A$8:$I$220,9,FALSE)="Dimming"</f>
        <v>0</v>
      </c>
      <c r="AC285" s="229" t="b">
        <f>VLOOKUP(D285,LF_Ballast!$A$8:$I$220,4,FALSE)="PS"</f>
        <v>0</v>
      </c>
      <c r="AD285" s="210"/>
      <c r="AE285" s="210">
        <f t="shared" si="41"/>
        <v>4</v>
      </c>
      <c r="AF285" s="184">
        <f t="shared" si="42"/>
        <v>0</v>
      </c>
      <c r="AG285" s="184">
        <f t="shared" si="43"/>
        <v>0</v>
      </c>
      <c r="AH285" s="184">
        <f>VLOOKUP($C285,LF_lamp!$A$8:$H$68,8,FALSE)*AE285</f>
        <v>68</v>
      </c>
      <c r="AI285" s="184">
        <f>VLOOKUP($C285,LF_lamp!$A$8:$H$68,8,FALSE)*AF285</f>
        <v>0</v>
      </c>
      <c r="AJ285" s="184">
        <f>VLOOKUP($C285,LF_lamp!$A$8:$H$68,8,FALSE)*AG285</f>
        <v>0</v>
      </c>
      <c r="AK285" s="184">
        <f t="shared" si="50"/>
        <v>1</v>
      </c>
      <c r="AL285" s="184">
        <f t="shared" si="44"/>
        <v>0</v>
      </c>
      <c r="AM285" s="184">
        <f t="shared" si="45"/>
        <v>0</v>
      </c>
      <c r="AN285" s="184"/>
      <c r="AO285" s="184">
        <f>IF($W285&gt;0,INDEX('CostModel Coef'!D$17:D$18,$W285),"")</f>
        <v>21.92</v>
      </c>
      <c r="AP285" s="184">
        <f>IF($W285&gt;0,INDEX('CostModel Coef'!E$17:E$18,$W285),"")</f>
        <v>0.161</v>
      </c>
      <c r="AQ285" s="184">
        <f>IF($W285&gt;0,INDEX('CostModel Coef'!F$17:F$18,$W285),"")</f>
        <v>19</v>
      </c>
      <c r="AR285" s="184">
        <f>IF($W285&gt;0,INDEX('CostModel Coef'!G$17:G$18,$W285),"")</f>
        <v>116</v>
      </c>
      <c r="AS285" s="184">
        <f>IF($W285&gt;0,INDEX('CostModel Coef'!H$17:H$18,$W285),"")</f>
        <v>-11.27</v>
      </c>
      <c r="AT285" s="184">
        <f>IF($W285&gt;0,INDEX('CostModel Coef'!I$17:I$18,$W285),"")</f>
        <v>0.74</v>
      </c>
      <c r="AU285" s="184">
        <f>IF($W285&gt;0,INDEX('CostModel Coef'!J$17:J$18,$W285),"")</f>
        <v>1.18</v>
      </c>
      <c r="AV285" s="184">
        <f>IF($W285&gt;0,INDEX('CostModel Coef'!K$17:K$18,$W285),"")</f>
        <v>31.59</v>
      </c>
      <c r="AW285" s="184">
        <f>IF($W285&gt;0,INDEX('CostModel Coef'!L$17:L$18,$W285),"")</f>
        <v>17.190000000000001</v>
      </c>
      <c r="AX285" s="184">
        <f>IF($W285&gt;0,INDEX('CostModel Coef'!M$17:M$18,$W285),"")</f>
        <v>0</v>
      </c>
      <c r="AY285" s="184">
        <f>IF($W285&gt;0,INDEX('CostModel Coef'!N$17:N$18,$W285),"")</f>
        <v>0</v>
      </c>
      <c r="AZ285" s="184">
        <f>IF($W285&gt;0,INDEX('CostModel Coef'!O$17:O$18,$W285),"")</f>
        <v>-10.14</v>
      </c>
      <c r="BA285" s="184"/>
      <c r="BB285" s="116">
        <f t="shared" si="49"/>
        <v>22.728000000000002</v>
      </c>
      <c r="BC285" s="116">
        <f t="shared" si="46"/>
        <v>0</v>
      </c>
      <c r="BD285" s="116">
        <f t="shared" si="47"/>
        <v>0</v>
      </c>
      <c r="BE285" s="210"/>
      <c r="BF285" s="196" t="str">
        <f t="shared" si="48"/>
        <v/>
      </c>
      <c r="BG285" s="210"/>
      <c r="BH285" s="210"/>
    </row>
    <row r="286" spans="1:60" hidden="1">
      <c r="A286" s="210" t="s">
        <v>2591</v>
      </c>
      <c r="B286" s="210" t="s">
        <v>1317</v>
      </c>
      <c r="C286" s="210" t="s">
        <v>1267</v>
      </c>
      <c r="D286" s="210" t="s">
        <v>1491</v>
      </c>
      <c r="E286" s="210" t="s">
        <v>129</v>
      </c>
      <c r="F286" s="210">
        <v>4</v>
      </c>
      <c r="G286" s="210">
        <v>1</v>
      </c>
      <c r="H286" s="210">
        <v>4</v>
      </c>
      <c r="I286" s="210">
        <v>55</v>
      </c>
      <c r="J286" s="210" t="s">
        <v>2592</v>
      </c>
      <c r="K286" s="210" t="s">
        <v>83</v>
      </c>
      <c r="L286" s="210">
        <v>55</v>
      </c>
      <c r="M286" s="210"/>
      <c r="N286" s="210" t="s">
        <v>117</v>
      </c>
      <c r="O286" s="210"/>
      <c r="P286" s="210" t="s">
        <v>1799</v>
      </c>
      <c r="Q286" s="210" t="s">
        <v>129</v>
      </c>
      <c r="R286" s="210"/>
      <c r="S286" s="210" t="s">
        <v>111</v>
      </c>
      <c r="T286" s="210" t="s">
        <v>2593</v>
      </c>
      <c r="U286" s="115" t="s">
        <v>105</v>
      </c>
      <c r="V286" s="210" t="str">
        <f>IF(W286=0,"out of scope",(INDEX('CostModel Coef'!$C$17:$C$18,W286)))</f>
        <v>Elec</v>
      </c>
      <c r="W286" s="210">
        <v>2</v>
      </c>
      <c r="X286" s="210"/>
      <c r="Y286" s="116">
        <f>IFERROR(VLOOKUP(C286,LF_lamp!$A$8:$AI$68,35,0)*F286,0)</f>
        <v>0</v>
      </c>
      <c r="Z286" s="210"/>
      <c r="AA286" s="229">
        <f>VLOOKUP(D286,LF_Ballast!$A$8:$N$220,14,FALSE)</f>
        <v>0.82499999999999996</v>
      </c>
      <c r="AB286" s="229" t="b">
        <f>VLOOKUP(D286,LF_Ballast!$A$8:$I$220,9,FALSE)="Dimming"</f>
        <v>0</v>
      </c>
      <c r="AC286" s="229" t="b">
        <f>VLOOKUP(D286,LF_Ballast!$A$8:$I$220,4,FALSE)="PS"</f>
        <v>0</v>
      </c>
      <c r="AD286" s="210"/>
      <c r="AE286" s="210">
        <f t="shared" si="41"/>
        <v>4</v>
      </c>
      <c r="AF286" s="184">
        <f t="shared" si="42"/>
        <v>0</v>
      </c>
      <c r="AG286" s="184">
        <f t="shared" si="43"/>
        <v>0</v>
      </c>
      <c r="AH286" s="184">
        <f>VLOOKUP($C286,LF_lamp!$A$8:$H$68,8,FALSE)*AE286</f>
        <v>68</v>
      </c>
      <c r="AI286" s="184">
        <f>VLOOKUP($C286,LF_lamp!$A$8:$H$68,8,FALSE)*AF286</f>
        <v>0</v>
      </c>
      <c r="AJ286" s="184">
        <f>VLOOKUP($C286,LF_lamp!$A$8:$H$68,8,FALSE)*AG286</f>
        <v>0</v>
      </c>
      <c r="AK286" s="184">
        <f t="shared" si="50"/>
        <v>1</v>
      </c>
      <c r="AL286" s="184">
        <f t="shared" si="44"/>
        <v>0</v>
      </c>
      <c r="AM286" s="184">
        <f t="shared" si="45"/>
        <v>0</v>
      </c>
      <c r="AN286" s="184"/>
      <c r="AO286" s="184">
        <f>IF($W286&gt;0,INDEX('CostModel Coef'!D$17:D$18,$W286),"")</f>
        <v>21.92</v>
      </c>
      <c r="AP286" s="184">
        <f>IF($W286&gt;0,INDEX('CostModel Coef'!E$17:E$18,$W286),"")</f>
        <v>0.161</v>
      </c>
      <c r="AQ286" s="184">
        <f>IF($W286&gt;0,INDEX('CostModel Coef'!F$17:F$18,$W286),"")</f>
        <v>19</v>
      </c>
      <c r="AR286" s="184">
        <f>IF($W286&gt;0,INDEX('CostModel Coef'!G$17:G$18,$W286),"")</f>
        <v>116</v>
      </c>
      <c r="AS286" s="184">
        <f>IF($W286&gt;0,INDEX('CostModel Coef'!H$17:H$18,$W286),"")</f>
        <v>-11.27</v>
      </c>
      <c r="AT286" s="184">
        <f>IF($W286&gt;0,INDEX('CostModel Coef'!I$17:I$18,$W286),"")</f>
        <v>0.74</v>
      </c>
      <c r="AU286" s="184">
        <f>IF($W286&gt;0,INDEX('CostModel Coef'!J$17:J$18,$W286),"")</f>
        <v>1.18</v>
      </c>
      <c r="AV286" s="184">
        <f>IF($W286&gt;0,INDEX('CostModel Coef'!K$17:K$18,$W286),"")</f>
        <v>31.59</v>
      </c>
      <c r="AW286" s="184">
        <f>IF($W286&gt;0,INDEX('CostModel Coef'!L$17:L$18,$W286),"")</f>
        <v>17.190000000000001</v>
      </c>
      <c r="AX286" s="184">
        <f>IF($W286&gt;0,INDEX('CostModel Coef'!M$17:M$18,$W286),"")</f>
        <v>0</v>
      </c>
      <c r="AY286" s="184">
        <f>IF($W286&gt;0,INDEX('CostModel Coef'!N$17:N$18,$W286),"")</f>
        <v>0</v>
      </c>
      <c r="AZ286" s="184">
        <f>IF($W286&gt;0,INDEX('CostModel Coef'!O$17:O$18,$W286),"")</f>
        <v>-10.14</v>
      </c>
      <c r="BA286" s="184"/>
      <c r="BB286" s="116">
        <f t="shared" si="49"/>
        <v>22.728000000000002</v>
      </c>
      <c r="BC286" s="116">
        <f t="shared" si="46"/>
        <v>0</v>
      </c>
      <c r="BD286" s="116">
        <f t="shared" si="47"/>
        <v>0</v>
      </c>
      <c r="BE286" s="210"/>
      <c r="BF286" s="196" t="str">
        <f t="shared" si="48"/>
        <v/>
      </c>
      <c r="BG286" s="210"/>
      <c r="BH286" s="210"/>
    </row>
    <row r="287" spans="1:60" hidden="1">
      <c r="A287" s="210" t="s">
        <v>2594</v>
      </c>
      <c r="B287" s="210" t="s">
        <v>1811</v>
      </c>
      <c r="C287" s="210" t="s">
        <v>1267</v>
      </c>
      <c r="D287" s="210" t="s">
        <v>1610</v>
      </c>
      <c r="E287" s="210" t="s">
        <v>129</v>
      </c>
      <c r="F287" s="210">
        <v>1</v>
      </c>
      <c r="G287" s="210">
        <v>1</v>
      </c>
      <c r="H287" s="210">
        <v>1</v>
      </c>
      <c r="I287" s="210">
        <v>15</v>
      </c>
      <c r="J287" s="210" t="s">
        <v>1833</v>
      </c>
      <c r="K287" s="210" t="s">
        <v>83</v>
      </c>
      <c r="L287" s="210">
        <v>15</v>
      </c>
      <c r="M287" s="210"/>
      <c r="N287" s="210" t="s">
        <v>117</v>
      </c>
      <c r="O287" s="210"/>
      <c r="P287" s="210" t="s">
        <v>1799</v>
      </c>
      <c r="Q287" s="210" t="s">
        <v>129</v>
      </c>
      <c r="R287" s="210"/>
      <c r="S287" s="210" t="s">
        <v>111</v>
      </c>
      <c r="T287" s="210" t="s">
        <v>2595</v>
      </c>
      <c r="U287" s="115" t="s">
        <v>105</v>
      </c>
      <c r="V287" s="210" t="str">
        <f>IF(W287=0,"out of scope",(INDEX('CostModel Coef'!$C$17:$C$18,W287)))</f>
        <v>Elec</v>
      </c>
      <c r="W287" s="210">
        <v>2</v>
      </c>
      <c r="X287" s="210"/>
      <c r="Y287" s="116">
        <f>IFERROR(VLOOKUP(C287,LF_lamp!$A$8:$AI$68,35,0)*F287,0)</f>
        <v>0</v>
      </c>
      <c r="Z287" s="210"/>
      <c r="AA287" s="229">
        <f>VLOOKUP(D287,LF_Ballast!$A$8:$N$220,14,FALSE)</f>
        <v>0.9</v>
      </c>
      <c r="AB287" s="229" t="b">
        <f>VLOOKUP(D287,LF_Ballast!$A$8:$I$220,9,FALSE)="Dimming"</f>
        <v>0</v>
      </c>
      <c r="AC287" s="229" t="b">
        <f>VLOOKUP(D287,LF_Ballast!$A$8:$I$220,4,FALSE)="PS"</f>
        <v>1</v>
      </c>
      <c r="AD287" s="210"/>
      <c r="AE287" s="210">
        <f t="shared" si="41"/>
        <v>1</v>
      </c>
      <c r="AF287" s="184">
        <f t="shared" si="42"/>
        <v>0</v>
      </c>
      <c r="AG287" s="184">
        <f t="shared" si="43"/>
        <v>0</v>
      </c>
      <c r="AH287" s="184">
        <f>VLOOKUP($C287,LF_lamp!$A$8:$H$68,8,FALSE)*AE287</f>
        <v>17</v>
      </c>
      <c r="AI287" s="184">
        <f>VLOOKUP($C287,LF_lamp!$A$8:$H$68,8,FALSE)*AF287</f>
        <v>0</v>
      </c>
      <c r="AJ287" s="184">
        <f>VLOOKUP($C287,LF_lamp!$A$8:$H$68,8,FALSE)*AG287</f>
        <v>0</v>
      </c>
      <c r="AK287" s="184">
        <f t="shared" si="50"/>
        <v>1</v>
      </c>
      <c r="AL287" s="184">
        <f t="shared" si="44"/>
        <v>0</v>
      </c>
      <c r="AM287" s="184">
        <f t="shared" si="45"/>
        <v>0</v>
      </c>
      <c r="AN287" s="184"/>
      <c r="AO287" s="184">
        <f>IF($W287&gt;0,INDEX('CostModel Coef'!D$17:D$18,$W287),"")</f>
        <v>21.92</v>
      </c>
      <c r="AP287" s="184">
        <f>IF($W287&gt;0,INDEX('CostModel Coef'!E$17:E$18,$W287),"")</f>
        <v>0.161</v>
      </c>
      <c r="AQ287" s="184">
        <f>IF($W287&gt;0,INDEX('CostModel Coef'!F$17:F$18,$W287),"")</f>
        <v>19</v>
      </c>
      <c r="AR287" s="184">
        <f>IF($W287&gt;0,INDEX('CostModel Coef'!G$17:G$18,$W287),"")</f>
        <v>116</v>
      </c>
      <c r="AS287" s="184">
        <f>IF($W287&gt;0,INDEX('CostModel Coef'!H$17:H$18,$W287),"")</f>
        <v>-11.27</v>
      </c>
      <c r="AT287" s="184">
        <f>IF($W287&gt;0,INDEX('CostModel Coef'!I$17:I$18,$W287),"")</f>
        <v>0.74</v>
      </c>
      <c r="AU287" s="184">
        <f>IF($W287&gt;0,INDEX('CostModel Coef'!J$17:J$18,$W287),"")</f>
        <v>1.18</v>
      </c>
      <c r="AV287" s="184">
        <f>IF($W287&gt;0,INDEX('CostModel Coef'!K$17:K$18,$W287),"")</f>
        <v>31.59</v>
      </c>
      <c r="AW287" s="184">
        <f>IF($W287&gt;0,INDEX('CostModel Coef'!L$17:L$18,$W287),"")</f>
        <v>17.190000000000001</v>
      </c>
      <c r="AX287" s="184">
        <f>IF($W287&gt;0,INDEX('CostModel Coef'!M$17:M$18,$W287),"")</f>
        <v>0</v>
      </c>
      <c r="AY287" s="184">
        <f>IF($W287&gt;0,INDEX('CostModel Coef'!N$17:N$18,$W287),"")</f>
        <v>0</v>
      </c>
      <c r="AZ287" s="184">
        <f>IF($W287&gt;0,INDEX('CostModel Coef'!O$17:O$18,$W287),"")</f>
        <v>-10.14</v>
      </c>
      <c r="BA287" s="184"/>
      <c r="BB287" s="116">
        <f t="shared" si="49"/>
        <v>31.707000000000004</v>
      </c>
      <c r="BC287" s="116">
        <f t="shared" si="46"/>
        <v>0</v>
      </c>
      <c r="BD287" s="116">
        <f t="shared" si="47"/>
        <v>0</v>
      </c>
      <c r="BE287" s="210"/>
      <c r="BF287" s="196" t="str">
        <f t="shared" si="48"/>
        <v/>
      </c>
      <c r="BG287" s="210"/>
      <c r="BH287" s="210"/>
    </row>
    <row r="288" spans="1:60" hidden="1">
      <c r="A288" s="210" t="s">
        <v>2596</v>
      </c>
      <c r="B288" s="210" t="s">
        <v>587</v>
      </c>
      <c r="C288" s="210" t="s">
        <v>1267</v>
      </c>
      <c r="D288" s="210" t="s">
        <v>1740</v>
      </c>
      <c r="E288" s="210" t="s">
        <v>129</v>
      </c>
      <c r="F288" s="210">
        <v>1</v>
      </c>
      <c r="G288" s="210">
        <v>1</v>
      </c>
      <c r="H288" s="210">
        <v>1</v>
      </c>
      <c r="I288" s="210">
        <v>19</v>
      </c>
      <c r="J288" s="210"/>
      <c r="K288" s="210" t="s">
        <v>83</v>
      </c>
      <c r="L288" s="210">
        <v>19</v>
      </c>
      <c r="M288" s="210"/>
      <c r="N288" s="210" t="s">
        <v>117</v>
      </c>
      <c r="O288" s="210"/>
      <c r="P288" s="210" t="s">
        <v>1799</v>
      </c>
      <c r="Q288" s="210" t="s">
        <v>129</v>
      </c>
      <c r="R288" s="210"/>
      <c r="S288" s="210" t="s">
        <v>111</v>
      </c>
      <c r="T288" s="210" t="s">
        <v>2597</v>
      </c>
      <c r="U288" s="115" t="s">
        <v>105</v>
      </c>
      <c r="V288" s="210" t="str">
        <f>IF(W288=0,"out of scope",(INDEX('CostModel Coef'!$C$17:$C$18,W288)))</f>
        <v>out of scope</v>
      </c>
      <c r="W288" s="210">
        <v>0</v>
      </c>
      <c r="X288" s="210"/>
      <c r="Y288" s="116">
        <f>IFERROR(VLOOKUP(C288,LF_lamp!$A$8:$AI$68,35,0)*F288,0)</f>
        <v>0</v>
      </c>
      <c r="Z288" s="210"/>
      <c r="AA288" s="229">
        <f>VLOOKUP(D288,LF_Ballast!$A$8:$N$220,14,FALSE)</f>
        <v>1.0249999999999999</v>
      </c>
      <c r="AB288" s="229" t="b">
        <f>VLOOKUP(D288,LF_Ballast!$A$8:$I$220,9,FALSE)="Dimming"</f>
        <v>0</v>
      </c>
      <c r="AC288" s="229" t="b">
        <f>VLOOKUP(D288,LF_Ballast!$A$8:$I$220,4,FALSE)="PS"</f>
        <v>0</v>
      </c>
      <c r="AD288" s="210"/>
      <c r="AE288" s="210">
        <f t="shared" si="41"/>
        <v>1</v>
      </c>
      <c r="AF288" s="184">
        <f t="shared" si="42"/>
        <v>0</v>
      </c>
      <c r="AG288" s="184">
        <f t="shared" si="43"/>
        <v>0</v>
      </c>
      <c r="AH288" s="184">
        <f>VLOOKUP($C288,LF_lamp!$A$8:$H$68,8,FALSE)*AE288</f>
        <v>17</v>
      </c>
      <c r="AI288" s="184">
        <f>VLOOKUP($C288,LF_lamp!$A$8:$H$68,8,FALSE)*AF288</f>
        <v>0</v>
      </c>
      <c r="AJ288" s="184">
        <f>VLOOKUP($C288,LF_lamp!$A$8:$H$68,8,FALSE)*AG288</f>
        <v>0</v>
      </c>
      <c r="AK288" s="184">
        <f t="shared" si="50"/>
        <v>1</v>
      </c>
      <c r="AL288" s="184">
        <f t="shared" si="44"/>
        <v>0</v>
      </c>
      <c r="AM288" s="184">
        <f t="shared" si="45"/>
        <v>0</v>
      </c>
      <c r="AN288" s="184"/>
      <c r="AO288" s="184" t="str">
        <f>IF($W288&gt;0,INDEX('CostModel Coef'!D$17:D$18,$W288),"")</f>
        <v/>
      </c>
      <c r="AP288" s="184" t="str">
        <f>IF($W288&gt;0,INDEX('CostModel Coef'!E$17:E$18,$W288),"")</f>
        <v/>
      </c>
      <c r="AQ288" s="184" t="str">
        <f>IF($W288&gt;0,INDEX('CostModel Coef'!F$17:F$18,$W288),"")</f>
        <v/>
      </c>
      <c r="AR288" s="184" t="str">
        <f>IF($W288&gt;0,INDEX('CostModel Coef'!G$17:G$18,$W288),"")</f>
        <v/>
      </c>
      <c r="AS288" s="184" t="str">
        <f>IF($W288&gt;0,INDEX('CostModel Coef'!H$17:H$18,$W288),"")</f>
        <v/>
      </c>
      <c r="AT288" s="184" t="str">
        <f>IF($W288&gt;0,INDEX('CostModel Coef'!I$17:I$18,$W288),"")</f>
        <v/>
      </c>
      <c r="AU288" s="184" t="str">
        <f>IF($W288&gt;0,INDEX('CostModel Coef'!J$17:J$18,$W288),"")</f>
        <v/>
      </c>
      <c r="AV288" s="184" t="str">
        <f>IF($W288&gt;0,INDEX('CostModel Coef'!K$17:K$18,$W288),"")</f>
        <v/>
      </c>
      <c r="AW288" s="184" t="str">
        <f>IF($W288&gt;0,INDEX('CostModel Coef'!L$17:L$18,$W288),"")</f>
        <v/>
      </c>
      <c r="AX288" s="184" t="str">
        <f>IF($W288&gt;0,INDEX('CostModel Coef'!M$17:M$18,$W288),"")</f>
        <v/>
      </c>
      <c r="AY288" s="184" t="str">
        <f>IF($W288&gt;0,INDEX('CostModel Coef'!N$17:N$18,$W288),"")</f>
        <v/>
      </c>
      <c r="AZ288" s="184" t="str">
        <f>IF($W288&gt;0,INDEX('CostModel Coef'!O$17:O$18,$W288),"")</f>
        <v/>
      </c>
      <c r="BA288" s="184"/>
      <c r="BB288" s="116">
        <f t="shared" si="49"/>
        <v>0</v>
      </c>
      <c r="BC288" s="116">
        <f t="shared" si="46"/>
        <v>0</v>
      </c>
      <c r="BD288" s="116">
        <f t="shared" si="47"/>
        <v>0</v>
      </c>
      <c r="BE288" s="210"/>
      <c r="BF288" s="196" t="str">
        <f t="shared" si="48"/>
        <v/>
      </c>
      <c r="BG288" s="210"/>
      <c r="BH288" s="210"/>
    </row>
    <row r="289" spans="1:60" hidden="1">
      <c r="A289" s="210" t="s">
        <v>2598</v>
      </c>
      <c r="B289" s="210" t="s">
        <v>587</v>
      </c>
      <c r="C289" s="210" t="s">
        <v>1267</v>
      </c>
      <c r="D289" s="210" t="s">
        <v>1740</v>
      </c>
      <c r="E289" s="210" t="s">
        <v>129</v>
      </c>
      <c r="F289" s="210">
        <v>2</v>
      </c>
      <c r="G289" s="210">
        <v>1</v>
      </c>
      <c r="H289" s="210">
        <v>2</v>
      </c>
      <c r="I289" s="210">
        <v>41</v>
      </c>
      <c r="J289" s="210"/>
      <c r="K289" s="210" t="s">
        <v>83</v>
      </c>
      <c r="L289" s="210">
        <v>41</v>
      </c>
      <c r="M289" s="210"/>
      <c r="N289" s="210" t="s">
        <v>1290</v>
      </c>
      <c r="O289" s="210"/>
      <c r="P289" s="210" t="s">
        <v>1799</v>
      </c>
      <c r="Q289" s="210" t="s">
        <v>129</v>
      </c>
      <c r="R289" s="210"/>
      <c r="S289" s="210" t="s">
        <v>111</v>
      </c>
      <c r="T289" s="210" t="s">
        <v>2599</v>
      </c>
      <c r="U289" s="115" t="s">
        <v>105</v>
      </c>
      <c r="V289" s="210" t="str">
        <f>IF(W289=0,"out of scope",(INDEX('CostModel Coef'!$C$17:$C$18,W289)))</f>
        <v>out of scope</v>
      </c>
      <c r="W289" s="210">
        <v>0</v>
      </c>
      <c r="X289" s="210"/>
      <c r="Y289" s="116">
        <f>IFERROR(VLOOKUP(C289,LF_lamp!$A$8:$AI$68,35,0)*F289,0)</f>
        <v>0</v>
      </c>
      <c r="Z289" s="210"/>
      <c r="AA289" s="229">
        <f>VLOOKUP(D289,LF_Ballast!$A$8:$N$220,14,FALSE)</f>
        <v>1.0249999999999999</v>
      </c>
      <c r="AB289" s="229" t="b">
        <f>VLOOKUP(D289,LF_Ballast!$A$8:$I$220,9,FALSE)="Dimming"</f>
        <v>0</v>
      </c>
      <c r="AC289" s="229" t="b">
        <f>VLOOKUP(D289,LF_Ballast!$A$8:$I$220,4,FALSE)="PS"</f>
        <v>0</v>
      </c>
      <c r="AD289" s="210"/>
      <c r="AE289" s="210">
        <f t="shared" si="41"/>
        <v>2</v>
      </c>
      <c r="AF289" s="184">
        <f t="shared" si="42"/>
        <v>0</v>
      </c>
      <c r="AG289" s="184">
        <f t="shared" si="43"/>
        <v>0</v>
      </c>
      <c r="AH289" s="184">
        <f>VLOOKUP($C289,LF_lamp!$A$8:$H$68,8,FALSE)*AE289</f>
        <v>34</v>
      </c>
      <c r="AI289" s="184">
        <f>VLOOKUP($C289,LF_lamp!$A$8:$H$68,8,FALSE)*AF289</f>
        <v>0</v>
      </c>
      <c r="AJ289" s="184">
        <f>VLOOKUP($C289,LF_lamp!$A$8:$H$68,8,FALSE)*AG289</f>
        <v>0</v>
      </c>
      <c r="AK289" s="184">
        <f t="shared" si="50"/>
        <v>1</v>
      </c>
      <c r="AL289" s="184">
        <f t="shared" si="44"/>
        <v>0</v>
      </c>
      <c r="AM289" s="184">
        <f t="shared" si="45"/>
        <v>0</v>
      </c>
      <c r="AN289" s="184"/>
      <c r="AO289" s="184" t="str">
        <f>IF($W289&gt;0,INDEX('CostModel Coef'!D$17:D$18,$W289),"")</f>
        <v/>
      </c>
      <c r="AP289" s="184" t="str">
        <f>IF($W289&gt;0,INDEX('CostModel Coef'!E$17:E$18,$W289),"")</f>
        <v/>
      </c>
      <c r="AQ289" s="184" t="str">
        <f>IF($W289&gt;0,INDEX('CostModel Coef'!F$17:F$18,$W289),"")</f>
        <v/>
      </c>
      <c r="AR289" s="184" t="str">
        <f>IF($W289&gt;0,INDEX('CostModel Coef'!G$17:G$18,$W289),"")</f>
        <v/>
      </c>
      <c r="AS289" s="184" t="str">
        <f>IF($W289&gt;0,INDEX('CostModel Coef'!H$17:H$18,$W289),"")</f>
        <v/>
      </c>
      <c r="AT289" s="184" t="str">
        <f>IF($W289&gt;0,INDEX('CostModel Coef'!I$17:I$18,$W289),"")</f>
        <v/>
      </c>
      <c r="AU289" s="184" t="str">
        <f>IF($W289&gt;0,INDEX('CostModel Coef'!J$17:J$18,$W289),"")</f>
        <v/>
      </c>
      <c r="AV289" s="184" t="str">
        <f>IF($W289&gt;0,INDEX('CostModel Coef'!K$17:K$18,$W289),"")</f>
        <v/>
      </c>
      <c r="AW289" s="184" t="str">
        <f>IF($W289&gt;0,INDEX('CostModel Coef'!L$17:L$18,$W289),"")</f>
        <v/>
      </c>
      <c r="AX289" s="184" t="str">
        <f>IF($W289&gt;0,INDEX('CostModel Coef'!M$17:M$18,$W289),"")</f>
        <v/>
      </c>
      <c r="AY289" s="184" t="str">
        <f>IF($W289&gt;0,INDEX('CostModel Coef'!N$17:N$18,$W289),"")</f>
        <v/>
      </c>
      <c r="AZ289" s="184" t="str">
        <f>IF($W289&gt;0,INDEX('CostModel Coef'!O$17:O$18,$W289),"")</f>
        <v/>
      </c>
      <c r="BA289" s="184"/>
      <c r="BB289" s="116">
        <f t="shared" si="49"/>
        <v>0</v>
      </c>
      <c r="BC289" s="116">
        <f t="shared" si="46"/>
        <v>0</v>
      </c>
      <c r="BD289" s="116">
        <f t="shared" si="47"/>
        <v>0</v>
      </c>
      <c r="BE289" s="210"/>
      <c r="BF289" s="196" t="str">
        <f t="shared" si="48"/>
        <v/>
      </c>
      <c r="BG289" s="210"/>
      <c r="BH289" s="210"/>
    </row>
    <row r="290" spans="1:60" hidden="1">
      <c r="A290" s="210" t="s">
        <v>2600</v>
      </c>
      <c r="B290" s="210" t="s">
        <v>1317</v>
      </c>
      <c r="C290" s="210" t="s">
        <v>1267</v>
      </c>
      <c r="D290" s="210" t="s">
        <v>1742</v>
      </c>
      <c r="E290" s="210" t="s">
        <v>129</v>
      </c>
      <c r="F290" s="210">
        <v>1</v>
      </c>
      <c r="G290" s="210">
        <v>0.5</v>
      </c>
      <c r="H290" s="210">
        <v>2</v>
      </c>
      <c r="I290" s="210">
        <v>16</v>
      </c>
      <c r="J290" s="210" t="s">
        <v>2601</v>
      </c>
      <c r="K290" s="210" t="s">
        <v>83</v>
      </c>
      <c r="L290" s="210">
        <v>16</v>
      </c>
      <c r="M290" s="210"/>
      <c r="N290" s="210" t="s">
        <v>117</v>
      </c>
      <c r="O290" s="210"/>
      <c r="P290" s="210" t="s">
        <v>1799</v>
      </c>
      <c r="Q290" s="210" t="s">
        <v>129</v>
      </c>
      <c r="R290" s="210"/>
      <c r="S290" s="210" t="s">
        <v>111</v>
      </c>
      <c r="T290" s="210" t="s">
        <v>2602</v>
      </c>
      <c r="U290" s="115" t="s">
        <v>105</v>
      </c>
      <c r="V290" s="210" t="str">
        <f>IF(W290=0,"out of scope",(INDEX('CostModel Coef'!$C$17:$C$18,W290)))</f>
        <v>out of scope</v>
      </c>
      <c r="W290" s="210">
        <v>0</v>
      </c>
      <c r="X290" s="210"/>
      <c r="Y290" s="116">
        <f>IFERROR(VLOOKUP(C290,LF_lamp!$A$8:$AI$68,35,0)*F290,0)</f>
        <v>0</v>
      </c>
      <c r="Z290" s="210"/>
      <c r="AA290" s="229">
        <f>VLOOKUP(D290,LF_Ballast!$A$8:$N$220,14,FALSE)</f>
        <v>0.9</v>
      </c>
      <c r="AB290" s="229" t="b">
        <f>VLOOKUP(D290,LF_Ballast!$A$8:$I$220,9,FALSE)="Dimming"</f>
        <v>0</v>
      </c>
      <c r="AC290" s="229" t="b">
        <f>VLOOKUP(D290,LF_Ballast!$A$8:$I$220,4,FALSE)="PS"</f>
        <v>0</v>
      </c>
      <c r="AD290" s="210"/>
      <c r="AE290" s="210">
        <f t="shared" si="41"/>
        <v>2</v>
      </c>
      <c r="AF290" s="184">
        <f t="shared" si="42"/>
        <v>0</v>
      </c>
      <c r="AG290" s="184">
        <f t="shared" si="43"/>
        <v>0</v>
      </c>
      <c r="AH290" s="184">
        <f>VLOOKUP($C290,LF_lamp!$A$8:$H$68,8,FALSE)*AE290</f>
        <v>34</v>
      </c>
      <c r="AI290" s="184">
        <f>VLOOKUP($C290,LF_lamp!$A$8:$H$68,8,FALSE)*AF290</f>
        <v>0</v>
      </c>
      <c r="AJ290" s="184">
        <f>VLOOKUP($C290,LF_lamp!$A$8:$H$68,8,FALSE)*AG290</f>
        <v>0</v>
      </c>
      <c r="AK290" s="184">
        <f t="shared" si="50"/>
        <v>0.5</v>
      </c>
      <c r="AL290" s="184">
        <f t="shared" si="44"/>
        <v>0</v>
      </c>
      <c r="AM290" s="184">
        <f t="shared" si="45"/>
        <v>0</v>
      </c>
      <c r="AN290" s="184"/>
      <c r="AO290" s="184" t="str">
        <f>IF($W290&gt;0,INDEX('CostModel Coef'!D$17:D$18,$W290),"")</f>
        <v/>
      </c>
      <c r="AP290" s="184" t="str">
        <f>IF($W290&gt;0,INDEX('CostModel Coef'!E$17:E$18,$W290),"")</f>
        <v/>
      </c>
      <c r="AQ290" s="184" t="str">
        <f>IF($W290&gt;0,INDEX('CostModel Coef'!F$17:F$18,$W290),"")</f>
        <v/>
      </c>
      <c r="AR290" s="184" t="str">
        <f>IF($W290&gt;0,INDEX('CostModel Coef'!G$17:G$18,$W290),"")</f>
        <v/>
      </c>
      <c r="AS290" s="184" t="str">
        <f>IF($W290&gt;0,INDEX('CostModel Coef'!H$17:H$18,$W290),"")</f>
        <v/>
      </c>
      <c r="AT290" s="184" t="str">
        <f>IF($W290&gt;0,INDEX('CostModel Coef'!I$17:I$18,$W290),"")</f>
        <v/>
      </c>
      <c r="AU290" s="184" t="str">
        <f>IF($W290&gt;0,INDEX('CostModel Coef'!J$17:J$18,$W290),"")</f>
        <v/>
      </c>
      <c r="AV290" s="184" t="str">
        <f>IF($W290&gt;0,INDEX('CostModel Coef'!K$17:K$18,$W290),"")</f>
        <v/>
      </c>
      <c r="AW290" s="184" t="str">
        <f>IF($W290&gt;0,INDEX('CostModel Coef'!L$17:L$18,$W290),"")</f>
        <v/>
      </c>
      <c r="AX290" s="184" t="str">
        <f>IF($W290&gt;0,INDEX('CostModel Coef'!M$17:M$18,$W290),"")</f>
        <v/>
      </c>
      <c r="AY290" s="184" t="str">
        <f>IF($W290&gt;0,INDEX('CostModel Coef'!N$17:N$18,$W290),"")</f>
        <v/>
      </c>
      <c r="AZ290" s="184" t="str">
        <f>IF($W290&gt;0,INDEX('CostModel Coef'!O$17:O$18,$W290),"")</f>
        <v/>
      </c>
      <c r="BA290" s="184"/>
      <c r="BB290" s="116">
        <f t="shared" si="49"/>
        <v>0</v>
      </c>
      <c r="BC290" s="116">
        <f t="shared" si="46"/>
        <v>0</v>
      </c>
      <c r="BD290" s="116">
        <f t="shared" si="47"/>
        <v>0</v>
      </c>
      <c r="BE290" s="210"/>
      <c r="BF290" s="196" t="str">
        <f t="shared" si="48"/>
        <v/>
      </c>
      <c r="BG290" s="210"/>
      <c r="BH290" s="210"/>
    </row>
    <row r="291" spans="1:60" hidden="1">
      <c r="A291" s="210" t="s">
        <v>2603</v>
      </c>
      <c r="B291" s="210" t="s">
        <v>1317</v>
      </c>
      <c r="C291" s="210" t="s">
        <v>1267</v>
      </c>
      <c r="D291" s="210" t="s">
        <v>1742</v>
      </c>
      <c r="E291" s="210" t="s">
        <v>129</v>
      </c>
      <c r="F291" s="210">
        <v>1</v>
      </c>
      <c r="G291" s="210">
        <v>0.25</v>
      </c>
      <c r="H291" s="210">
        <v>4</v>
      </c>
      <c r="I291" s="210">
        <v>17</v>
      </c>
      <c r="J291" s="210" t="s">
        <v>2604</v>
      </c>
      <c r="K291" s="210" t="s">
        <v>83</v>
      </c>
      <c r="L291" s="210">
        <v>17</v>
      </c>
      <c r="M291" s="210"/>
      <c r="N291" s="210" t="s">
        <v>117</v>
      </c>
      <c r="O291" s="210"/>
      <c r="P291" s="210" t="s">
        <v>1799</v>
      </c>
      <c r="Q291" s="210" t="s">
        <v>129</v>
      </c>
      <c r="R291" s="210"/>
      <c r="S291" s="210" t="s">
        <v>111</v>
      </c>
      <c r="T291" s="210" t="s">
        <v>2605</v>
      </c>
      <c r="U291" s="115" t="s">
        <v>105</v>
      </c>
      <c r="V291" s="210" t="str">
        <f>IF(W291=0,"out of scope",(INDEX('CostModel Coef'!$C$17:$C$18,W291)))</f>
        <v>out of scope</v>
      </c>
      <c r="W291" s="210">
        <v>0</v>
      </c>
      <c r="X291" s="210"/>
      <c r="Y291" s="116">
        <f>IFERROR(VLOOKUP(C291,LF_lamp!$A$8:$AI$68,35,0)*F291,0)</f>
        <v>0</v>
      </c>
      <c r="Z291" s="210"/>
      <c r="AA291" s="229">
        <f>VLOOKUP(D291,LF_Ballast!$A$8:$N$220,14,FALSE)</f>
        <v>0.9</v>
      </c>
      <c r="AB291" s="229" t="b">
        <f>VLOOKUP(D291,LF_Ballast!$A$8:$I$220,9,FALSE)="Dimming"</f>
        <v>0</v>
      </c>
      <c r="AC291" s="229" t="b">
        <f>VLOOKUP(D291,LF_Ballast!$A$8:$I$220,4,FALSE)="PS"</f>
        <v>0</v>
      </c>
      <c r="AD291" s="210"/>
      <c r="AE291" s="210">
        <f t="shared" si="41"/>
        <v>4</v>
      </c>
      <c r="AF291" s="184">
        <f t="shared" si="42"/>
        <v>0</v>
      </c>
      <c r="AG291" s="184">
        <f t="shared" si="43"/>
        <v>0</v>
      </c>
      <c r="AH291" s="184">
        <f>VLOOKUP($C291,LF_lamp!$A$8:$H$68,8,FALSE)*AE291</f>
        <v>68</v>
      </c>
      <c r="AI291" s="184">
        <f>VLOOKUP($C291,LF_lamp!$A$8:$H$68,8,FALSE)*AF291</f>
        <v>0</v>
      </c>
      <c r="AJ291" s="184">
        <f>VLOOKUP($C291,LF_lamp!$A$8:$H$68,8,FALSE)*AG291</f>
        <v>0</v>
      </c>
      <c r="AK291" s="184">
        <f t="shared" si="50"/>
        <v>0.25</v>
      </c>
      <c r="AL291" s="184">
        <f t="shared" si="44"/>
        <v>0</v>
      </c>
      <c r="AM291" s="184">
        <f t="shared" si="45"/>
        <v>0</v>
      </c>
      <c r="AN291" s="184"/>
      <c r="AO291" s="184" t="str">
        <f>IF($W291&gt;0,INDEX('CostModel Coef'!D$17:D$18,$W291),"")</f>
        <v/>
      </c>
      <c r="AP291" s="184" t="str">
        <f>IF($W291&gt;0,INDEX('CostModel Coef'!E$17:E$18,$W291),"")</f>
        <v/>
      </c>
      <c r="AQ291" s="184" t="str">
        <f>IF($W291&gt;0,INDEX('CostModel Coef'!F$17:F$18,$W291),"")</f>
        <v/>
      </c>
      <c r="AR291" s="184" t="str">
        <f>IF($W291&gt;0,INDEX('CostModel Coef'!G$17:G$18,$W291),"")</f>
        <v/>
      </c>
      <c r="AS291" s="184" t="str">
        <f>IF($W291&gt;0,INDEX('CostModel Coef'!H$17:H$18,$W291),"")</f>
        <v/>
      </c>
      <c r="AT291" s="184" t="str">
        <f>IF($W291&gt;0,INDEX('CostModel Coef'!I$17:I$18,$W291),"")</f>
        <v/>
      </c>
      <c r="AU291" s="184" t="str">
        <f>IF($W291&gt;0,INDEX('CostModel Coef'!J$17:J$18,$W291),"")</f>
        <v/>
      </c>
      <c r="AV291" s="184" t="str">
        <f>IF($W291&gt;0,INDEX('CostModel Coef'!K$17:K$18,$W291),"")</f>
        <v/>
      </c>
      <c r="AW291" s="184" t="str">
        <f>IF($W291&gt;0,INDEX('CostModel Coef'!L$17:L$18,$W291),"")</f>
        <v/>
      </c>
      <c r="AX291" s="184" t="str">
        <f>IF($W291&gt;0,INDEX('CostModel Coef'!M$17:M$18,$W291),"")</f>
        <v/>
      </c>
      <c r="AY291" s="184" t="str">
        <f>IF($W291&gt;0,INDEX('CostModel Coef'!N$17:N$18,$W291),"")</f>
        <v/>
      </c>
      <c r="AZ291" s="184" t="str">
        <f>IF($W291&gt;0,INDEX('CostModel Coef'!O$17:O$18,$W291),"")</f>
        <v/>
      </c>
      <c r="BA291" s="184"/>
      <c r="BB291" s="116">
        <f t="shared" si="49"/>
        <v>0</v>
      </c>
      <c r="BC291" s="116">
        <f t="shared" si="46"/>
        <v>0</v>
      </c>
      <c r="BD291" s="116">
        <f t="shared" si="47"/>
        <v>0</v>
      </c>
      <c r="BE291" s="210"/>
      <c r="BF291" s="196" t="str">
        <f t="shared" si="48"/>
        <v/>
      </c>
      <c r="BG291" s="210"/>
      <c r="BH291" s="210"/>
    </row>
    <row r="292" spans="1:60" hidden="1">
      <c r="A292" s="210" t="s">
        <v>2606</v>
      </c>
      <c r="B292" s="210" t="s">
        <v>1317</v>
      </c>
      <c r="C292" s="210" t="s">
        <v>1267</v>
      </c>
      <c r="D292" s="210" t="s">
        <v>1742</v>
      </c>
      <c r="E292" s="210" t="s">
        <v>129</v>
      </c>
      <c r="F292" s="210">
        <v>1</v>
      </c>
      <c r="G292" s="210">
        <v>1</v>
      </c>
      <c r="H292" s="210">
        <v>1</v>
      </c>
      <c r="I292" s="210">
        <v>16</v>
      </c>
      <c r="J292" s="210" t="s">
        <v>2607</v>
      </c>
      <c r="K292" s="210" t="s">
        <v>83</v>
      </c>
      <c r="L292" s="210">
        <v>16</v>
      </c>
      <c r="M292" s="210"/>
      <c r="N292" s="210" t="s">
        <v>117</v>
      </c>
      <c r="O292" s="210"/>
      <c r="P292" s="210" t="s">
        <v>1799</v>
      </c>
      <c r="Q292" s="210" t="s">
        <v>129</v>
      </c>
      <c r="R292" s="210"/>
      <c r="S292" s="210" t="s">
        <v>111</v>
      </c>
      <c r="T292" s="210" t="s">
        <v>2608</v>
      </c>
      <c r="U292" s="115" t="s">
        <v>105</v>
      </c>
      <c r="V292" s="210" t="str">
        <f>IF(W292=0,"out of scope",(INDEX('CostModel Coef'!$C$17:$C$18,W292)))</f>
        <v>out of scope</v>
      </c>
      <c r="W292" s="210">
        <v>0</v>
      </c>
      <c r="X292" s="210"/>
      <c r="Y292" s="116">
        <f>IFERROR(VLOOKUP(C292,LF_lamp!$A$8:$AI$68,35,0)*F292,0)</f>
        <v>0</v>
      </c>
      <c r="Z292" s="210"/>
      <c r="AA292" s="229">
        <f>VLOOKUP(D292,LF_Ballast!$A$8:$N$220,14,FALSE)</f>
        <v>0.9</v>
      </c>
      <c r="AB292" s="229" t="b">
        <f>VLOOKUP(D292,LF_Ballast!$A$8:$I$220,9,FALSE)="Dimming"</f>
        <v>0</v>
      </c>
      <c r="AC292" s="229" t="b">
        <f>VLOOKUP(D292,LF_Ballast!$A$8:$I$220,4,FALSE)="PS"</f>
        <v>0</v>
      </c>
      <c r="AD292" s="210"/>
      <c r="AE292" s="210">
        <f t="shared" si="41"/>
        <v>1</v>
      </c>
      <c r="AF292" s="184">
        <f t="shared" si="42"/>
        <v>0</v>
      </c>
      <c r="AG292" s="184">
        <f t="shared" si="43"/>
        <v>0</v>
      </c>
      <c r="AH292" s="184">
        <f>VLOOKUP($C292,LF_lamp!$A$8:$H$68,8,FALSE)*AE292</f>
        <v>17</v>
      </c>
      <c r="AI292" s="184">
        <f>VLOOKUP($C292,LF_lamp!$A$8:$H$68,8,FALSE)*AF292</f>
        <v>0</v>
      </c>
      <c r="AJ292" s="184">
        <f>VLOOKUP($C292,LF_lamp!$A$8:$H$68,8,FALSE)*AG292</f>
        <v>0</v>
      </c>
      <c r="AK292" s="184">
        <f t="shared" si="50"/>
        <v>1</v>
      </c>
      <c r="AL292" s="184">
        <f t="shared" si="44"/>
        <v>0</v>
      </c>
      <c r="AM292" s="184">
        <f t="shared" si="45"/>
        <v>0</v>
      </c>
      <c r="AN292" s="184"/>
      <c r="AO292" s="184" t="str">
        <f>IF($W292&gt;0,INDEX('CostModel Coef'!D$17:D$18,$W292),"")</f>
        <v/>
      </c>
      <c r="AP292" s="184" t="str">
        <f>IF($W292&gt;0,INDEX('CostModel Coef'!E$17:E$18,$W292),"")</f>
        <v/>
      </c>
      <c r="AQ292" s="184" t="str">
        <f>IF($W292&gt;0,INDEX('CostModel Coef'!F$17:F$18,$W292),"")</f>
        <v/>
      </c>
      <c r="AR292" s="184" t="str">
        <f>IF($W292&gt;0,INDEX('CostModel Coef'!G$17:G$18,$W292),"")</f>
        <v/>
      </c>
      <c r="AS292" s="184" t="str">
        <f>IF($W292&gt;0,INDEX('CostModel Coef'!H$17:H$18,$W292),"")</f>
        <v/>
      </c>
      <c r="AT292" s="184" t="str">
        <f>IF($W292&gt;0,INDEX('CostModel Coef'!I$17:I$18,$W292),"")</f>
        <v/>
      </c>
      <c r="AU292" s="184" t="str">
        <f>IF($W292&gt;0,INDEX('CostModel Coef'!J$17:J$18,$W292),"")</f>
        <v/>
      </c>
      <c r="AV292" s="184" t="str">
        <f>IF($W292&gt;0,INDEX('CostModel Coef'!K$17:K$18,$W292),"")</f>
        <v/>
      </c>
      <c r="AW292" s="184" t="str">
        <f>IF($W292&gt;0,INDEX('CostModel Coef'!L$17:L$18,$W292),"")</f>
        <v/>
      </c>
      <c r="AX292" s="184" t="str">
        <f>IF($W292&gt;0,INDEX('CostModel Coef'!M$17:M$18,$W292),"")</f>
        <v/>
      </c>
      <c r="AY292" s="184" t="str">
        <f>IF($W292&gt;0,INDEX('CostModel Coef'!N$17:N$18,$W292),"")</f>
        <v/>
      </c>
      <c r="AZ292" s="184" t="str">
        <f>IF($W292&gt;0,INDEX('CostModel Coef'!O$17:O$18,$W292),"")</f>
        <v/>
      </c>
      <c r="BA292" s="184"/>
      <c r="BB292" s="116">
        <f t="shared" si="49"/>
        <v>0</v>
      </c>
      <c r="BC292" s="116">
        <f t="shared" si="46"/>
        <v>0</v>
      </c>
      <c r="BD292" s="116">
        <f t="shared" si="47"/>
        <v>0</v>
      </c>
      <c r="BE292" s="210"/>
      <c r="BF292" s="196" t="str">
        <f t="shared" si="48"/>
        <v/>
      </c>
      <c r="BG292" s="210"/>
      <c r="BH292" s="210"/>
    </row>
    <row r="293" spans="1:60" hidden="1">
      <c r="A293" s="210" t="s">
        <v>2609</v>
      </c>
      <c r="B293" s="210" t="s">
        <v>1317</v>
      </c>
      <c r="C293" s="210" t="s">
        <v>1267</v>
      </c>
      <c r="D293" s="210" t="s">
        <v>1742</v>
      </c>
      <c r="E293" s="210" t="s">
        <v>129</v>
      </c>
      <c r="F293" s="210">
        <v>1</v>
      </c>
      <c r="G293" s="210">
        <v>0.33</v>
      </c>
      <c r="H293" s="210">
        <v>3</v>
      </c>
      <c r="I293" s="210">
        <v>17</v>
      </c>
      <c r="J293" s="210" t="s">
        <v>2610</v>
      </c>
      <c r="K293" s="210" t="s">
        <v>83</v>
      </c>
      <c r="L293" s="210">
        <v>17</v>
      </c>
      <c r="M293" s="210"/>
      <c r="N293" s="210" t="s">
        <v>117</v>
      </c>
      <c r="O293" s="210"/>
      <c r="P293" s="210" t="s">
        <v>1799</v>
      </c>
      <c r="Q293" s="210" t="s">
        <v>129</v>
      </c>
      <c r="R293" s="210"/>
      <c r="S293" s="210" t="s">
        <v>111</v>
      </c>
      <c r="T293" s="210" t="s">
        <v>2611</v>
      </c>
      <c r="U293" s="115" t="s">
        <v>105</v>
      </c>
      <c r="V293" s="210" t="str">
        <f>IF(W293=0,"out of scope",(INDEX('CostModel Coef'!$C$17:$C$18,W293)))</f>
        <v>out of scope</v>
      </c>
      <c r="W293" s="210">
        <v>0</v>
      </c>
      <c r="X293" s="210"/>
      <c r="Y293" s="116">
        <f>IFERROR(VLOOKUP(C293,LF_lamp!$A$8:$AI$68,35,0)*F293,0)</f>
        <v>0</v>
      </c>
      <c r="Z293" s="210"/>
      <c r="AA293" s="229">
        <f>VLOOKUP(D293,LF_Ballast!$A$8:$N$220,14,FALSE)</f>
        <v>0.9</v>
      </c>
      <c r="AB293" s="229" t="b">
        <f>VLOOKUP(D293,LF_Ballast!$A$8:$I$220,9,FALSE)="Dimming"</f>
        <v>0</v>
      </c>
      <c r="AC293" s="229" t="b">
        <f>VLOOKUP(D293,LF_Ballast!$A$8:$I$220,4,FALSE)="PS"</f>
        <v>0</v>
      </c>
      <c r="AD293" s="210"/>
      <c r="AE293" s="210">
        <f t="shared" si="41"/>
        <v>3</v>
      </c>
      <c r="AF293" s="184">
        <f t="shared" si="42"/>
        <v>0</v>
      </c>
      <c r="AG293" s="184">
        <f t="shared" si="43"/>
        <v>0</v>
      </c>
      <c r="AH293" s="184">
        <f>VLOOKUP($C293,LF_lamp!$A$8:$H$68,8,FALSE)*AE293</f>
        <v>51</v>
      </c>
      <c r="AI293" s="184">
        <f>VLOOKUP($C293,LF_lamp!$A$8:$H$68,8,FALSE)*AF293</f>
        <v>0</v>
      </c>
      <c r="AJ293" s="184">
        <f>VLOOKUP($C293,LF_lamp!$A$8:$H$68,8,FALSE)*AG293</f>
        <v>0</v>
      </c>
      <c r="AK293" s="184">
        <f t="shared" si="50"/>
        <v>0.33</v>
      </c>
      <c r="AL293" s="184">
        <f t="shared" si="44"/>
        <v>0</v>
      </c>
      <c r="AM293" s="184">
        <f t="shared" si="45"/>
        <v>0</v>
      </c>
      <c r="AN293" s="184"/>
      <c r="AO293" s="184" t="str">
        <f>IF($W293&gt;0,INDEX('CostModel Coef'!D$17:D$18,$W293),"")</f>
        <v/>
      </c>
      <c r="AP293" s="184" t="str">
        <f>IF($W293&gt;0,INDEX('CostModel Coef'!E$17:E$18,$W293),"")</f>
        <v/>
      </c>
      <c r="AQ293" s="184" t="str">
        <f>IF($W293&gt;0,INDEX('CostModel Coef'!F$17:F$18,$W293),"")</f>
        <v/>
      </c>
      <c r="AR293" s="184" t="str">
        <f>IF($W293&gt;0,INDEX('CostModel Coef'!G$17:G$18,$W293),"")</f>
        <v/>
      </c>
      <c r="AS293" s="184" t="str">
        <f>IF($W293&gt;0,INDEX('CostModel Coef'!H$17:H$18,$W293),"")</f>
        <v/>
      </c>
      <c r="AT293" s="184" t="str">
        <f>IF($W293&gt;0,INDEX('CostModel Coef'!I$17:I$18,$W293),"")</f>
        <v/>
      </c>
      <c r="AU293" s="184" t="str">
        <f>IF($W293&gt;0,INDEX('CostModel Coef'!J$17:J$18,$W293),"")</f>
        <v/>
      </c>
      <c r="AV293" s="184" t="str">
        <f>IF($W293&gt;0,INDEX('CostModel Coef'!K$17:K$18,$W293),"")</f>
        <v/>
      </c>
      <c r="AW293" s="184" t="str">
        <f>IF($W293&gt;0,INDEX('CostModel Coef'!L$17:L$18,$W293),"")</f>
        <v/>
      </c>
      <c r="AX293" s="184" t="str">
        <f>IF($W293&gt;0,INDEX('CostModel Coef'!M$17:M$18,$W293),"")</f>
        <v/>
      </c>
      <c r="AY293" s="184" t="str">
        <f>IF($W293&gt;0,INDEX('CostModel Coef'!N$17:N$18,$W293),"")</f>
        <v/>
      </c>
      <c r="AZ293" s="184" t="str">
        <f>IF($W293&gt;0,INDEX('CostModel Coef'!O$17:O$18,$W293),"")</f>
        <v/>
      </c>
      <c r="BA293" s="184"/>
      <c r="BB293" s="116">
        <f t="shared" si="49"/>
        <v>0</v>
      </c>
      <c r="BC293" s="116">
        <f t="shared" si="46"/>
        <v>0</v>
      </c>
      <c r="BD293" s="116">
        <f t="shared" si="47"/>
        <v>0</v>
      </c>
      <c r="BE293" s="210"/>
      <c r="BF293" s="196" t="str">
        <f t="shared" si="48"/>
        <v/>
      </c>
      <c r="BG293" s="210"/>
      <c r="BH293" s="210"/>
    </row>
    <row r="294" spans="1:60" hidden="1">
      <c r="A294" s="210" t="s">
        <v>2612</v>
      </c>
      <c r="B294" s="210" t="s">
        <v>1317</v>
      </c>
      <c r="C294" s="210" t="s">
        <v>1267</v>
      </c>
      <c r="D294" s="210" t="s">
        <v>1742</v>
      </c>
      <c r="E294" s="210" t="s">
        <v>129</v>
      </c>
      <c r="F294" s="210">
        <v>2</v>
      </c>
      <c r="G294" s="210">
        <v>1</v>
      </c>
      <c r="H294" s="210">
        <v>2</v>
      </c>
      <c r="I294" s="210">
        <v>31</v>
      </c>
      <c r="J294" s="210" t="s">
        <v>2613</v>
      </c>
      <c r="K294" s="210" t="s">
        <v>83</v>
      </c>
      <c r="L294" s="210">
        <v>31</v>
      </c>
      <c r="M294" s="210"/>
      <c r="N294" s="210" t="s">
        <v>117</v>
      </c>
      <c r="O294" s="210"/>
      <c r="P294" s="210" t="s">
        <v>1799</v>
      </c>
      <c r="Q294" s="210" t="s">
        <v>129</v>
      </c>
      <c r="R294" s="210"/>
      <c r="S294" s="210" t="s">
        <v>111</v>
      </c>
      <c r="T294" s="210" t="s">
        <v>2614</v>
      </c>
      <c r="U294" s="115" t="s">
        <v>105</v>
      </c>
      <c r="V294" s="210" t="str">
        <f>IF(W294=0,"out of scope",(INDEX('CostModel Coef'!$C$17:$C$18,W294)))</f>
        <v>out of scope</v>
      </c>
      <c r="W294" s="210">
        <v>0</v>
      </c>
      <c r="X294" s="210"/>
      <c r="Y294" s="116">
        <f>IFERROR(VLOOKUP(C294,LF_lamp!$A$8:$AI$68,35,0)*F294,0)</f>
        <v>0</v>
      </c>
      <c r="Z294" s="210"/>
      <c r="AA294" s="229">
        <f>VLOOKUP(D294,LF_Ballast!$A$8:$N$220,14,FALSE)</f>
        <v>0.9</v>
      </c>
      <c r="AB294" s="229" t="b">
        <f>VLOOKUP(D294,LF_Ballast!$A$8:$I$220,9,FALSE)="Dimming"</f>
        <v>0</v>
      </c>
      <c r="AC294" s="229" t="b">
        <f>VLOOKUP(D294,LF_Ballast!$A$8:$I$220,4,FALSE)="PS"</f>
        <v>0</v>
      </c>
      <c r="AD294" s="210"/>
      <c r="AE294" s="210">
        <f t="shared" si="41"/>
        <v>2</v>
      </c>
      <c r="AF294" s="184">
        <f t="shared" si="42"/>
        <v>0</v>
      </c>
      <c r="AG294" s="184">
        <f t="shared" si="43"/>
        <v>0</v>
      </c>
      <c r="AH294" s="184">
        <f>VLOOKUP($C294,LF_lamp!$A$8:$H$68,8,FALSE)*AE294</f>
        <v>34</v>
      </c>
      <c r="AI294" s="184">
        <f>VLOOKUP($C294,LF_lamp!$A$8:$H$68,8,FALSE)*AF294</f>
        <v>0</v>
      </c>
      <c r="AJ294" s="184">
        <f>VLOOKUP($C294,LF_lamp!$A$8:$H$68,8,FALSE)*AG294</f>
        <v>0</v>
      </c>
      <c r="AK294" s="184">
        <f t="shared" si="50"/>
        <v>1</v>
      </c>
      <c r="AL294" s="184">
        <f t="shared" si="44"/>
        <v>0</v>
      </c>
      <c r="AM294" s="184">
        <f t="shared" si="45"/>
        <v>0</v>
      </c>
      <c r="AN294" s="184"/>
      <c r="AO294" s="184" t="str">
        <f>IF($W294&gt;0,INDEX('CostModel Coef'!D$17:D$18,$W294),"")</f>
        <v/>
      </c>
      <c r="AP294" s="184" t="str">
        <f>IF($W294&gt;0,INDEX('CostModel Coef'!E$17:E$18,$W294),"")</f>
        <v/>
      </c>
      <c r="AQ294" s="184" t="str">
        <f>IF($W294&gt;0,INDEX('CostModel Coef'!F$17:F$18,$W294),"")</f>
        <v/>
      </c>
      <c r="AR294" s="184" t="str">
        <f>IF($W294&gt;0,INDEX('CostModel Coef'!G$17:G$18,$W294),"")</f>
        <v/>
      </c>
      <c r="AS294" s="184" t="str">
        <f>IF($W294&gt;0,INDEX('CostModel Coef'!H$17:H$18,$W294),"")</f>
        <v/>
      </c>
      <c r="AT294" s="184" t="str">
        <f>IF($W294&gt;0,INDEX('CostModel Coef'!I$17:I$18,$W294),"")</f>
        <v/>
      </c>
      <c r="AU294" s="184" t="str">
        <f>IF($W294&gt;0,INDEX('CostModel Coef'!J$17:J$18,$W294),"")</f>
        <v/>
      </c>
      <c r="AV294" s="184" t="str">
        <f>IF($W294&gt;0,INDEX('CostModel Coef'!K$17:K$18,$W294),"")</f>
        <v/>
      </c>
      <c r="AW294" s="184" t="str">
        <f>IF($W294&gt;0,INDEX('CostModel Coef'!L$17:L$18,$W294),"")</f>
        <v/>
      </c>
      <c r="AX294" s="184" t="str">
        <f>IF($W294&gt;0,INDEX('CostModel Coef'!M$17:M$18,$W294),"")</f>
        <v/>
      </c>
      <c r="AY294" s="184" t="str">
        <f>IF($W294&gt;0,INDEX('CostModel Coef'!N$17:N$18,$W294),"")</f>
        <v/>
      </c>
      <c r="AZ294" s="184" t="str">
        <f>IF($W294&gt;0,INDEX('CostModel Coef'!O$17:O$18,$W294),"")</f>
        <v/>
      </c>
      <c r="BA294" s="184"/>
      <c r="BB294" s="116">
        <f t="shared" si="49"/>
        <v>0</v>
      </c>
      <c r="BC294" s="116">
        <f t="shared" si="46"/>
        <v>0</v>
      </c>
      <c r="BD294" s="116">
        <f t="shared" si="47"/>
        <v>0</v>
      </c>
      <c r="BE294" s="210"/>
      <c r="BF294" s="196" t="str">
        <f t="shared" si="48"/>
        <v/>
      </c>
      <c r="BG294" s="210"/>
      <c r="BH294" s="210"/>
    </row>
    <row r="295" spans="1:60" hidden="1">
      <c r="A295" s="210" t="s">
        <v>2615</v>
      </c>
      <c r="B295" s="210" t="s">
        <v>1317</v>
      </c>
      <c r="C295" s="210" t="s">
        <v>1267</v>
      </c>
      <c r="D295" s="210" t="s">
        <v>1742</v>
      </c>
      <c r="E295" s="210" t="s">
        <v>129</v>
      </c>
      <c r="F295" s="210">
        <v>2</v>
      </c>
      <c r="G295" s="210">
        <v>0.5</v>
      </c>
      <c r="H295" s="210">
        <v>4</v>
      </c>
      <c r="I295" s="210">
        <v>34</v>
      </c>
      <c r="J295" s="210" t="s">
        <v>2616</v>
      </c>
      <c r="K295" s="210" t="s">
        <v>83</v>
      </c>
      <c r="L295" s="210">
        <v>34</v>
      </c>
      <c r="M295" s="210"/>
      <c r="N295" s="210" t="s">
        <v>117</v>
      </c>
      <c r="O295" s="210"/>
      <c r="P295" s="210" t="s">
        <v>1799</v>
      </c>
      <c r="Q295" s="210" t="s">
        <v>129</v>
      </c>
      <c r="R295" s="210"/>
      <c r="S295" s="210" t="s">
        <v>111</v>
      </c>
      <c r="T295" s="210" t="s">
        <v>2617</v>
      </c>
      <c r="U295" s="115" t="s">
        <v>105</v>
      </c>
      <c r="V295" s="210" t="str">
        <f>IF(W295=0,"out of scope",(INDEX('CostModel Coef'!$C$17:$C$18,W295)))</f>
        <v>out of scope</v>
      </c>
      <c r="W295" s="210">
        <v>0</v>
      </c>
      <c r="X295" s="210"/>
      <c r="Y295" s="116">
        <f>IFERROR(VLOOKUP(C295,LF_lamp!$A$8:$AI$68,35,0)*F295,0)</f>
        <v>0</v>
      </c>
      <c r="Z295" s="210"/>
      <c r="AA295" s="229">
        <f>VLOOKUP(D295,LF_Ballast!$A$8:$N$220,14,FALSE)</f>
        <v>0.9</v>
      </c>
      <c r="AB295" s="229" t="b">
        <f>VLOOKUP(D295,LF_Ballast!$A$8:$I$220,9,FALSE)="Dimming"</f>
        <v>0</v>
      </c>
      <c r="AC295" s="229" t="b">
        <f>VLOOKUP(D295,LF_Ballast!$A$8:$I$220,4,FALSE)="PS"</f>
        <v>0</v>
      </c>
      <c r="AD295" s="210"/>
      <c r="AE295" s="210">
        <f t="shared" si="41"/>
        <v>4</v>
      </c>
      <c r="AF295" s="184">
        <f t="shared" si="42"/>
        <v>0</v>
      </c>
      <c r="AG295" s="184">
        <f t="shared" si="43"/>
        <v>0</v>
      </c>
      <c r="AH295" s="184">
        <f>VLOOKUP($C295,LF_lamp!$A$8:$H$68,8,FALSE)*AE295</f>
        <v>68</v>
      </c>
      <c r="AI295" s="184">
        <f>VLOOKUP($C295,LF_lamp!$A$8:$H$68,8,FALSE)*AF295</f>
        <v>0</v>
      </c>
      <c r="AJ295" s="184">
        <f>VLOOKUP($C295,LF_lamp!$A$8:$H$68,8,FALSE)*AG295</f>
        <v>0</v>
      </c>
      <c r="AK295" s="184">
        <f t="shared" si="50"/>
        <v>0.5</v>
      </c>
      <c r="AL295" s="184">
        <f t="shared" si="44"/>
        <v>0</v>
      </c>
      <c r="AM295" s="184">
        <f t="shared" si="45"/>
        <v>0</v>
      </c>
      <c r="AN295" s="184"/>
      <c r="AO295" s="184" t="str">
        <f>IF($W295&gt;0,INDEX('CostModel Coef'!D$17:D$18,$W295),"")</f>
        <v/>
      </c>
      <c r="AP295" s="184" t="str">
        <f>IF($W295&gt;0,INDEX('CostModel Coef'!E$17:E$18,$W295),"")</f>
        <v/>
      </c>
      <c r="AQ295" s="184" t="str">
        <f>IF($W295&gt;0,INDEX('CostModel Coef'!F$17:F$18,$W295),"")</f>
        <v/>
      </c>
      <c r="AR295" s="184" t="str">
        <f>IF($W295&gt;0,INDEX('CostModel Coef'!G$17:G$18,$W295),"")</f>
        <v/>
      </c>
      <c r="AS295" s="184" t="str">
        <f>IF($W295&gt;0,INDEX('CostModel Coef'!H$17:H$18,$W295),"")</f>
        <v/>
      </c>
      <c r="AT295" s="184" t="str">
        <f>IF($W295&gt;0,INDEX('CostModel Coef'!I$17:I$18,$W295),"")</f>
        <v/>
      </c>
      <c r="AU295" s="184" t="str">
        <f>IF($W295&gt;0,INDEX('CostModel Coef'!J$17:J$18,$W295),"")</f>
        <v/>
      </c>
      <c r="AV295" s="184" t="str">
        <f>IF($W295&gt;0,INDEX('CostModel Coef'!K$17:K$18,$W295),"")</f>
        <v/>
      </c>
      <c r="AW295" s="184" t="str">
        <f>IF($W295&gt;0,INDEX('CostModel Coef'!L$17:L$18,$W295),"")</f>
        <v/>
      </c>
      <c r="AX295" s="184" t="str">
        <f>IF($W295&gt;0,INDEX('CostModel Coef'!M$17:M$18,$W295),"")</f>
        <v/>
      </c>
      <c r="AY295" s="184" t="str">
        <f>IF($W295&gt;0,INDEX('CostModel Coef'!N$17:N$18,$W295),"")</f>
        <v/>
      </c>
      <c r="AZ295" s="184" t="str">
        <f>IF($W295&gt;0,INDEX('CostModel Coef'!O$17:O$18,$W295),"")</f>
        <v/>
      </c>
      <c r="BA295" s="184"/>
      <c r="BB295" s="116">
        <f t="shared" si="49"/>
        <v>0</v>
      </c>
      <c r="BC295" s="116">
        <f t="shared" si="46"/>
        <v>0</v>
      </c>
      <c r="BD295" s="116">
        <f t="shared" si="47"/>
        <v>0</v>
      </c>
      <c r="BE295" s="210"/>
      <c r="BF295" s="196" t="str">
        <f t="shared" si="48"/>
        <v/>
      </c>
      <c r="BG295" s="210"/>
      <c r="BH295" s="210"/>
    </row>
    <row r="296" spans="1:60" hidden="1">
      <c r="A296" s="210" t="s">
        <v>2618</v>
      </c>
      <c r="B296" s="210" t="s">
        <v>1317</v>
      </c>
      <c r="C296" s="210" t="s">
        <v>1267</v>
      </c>
      <c r="D296" s="210" t="s">
        <v>1742</v>
      </c>
      <c r="E296" s="210" t="s">
        <v>129</v>
      </c>
      <c r="F296" s="210">
        <v>3</v>
      </c>
      <c r="G296" s="210">
        <v>1</v>
      </c>
      <c r="H296" s="210">
        <v>3</v>
      </c>
      <c r="I296" s="210">
        <v>52</v>
      </c>
      <c r="J296" s="210" t="s">
        <v>2619</v>
      </c>
      <c r="K296" s="210" t="s">
        <v>83</v>
      </c>
      <c r="L296" s="210">
        <v>52</v>
      </c>
      <c r="M296" s="210"/>
      <c r="N296" s="210" t="s">
        <v>117</v>
      </c>
      <c r="O296" s="210"/>
      <c r="P296" s="210" t="s">
        <v>1799</v>
      </c>
      <c r="Q296" s="210" t="s">
        <v>129</v>
      </c>
      <c r="R296" s="210"/>
      <c r="S296" s="210" t="s">
        <v>111</v>
      </c>
      <c r="T296" s="210" t="s">
        <v>2620</v>
      </c>
      <c r="U296" s="115" t="s">
        <v>105</v>
      </c>
      <c r="V296" s="210" t="str">
        <f>IF(W296=0,"out of scope",(INDEX('CostModel Coef'!$C$17:$C$18,W296)))</f>
        <v>out of scope</v>
      </c>
      <c r="W296" s="210">
        <v>0</v>
      </c>
      <c r="X296" s="210"/>
      <c r="Y296" s="116">
        <f>IFERROR(VLOOKUP(C296,LF_lamp!$A$8:$AI$68,35,0)*F296,0)</f>
        <v>0</v>
      </c>
      <c r="Z296" s="210"/>
      <c r="AA296" s="229">
        <f>VLOOKUP(D296,LF_Ballast!$A$8:$N$220,14,FALSE)</f>
        <v>0.9</v>
      </c>
      <c r="AB296" s="229" t="b">
        <f>VLOOKUP(D296,LF_Ballast!$A$8:$I$220,9,FALSE)="Dimming"</f>
        <v>0</v>
      </c>
      <c r="AC296" s="229" t="b">
        <f>VLOOKUP(D296,LF_Ballast!$A$8:$I$220,4,FALSE)="PS"</f>
        <v>0</v>
      </c>
      <c r="AD296" s="210"/>
      <c r="AE296" s="210">
        <f t="shared" si="41"/>
        <v>3</v>
      </c>
      <c r="AF296" s="184">
        <f t="shared" si="42"/>
        <v>0</v>
      </c>
      <c r="AG296" s="184">
        <f t="shared" si="43"/>
        <v>0</v>
      </c>
      <c r="AH296" s="184">
        <f>VLOOKUP($C296,LF_lamp!$A$8:$H$68,8,FALSE)*AE296</f>
        <v>51</v>
      </c>
      <c r="AI296" s="184">
        <f>VLOOKUP($C296,LF_lamp!$A$8:$H$68,8,FALSE)*AF296</f>
        <v>0</v>
      </c>
      <c r="AJ296" s="184">
        <f>VLOOKUP($C296,LF_lamp!$A$8:$H$68,8,FALSE)*AG296</f>
        <v>0</v>
      </c>
      <c r="AK296" s="184">
        <f t="shared" si="50"/>
        <v>1</v>
      </c>
      <c r="AL296" s="184">
        <f t="shared" si="44"/>
        <v>0</v>
      </c>
      <c r="AM296" s="184">
        <f t="shared" si="45"/>
        <v>0</v>
      </c>
      <c r="AN296" s="184"/>
      <c r="AO296" s="184" t="str">
        <f>IF($W296&gt;0,INDEX('CostModel Coef'!D$17:D$18,$W296),"")</f>
        <v/>
      </c>
      <c r="AP296" s="184" t="str">
        <f>IF($W296&gt;0,INDEX('CostModel Coef'!E$17:E$18,$W296),"")</f>
        <v/>
      </c>
      <c r="AQ296" s="184" t="str">
        <f>IF($W296&gt;0,INDEX('CostModel Coef'!F$17:F$18,$W296),"")</f>
        <v/>
      </c>
      <c r="AR296" s="184" t="str">
        <f>IF($W296&gt;0,INDEX('CostModel Coef'!G$17:G$18,$W296),"")</f>
        <v/>
      </c>
      <c r="AS296" s="184" t="str">
        <f>IF($W296&gt;0,INDEX('CostModel Coef'!H$17:H$18,$W296),"")</f>
        <v/>
      </c>
      <c r="AT296" s="184" t="str">
        <f>IF($W296&gt;0,INDEX('CostModel Coef'!I$17:I$18,$W296),"")</f>
        <v/>
      </c>
      <c r="AU296" s="184" t="str">
        <f>IF($W296&gt;0,INDEX('CostModel Coef'!J$17:J$18,$W296),"")</f>
        <v/>
      </c>
      <c r="AV296" s="184" t="str">
        <f>IF($W296&gt;0,INDEX('CostModel Coef'!K$17:K$18,$W296),"")</f>
        <v/>
      </c>
      <c r="AW296" s="184" t="str">
        <f>IF($W296&gt;0,INDEX('CostModel Coef'!L$17:L$18,$W296),"")</f>
        <v/>
      </c>
      <c r="AX296" s="184" t="str">
        <f>IF($W296&gt;0,INDEX('CostModel Coef'!M$17:M$18,$W296),"")</f>
        <v/>
      </c>
      <c r="AY296" s="184" t="str">
        <f>IF($W296&gt;0,INDEX('CostModel Coef'!N$17:N$18,$W296),"")</f>
        <v/>
      </c>
      <c r="AZ296" s="184" t="str">
        <f>IF($W296&gt;0,INDEX('CostModel Coef'!O$17:O$18,$W296),"")</f>
        <v/>
      </c>
      <c r="BA296" s="184"/>
      <c r="BB296" s="116">
        <f t="shared" si="49"/>
        <v>0</v>
      </c>
      <c r="BC296" s="116">
        <f t="shared" si="46"/>
        <v>0</v>
      </c>
      <c r="BD296" s="116">
        <f t="shared" si="47"/>
        <v>0</v>
      </c>
      <c r="BE296" s="210"/>
      <c r="BF296" s="196" t="str">
        <f t="shared" si="48"/>
        <v/>
      </c>
      <c r="BG296" s="210"/>
      <c r="BH296" s="210"/>
    </row>
    <row r="297" spans="1:60" hidden="1">
      <c r="A297" s="210" t="s">
        <v>2621</v>
      </c>
      <c r="B297" s="210" t="s">
        <v>1317</v>
      </c>
      <c r="C297" s="210" t="s">
        <v>1267</v>
      </c>
      <c r="D297" s="210" t="s">
        <v>1742</v>
      </c>
      <c r="E297" s="210" t="s">
        <v>129</v>
      </c>
      <c r="F297" s="210">
        <v>4</v>
      </c>
      <c r="G297" s="210">
        <v>1</v>
      </c>
      <c r="H297" s="210">
        <v>4</v>
      </c>
      <c r="I297" s="210">
        <v>68</v>
      </c>
      <c r="J297" s="210" t="s">
        <v>2622</v>
      </c>
      <c r="K297" s="210" t="s">
        <v>83</v>
      </c>
      <c r="L297" s="210">
        <v>68</v>
      </c>
      <c r="M297" s="210"/>
      <c r="N297" s="210" t="s">
        <v>117</v>
      </c>
      <c r="O297" s="210"/>
      <c r="P297" s="210" t="s">
        <v>1799</v>
      </c>
      <c r="Q297" s="210" t="s">
        <v>129</v>
      </c>
      <c r="R297" s="210"/>
      <c r="S297" s="210" t="s">
        <v>111</v>
      </c>
      <c r="T297" s="210" t="s">
        <v>2623</v>
      </c>
      <c r="U297" s="115" t="s">
        <v>105</v>
      </c>
      <c r="V297" s="210" t="str">
        <f>IF(W297=0,"out of scope",(INDEX('CostModel Coef'!$C$17:$C$18,W297)))</f>
        <v>out of scope</v>
      </c>
      <c r="W297" s="210">
        <v>0</v>
      </c>
      <c r="X297" s="210"/>
      <c r="Y297" s="116">
        <f>IFERROR(VLOOKUP(C297,LF_lamp!$A$8:$AI$68,35,0)*F297,0)</f>
        <v>0</v>
      </c>
      <c r="Z297" s="210"/>
      <c r="AA297" s="229">
        <f>VLOOKUP(D297,LF_Ballast!$A$8:$N$220,14,FALSE)</f>
        <v>0.9</v>
      </c>
      <c r="AB297" s="229" t="b">
        <f>VLOOKUP(D297,LF_Ballast!$A$8:$I$220,9,FALSE)="Dimming"</f>
        <v>0</v>
      </c>
      <c r="AC297" s="229" t="b">
        <f>VLOOKUP(D297,LF_Ballast!$A$8:$I$220,4,FALSE)="PS"</f>
        <v>0</v>
      </c>
      <c r="AD297" s="210"/>
      <c r="AE297" s="210">
        <f t="shared" si="41"/>
        <v>4</v>
      </c>
      <c r="AF297" s="184">
        <f t="shared" si="42"/>
        <v>0</v>
      </c>
      <c r="AG297" s="184">
        <f t="shared" si="43"/>
        <v>0</v>
      </c>
      <c r="AH297" s="184">
        <f>VLOOKUP($C297,LF_lamp!$A$8:$H$68,8,FALSE)*AE297</f>
        <v>68</v>
      </c>
      <c r="AI297" s="184">
        <f>VLOOKUP($C297,LF_lamp!$A$8:$H$68,8,FALSE)*AF297</f>
        <v>0</v>
      </c>
      <c r="AJ297" s="184">
        <f>VLOOKUP($C297,LF_lamp!$A$8:$H$68,8,FALSE)*AG297</f>
        <v>0</v>
      </c>
      <c r="AK297" s="184">
        <f t="shared" si="50"/>
        <v>1</v>
      </c>
      <c r="AL297" s="184">
        <f t="shared" si="44"/>
        <v>0</v>
      </c>
      <c r="AM297" s="184">
        <f t="shared" si="45"/>
        <v>0</v>
      </c>
      <c r="AN297" s="184"/>
      <c r="AO297" s="184" t="str">
        <f>IF($W297&gt;0,INDEX('CostModel Coef'!D$17:D$18,$W297),"")</f>
        <v/>
      </c>
      <c r="AP297" s="184" t="str">
        <f>IF($W297&gt;0,INDEX('CostModel Coef'!E$17:E$18,$W297),"")</f>
        <v/>
      </c>
      <c r="AQ297" s="184" t="str">
        <f>IF($W297&gt;0,INDEX('CostModel Coef'!F$17:F$18,$W297),"")</f>
        <v/>
      </c>
      <c r="AR297" s="184" t="str">
        <f>IF($W297&gt;0,INDEX('CostModel Coef'!G$17:G$18,$W297),"")</f>
        <v/>
      </c>
      <c r="AS297" s="184" t="str">
        <f>IF($W297&gt;0,INDEX('CostModel Coef'!H$17:H$18,$W297),"")</f>
        <v/>
      </c>
      <c r="AT297" s="184" t="str">
        <f>IF($W297&gt;0,INDEX('CostModel Coef'!I$17:I$18,$W297),"")</f>
        <v/>
      </c>
      <c r="AU297" s="184" t="str">
        <f>IF($W297&gt;0,INDEX('CostModel Coef'!J$17:J$18,$W297),"")</f>
        <v/>
      </c>
      <c r="AV297" s="184" t="str">
        <f>IF($W297&gt;0,INDEX('CostModel Coef'!K$17:K$18,$W297),"")</f>
        <v/>
      </c>
      <c r="AW297" s="184" t="str">
        <f>IF($W297&gt;0,INDEX('CostModel Coef'!L$17:L$18,$W297),"")</f>
        <v/>
      </c>
      <c r="AX297" s="184" t="str">
        <f>IF($W297&gt;0,INDEX('CostModel Coef'!M$17:M$18,$W297),"")</f>
        <v/>
      </c>
      <c r="AY297" s="184" t="str">
        <f>IF($W297&gt;0,INDEX('CostModel Coef'!N$17:N$18,$W297),"")</f>
        <v/>
      </c>
      <c r="AZ297" s="184" t="str">
        <f>IF($W297&gt;0,INDEX('CostModel Coef'!O$17:O$18,$W297),"")</f>
        <v/>
      </c>
      <c r="BA297" s="184"/>
      <c r="BB297" s="116">
        <f t="shared" si="49"/>
        <v>0</v>
      </c>
      <c r="BC297" s="116">
        <f t="shared" si="46"/>
        <v>0</v>
      </c>
      <c r="BD297" s="116">
        <f t="shared" si="47"/>
        <v>0</v>
      </c>
      <c r="BE297" s="210"/>
      <c r="BF297" s="196" t="str">
        <f t="shared" si="48"/>
        <v/>
      </c>
      <c r="BG297" s="210"/>
      <c r="BH297" s="210"/>
    </row>
    <row r="298" spans="1:60" hidden="1">
      <c r="A298" s="210" t="s">
        <v>2624</v>
      </c>
      <c r="B298" s="210" t="s">
        <v>1317</v>
      </c>
      <c r="C298" s="210" t="s">
        <v>1267</v>
      </c>
      <c r="D298" s="210" t="s">
        <v>1744</v>
      </c>
      <c r="E298" s="210" t="s">
        <v>129</v>
      </c>
      <c r="F298" s="210">
        <v>1</v>
      </c>
      <c r="G298" s="210">
        <v>1</v>
      </c>
      <c r="H298" s="210">
        <v>1</v>
      </c>
      <c r="I298" s="210">
        <v>15</v>
      </c>
      <c r="J298" s="210" t="s">
        <v>2625</v>
      </c>
      <c r="K298" s="210" t="s">
        <v>83</v>
      </c>
      <c r="L298" s="210">
        <v>15</v>
      </c>
      <c r="M298" s="210"/>
      <c r="N298" s="210" t="s">
        <v>117</v>
      </c>
      <c r="O298" s="210"/>
      <c r="P298" s="210" t="s">
        <v>1799</v>
      </c>
      <c r="Q298" s="210" t="s">
        <v>129</v>
      </c>
      <c r="R298" s="210"/>
      <c r="S298" s="210" t="s">
        <v>111</v>
      </c>
      <c r="T298" s="210" t="s">
        <v>2626</v>
      </c>
      <c r="U298" s="115" t="s">
        <v>105</v>
      </c>
      <c r="V298" s="210" t="str">
        <f>IF(W298=0,"out of scope",(INDEX('CostModel Coef'!$C$17:$C$18,W298)))</f>
        <v>out of scope</v>
      </c>
      <c r="W298" s="210">
        <v>0</v>
      </c>
      <c r="X298" s="210"/>
      <c r="Y298" s="116">
        <f>IFERROR(VLOOKUP(C298,LF_lamp!$A$8:$AI$68,35,0)*F298,0)</f>
        <v>0</v>
      </c>
      <c r="Z298" s="210"/>
      <c r="AA298" s="229">
        <f>VLOOKUP(D298,LF_Ballast!$A$8:$N$220,14,FALSE)</f>
        <v>0.82499999999999996</v>
      </c>
      <c r="AB298" s="229" t="b">
        <f>VLOOKUP(D298,LF_Ballast!$A$8:$I$220,9,FALSE)="Dimming"</f>
        <v>0</v>
      </c>
      <c r="AC298" s="229" t="b">
        <f>VLOOKUP(D298,LF_Ballast!$A$8:$I$220,4,FALSE)="PS"</f>
        <v>0</v>
      </c>
      <c r="AD298" s="210"/>
      <c r="AE298" s="210">
        <f t="shared" si="41"/>
        <v>1</v>
      </c>
      <c r="AF298" s="184">
        <f t="shared" si="42"/>
        <v>0</v>
      </c>
      <c r="AG298" s="184">
        <f t="shared" si="43"/>
        <v>0</v>
      </c>
      <c r="AH298" s="184">
        <f>VLOOKUP($C298,LF_lamp!$A$8:$H$68,8,FALSE)*AE298</f>
        <v>17</v>
      </c>
      <c r="AI298" s="184">
        <f>VLOOKUP($C298,LF_lamp!$A$8:$H$68,8,FALSE)*AF298</f>
        <v>0</v>
      </c>
      <c r="AJ298" s="184">
        <f>VLOOKUP($C298,LF_lamp!$A$8:$H$68,8,FALSE)*AG298</f>
        <v>0</v>
      </c>
      <c r="AK298" s="184">
        <f t="shared" si="50"/>
        <v>1</v>
      </c>
      <c r="AL298" s="184">
        <f t="shared" si="44"/>
        <v>0</v>
      </c>
      <c r="AM298" s="184">
        <f t="shared" si="45"/>
        <v>0</v>
      </c>
      <c r="AN298" s="184"/>
      <c r="AO298" s="184" t="str">
        <f>IF($W298&gt;0,INDEX('CostModel Coef'!D$17:D$18,$W298),"")</f>
        <v/>
      </c>
      <c r="AP298" s="184" t="str">
        <f>IF($W298&gt;0,INDEX('CostModel Coef'!E$17:E$18,$W298),"")</f>
        <v/>
      </c>
      <c r="AQ298" s="184" t="str">
        <f>IF($W298&gt;0,INDEX('CostModel Coef'!F$17:F$18,$W298),"")</f>
        <v/>
      </c>
      <c r="AR298" s="184" t="str">
        <f>IF($W298&gt;0,INDEX('CostModel Coef'!G$17:G$18,$W298),"")</f>
        <v/>
      </c>
      <c r="AS298" s="184" t="str">
        <f>IF($W298&gt;0,INDEX('CostModel Coef'!H$17:H$18,$W298),"")</f>
        <v/>
      </c>
      <c r="AT298" s="184" t="str">
        <f>IF($W298&gt;0,INDEX('CostModel Coef'!I$17:I$18,$W298),"")</f>
        <v/>
      </c>
      <c r="AU298" s="184" t="str">
        <f>IF($W298&gt;0,INDEX('CostModel Coef'!J$17:J$18,$W298),"")</f>
        <v/>
      </c>
      <c r="AV298" s="184" t="str">
        <f>IF($W298&gt;0,INDEX('CostModel Coef'!K$17:K$18,$W298),"")</f>
        <v/>
      </c>
      <c r="AW298" s="184" t="str">
        <f>IF($W298&gt;0,INDEX('CostModel Coef'!L$17:L$18,$W298),"")</f>
        <v/>
      </c>
      <c r="AX298" s="184" t="str">
        <f>IF($W298&gt;0,INDEX('CostModel Coef'!M$17:M$18,$W298),"")</f>
        <v/>
      </c>
      <c r="AY298" s="184" t="str">
        <f>IF($W298&gt;0,INDEX('CostModel Coef'!N$17:N$18,$W298),"")</f>
        <v/>
      </c>
      <c r="AZ298" s="184" t="str">
        <f>IF($W298&gt;0,INDEX('CostModel Coef'!O$17:O$18,$W298),"")</f>
        <v/>
      </c>
      <c r="BA298" s="184"/>
      <c r="BB298" s="116">
        <f t="shared" si="49"/>
        <v>0</v>
      </c>
      <c r="BC298" s="116">
        <f t="shared" si="46"/>
        <v>0</v>
      </c>
      <c r="BD298" s="116">
        <f t="shared" si="47"/>
        <v>0</v>
      </c>
      <c r="BE298" s="210"/>
      <c r="BF298" s="196" t="str">
        <f t="shared" si="48"/>
        <v/>
      </c>
      <c r="BG298" s="210"/>
      <c r="BH298" s="210"/>
    </row>
    <row r="299" spans="1:60" hidden="1">
      <c r="A299" s="210" t="s">
        <v>2627</v>
      </c>
      <c r="B299" s="210" t="s">
        <v>1317</v>
      </c>
      <c r="C299" s="210" t="s">
        <v>1267</v>
      </c>
      <c r="D299" s="210" t="s">
        <v>1744</v>
      </c>
      <c r="E299" s="210" t="s">
        <v>129</v>
      </c>
      <c r="F299" s="210">
        <v>2</v>
      </c>
      <c r="G299" s="210">
        <v>1</v>
      </c>
      <c r="H299" s="210">
        <v>2</v>
      </c>
      <c r="I299" s="210">
        <v>28</v>
      </c>
      <c r="J299" s="210" t="s">
        <v>2628</v>
      </c>
      <c r="K299" s="210" t="s">
        <v>83</v>
      </c>
      <c r="L299" s="210">
        <v>28</v>
      </c>
      <c r="M299" s="210"/>
      <c r="N299" s="210" t="s">
        <v>117</v>
      </c>
      <c r="O299" s="210"/>
      <c r="P299" s="210" t="s">
        <v>1799</v>
      </c>
      <c r="Q299" s="210" t="s">
        <v>129</v>
      </c>
      <c r="R299" s="210"/>
      <c r="S299" s="210" t="s">
        <v>111</v>
      </c>
      <c r="T299" s="210" t="s">
        <v>2629</v>
      </c>
      <c r="U299" s="115" t="s">
        <v>105</v>
      </c>
      <c r="V299" s="210" t="str">
        <f>IF(W299=0,"out of scope",(INDEX('CostModel Coef'!$C$17:$C$18,W299)))</f>
        <v>out of scope</v>
      </c>
      <c r="W299" s="210">
        <v>0</v>
      </c>
      <c r="X299" s="210"/>
      <c r="Y299" s="116">
        <f>IFERROR(VLOOKUP(C299,LF_lamp!$A$8:$AI$68,35,0)*F299,0)</f>
        <v>0</v>
      </c>
      <c r="Z299" s="210"/>
      <c r="AA299" s="229">
        <f>VLOOKUP(D299,LF_Ballast!$A$8:$N$220,14,FALSE)</f>
        <v>0.82499999999999996</v>
      </c>
      <c r="AB299" s="229" t="b">
        <f>VLOOKUP(D299,LF_Ballast!$A$8:$I$220,9,FALSE)="Dimming"</f>
        <v>0</v>
      </c>
      <c r="AC299" s="229" t="b">
        <f>VLOOKUP(D299,LF_Ballast!$A$8:$I$220,4,FALSE)="PS"</f>
        <v>0</v>
      </c>
      <c r="AD299" s="210"/>
      <c r="AE299" s="210">
        <f t="shared" si="41"/>
        <v>2</v>
      </c>
      <c r="AF299" s="184">
        <f t="shared" si="42"/>
        <v>0</v>
      </c>
      <c r="AG299" s="184">
        <f t="shared" si="43"/>
        <v>0</v>
      </c>
      <c r="AH299" s="184">
        <f>VLOOKUP($C299,LF_lamp!$A$8:$H$68,8,FALSE)*AE299</f>
        <v>34</v>
      </c>
      <c r="AI299" s="184">
        <f>VLOOKUP($C299,LF_lamp!$A$8:$H$68,8,FALSE)*AF299</f>
        <v>0</v>
      </c>
      <c r="AJ299" s="184">
        <f>VLOOKUP($C299,LF_lamp!$A$8:$H$68,8,FALSE)*AG299</f>
        <v>0</v>
      </c>
      <c r="AK299" s="184">
        <f t="shared" si="50"/>
        <v>1</v>
      </c>
      <c r="AL299" s="184">
        <f t="shared" si="44"/>
        <v>0</v>
      </c>
      <c r="AM299" s="184">
        <f t="shared" si="45"/>
        <v>0</v>
      </c>
      <c r="AN299" s="184"/>
      <c r="AO299" s="184" t="str">
        <f>IF($W299&gt;0,INDEX('CostModel Coef'!D$17:D$18,$W299),"")</f>
        <v/>
      </c>
      <c r="AP299" s="184" t="str">
        <f>IF($W299&gt;0,INDEX('CostModel Coef'!E$17:E$18,$W299),"")</f>
        <v/>
      </c>
      <c r="AQ299" s="184" t="str">
        <f>IF($W299&gt;0,INDEX('CostModel Coef'!F$17:F$18,$W299),"")</f>
        <v/>
      </c>
      <c r="AR299" s="184" t="str">
        <f>IF($W299&gt;0,INDEX('CostModel Coef'!G$17:G$18,$W299),"")</f>
        <v/>
      </c>
      <c r="AS299" s="184" t="str">
        <f>IF($W299&gt;0,INDEX('CostModel Coef'!H$17:H$18,$W299),"")</f>
        <v/>
      </c>
      <c r="AT299" s="184" t="str">
        <f>IF($W299&gt;0,INDEX('CostModel Coef'!I$17:I$18,$W299),"")</f>
        <v/>
      </c>
      <c r="AU299" s="184" t="str">
        <f>IF($W299&gt;0,INDEX('CostModel Coef'!J$17:J$18,$W299),"")</f>
        <v/>
      </c>
      <c r="AV299" s="184" t="str">
        <f>IF($W299&gt;0,INDEX('CostModel Coef'!K$17:K$18,$W299),"")</f>
        <v/>
      </c>
      <c r="AW299" s="184" t="str">
        <f>IF($W299&gt;0,INDEX('CostModel Coef'!L$17:L$18,$W299),"")</f>
        <v/>
      </c>
      <c r="AX299" s="184" t="str">
        <f>IF($W299&gt;0,INDEX('CostModel Coef'!M$17:M$18,$W299),"")</f>
        <v/>
      </c>
      <c r="AY299" s="184" t="str">
        <f>IF($W299&gt;0,INDEX('CostModel Coef'!N$17:N$18,$W299),"")</f>
        <v/>
      </c>
      <c r="AZ299" s="184" t="str">
        <f>IF($W299&gt;0,INDEX('CostModel Coef'!O$17:O$18,$W299),"")</f>
        <v/>
      </c>
      <c r="BA299" s="184"/>
      <c r="BB299" s="116">
        <f t="shared" si="49"/>
        <v>0</v>
      </c>
      <c r="BC299" s="116">
        <f t="shared" si="46"/>
        <v>0</v>
      </c>
      <c r="BD299" s="116">
        <f t="shared" si="47"/>
        <v>0</v>
      </c>
      <c r="BE299" s="210"/>
      <c r="BF299" s="196" t="str">
        <f t="shared" si="48"/>
        <v/>
      </c>
      <c r="BG299" s="210"/>
      <c r="BH299" s="210"/>
    </row>
    <row r="300" spans="1:60" hidden="1">
      <c r="A300" s="210" t="s">
        <v>2630</v>
      </c>
      <c r="B300" s="210" t="s">
        <v>1317</v>
      </c>
      <c r="C300" s="210" t="s">
        <v>1267</v>
      </c>
      <c r="D300" s="210" t="s">
        <v>1744</v>
      </c>
      <c r="E300" s="210" t="s">
        <v>129</v>
      </c>
      <c r="F300" s="210">
        <v>3</v>
      </c>
      <c r="G300" s="210">
        <v>1</v>
      </c>
      <c r="H300" s="210">
        <v>3</v>
      </c>
      <c r="I300" s="210">
        <v>41</v>
      </c>
      <c r="J300" s="210" t="s">
        <v>2631</v>
      </c>
      <c r="K300" s="210" t="s">
        <v>83</v>
      </c>
      <c r="L300" s="210">
        <v>41</v>
      </c>
      <c r="M300" s="210"/>
      <c r="N300" s="210" t="s">
        <v>117</v>
      </c>
      <c r="O300" s="210"/>
      <c r="P300" s="210" t="s">
        <v>1799</v>
      </c>
      <c r="Q300" s="210" t="s">
        <v>129</v>
      </c>
      <c r="R300" s="210"/>
      <c r="S300" s="210" t="s">
        <v>111</v>
      </c>
      <c r="T300" s="210" t="s">
        <v>2632</v>
      </c>
      <c r="U300" s="115" t="s">
        <v>105</v>
      </c>
      <c r="V300" s="210" t="str">
        <f>IF(W300=0,"out of scope",(INDEX('CostModel Coef'!$C$17:$C$18,W300)))</f>
        <v>out of scope</v>
      </c>
      <c r="W300" s="210">
        <v>0</v>
      </c>
      <c r="X300" s="210"/>
      <c r="Y300" s="116">
        <f>IFERROR(VLOOKUP(C300,LF_lamp!$A$8:$AI$68,35,0)*F300,0)</f>
        <v>0</v>
      </c>
      <c r="Z300" s="210"/>
      <c r="AA300" s="229">
        <f>VLOOKUP(D300,LF_Ballast!$A$8:$N$220,14,FALSE)</f>
        <v>0.82499999999999996</v>
      </c>
      <c r="AB300" s="229" t="b">
        <f>VLOOKUP(D300,LF_Ballast!$A$8:$I$220,9,FALSE)="Dimming"</f>
        <v>0</v>
      </c>
      <c r="AC300" s="229" t="b">
        <f>VLOOKUP(D300,LF_Ballast!$A$8:$I$220,4,FALSE)="PS"</f>
        <v>0</v>
      </c>
      <c r="AD300" s="210"/>
      <c r="AE300" s="210">
        <f t="shared" si="41"/>
        <v>3</v>
      </c>
      <c r="AF300" s="184">
        <f t="shared" si="42"/>
        <v>0</v>
      </c>
      <c r="AG300" s="184">
        <f t="shared" si="43"/>
        <v>0</v>
      </c>
      <c r="AH300" s="184">
        <f>VLOOKUP($C300,LF_lamp!$A$8:$H$68,8,FALSE)*AE300</f>
        <v>51</v>
      </c>
      <c r="AI300" s="184">
        <f>VLOOKUP($C300,LF_lamp!$A$8:$H$68,8,FALSE)*AF300</f>
        <v>0</v>
      </c>
      <c r="AJ300" s="184">
        <f>VLOOKUP($C300,LF_lamp!$A$8:$H$68,8,FALSE)*AG300</f>
        <v>0</v>
      </c>
      <c r="AK300" s="184">
        <f t="shared" si="50"/>
        <v>1</v>
      </c>
      <c r="AL300" s="184">
        <f t="shared" si="44"/>
        <v>0</v>
      </c>
      <c r="AM300" s="184">
        <f t="shared" si="45"/>
        <v>0</v>
      </c>
      <c r="AN300" s="184"/>
      <c r="AO300" s="184" t="str">
        <f>IF($W300&gt;0,INDEX('CostModel Coef'!D$17:D$18,$W300),"")</f>
        <v/>
      </c>
      <c r="AP300" s="184" t="str">
        <f>IF($W300&gt;0,INDEX('CostModel Coef'!E$17:E$18,$W300),"")</f>
        <v/>
      </c>
      <c r="AQ300" s="184" t="str">
        <f>IF($W300&gt;0,INDEX('CostModel Coef'!F$17:F$18,$W300),"")</f>
        <v/>
      </c>
      <c r="AR300" s="184" t="str">
        <f>IF($W300&gt;0,INDEX('CostModel Coef'!G$17:G$18,$W300),"")</f>
        <v/>
      </c>
      <c r="AS300" s="184" t="str">
        <f>IF($W300&gt;0,INDEX('CostModel Coef'!H$17:H$18,$W300),"")</f>
        <v/>
      </c>
      <c r="AT300" s="184" t="str">
        <f>IF($W300&gt;0,INDEX('CostModel Coef'!I$17:I$18,$W300),"")</f>
        <v/>
      </c>
      <c r="AU300" s="184" t="str">
        <f>IF($W300&gt;0,INDEX('CostModel Coef'!J$17:J$18,$W300),"")</f>
        <v/>
      </c>
      <c r="AV300" s="184" t="str">
        <f>IF($W300&gt;0,INDEX('CostModel Coef'!K$17:K$18,$W300),"")</f>
        <v/>
      </c>
      <c r="AW300" s="184" t="str">
        <f>IF($W300&gt;0,INDEX('CostModel Coef'!L$17:L$18,$W300),"")</f>
        <v/>
      </c>
      <c r="AX300" s="184" t="str">
        <f>IF($W300&gt;0,INDEX('CostModel Coef'!M$17:M$18,$W300),"")</f>
        <v/>
      </c>
      <c r="AY300" s="184" t="str">
        <f>IF($W300&gt;0,INDEX('CostModel Coef'!N$17:N$18,$W300),"")</f>
        <v/>
      </c>
      <c r="AZ300" s="184" t="str">
        <f>IF($W300&gt;0,INDEX('CostModel Coef'!O$17:O$18,$W300),"")</f>
        <v/>
      </c>
      <c r="BA300" s="184"/>
      <c r="BB300" s="116">
        <f t="shared" si="49"/>
        <v>0</v>
      </c>
      <c r="BC300" s="116">
        <f t="shared" si="46"/>
        <v>0</v>
      </c>
      <c r="BD300" s="116">
        <f t="shared" si="47"/>
        <v>0</v>
      </c>
      <c r="BE300" s="210"/>
      <c r="BF300" s="196" t="str">
        <f t="shared" si="48"/>
        <v/>
      </c>
      <c r="BG300" s="210"/>
      <c r="BH300" s="210"/>
    </row>
    <row r="301" spans="1:60" hidden="1">
      <c r="A301" s="210" t="s">
        <v>2633</v>
      </c>
      <c r="B301" s="210" t="s">
        <v>1317</v>
      </c>
      <c r="C301" s="210" t="s">
        <v>1267</v>
      </c>
      <c r="D301" s="210" t="s">
        <v>1744</v>
      </c>
      <c r="E301" s="210" t="s">
        <v>129</v>
      </c>
      <c r="F301" s="210">
        <v>4</v>
      </c>
      <c r="G301" s="210">
        <v>1</v>
      </c>
      <c r="H301" s="210">
        <v>4</v>
      </c>
      <c r="I301" s="210">
        <v>57</v>
      </c>
      <c r="J301" s="210" t="s">
        <v>2634</v>
      </c>
      <c r="K301" s="210" t="s">
        <v>83</v>
      </c>
      <c r="L301" s="210">
        <v>57</v>
      </c>
      <c r="M301" s="210"/>
      <c r="N301" s="210" t="s">
        <v>117</v>
      </c>
      <c r="O301" s="210"/>
      <c r="P301" s="210" t="s">
        <v>1799</v>
      </c>
      <c r="Q301" s="210" t="s">
        <v>129</v>
      </c>
      <c r="R301" s="210"/>
      <c r="S301" s="210" t="s">
        <v>111</v>
      </c>
      <c r="T301" s="210" t="s">
        <v>2635</v>
      </c>
      <c r="U301" s="115" t="s">
        <v>105</v>
      </c>
      <c r="V301" s="210" t="str">
        <f>IF(W301=0,"out of scope",(INDEX('CostModel Coef'!$C$17:$C$18,W301)))</f>
        <v>out of scope</v>
      </c>
      <c r="W301" s="210">
        <v>0</v>
      </c>
      <c r="X301" s="210"/>
      <c r="Y301" s="116">
        <f>IFERROR(VLOOKUP(C301,LF_lamp!$A$8:$AI$68,35,0)*F301,0)</f>
        <v>0</v>
      </c>
      <c r="Z301" s="210"/>
      <c r="AA301" s="229">
        <f>VLOOKUP(D301,LF_Ballast!$A$8:$N$220,14,FALSE)</f>
        <v>0.82499999999999996</v>
      </c>
      <c r="AB301" s="229" t="b">
        <f>VLOOKUP(D301,LF_Ballast!$A$8:$I$220,9,FALSE)="Dimming"</f>
        <v>0</v>
      </c>
      <c r="AC301" s="229" t="b">
        <f>VLOOKUP(D301,LF_Ballast!$A$8:$I$220,4,FALSE)="PS"</f>
        <v>0</v>
      </c>
      <c r="AD301" s="210"/>
      <c r="AE301" s="210">
        <f t="shared" si="41"/>
        <v>4</v>
      </c>
      <c r="AF301" s="184">
        <f t="shared" si="42"/>
        <v>0</v>
      </c>
      <c r="AG301" s="184">
        <f t="shared" si="43"/>
        <v>0</v>
      </c>
      <c r="AH301" s="184">
        <f>VLOOKUP($C301,LF_lamp!$A$8:$H$68,8,FALSE)*AE301</f>
        <v>68</v>
      </c>
      <c r="AI301" s="184">
        <f>VLOOKUP($C301,LF_lamp!$A$8:$H$68,8,FALSE)*AF301</f>
        <v>0</v>
      </c>
      <c r="AJ301" s="184">
        <f>VLOOKUP($C301,LF_lamp!$A$8:$H$68,8,FALSE)*AG301</f>
        <v>0</v>
      </c>
      <c r="AK301" s="184">
        <f t="shared" si="50"/>
        <v>1</v>
      </c>
      <c r="AL301" s="184">
        <f t="shared" si="44"/>
        <v>0</v>
      </c>
      <c r="AM301" s="184">
        <f t="shared" si="45"/>
        <v>0</v>
      </c>
      <c r="AN301" s="184"/>
      <c r="AO301" s="184" t="str">
        <f>IF($W301&gt;0,INDEX('CostModel Coef'!D$17:D$18,$W301),"")</f>
        <v/>
      </c>
      <c r="AP301" s="184" t="str">
        <f>IF($W301&gt;0,INDEX('CostModel Coef'!E$17:E$18,$W301),"")</f>
        <v/>
      </c>
      <c r="AQ301" s="184" t="str">
        <f>IF($W301&gt;0,INDEX('CostModel Coef'!F$17:F$18,$W301),"")</f>
        <v/>
      </c>
      <c r="AR301" s="184" t="str">
        <f>IF($W301&gt;0,INDEX('CostModel Coef'!G$17:G$18,$W301),"")</f>
        <v/>
      </c>
      <c r="AS301" s="184" t="str">
        <f>IF($W301&gt;0,INDEX('CostModel Coef'!H$17:H$18,$W301),"")</f>
        <v/>
      </c>
      <c r="AT301" s="184" t="str">
        <f>IF($W301&gt;0,INDEX('CostModel Coef'!I$17:I$18,$W301),"")</f>
        <v/>
      </c>
      <c r="AU301" s="184" t="str">
        <f>IF($W301&gt;0,INDEX('CostModel Coef'!J$17:J$18,$W301),"")</f>
        <v/>
      </c>
      <c r="AV301" s="184" t="str">
        <f>IF($W301&gt;0,INDEX('CostModel Coef'!K$17:K$18,$W301),"")</f>
        <v/>
      </c>
      <c r="AW301" s="184" t="str">
        <f>IF($W301&gt;0,INDEX('CostModel Coef'!L$17:L$18,$W301),"")</f>
        <v/>
      </c>
      <c r="AX301" s="184" t="str">
        <f>IF($W301&gt;0,INDEX('CostModel Coef'!M$17:M$18,$W301),"")</f>
        <v/>
      </c>
      <c r="AY301" s="184" t="str">
        <f>IF($W301&gt;0,INDEX('CostModel Coef'!N$17:N$18,$W301),"")</f>
        <v/>
      </c>
      <c r="AZ301" s="184" t="str">
        <f>IF($W301&gt;0,INDEX('CostModel Coef'!O$17:O$18,$W301),"")</f>
        <v/>
      </c>
      <c r="BA301" s="184"/>
      <c r="BB301" s="116">
        <f t="shared" si="49"/>
        <v>0</v>
      </c>
      <c r="BC301" s="116">
        <f t="shared" si="46"/>
        <v>0</v>
      </c>
      <c r="BD301" s="116">
        <f t="shared" si="47"/>
        <v>0</v>
      </c>
      <c r="BE301" s="210"/>
      <c r="BF301" s="196" t="str">
        <f t="shared" si="48"/>
        <v/>
      </c>
      <c r="BG301" s="210"/>
      <c r="BH301" s="210"/>
    </row>
    <row r="302" spans="1:60" hidden="1">
      <c r="A302" s="210" t="s">
        <v>2636</v>
      </c>
      <c r="B302" s="210" t="s">
        <v>587</v>
      </c>
      <c r="C302" s="210" t="s">
        <v>1267</v>
      </c>
      <c r="D302" s="210" t="s">
        <v>1746</v>
      </c>
      <c r="E302" s="210" t="s">
        <v>129</v>
      </c>
      <c r="F302" s="210">
        <v>1</v>
      </c>
      <c r="G302" s="210">
        <v>1</v>
      </c>
      <c r="H302" s="210">
        <v>1</v>
      </c>
      <c r="I302" s="210">
        <v>22</v>
      </c>
      <c r="J302" s="210"/>
      <c r="K302" s="210" t="s">
        <v>83</v>
      </c>
      <c r="L302" s="210">
        <v>22</v>
      </c>
      <c r="M302" s="210"/>
      <c r="N302" s="210" t="s">
        <v>117</v>
      </c>
      <c r="O302" s="210"/>
      <c r="P302" s="210" t="s">
        <v>1799</v>
      </c>
      <c r="Q302" s="210" t="s">
        <v>129</v>
      </c>
      <c r="R302" s="210"/>
      <c r="S302" s="210" t="s">
        <v>111</v>
      </c>
      <c r="T302" s="210" t="s">
        <v>2637</v>
      </c>
      <c r="U302" s="115" t="s">
        <v>105</v>
      </c>
      <c r="V302" s="210" t="str">
        <f>IF(W302=0,"out of scope",(INDEX('CostModel Coef'!$C$17:$C$18,W302)))</f>
        <v>out of scope</v>
      </c>
      <c r="W302" s="210">
        <v>0</v>
      </c>
      <c r="X302" s="210"/>
      <c r="Y302" s="116">
        <f>IFERROR(VLOOKUP(C302,LF_lamp!$A$8:$AI$68,35,0)*F302,0)</f>
        <v>0</v>
      </c>
      <c r="Z302" s="210"/>
      <c r="AA302" s="229">
        <f>VLOOKUP(D302,LF_Ballast!$A$8:$N$220,14,FALSE)</f>
        <v>1.125</v>
      </c>
      <c r="AB302" s="229" t="b">
        <f>VLOOKUP(D302,LF_Ballast!$A$8:$I$220,9,FALSE)="Dimming"</f>
        <v>0</v>
      </c>
      <c r="AC302" s="229" t="b">
        <f>VLOOKUP(D302,LF_Ballast!$A$8:$I$220,4,FALSE)="PS"</f>
        <v>0</v>
      </c>
      <c r="AD302" s="210"/>
      <c r="AE302" s="210">
        <f t="shared" si="41"/>
        <v>1</v>
      </c>
      <c r="AF302" s="184">
        <f t="shared" si="42"/>
        <v>0</v>
      </c>
      <c r="AG302" s="184">
        <f t="shared" si="43"/>
        <v>0</v>
      </c>
      <c r="AH302" s="184">
        <f>VLOOKUP($C302,LF_lamp!$A$8:$H$68,8,FALSE)*AE302</f>
        <v>17</v>
      </c>
      <c r="AI302" s="184">
        <f>VLOOKUP($C302,LF_lamp!$A$8:$H$68,8,FALSE)*AF302</f>
        <v>0</v>
      </c>
      <c r="AJ302" s="184">
        <f>VLOOKUP($C302,LF_lamp!$A$8:$H$68,8,FALSE)*AG302</f>
        <v>0</v>
      </c>
      <c r="AK302" s="184">
        <f t="shared" si="50"/>
        <v>1</v>
      </c>
      <c r="AL302" s="184">
        <f t="shared" si="44"/>
        <v>0</v>
      </c>
      <c r="AM302" s="184">
        <f t="shared" si="45"/>
        <v>0</v>
      </c>
      <c r="AN302" s="184"/>
      <c r="AO302" s="184" t="str">
        <f>IF($W302&gt;0,INDEX('CostModel Coef'!D$17:D$18,$W302),"")</f>
        <v/>
      </c>
      <c r="AP302" s="184" t="str">
        <f>IF($W302&gt;0,INDEX('CostModel Coef'!E$17:E$18,$W302),"")</f>
        <v/>
      </c>
      <c r="AQ302" s="184" t="str">
        <f>IF($W302&gt;0,INDEX('CostModel Coef'!F$17:F$18,$W302),"")</f>
        <v/>
      </c>
      <c r="AR302" s="184" t="str">
        <f>IF($W302&gt;0,INDEX('CostModel Coef'!G$17:G$18,$W302),"")</f>
        <v/>
      </c>
      <c r="AS302" s="184" t="str">
        <f>IF($W302&gt;0,INDEX('CostModel Coef'!H$17:H$18,$W302),"")</f>
        <v/>
      </c>
      <c r="AT302" s="184" t="str">
        <f>IF($W302&gt;0,INDEX('CostModel Coef'!I$17:I$18,$W302),"")</f>
        <v/>
      </c>
      <c r="AU302" s="184" t="str">
        <f>IF($W302&gt;0,INDEX('CostModel Coef'!J$17:J$18,$W302),"")</f>
        <v/>
      </c>
      <c r="AV302" s="184" t="str">
        <f>IF($W302&gt;0,INDEX('CostModel Coef'!K$17:K$18,$W302),"")</f>
        <v/>
      </c>
      <c r="AW302" s="184" t="str">
        <f>IF($W302&gt;0,INDEX('CostModel Coef'!L$17:L$18,$W302),"")</f>
        <v/>
      </c>
      <c r="AX302" s="184" t="str">
        <f>IF($W302&gt;0,INDEX('CostModel Coef'!M$17:M$18,$W302),"")</f>
        <v/>
      </c>
      <c r="AY302" s="184" t="str">
        <f>IF($W302&gt;0,INDEX('CostModel Coef'!N$17:N$18,$W302),"")</f>
        <v/>
      </c>
      <c r="AZ302" s="184" t="str">
        <f>IF($W302&gt;0,INDEX('CostModel Coef'!O$17:O$18,$W302),"")</f>
        <v/>
      </c>
      <c r="BA302" s="184"/>
      <c r="BB302" s="116">
        <f t="shared" si="49"/>
        <v>0</v>
      </c>
      <c r="BC302" s="116">
        <f t="shared" si="46"/>
        <v>0</v>
      </c>
      <c r="BD302" s="116">
        <f t="shared" si="47"/>
        <v>0</v>
      </c>
      <c r="BE302" s="210"/>
      <c r="BF302" s="196" t="str">
        <f t="shared" si="48"/>
        <v/>
      </c>
      <c r="BG302" s="210"/>
      <c r="BH302" s="210"/>
    </row>
    <row r="303" spans="1:60" hidden="1">
      <c r="A303" s="210" t="s">
        <v>2638</v>
      </c>
      <c r="B303" s="210" t="s">
        <v>1317</v>
      </c>
      <c r="C303" s="210" t="s">
        <v>1267</v>
      </c>
      <c r="D303" s="210" t="s">
        <v>1762</v>
      </c>
      <c r="E303" s="210" t="s">
        <v>129</v>
      </c>
      <c r="F303" s="210">
        <v>1</v>
      </c>
      <c r="G303" s="210">
        <v>1</v>
      </c>
      <c r="H303" s="210">
        <v>1</v>
      </c>
      <c r="I303" s="210">
        <v>24</v>
      </c>
      <c r="J303" s="210" t="s">
        <v>2639</v>
      </c>
      <c r="K303" s="210" t="s">
        <v>83</v>
      </c>
      <c r="L303" s="210">
        <v>24</v>
      </c>
      <c r="M303" s="210"/>
      <c r="N303" s="210" t="s">
        <v>117</v>
      </c>
      <c r="O303" s="210"/>
      <c r="P303" s="210" t="s">
        <v>1799</v>
      </c>
      <c r="Q303" s="210" t="s">
        <v>129</v>
      </c>
      <c r="R303" s="210"/>
      <c r="S303" s="210" t="s">
        <v>111</v>
      </c>
      <c r="T303" s="210" t="s">
        <v>2640</v>
      </c>
      <c r="U303" s="115" t="s">
        <v>105</v>
      </c>
      <c r="V303" s="210" t="str">
        <f>IF(W303=0,"out of scope",(INDEX('CostModel Coef'!$C$17:$C$18,W303)))</f>
        <v>MagRS</v>
      </c>
      <c r="W303" s="210">
        <v>1</v>
      </c>
      <c r="X303" s="210"/>
      <c r="Y303" s="116">
        <f>IFERROR(VLOOKUP(C303,LF_lamp!$A$8:$AI$68,35,0)*F303,0)</f>
        <v>0</v>
      </c>
      <c r="Z303" s="210"/>
      <c r="AA303" s="229">
        <f>VLOOKUP(D303,LF_Ballast!$A$8:$N$220,14,FALSE)</f>
        <v>0.9</v>
      </c>
      <c r="AB303" s="229" t="b">
        <f>VLOOKUP(D303,LF_Ballast!$A$8:$I$220,9,FALSE)="Dimming"</f>
        <v>0</v>
      </c>
      <c r="AC303" s="229" t="b">
        <f>VLOOKUP(D303,LF_Ballast!$A$8:$I$220,4,FALSE)="PS"</f>
        <v>0</v>
      </c>
      <c r="AD303" s="210"/>
      <c r="AE303" s="210">
        <f t="shared" si="41"/>
        <v>1</v>
      </c>
      <c r="AF303" s="184">
        <f t="shared" si="42"/>
        <v>0</v>
      </c>
      <c r="AG303" s="184">
        <f t="shared" si="43"/>
        <v>0</v>
      </c>
      <c r="AH303" s="184">
        <f>VLOOKUP($C303,LF_lamp!$A$8:$H$68,8,FALSE)*AE303</f>
        <v>17</v>
      </c>
      <c r="AI303" s="184">
        <f>VLOOKUP($C303,LF_lamp!$A$8:$H$68,8,FALSE)*AF303</f>
        <v>0</v>
      </c>
      <c r="AJ303" s="184">
        <f>VLOOKUP($C303,LF_lamp!$A$8:$H$68,8,FALSE)*AG303</f>
        <v>0</v>
      </c>
      <c r="AK303" s="184">
        <f t="shared" si="50"/>
        <v>1</v>
      </c>
      <c r="AL303" s="184">
        <f t="shared" si="44"/>
        <v>0</v>
      </c>
      <c r="AM303" s="184">
        <f t="shared" si="45"/>
        <v>0</v>
      </c>
      <c r="AN303" s="184"/>
      <c r="AO303" s="184">
        <f>IF($W303&gt;0,INDEX('CostModel Coef'!D$17:D$18,$W303),"")</f>
        <v>14.69</v>
      </c>
      <c r="AP303" s="184">
        <f>IF($W303&gt;0,INDEX('CostModel Coef'!E$17:E$18,$W303),"")</f>
        <v>0.4</v>
      </c>
      <c r="AQ303" s="184">
        <f>IF($W303&gt;0,INDEX('CostModel Coef'!F$17:F$18,$W303),"")</f>
        <v>9</v>
      </c>
      <c r="AR303" s="184">
        <f>IF($W303&gt;0,INDEX('CostModel Coef'!G$17:G$18,$W303),"")</f>
        <v>604</v>
      </c>
      <c r="AS303" s="184">
        <f>IF($W303&gt;0,INDEX('CostModel Coef'!H$17:H$18,$W303),"")</f>
        <v>10.56</v>
      </c>
      <c r="AT303" s="184">
        <f>IF($W303&gt;0,INDEX('CostModel Coef'!I$17:I$18,$W303),"")</f>
        <v>0.6</v>
      </c>
      <c r="AU303" s="184">
        <f>IF($W303&gt;0,INDEX('CostModel Coef'!J$17:J$18,$W303),"")</f>
        <v>1.2</v>
      </c>
      <c r="AV303" s="184">
        <f>IF($W303&gt;0,INDEX('CostModel Coef'!K$17:K$18,$W303),"")</f>
        <v>30.78</v>
      </c>
      <c r="AW303" s="184">
        <f>IF($W303&gt;0,INDEX('CostModel Coef'!L$17:L$18,$W303),"")</f>
        <v>0</v>
      </c>
      <c r="AX303" s="184">
        <f>IF($W303&gt;0,INDEX('CostModel Coef'!M$17:M$18,$W303),"")</f>
        <v>40.89</v>
      </c>
      <c r="AY303" s="184">
        <f>IF($W303&gt;0,INDEX('CostModel Coef'!N$17:N$18,$W303),"")</f>
        <v>0</v>
      </c>
      <c r="AZ303" s="184">
        <f>IF($W303&gt;0,INDEX('CostModel Coef'!O$17:O$18,$W303),"")</f>
        <v>0</v>
      </c>
      <c r="BA303" s="184"/>
      <c r="BB303" s="116">
        <f t="shared" si="49"/>
        <v>71.884</v>
      </c>
      <c r="BC303" s="116">
        <f t="shared" si="46"/>
        <v>0</v>
      </c>
      <c r="BD303" s="116">
        <f t="shared" si="47"/>
        <v>0</v>
      </c>
      <c r="BE303" s="210"/>
      <c r="BF303" s="196" t="str">
        <f t="shared" si="48"/>
        <v/>
      </c>
      <c r="BG303" s="210"/>
      <c r="BH303" s="210"/>
    </row>
    <row r="304" spans="1:60" hidden="1">
      <c r="A304" s="210" t="s">
        <v>2641</v>
      </c>
      <c r="B304" s="210" t="s">
        <v>1317</v>
      </c>
      <c r="C304" s="210" t="s">
        <v>1269</v>
      </c>
      <c r="D304" s="210" t="s">
        <v>1342</v>
      </c>
      <c r="E304" s="210" t="s">
        <v>129</v>
      </c>
      <c r="F304" s="210">
        <v>1</v>
      </c>
      <c r="G304" s="210">
        <v>0.5</v>
      </c>
      <c r="H304" s="210">
        <v>2</v>
      </c>
      <c r="I304" s="210">
        <v>24</v>
      </c>
      <c r="J304" s="210" t="s">
        <v>2642</v>
      </c>
      <c r="K304" s="210" t="s">
        <v>83</v>
      </c>
      <c r="L304" s="210">
        <v>24</v>
      </c>
      <c r="M304" s="210"/>
      <c r="N304" s="210" t="s">
        <v>117</v>
      </c>
      <c r="O304" s="210"/>
      <c r="P304" s="210" t="s">
        <v>1799</v>
      </c>
      <c r="Q304" s="210" t="s">
        <v>129</v>
      </c>
      <c r="R304" s="210"/>
      <c r="S304" s="210" t="s">
        <v>111</v>
      </c>
      <c r="T304" s="210" t="s">
        <v>2643</v>
      </c>
      <c r="U304" s="115" t="s">
        <v>105</v>
      </c>
      <c r="V304" s="210" t="str">
        <f>IF(W304=0,"out of scope",(INDEX('CostModel Coef'!$C$17:$C$18,W304)))</f>
        <v>Elec</v>
      </c>
      <c r="W304" s="210">
        <v>2</v>
      </c>
      <c r="X304" s="210"/>
      <c r="Y304" s="116">
        <f>IFERROR(VLOOKUP(C304,LF_lamp!$A$8:$AI$68,35,0)*F304,0)</f>
        <v>0</v>
      </c>
      <c r="Z304" s="210"/>
      <c r="AA304" s="229">
        <f>VLOOKUP(D304,LF_Ballast!$A$8:$N$220,14,FALSE)</f>
        <v>1.0249999999999999</v>
      </c>
      <c r="AB304" s="229" t="b">
        <f>VLOOKUP(D304,LF_Ballast!$A$8:$I$220,9,FALSE)="Dimming"</f>
        <v>0</v>
      </c>
      <c r="AC304" s="229" t="b">
        <f>VLOOKUP(D304,LF_Ballast!$A$8:$I$220,4,FALSE)="PS"</f>
        <v>0</v>
      </c>
      <c r="AD304" s="210"/>
      <c r="AE304" s="210">
        <f t="shared" si="41"/>
        <v>2</v>
      </c>
      <c r="AF304" s="184">
        <f t="shared" si="42"/>
        <v>0</v>
      </c>
      <c r="AG304" s="184">
        <f t="shared" si="43"/>
        <v>0</v>
      </c>
      <c r="AH304" s="184">
        <f>VLOOKUP($C304,LF_lamp!$A$8:$H$68,8,FALSE)*AE304</f>
        <v>50</v>
      </c>
      <c r="AI304" s="184">
        <f>VLOOKUP($C304,LF_lamp!$A$8:$H$68,8,FALSE)*AF304</f>
        <v>0</v>
      </c>
      <c r="AJ304" s="184">
        <f>VLOOKUP($C304,LF_lamp!$A$8:$H$68,8,FALSE)*AG304</f>
        <v>0</v>
      </c>
      <c r="AK304" s="184">
        <f t="shared" si="50"/>
        <v>0.5</v>
      </c>
      <c r="AL304" s="184">
        <f t="shared" si="44"/>
        <v>0</v>
      </c>
      <c r="AM304" s="184">
        <f t="shared" si="45"/>
        <v>0</v>
      </c>
      <c r="AN304" s="184"/>
      <c r="AO304" s="184">
        <f>IF($W304&gt;0,INDEX('CostModel Coef'!D$17:D$18,$W304),"")</f>
        <v>21.92</v>
      </c>
      <c r="AP304" s="184">
        <f>IF($W304&gt;0,INDEX('CostModel Coef'!E$17:E$18,$W304),"")</f>
        <v>0.161</v>
      </c>
      <c r="AQ304" s="184">
        <f>IF($W304&gt;0,INDEX('CostModel Coef'!F$17:F$18,$W304),"")</f>
        <v>19</v>
      </c>
      <c r="AR304" s="184">
        <f>IF($W304&gt;0,INDEX('CostModel Coef'!G$17:G$18,$W304),"")</f>
        <v>116</v>
      </c>
      <c r="AS304" s="184">
        <f>IF($W304&gt;0,INDEX('CostModel Coef'!H$17:H$18,$W304),"")</f>
        <v>-11.27</v>
      </c>
      <c r="AT304" s="184">
        <f>IF($W304&gt;0,INDEX('CostModel Coef'!I$17:I$18,$W304),"")</f>
        <v>0.74</v>
      </c>
      <c r="AU304" s="184">
        <f>IF($W304&gt;0,INDEX('CostModel Coef'!J$17:J$18,$W304),"")</f>
        <v>1.18</v>
      </c>
      <c r="AV304" s="184">
        <f>IF($W304&gt;0,INDEX('CostModel Coef'!K$17:K$18,$W304),"")</f>
        <v>31.59</v>
      </c>
      <c r="AW304" s="184">
        <f>IF($W304&gt;0,INDEX('CostModel Coef'!L$17:L$18,$W304),"")</f>
        <v>17.190000000000001</v>
      </c>
      <c r="AX304" s="184">
        <f>IF($W304&gt;0,INDEX('CostModel Coef'!M$17:M$18,$W304),"")</f>
        <v>0</v>
      </c>
      <c r="AY304" s="184">
        <f>IF($W304&gt;0,INDEX('CostModel Coef'!N$17:N$18,$W304),"")</f>
        <v>0</v>
      </c>
      <c r="AZ304" s="184">
        <f>IF($W304&gt;0,INDEX('CostModel Coef'!O$17:O$18,$W304),"")</f>
        <v>-10.14</v>
      </c>
      <c r="BA304" s="184"/>
      <c r="BB304" s="116">
        <f t="shared" si="49"/>
        <v>9.9150000000000009</v>
      </c>
      <c r="BC304" s="116">
        <f t="shared" si="46"/>
        <v>0</v>
      </c>
      <c r="BD304" s="116">
        <f t="shared" si="47"/>
        <v>0</v>
      </c>
      <c r="BE304" s="210"/>
      <c r="BF304" s="196" t="str">
        <f t="shared" si="48"/>
        <v/>
      </c>
      <c r="BG304" s="210"/>
      <c r="BH304" s="210"/>
    </row>
    <row r="305" spans="1:60" hidden="1">
      <c r="A305" s="210" t="s">
        <v>2644</v>
      </c>
      <c r="B305" s="210" t="s">
        <v>1317</v>
      </c>
      <c r="C305" s="210" t="s">
        <v>1269</v>
      </c>
      <c r="D305" s="210" t="s">
        <v>1342</v>
      </c>
      <c r="E305" s="210" t="s">
        <v>129</v>
      </c>
      <c r="F305" s="210">
        <v>1</v>
      </c>
      <c r="G305" s="210">
        <v>1</v>
      </c>
      <c r="H305" s="210">
        <v>1</v>
      </c>
      <c r="I305" s="210">
        <v>28</v>
      </c>
      <c r="J305" s="210" t="s">
        <v>2645</v>
      </c>
      <c r="K305" s="210" t="s">
        <v>83</v>
      </c>
      <c r="L305" s="210">
        <v>28</v>
      </c>
      <c r="M305" s="210"/>
      <c r="N305" s="210" t="s">
        <v>117</v>
      </c>
      <c r="O305" s="210"/>
      <c r="P305" s="210" t="s">
        <v>1799</v>
      </c>
      <c r="Q305" s="210" t="s">
        <v>129</v>
      </c>
      <c r="R305" s="210"/>
      <c r="S305" s="210" t="s">
        <v>111</v>
      </c>
      <c r="T305" s="210" t="s">
        <v>2646</v>
      </c>
      <c r="U305" s="115" t="s">
        <v>105</v>
      </c>
      <c r="V305" s="210" t="str">
        <f>IF(W305=0,"out of scope",(INDEX('CostModel Coef'!$C$17:$C$18,W305)))</f>
        <v>Elec</v>
      </c>
      <c r="W305" s="210">
        <v>2</v>
      </c>
      <c r="X305" s="210"/>
      <c r="Y305" s="116">
        <f>IFERROR(VLOOKUP(C305,LF_lamp!$A$8:$AI$68,35,0)*F305,0)</f>
        <v>0</v>
      </c>
      <c r="Z305" s="210"/>
      <c r="AA305" s="229">
        <f>VLOOKUP(D305,LF_Ballast!$A$8:$N$220,14,FALSE)</f>
        <v>1.0249999999999999</v>
      </c>
      <c r="AB305" s="229" t="b">
        <f>VLOOKUP(D305,LF_Ballast!$A$8:$I$220,9,FALSE)="Dimming"</f>
        <v>0</v>
      </c>
      <c r="AC305" s="229" t="b">
        <f>VLOOKUP(D305,LF_Ballast!$A$8:$I$220,4,FALSE)="PS"</f>
        <v>0</v>
      </c>
      <c r="AD305" s="210"/>
      <c r="AE305" s="210">
        <f t="shared" si="41"/>
        <v>1</v>
      </c>
      <c r="AF305" s="184">
        <f t="shared" si="42"/>
        <v>0</v>
      </c>
      <c r="AG305" s="184">
        <f t="shared" si="43"/>
        <v>0</v>
      </c>
      <c r="AH305" s="184">
        <f>VLOOKUP($C305,LF_lamp!$A$8:$H$68,8,FALSE)*AE305</f>
        <v>25</v>
      </c>
      <c r="AI305" s="184">
        <f>VLOOKUP($C305,LF_lamp!$A$8:$H$68,8,FALSE)*AF305</f>
        <v>0</v>
      </c>
      <c r="AJ305" s="184">
        <f>VLOOKUP($C305,LF_lamp!$A$8:$H$68,8,FALSE)*AG305</f>
        <v>0</v>
      </c>
      <c r="AK305" s="184">
        <f t="shared" si="50"/>
        <v>1</v>
      </c>
      <c r="AL305" s="184">
        <f t="shared" si="44"/>
        <v>0</v>
      </c>
      <c r="AM305" s="184">
        <f t="shared" si="45"/>
        <v>0</v>
      </c>
      <c r="AN305" s="184"/>
      <c r="AO305" s="184">
        <f>IF($W305&gt;0,INDEX('CostModel Coef'!D$17:D$18,$W305),"")</f>
        <v>21.92</v>
      </c>
      <c r="AP305" s="184">
        <f>IF($W305&gt;0,INDEX('CostModel Coef'!E$17:E$18,$W305),"")</f>
        <v>0.161</v>
      </c>
      <c r="AQ305" s="184">
        <f>IF($W305&gt;0,INDEX('CostModel Coef'!F$17:F$18,$W305),"")</f>
        <v>19</v>
      </c>
      <c r="AR305" s="184">
        <f>IF($W305&gt;0,INDEX('CostModel Coef'!G$17:G$18,$W305),"")</f>
        <v>116</v>
      </c>
      <c r="AS305" s="184">
        <f>IF($W305&gt;0,INDEX('CostModel Coef'!H$17:H$18,$W305),"")</f>
        <v>-11.27</v>
      </c>
      <c r="AT305" s="184">
        <f>IF($W305&gt;0,INDEX('CostModel Coef'!I$17:I$18,$W305),"")</f>
        <v>0.74</v>
      </c>
      <c r="AU305" s="184">
        <f>IF($W305&gt;0,INDEX('CostModel Coef'!J$17:J$18,$W305),"")</f>
        <v>1.18</v>
      </c>
      <c r="AV305" s="184">
        <f>IF($W305&gt;0,INDEX('CostModel Coef'!K$17:K$18,$W305),"")</f>
        <v>31.59</v>
      </c>
      <c r="AW305" s="184">
        <f>IF($W305&gt;0,INDEX('CostModel Coef'!L$17:L$18,$W305),"")</f>
        <v>17.190000000000001</v>
      </c>
      <c r="AX305" s="184">
        <f>IF($W305&gt;0,INDEX('CostModel Coef'!M$17:M$18,$W305),"")</f>
        <v>0</v>
      </c>
      <c r="AY305" s="184">
        <f>IF($W305&gt;0,INDEX('CostModel Coef'!N$17:N$18,$W305),"")</f>
        <v>0</v>
      </c>
      <c r="AZ305" s="184">
        <f>IF($W305&gt;0,INDEX('CostModel Coef'!O$17:O$18,$W305),"")</f>
        <v>-10.14</v>
      </c>
      <c r="BA305" s="184"/>
      <c r="BB305" s="116">
        <f t="shared" si="49"/>
        <v>15.805</v>
      </c>
      <c r="BC305" s="116">
        <f t="shared" si="46"/>
        <v>0</v>
      </c>
      <c r="BD305" s="116">
        <f t="shared" si="47"/>
        <v>0</v>
      </c>
      <c r="BE305" s="210"/>
      <c r="BF305" s="196" t="str">
        <f t="shared" si="48"/>
        <v/>
      </c>
      <c r="BG305" s="210"/>
      <c r="BH305" s="210"/>
    </row>
    <row r="306" spans="1:60" hidden="1">
      <c r="A306" s="210" t="s">
        <v>2647</v>
      </c>
      <c r="B306" s="210" t="s">
        <v>1317</v>
      </c>
      <c r="C306" s="210" t="s">
        <v>1269</v>
      </c>
      <c r="D306" s="210" t="s">
        <v>1342</v>
      </c>
      <c r="E306" s="210" t="s">
        <v>129</v>
      </c>
      <c r="F306" s="210">
        <v>2</v>
      </c>
      <c r="G306" s="210">
        <v>1</v>
      </c>
      <c r="H306" s="210">
        <v>2</v>
      </c>
      <c r="I306" s="210">
        <v>48</v>
      </c>
      <c r="J306" s="210" t="s">
        <v>2648</v>
      </c>
      <c r="K306" s="210" t="s">
        <v>83</v>
      </c>
      <c r="L306" s="210">
        <v>48</v>
      </c>
      <c r="M306" s="210"/>
      <c r="N306" s="210" t="s">
        <v>117</v>
      </c>
      <c r="O306" s="210"/>
      <c r="P306" s="210" t="s">
        <v>1799</v>
      </c>
      <c r="Q306" s="210" t="s">
        <v>129</v>
      </c>
      <c r="R306" s="210"/>
      <c r="S306" s="210" t="s">
        <v>111</v>
      </c>
      <c r="T306" s="210" t="s">
        <v>2649</v>
      </c>
      <c r="U306" s="115" t="s">
        <v>105</v>
      </c>
      <c r="V306" s="210" t="str">
        <f>IF(W306=0,"out of scope",(INDEX('CostModel Coef'!$C$17:$C$18,W306)))</f>
        <v>Elec</v>
      </c>
      <c r="W306" s="210">
        <v>2</v>
      </c>
      <c r="X306" s="210"/>
      <c r="Y306" s="116">
        <f>IFERROR(VLOOKUP(C306,LF_lamp!$A$8:$AI$68,35,0)*F306,0)</f>
        <v>0</v>
      </c>
      <c r="Z306" s="210"/>
      <c r="AA306" s="229">
        <f>VLOOKUP(D306,LF_Ballast!$A$8:$N$220,14,FALSE)</f>
        <v>1.0249999999999999</v>
      </c>
      <c r="AB306" s="229" t="b">
        <f>VLOOKUP(D306,LF_Ballast!$A$8:$I$220,9,FALSE)="Dimming"</f>
        <v>0</v>
      </c>
      <c r="AC306" s="229" t="b">
        <f>VLOOKUP(D306,LF_Ballast!$A$8:$I$220,4,FALSE)="PS"</f>
        <v>0</v>
      </c>
      <c r="AD306" s="210"/>
      <c r="AE306" s="210">
        <f t="shared" si="41"/>
        <v>2</v>
      </c>
      <c r="AF306" s="184">
        <f t="shared" si="42"/>
        <v>0</v>
      </c>
      <c r="AG306" s="184">
        <f t="shared" si="43"/>
        <v>0</v>
      </c>
      <c r="AH306" s="184">
        <f>VLOOKUP($C306,LF_lamp!$A$8:$H$68,8,FALSE)*AE306</f>
        <v>50</v>
      </c>
      <c r="AI306" s="184">
        <f>VLOOKUP($C306,LF_lamp!$A$8:$H$68,8,FALSE)*AF306</f>
        <v>0</v>
      </c>
      <c r="AJ306" s="184">
        <f>VLOOKUP($C306,LF_lamp!$A$8:$H$68,8,FALSE)*AG306</f>
        <v>0</v>
      </c>
      <c r="AK306" s="184">
        <f t="shared" si="50"/>
        <v>1</v>
      </c>
      <c r="AL306" s="184">
        <f t="shared" si="44"/>
        <v>0</v>
      </c>
      <c r="AM306" s="184">
        <f t="shared" si="45"/>
        <v>0</v>
      </c>
      <c r="AN306" s="184"/>
      <c r="AO306" s="184">
        <f>IF($W306&gt;0,INDEX('CostModel Coef'!D$17:D$18,$W306),"")</f>
        <v>21.92</v>
      </c>
      <c r="AP306" s="184">
        <f>IF($W306&gt;0,INDEX('CostModel Coef'!E$17:E$18,$W306),"")</f>
        <v>0.161</v>
      </c>
      <c r="AQ306" s="184">
        <f>IF($W306&gt;0,INDEX('CostModel Coef'!F$17:F$18,$W306),"")</f>
        <v>19</v>
      </c>
      <c r="AR306" s="184">
        <f>IF($W306&gt;0,INDEX('CostModel Coef'!G$17:G$18,$W306),"")</f>
        <v>116</v>
      </c>
      <c r="AS306" s="184">
        <f>IF($W306&gt;0,INDEX('CostModel Coef'!H$17:H$18,$W306),"")</f>
        <v>-11.27</v>
      </c>
      <c r="AT306" s="184">
        <f>IF($W306&gt;0,INDEX('CostModel Coef'!I$17:I$18,$W306),"")</f>
        <v>0.74</v>
      </c>
      <c r="AU306" s="184">
        <f>IF($W306&gt;0,INDEX('CostModel Coef'!J$17:J$18,$W306),"")</f>
        <v>1.18</v>
      </c>
      <c r="AV306" s="184">
        <f>IF($W306&gt;0,INDEX('CostModel Coef'!K$17:K$18,$W306),"")</f>
        <v>31.59</v>
      </c>
      <c r="AW306" s="184">
        <f>IF($W306&gt;0,INDEX('CostModel Coef'!L$17:L$18,$W306),"")</f>
        <v>17.190000000000001</v>
      </c>
      <c r="AX306" s="184">
        <f>IF($W306&gt;0,INDEX('CostModel Coef'!M$17:M$18,$W306),"")</f>
        <v>0</v>
      </c>
      <c r="AY306" s="184">
        <f>IF($W306&gt;0,INDEX('CostModel Coef'!N$17:N$18,$W306),"")</f>
        <v>0</v>
      </c>
      <c r="AZ306" s="184">
        <f>IF($W306&gt;0,INDEX('CostModel Coef'!O$17:O$18,$W306),"")</f>
        <v>-10.14</v>
      </c>
      <c r="BA306" s="184"/>
      <c r="BB306" s="116">
        <f t="shared" si="49"/>
        <v>19.830000000000002</v>
      </c>
      <c r="BC306" s="116">
        <f t="shared" si="46"/>
        <v>0</v>
      </c>
      <c r="BD306" s="116">
        <f t="shared" si="47"/>
        <v>0</v>
      </c>
      <c r="BE306" s="210"/>
      <c r="BF306" s="196" t="str">
        <f t="shared" si="48"/>
        <v/>
      </c>
      <c r="BG306" s="210"/>
      <c r="BH306" s="210"/>
    </row>
    <row r="307" spans="1:60" hidden="1">
      <c r="A307" s="210" t="s">
        <v>2650</v>
      </c>
      <c r="B307" s="210" t="s">
        <v>1317</v>
      </c>
      <c r="C307" s="210" t="s">
        <v>1269</v>
      </c>
      <c r="D307" s="210" t="s">
        <v>1409</v>
      </c>
      <c r="E307" s="210" t="s">
        <v>129</v>
      </c>
      <c r="F307" s="210">
        <v>1</v>
      </c>
      <c r="G307" s="210">
        <v>0.25</v>
      </c>
      <c r="H307" s="210">
        <v>4</v>
      </c>
      <c r="I307" s="210">
        <v>22</v>
      </c>
      <c r="J307" s="210" t="s">
        <v>2651</v>
      </c>
      <c r="K307" s="210" t="s">
        <v>83</v>
      </c>
      <c r="L307" s="210">
        <v>22</v>
      </c>
      <c r="M307" s="210"/>
      <c r="N307" s="210" t="s">
        <v>117</v>
      </c>
      <c r="O307" s="210"/>
      <c r="P307" s="210" t="s">
        <v>1799</v>
      </c>
      <c r="Q307" s="210" t="s">
        <v>129</v>
      </c>
      <c r="R307" s="210"/>
      <c r="S307" s="210" t="s">
        <v>111</v>
      </c>
      <c r="T307" s="210" t="s">
        <v>2652</v>
      </c>
      <c r="U307" s="115" t="s">
        <v>105</v>
      </c>
      <c r="V307" s="210" t="str">
        <f>IF(W307=0,"out of scope",(INDEX('CostModel Coef'!$C$17:$C$18,W307)))</f>
        <v>Elec</v>
      </c>
      <c r="W307" s="210">
        <v>2</v>
      </c>
      <c r="X307" s="210"/>
      <c r="Y307" s="116">
        <f>IFERROR(VLOOKUP(C307,LF_lamp!$A$8:$AI$68,35,0)*F307,0)</f>
        <v>0</v>
      </c>
      <c r="Z307" s="210"/>
      <c r="AA307" s="229">
        <f>VLOOKUP(D307,LF_Ballast!$A$8:$N$220,14,FALSE)</f>
        <v>0.9</v>
      </c>
      <c r="AB307" s="229" t="b">
        <f>VLOOKUP(D307,LF_Ballast!$A$8:$I$220,9,FALSE)="Dimming"</f>
        <v>0</v>
      </c>
      <c r="AC307" s="229" t="b">
        <f>VLOOKUP(D307,LF_Ballast!$A$8:$I$220,4,FALSE)="PS"</f>
        <v>0</v>
      </c>
      <c r="AD307" s="210"/>
      <c r="AE307" s="210">
        <f t="shared" si="41"/>
        <v>4</v>
      </c>
      <c r="AF307" s="184">
        <f t="shared" si="42"/>
        <v>0</v>
      </c>
      <c r="AG307" s="184">
        <f t="shared" si="43"/>
        <v>0</v>
      </c>
      <c r="AH307" s="184">
        <f>VLOOKUP($C307,LF_lamp!$A$8:$H$68,8,FALSE)*AE307</f>
        <v>100</v>
      </c>
      <c r="AI307" s="184">
        <f>VLOOKUP($C307,LF_lamp!$A$8:$H$68,8,FALSE)*AF307</f>
        <v>0</v>
      </c>
      <c r="AJ307" s="184">
        <f>VLOOKUP($C307,LF_lamp!$A$8:$H$68,8,FALSE)*AG307</f>
        <v>0</v>
      </c>
      <c r="AK307" s="184">
        <f t="shared" si="50"/>
        <v>0.25</v>
      </c>
      <c r="AL307" s="184">
        <f t="shared" si="44"/>
        <v>0</v>
      </c>
      <c r="AM307" s="184">
        <f t="shared" si="45"/>
        <v>0</v>
      </c>
      <c r="AN307" s="184"/>
      <c r="AO307" s="184">
        <f>IF($W307&gt;0,INDEX('CostModel Coef'!D$17:D$18,$W307),"")</f>
        <v>21.92</v>
      </c>
      <c r="AP307" s="184">
        <f>IF($W307&gt;0,INDEX('CostModel Coef'!E$17:E$18,$W307),"")</f>
        <v>0.161</v>
      </c>
      <c r="AQ307" s="184">
        <f>IF($W307&gt;0,INDEX('CostModel Coef'!F$17:F$18,$W307),"")</f>
        <v>19</v>
      </c>
      <c r="AR307" s="184">
        <f>IF($W307&gt;0,INDEX('CostModel Coef'!G$17:G$18,$W307),"")</f>
        <v>116</v>
      </c>
      <c r="AS307" s="184">
        <f>IF($W307&gt;0,INDEX('CostModel Coef'!H$17:H$18,$W307),"")</f>
        <v>-11.27</v>
      </c>
      <c r="AT307" s="184">
        <f>IF($W307&gt;0,INDEX('CostModel Coef'!I$17:I$18,$W307),"")</f>
        <v>0.74</v>
      </c>
      <c r="AU307" s="184">
        <f>IF($W307&gt;0,INDEX('CostModel Coef'!J$17:J$18,$W307),"")</f>
        <v>1.18</v>
      </c>
      <c r="AV307" s="184">
        <f>IF($W307&gt;0,INDEX('CostModel Coef'!K$17:K$18,$W307),"")</f>
        <v>31.59</v>
      </c>
      <c r="AW307" s="184">
        <f>IF($W307&gt;0,INDEX('CostModel Coef'!L$17:L$18,$W307),"")</f>
        <v>17.190000000000001</v>
      </c>
      <c r="AX307" s="184">
        <f>IF($W307&gt;0,INDEX('CostModel Coef'!M$17:M$18,$W307),"")</f>
        <v>0</v>
      </c>
      <c r="AY307" s="184">
        <f>IF($W307&gt;0,INDEX('CostModel Coef'!N$17:N$18,$W307),"")</f>
        <v>0</v>
      </c>
      <c r="AZ307" s="184">
        <f>IF($W307&gt;0,INDEX('CostModel Coef'!O$17:O$18,$W307),"")</f>
        <v>-10.14</v>
      </c>
      <c r="BA307" s="184"/>
      <c r="BB307" s="116">
        <f t="shared" si="49"/>
        <v>6.9700000000000006</v>
      </c>
      <c r="BC307" s="116">
        <f t="shared" si="46"/>
        <v>0</v>
      </c>
      <c r="BD307" s="116">
        <f t="shared" si="47"/>
        <v>0</v>
      </c>
      <c r="BE307" s="210"/>
      <c r="BF307" s="196" t="str">
        <f t="shared" si="48"/>
        <v/>
      </c>
      <c r="BG307" s="210"/>
      <c r="BH307" s="210"/>
    </row>
    <row r="308" spans="1:60" hidden="1">
      <c r="A308" s="210" t="s">
        <v>2653</v>
      </c>
      <c r="B308" s="210" t="s">
        <v>1317</v>
      </c>
      <c r="C308" s="210" t="s">
        <v>1269</v>
      </c>
      <c r="D308" s="210" t="s">
        <v>1409</v>
      </c>
      <c r="E308" s="210" t="s">
        <v>129</v>
      </c>
      <c r="F308" s="210">
        <v>1</v>
      </c>
      <c r="G308" s="210">
        <v>0.33</v>
      </c>
      <c r="H308" s="210">
        <v>3</v>
      </c>
      <c r="I308" s="210">
        <v>22</v>
      </c>
      <c r="J308" s="210" t="s">
        <v>2654</v>
      </c>
      <c r="K308" s="210" t="s">
        <v>83</v>
      </c>
      <c r="L308" s="210">
        <v>22</v>
      </c>
      <c r="M308" s="210"/>
      <c r="N308" s="210" t="s">
        <v>117</v>
      </c>
      <c r="O308" s="210"/>
      <c r="P308" s="210" t="s">
        <v>1799</v>
      </c>
      <c r="Q308" s="210" t="s">
        <v>129</v>
      </c>
      <c r="R308" s="210"/>
      <c r="S308" s="210" t="s">
        <v>111</v>
      </c>
      <c r="T308" s="210" t="s">
        <v>2655</v>
      </c>
      <c r="U308" s="115" t="s">
        <v>105</v>
      </c>
      <c r="V308" s="210" t="str">
        <f>IF(W308=0,"out of scope",(INDEX('CostModel Coef'!$C$17:$C$18,W308)))</f>
        <v>Elec</v>
      </c>
      <c r="W308" s="210">
        <v>2</v>
      </c>
      <c r="X308" s="210"/>
      <c r="Y308" s="116">
        <f>IFERROR(VLOOKUP(C308,LF_lamp!$A$8:$AI$68,35,0)*F308,0)</f>
        <v>0</v>
      </c>
      <c r="Z308" s="210"/>
      <c r="AA308" s="229">
        <f>VLOOKUP(D308,LF_Ballast!$A$8:$N$220,14,FALSE)</f>
        <v>0.9</v>
      </c>
      <c r="AB308" s="229" t="b">
        <f>VLOOKUP(D308,LF_Ballast!$A$8:$I$220,9,FALSE)="Dimming"</f>
        <v>0</v>
      </c>
      <c r="AC308" s="229" t="b">
        <f>VLOOKUP(D308,LF_Ballast!$A$8:$I$220,4,FALSE)="PS"</f>
        <v>0</v>
      </c>
      <c r="AD308" s="210"/>
      <c r="AE308" s="210">
        <f t="shared" si="41"/>
        <v>3</v>
      </c>
      <c r="AF308" s="184">
        <f t="shared" si="42"/>
        <v>0</v>
      </c>
      <c r="AG308" s="184">
        <f t="shared" si="43"/>
        <v>0</v>
      </c>
      <c r="AH308" s="184">
        <f>VLOOKUP($C308,LF_lamp!$A$8:$H$68,8,FALSE)*AE308</f>
        <v>75</v>
      </c>
      <c r="AI308" s="184">
        <f>VLOOKUP($C308,LF_lamp!$A$8:$H$68,8,FALSE)*AF308</f>
        <v>0</v>
      </c>
      <c r="AJ308" s="184">
        <f>VLOOKUP($C308,LF_lamp!$A$8:$H$68,8,FALSE)*AG308</f>
        <v>0</v>
      </c>
      <c r="AK308" s="184">
        <f t="shared" si="50"/>
        <v>0.33</v>
      </c>
      <c r="AL308" s="184">
        <f t="shared" si="44"/>
        <v>0</v>
      </c>
      <c r="AM308" s="184">
        <f t="shared" si="45"/>
        <v>0</v>
      </c>
      <c r="AN308" s="184"/>
      <c r="AO308" s="184">
        <f>IF($W308&gt;0,INDEX('CostModel Coef'!D$17:D$18,$W308),"")</f>
        <v>21.92</v>
      </c>
      <c r="AP308" s="184">
        <f>IF($W308&gt;0,INDEX('CostModel Coef'!E$17:E$18,$W308),"")</f>
        <v>0.161</v>
      </c>
      <c r="AQ308" s="184">
        <f>IF($W308&gt;0,INDEX('CostModel Coef'!F$17:F$18,$W308),"")</f>
        <v>19</v>
      </c>
      <c r="AR308" s="184">
        <f>IF($W308&gt;0,INDEX('CostModel Coef'!G$17:G$18,$W308),"")</f>
        <v>116</v>
      </c>
      <c r="AS308" s="184">
        <f>IF($W308&gt;0,INDEX('CostModel Coef'!H$17:H$18,$W308),"")</f>
        <v>-11.27</v>
      </c>
      <c r="AT308" s="184">
        <f>IF($W308&gt;0,INDEX('CostModel Coef'!I$17:I$18,$W308),"")</f>
        <v>0.74</v>
      </c>
      <c r="AU308" s="184">
        <f>IF($W308&gt;0,INDEX('CostModel Coef'!J$17:J$18,$W308),"")</f>
        <v>1.18</v>
      </c>
      <c r="AV308" s="184">
        <f>IF($W308&gt;0,INDEX('CostModel Coef'!K$17:K$18,$W308),"")</f>
        <v>31.59</v>
      </c>
      <c r="AW308" s="184">
        <f>IF($W308&gt;0,INDEX('CostModel Coef'!L$17:L$18,$W308),"")</f>
        <v>17.190000000000001</v>
      </c>
      <c r="AX308" s="184">
        <f>IF($W308&gt;0,INDEX('CostModel Coef'!M$17:M$18,$W308),"")</f>
        <v>0</v>
      </c>
      <c r="AY308" s="184">
        <f>IF($W308&gt;0,INDEX('CostModel Coef'!N$17:N$18,$W308),"")</f>
        <v>0</v>
      </c>
      <c r="AZ308" s="184">
        <f>IF($W308&gt;0,INDEX('CostModel Coef'!O$17:O$18,$W308),"")</f>
        <v>-10.14</v>
      </c>
      <c r="BA308" s="184"/>
      <c r="BB308" s="116">
        <f t="shared" si="49"/>
        <v>7.8721500000000013</v>
      </c>
      <c r="BC308" s="116">
        <f t="shared" si="46"/>
        <v>0</v>
      </c>
      <c r="BD308" s="116">
        <f t="shared" si="47"/>
        <v>0</v>
      </c>
      <c r="BE308" s="210"/>
      <c r="BF308" s="196" t="str">
        <f t="shared" si="48"/>
        <v/>
      </c>
      <c r="BG308" s="210"/>
      <c r="BH308" s="210"/>
    </row>
    <row r="309" spans="1:60" hidden="1">
      <c r="A309" s="210" t="s">
        <v>2656</v>
      </c>
      <c r="B309" s="210" t="s">
        <v>1317</v>
      </c>
      <c r="C309" s="210" t="s">
        <v>1269</v>
      </c>
      <c r="D309" s="210" t="s">
        <v>1409</v>
      </c>
      <c r="E309" s="210" t="s">
        <v>129</v>
      </c>
      <c r="F309" s="210">
        <v>1</v>
      </c>
      <c r="G309" s="210">
        <v>0.5</v>
      </c>
      <c r="H309" s="210">
        <v>2</v>
      </c>
      <c r="I309" s="210">
        <v>23</v>
      </c>
      <c r="J309" s="210" t="s">
        <v>2657</v>
      </c>
      <c r="K309" s="210" t="s">
        <v>83</v>
      </c>
      <c r="L309" s="210">
        <v>23</v>
      </c>
      <c r="M309" s="210"/>
      <c r="N309" s="210" t="s">
        <v>117</v>
      </c>
      <c r="O309" s="210"/>
      <c r="P309" s="210" t="s">
        <v>1799</v>
      </c>
      <c r="Q309" s="210" t="s">
        <v>129</v>
      </c>
      <c r="R309" s="210"/>
      <c r="S309" s="210" t="s">
        <v>111</v>
      </c>
      <c r="T309" s="210" t="s">
        <v>2658</v>
      </c>
      <c r="U309" s="115" t="s">
        <v>105</v>
      </c>
      <c r="V309" s="210" t="str">
        <f>IF(W309=0,"out of scope",(INDEX('CostModel Coef'!$C$17:$C$18,W309)))</f>
        <v>Elec</v>
      </c>
      <c r="W309" s="210">
        <v>2</v>
      </c>
      <c r="X309" s="210"/>
      <c r="Y309" s="116">
        <f>IFERROR(VLOOKUP(C309,LF_lamp!$A$8:$AI$68,35,0)*F309,0)</f>
        <v>0</v>
      </c>
      <c r="Z309" s="210"/>
      <c r="AA309" s="229">
        <f>VLOOKUP(D309,LF_Ballast!$A$8:$N$220,14,FALSE)</f>
        <v>0.9</v>
      </c>
      <c r="AB309" s="229" t="b">
        <f>VLOOKUP(D309,LF_Ballast!$A$8:$I$220,9,FALSE)="Dimming"</f>
        <v>0</v>
      </c>
      <c r="AC309" s="229" t="b">
        <f>VLOOKUP(D309,LF_Ballast!$A$8:$I$220,4,FALSE)="PS"</f>
        <v>0</v>
      </c>
      <c r="AD309" s="210"/>
      <c r="AE309" s="210">
        <f t="shared" si="41"/>
        <v>2</v>
      </c>
      <c r="AF309" s="184">
        <f t="shared" si="42"/>
        <v>0</v>
      </c>
      <c r="AG309" s="184">
        <f t="shared" si="43"/>
        <v>0</v>
      </c>
      <c r="AH309" s="184">
        <f>VLOOKUP($C309,LF_lamp!$A$8:$H$68,8,FALSE)*AE309</f>
        <v>50</v>
      </c>
      <c r="AI309" s="184">
        <f>VLOOKUP($C309,LF_lamp!$A$8:$H$68,8,FALSE)*AF309</f>
        <v>0</v>
      </c>
      <c r="AJ309" s="184">
        <f>VLOOKUP($C309,LF_lamp!$A$8:$H$68,8,FALSE)*AG309</f>
        <v>0</v>
      </c>
      <c r="AK309" s="184">
        <f t="shared" si="50"/>
        <v>0.5</v>
      </c>
      <c r="AL309" s="184">
        <f t="shared" si="44"/>
        <v>0</v>
      </c>
      <c r="AM309" s="184">
        <f t="shared" si="45"/>
        <v>0</v>
      </c>
      <c r="AN309" s="184"/>
      <c r="AO309" s="184">
        <f>IF($W309&gt;0,INDEX('CostModel Coef'!D$17:D$18,$W309),"")</f>
        <v>21.92</v>
      </c>
      <c r="AP309" s="184">
        <f>IF($W309&gt;0,INDEX('CostModel Coef'!E$17:E$18,$W309),"")</f>
        <v>0.161</v>
      </c>
      <c r="AQ309" s="184">
        <f>IF($W309&gt;0,INDEX('CostModel Coef'!F$17:F$18,$W309),"")</f>
        <v>19</v>
      </c>
      <c r="AR309" s="184">
        <f>IF($W309&gt;0,INDEX('CostModel Coef'!G$17:G$18,$W309),"")</f>
        <v>116</v>
      </c>
      <c r="AS309" s="184">
        <f>IF($W309&gt;0,INDEX('CostModel Coef'!H$17:H$18,$W309),"")</f>
        <v>-11.27</v>
      </c>
      <c r="AT309" s="184">
        <f>IF($W309&gt;0,INDEX('CostModel Coef'!I$17:I$18,$W309),"")</f>
        <v>0.74</v>
      </c>
      <c r="AU309" s="184">
        <f>IF($W309&gt;0,INDEX('CostModel Coef'!J$17:J$18,$W309),"")</f>
        <v>1.18</v>
      </c>
      <c r="AV309" s="184">
        <f>IF($W309&gt;0,INDEX('CostModel Coef'!K$17:K$18,$W309),"")</f>
        <v>31.59</v>
      </c>
      <c r="AW309" s="184">
        <f>IF($W309&gt;0,INDEX('CostModel Coef'!L$17:L$18,$W309),"")</f>
        <v>17.190000000000001</v>
      </c>
      <c r="AX309" s="184">
        <f>IF($W309&gt;0,INDEX('CostModel Coef'!M$17:M$18,$W309),"")</f>
        <v>0</v>
      </c>
      <c r="AY309" s="184">
        <f>IF($W309&gt;0,INDEX('CostModel Coef'!N$17:N$18,$W309),"")</f>
        <v>0</v>
      </c>
      <c r="AZ309" s="184">
        <f>IF($W309&gt;0,INDEX('CostModel Coef'!O$17:O$18,$W309),"")</f>
        <v>-10.14</v>
      </c>
      <c r="BA309" s="184"/>
      <c r="BB309" s="116">
        <f t="shared" si="49"/>
        <v>9.9150000000000009</v>
      </c>
      <c r="BC309" s="116">
        <f t="shared" si="46"/>
        <v>0</v>
      </c>
      <c r="BD309" s="116">
        <f t="shared" si="47"/>
        <v>0</v>
      </c>
      <c r="BE309" s="210"/>
      <c r="BF309" s="196" t="str">
        <f t="shared" si="48"/>
        <v/>
      </c>
      <c r="BG309" s="210"/>
      <c r="BH309" s="210"/>
    </row>
    <row r="310" spans="1:60" hidden="1">
      <c r="A310" s="210" t="s">
        <v>2659</v>
      </c>
      <c r="B310" s="210" t="s">
        <v>1317</v>
      </c>
      <c r="C310" s="210" t="s">
        <v>1269</v>
      </c>
      <c r="D310" s="210" t="s">
        <v>1409</v>
      </c>
      <c r="E310" s="210" t="s">
        <v>129</v>
      </c>
      <c r="F310" s="210">
        <v>1</v>
      </c>
      <c r="G310" s="210">
        <v>1</v>
      </c>
      <c r="H310" s="210">
        <v>1</v>
      </c>
      <c r="I310" s="210">
        <v>26</v>
      </c>
      <c r="J310" s="210" t="s">
        <v>2660</v>
      </c>
      <c r="K310" s="210" t="s">
        <v>83</v>
      </c>
      <c r="L310" s="210">
        <v>26</v>
      </c>
      <c r="M310" s="210"/>
      <c r="N310" s="210" t="s">
        <v>117</v>
      </c>
      <c r="O310" s="210"/>
      <c r="P310" s="210" t="s">
        <v>1799</v>
      </c>
      <c r="Q310" s="210" t="s">
        <v>129</v>
      </c>
      <c r="R310" s="210"/>
      <c r="S310" s="210" t="s">
        <v>111</v>
      </c>
      <c r="T310" s="210" t="s">
        <v>2661</v>
      </c>
      <c r="U310" s="115" t="s">
        <v>105</v>
      </c>
      <c r="V310" s="210" t="str">
        <f>IF(W310=0,"out of scope",(INDEX('CostModel Coef'!$C$17:$C$18,W310)))</f>
        <v>Elec</v>
      </c>
      <c r="W310" s="210">
        <v>2</v>
      </c>
      <c r="X310" s="210"/>
      <c r="Y310" s="116">
        <f>IFERROR(VLOOKUP(C310,LF_lamp!$A$8:$AI$68,35,0)*F310,0)</f>
        <v>0</v>
      </c>
      <c r="Z310" s="210"/>
      <c r="AA310" s="229">
        <f>VLOOKUP(D310,LF_Ballast!$A$8:$N$220,14,FALSE)</f>
        <v>0.9</v>
      </c>
      <c r="AB310" s="229" t="b">
        <f>VLOOKUP(D310,LF_Ballast!$A$8:$I$220,9,FALSE)="Dimming"</f>
        <v>0</v>
      </c>
      <c r="AC310" s="229" t="b">
        <f>VLOOKUP(D310,LF_Ballast!$A$8:$I$220,4,FALSE)="PS"</f>
        <v>0</v>
      </c>
      <c r="AD310" s="210"/>
      <c r="AE310" s="210">
        <f t="shared" si="41"/>
        <v>1</v>
      </c>
      <c r="AF310" s="184">
        <f t="shared" si="42"/>
        <v>0</v>
      </c>
      <c r="AG310" s="184">
        <f t="shared" si="43"/>
        <v>0</v>
      </c>
      <c r="AH310" s="184">
        <f>VLOOKUP($C310,LF_lamp!$A$8:$H$68,8,FALSE)*AE310</f>
        <v>25</v>
      </c>
      <c r="AI310" s="184">
        <f>VLOOKUP($C310,LF_lamp!$A$8:$H$68,8,FALSE)*AF310</f>
        <v>0</v>
      </c>
      <c r="AJ310" s="184">
        <f>VLOOKUP($C310,LF_lamp!$A$8:$H$68,8,FALSE)*AG310</f>
        <v>0</v>
      </c>
      <c r="AK310" s="184">
        <f t="shared" si="50"/>
        <v>1</v>
      </c>
      <c r="AL310" s="184">
        <f t="shared" si="44"/>
        <v>0</v>
      </c>
      <c r="AM310" s="184">
        <f t="shared" si="45"/>
        <v>0</v>
      </c>
      <c r="AN310" s="184"/>
      <c r="AO310" s="184">
        <f>IF($W310&gt;0,INDEX('CostModel Coef'!D$17:D$18,$W310),"")</f>
        <v>21.92</v>
      </c>
      <c r="AP310" s="184">
        <f>IF($W310&gt;0,INDEX('CostModel Coef'!E$17:E$18,$W310),"")</f>
        <v>0.161</v>
      </c>
      <c r="AQ310" s="184">
        <f>IF($W310&gt;0,INDEX('CostModel Coef'!F$17:F$18,$W310),"")</f>
        <v>19</v>
      </c>
      <c r="AR310" s="184">
        <f>IF($W310&gt;0,INDEX('CostModel Coef'!G$17:G$18,$W310),"")</f>
        <v>116</v>
      </c>
      <c r="AS310" s="184">
        <f>IF($W310&gt;0,INDEX('CostModel Coef'!H$17:H$18,$W310),"")</f>
        <v>-11.27</v>
      </c>
      <c r="AT310" s="184">
        <f>IF($W310&gt;0,INDEX('CostModel Coef'!I$17:I$18,$W310),"")</f>
        <v>0.74</v>
      </c>
      <c r="AU310" s="184">
        <f>IF($W310&gt;0,INDEX('CostModel Coef'!J$17:J$18,$W310),"")</f>
        <v>1.18</v>
      </c>
      <c r="AV310" s="184">
        <f>IF($W310&gt;0,INDEX('CostModel Coef'!K$17:K$18,$W310),"")</f>
        <v>31.59</v>
      </c>
      <c r="AW310" s="184">
        <f>IF($W310&gt;0,INDEX('CostModel Coef'!L$17:L$18,$W310),"")</f>
        <v>17.190000000000001</v>
      </c>
      <c r="AX310" s="184">
        <f>IF($W310&gt;0,INDEX('CostModel Coef'!M$17:M$18,$W310),"")</f>
        <v>0</v>
      </c>
      <c r="AY310" s="184">
        <f>IF($W310&gt;0,INDEX('CostModel Coef'!N$17:N$18,$W310),"")</f>
        <v>0</v>
      </c>
      <c r="AZ310" s="184">
        <f>IF($W310&gt;0,INDEX('CostModel Coef'!O$17:O$18,$W310),"")</f>
        <v>-10.14</v>
      </c>
      <c r="BA310" s="184"/>
      <c r="BB310" s="116">
        <f t="shared" si="49"/>
        <v>15.805</v>
      </c>
      <c r="BC310" s="116">
        <f t="shared" si="46"/>
        <v>0</v>
      </c>
      <c r="BD310" s="116">
        <f t="shared" si="47"/>
        <v>0</v>
      </c>
      <c r="BE310" s="210"/>
      <c r="BF310" s="196" t="str">
        <f t="shared" si="48"/>
        <v/>
      </c>
      <c r="BG310" s="210"/>
      <c r="BH310" s="210"/>
    </row>
    <row r="311" spans="1:60" hidden="1">
      <c r="A311" s="210" t="s">
        <v>2662</v>
      </c>
      <c r="B311" s="210" t="s">
        <v>1317</v>
      </c>
      <c r="C311" s="210" t="s">
        <v>1269</v>
      </c>
      <c r="D311" s="210" t="s">
        <v>1409</v>
      </c>
      <c r="E311" s="210" t="s">
        <v>129</v>
      </c>
      <c r="F311" s="210">
        <v>2</v>
      </c>
      <c r="G311" s="210">
        <v>0.5</v>
      </c>
      <c r="H311" s="210">
        <v>4</v>
      </c>
      <c r="I311" s="210">
        <v>44</v>
      </c>
      <c r="J311" s="210" t="s">
        <v>2663</v>
      </c>
      <c r="K311" s="210" t="s">
        <v>83</v>
      </c>
      <c r="L311" s="210">
        <v>44</v>
      </c>
      <c r="M311" s="210"/>
      <c r="N311" s="210" t="s">
        <v>117</v>
      </c>
      <c r="O311" s="210"/>
      <c r="P311" s="210" t="s">
        <v>1799</v>
      </c>
      <c r="Q311" s="210" t="s">
        <v>129</v>
      </c>
      <c r="R311" s="210"/>
      <c r="S311" s="210" t="s">
        <v>111</v>
      </c>
      <c r="T311" s="210" t="s">
        <v>2664</v>
      </c>
      <c r="U311" s="115" t="s">
        <v>105</v>
      </c>
      <c r="V311" s="210" t="str">
        <f>IF(W311=0,"out of scope",(INDEX('CostModel Coef'!$C$17:$C$18,W311)))</f>
        <v>Elec</v>
      </c>
      <c r="W311" s="210">
        <v>2</v>
      </c>
      <c r="X311" s="210"/>
      <c r="Y311" s="116">
        <f>IFERROR(VLOOKUP(C311,LF_lamp!$A$8:$AI$68,35,0)*F311,0)</f>
        <v>0</v>
      </c>
      <c r="Z311" s="210"/>
      <c r="AA311" s="229">
        <f>VLOOKUP(D311,LF_Ballast!$A$8:$N$220,14,FALSE)</f>
        <v>0.9</v>
      </c>
      <c r="AB311" s="229" t="b">
        <f>VLOOKUP(D311,LF_Ballast!$A$8:$I$220,9,FALSE)="Dimming"</f>
        <v>0</v>
      </c>
      <c r="AC311" s="229" t="b">
        <f>VLOOKUP(D311,LF_Ballast!$A$8:$I$220,4,FALSE)="PS"</f>
        <v>0</v>
      </c>
      <c r="AD311" s="210"/>
      <c r="AE311" s="210">
        <f t="shared" si="41"/>
        <v>4</v>
      </c>
      <c r="AF311" s="184">
        <f t="shared" si="42"/>
        <v>0</v>
      </c>
      <c r="AG311" s="184">
        <f t="shared" si="43"/>
        <v>0</v>
      </c>
      <c r="AH311" s="184">
        <f>VLOOKUP($C311,LF_lamp!$A$8:$H$68,8,FALSE)*AE311</f>
        <v>100</v>
      </c>
      <c r="AI311" s="184">
        <f>VLOOKUP($C311,LF_lamp!$A$8:$H$68,8,FALSE)*AF311</f>
        <v>0</v>
      </c>
      <c r="AJ311" s="184">
        <f>VLOOKUP($C311,LF_lamp!$A$8:$H$68,8,FALSE)*AG311</f>
        <v>0</v>
      </c>
      <c r="AK311" s="184">
        <f t="shared" si="50"/>
        <v>0.5</v>
      </c>
      <c r="AL311" s="184">
        <f t="shared" si="44"/>
        <v>0</v>
      </c>
      <c r="AM311" s="184">
        <f t="shared" si="45"/>
        <v>0</v>
      </c>
      <c r="AN311" s="184"/>
      <c r="AO311" s="184">
        <f>IF($W311&gt;0,INDEX('CostModel Coef'!D$17:D$18,$W311),"")</f>
        <v>21.92</v>
      </c>
      <c r="AP311" s="184">
        <f>IF($W311&gt;0,INDEX('CostModel Coef'!E$17:E$18,$W311),"")</f>
        <v>0.161</v>
      </c>
      <c r="AQ311" s="184">
        <f>IF($W311&gt;0,INDEX('CostModel Coef'!F$17:F$18,$W311),"")</f>
        <v>19</v>
      </c>
      <c r="AR311" s="184">
        <f>IF($W311&gt;0,INDEX('CostModel Coef'!G$17:G$18,$W311),"")</f>
        <v>116</v>
      </c>
      <c r="AS311" s="184">
        <f>IF($W311&gt;0,INDEX('CostModel Coef'!H$17:H$18,$W311),"")</f>
        <v>-11.27</v>
      </c>
      <c r="AT311" s="184">
        <f>IF($W311&gt;0,INDEX('CostModel Coef'!I$17:I$18,$W311),"")</f>
        <v>0.74</v>
      </c>
      <c r="AU311" s="184">
        <f>IF($W311&gt;0,INDEX('CostModel Coef'!J$17:J$18,$W311),"")</f>
        <v>1.18</v>
      </c>
      <c r="AV311" s="184">
        <f>IF($W311&gt;0,INDEX('CostModel Coef'!K$17:K$18,$W311),"")</f>
        <v>31.59</v>
      </c>
      <c r="AW311" s="184">
        <f>IF($W311&gt;0,INDEX('CostModel Coef'!L$17:L$18,$W311),"")</f>
        <v>17.190000000000001</v>
      </c>
      <c r="AX311" s="184">
        <f>IF($W311&gt;0,INDEX('CostModel Coef'!M$17:M$18,$W311),"")</f>
        <v>0</v>
      </c>
      <c r="AY311" s="184">
        <f>IF($W311&gt;0,INDEX('CostModel Coef'!N$17:N$18,$W311),"")</f>
        <v>0</v>
      </c>
      <c r="AZ311" s="184">
        <f>IF($W311&gt;0,INDEX('CostModel Coef'!O$17:O$18,$W311),"")</f>
        <v>-10.14</v>
      </c>
      <c r="BA311" s="184"/>
      <c r="BB311" s="116">
        <f t="shared" si="49"/>
        <v>13.940000000000001</v>
      </c>
      <c r="BC311" s="116">
        <f t="shared" si="46"/>
        <v>0</v>
      </c>
      <c r="BD311" s="116">
        <f t="shared" si="47"/>
        <v>0</v>
      </c>
      <c r="BE311" s="210"/>
      <c r="BF311" s="196" t="str">
        <f t="shared" si="48"/>
        <v/>
      </c>
      <c r="BG311" s="210"/>
      <c r="BH311" s="210"/>
    </row>
    <row r="312" spans="1:60" hidden="1">
      <c r="A312" s="210" t="s">
        <v>2665</v>
      </c>
      <c r="B312" s="210" t="s">
        <v>1317</v>
      </c>
      <c r="C312" s="210" t="s">
        <v>1269</v>
      </c>
      <c r="D312" s="210" t="s">
        <v>1409</v>
      </c>
      <c r="E312" s="210" t="s">
        <v>129</v>
      </c>
      <c r="F312" s="210">
        <v>2</v>
      </c>
      <c r="G312" s="210">
        <v>1</v>
      </c>
      <c r="H312" s="210">
        <v>2</v>
      </c>
      <c r="I312" s="210">
        <v>46</v>
      </c>
      <c r="J312" s="210" t="s">
        <v>2666</v>
      </c>
      <c r="K312" s="210" t="s">
        <v>83</v>
      </c>
      <c r="L312" s="210">
        <v>46</v>
      </c>
      <c r="M312" s="210"/>
      <c r="N312" s="210" t="s">
        <v>117</v>
      </c>
      <c r="O312" s="210"/>
      <c r="P312" s="210" t="s">
        <v>1799</v>
      </c>
      <c r="Q312" s="210" t="s">
        <v>129</v>
      </c>
      <c r="R312" s="210"/>
      <c r="S312" s="210" t="s">
        <v>111</v>
      </c>
      <c r="T312" s="210" t="s">
        <v>2667</v>
      </c>
      <c r="U312" s="115" t="s">
        <v>105</v>
      </c>
      <c r="V312" s="210" t="str">
        <f>IF(W312=0,"out of scope",(INDEX('CostModel Coef'!$C$17:$C$18,W312)))</f>
        <v>Elec</v>
      </c>
      <c r="W312" s="210">
        <v>2</v>
      </c>
      <c r="X312" s="210"/>
      <c r="Y312" s="116">
        <f>IFERROR(VLOOKUP(C312,LF_lamp!$A$8:$AI$68,35,0)*F312,0)</f>
        <v>0</v>
      </c>
      <c r="Z312" s="210"/>
      <c r="AA312" s="229">
        <f>VLOOKUP(D312,LF_Ballast!$A$8:$N$220,14,FALSE)</f>
        <v>0.9</v>
      </c>
      <c r="AB312" s="229" t="b">
        <f>VLOOKUP(D312,LF_Ballast!$A$8:$I$220,9,FALSE)="Dimming"</f>
        <v>0</v>
      </c>
      <c r="AC312" s="229" t="b">
        <f>VLOOKUP(D312,LF_Ballast!$A$8:$I$220,4,FALSE)="PS"</f>
        <v>0</v>
      </c>
      <c r="AD312" s="210"/>
      <c r="AE312" s="210">
        <f t="shared" si="41"/>
        <v>2</v>
      </c>
      <c r="AF312" s="184">
        <f t="shared" si="42"/>
        <v>0</v>
      </c>
      <c r="AG312" s="184">
        <f t="shared" si="43"/>
        <v>0</v>
      </c>
      <c r="AH312" s="184">
        <f>VLOOKUP($C312,LF_lamp!$A$8:$H$68,8,FALSE)*AE312</f>
        <v>50</v>
      </c>
      <c r="AI312" s="184">
        <f>VLOOKUP($C312,LF_lamp!$A$8:$H$68,8,FALSE)*AF312</f>
        <v>0</v>
      </c>
      <c r="AJ312" s="184">
        <f>VLOOKUP($C312,LF_lamp!$A$8:$H$68,8,FALSE)*AG312</f>
        <v>0</v>
      </c>
      <c r="AK312" s="184">
        <f t="shared" si="50"/>
        <v>1</v>
      </c>
      <c r="AL312" s="184">
        <f t="shared" si="44"/>
        <v>0</v>
      </c>
      <c r="AM312" s="184">
        <f t="shared" si="45"/>
        <v>0</v>
      </c>
      <c r="AN312" s="184"/>
      <c r="AO312" s="184">
        <f>IF($W312&gt;0,INDEX('CostModel Coef'!D$17:D$18,$W312),"")</f>
        <v>21.92</v>
      </c>
      <c r="AP312" s="184">
        <f>IF($W312&gt;0,INDEX('CostModel Coef'!E$17:E$18,$W312),"")</f>
        <v>0.161</v>
      </c>
      <c r="AQ312" s="184">
        <f>IF($W312&gt;0,INDEX('CostModel Coef'!F$17:F$18,$W312),"")</f>
        <v>19</v>
      </c>
      <c r="AR312" s="184">
        <f>IF($W312&gt;0,INDEX('CostModel Coef'!G$17:G$18,$W312),"")</f>
        <v>116</v>
      </c>
      <c r="AS312" s="184">
        <f>IF($W312&gt;0,INDEX('CostModel Coef'!H$17:H$18,$W312),"")</f>
        <v>-11.27</v>
      </c>
      <c r="AT312" s="184">
        <f>IF($W312&gt;0,INDEX('CostModel Coef'!I$17:I$18,$W312),"")</f>
        <v>0.74</v>
      </c>
      <c r="AU312" s="184">
        <f>IF($W312&gt;0,INDEX('CostModel Coef'!J$17:J$18,$W312),"")</f>
        <v>1.18</v>
      </c>
      <c r="AV312" s="184">
        <f>IF($W312&gt;0,INDEX('CostModel Coef'!K$17:K$18,$W312),"")</f>
        <v>31.59</v>
      </c>
      <c r="AW312" s="184">
        <f>IF($W312&gt;0,INDEX('CostModel Coef'!L$17:L$18,$W312),"")</f>
        <v>17.190000000000001</v>
      </c>
      <c r="AX312" s="184">
        <f>IF($W312&gt;0,INDEX('CostModel Coef'!M$17:M$18,$W312),"")</f>
        <v>0</v>
      </c>
      <c r="AY312" s="184">
        <f>IF($W312&gt;0,INDEX('CostModel Coef'!N$17:N$18,$W312),"")</f>
        <v>0</v>
      </c>
      <c r="AZ312" s="184">
        <f>IF($W312&gt;0,INDEX('CostModel Coef'!O$17:O$18,$W312),"")</f>
        <v>-10.14</v>
      </c>
      <c r="BA312" s="184"/>
      <c r="BB312" s="116">
        <f t="shared" si="49"/>
        <v>19.830000000000002</v>
      </c>
      <c r="BC312" s="116">
        <f t="shared" si="46"/>
        <v>0</v>
      </c>
      <c r="BD312" s="116">
        <f t="shared" si="47"/>
        <v>0</v>
      </c>
      <c r="BE312" s="210"/>
      <c r="BF312" s="196" t="str">
        <f t="shared" si="48"/>
        <v/>
      </c>
      <c r="BG312" s="210"/>
      <c r="BH312" s="210"/>
    </row>
    <row r="313" spans="1:60" hidden="1">
      <c r="A313" s="210" t="s">
        <v>2668</v>
      </c>
      <c r="B313" s="210" t="s">
        <v>1317</v>
      </c>
      <c r="C313" s="210" t="s">
        <v>1269</v>
      </c>
      <c r="D313" s="210" t="s">
        <v>1409</v>
      </c>
      <c r="E313" s="210" t="s">
        <v>129</v>
      </c>
      <c r="F313" s="210">
        <v>3</v>
      </c>
      <c r="G313" s="210">
        <v>1</v>
      </c>
      <c r="H313" s="210">
        <v>3</v>
      </c>
      <c r="I313" s="210">
        <v>67</v>
      </c>
      <c r="J313" s="210" t="s">
        <v>2669</v>
      </c>
      <c r="K313" s="210" t="s">
        <v>83</v>
      </c>
      <c r="L313" s="210">
        <v>67</v>
      </c>
      <c r="M313" s="210"/>
      <c r="N313" s="210" t="s">
        <v>117</v>
      </c>
      <c r="O313" s="210"/>
      <c r="P313" s="210" t="s">
        <v>1799</v>
      </c>
      <c r="Q313" s="210" t="s">
        <v>129</v>
      </c>
      <c r="R313" s="210"/>
      <c r="S313" s="210" t="s">
        <v>111</v>
      </c>
      <c r="T313" s="210" t="s">
        <v>2670</v>
      </c>
      <c r="U313" s="115" t="s">
        <v>105</v>
      </c>
      <c r="V313" s="210" t="str">
        <f>IF(W313=0,"out of scope",(INDEX('CostModel Coef'!$C$17:$C$18,W313)))</f>
        <v>Elec</v>
      </c>
      <c r="W313" s="210">
        <v>2</v>
      </c>
      <c r="X313" s="210"/>
      <c r="Y313" s="116">
        <f>IFERROR(VLOOKUP(C313,LF_lamp!$A$8:$AI$68,35,0)*F313,0)</f>
        <v>0</v>
      </c>
      <c r="Z313" s="210"/>
      <c r="AA313" s="229">
        <f>VLOOKUP(D313,LF_Ballast!$A$8:$N$220,14,FALSE)</f>
        <v>0.9</v>
      </c>
      <c r="AB313" s="229" t="b">
        <f>VLOOKUP(D313,LF_Ballast!$A$8:$I$220,9,FALSE)="Dimming"</f>
        <v>0</v>
      </c>
      <c r="AC313" s="229" t="b">
        <f>VLOOKUP(D313,LF_Ballast!$A$8:$I$220,4,FALSE)="PS"</f>
        <v>0</v>
      </c>
      <c r="AD313" s="210"/>
      <c r="AE313" s="210">
        <f t="shared" si="41"/>
        <v>3</v>
      </c>
      <c r="AF313" s="184">
        <f t="shared" si="42"/>
        <v>0</v>
      </c>
      <c r="AG313" s="184">
        <f t="shared" si="43"/>
        <v>0</v>
      </c>
      <c r="AH313" s="184">
        <f>VLOOKUP($C313,LF_lamp!$A$8:$H$68,8,FALSE)*AE313</f>
        <v>75</v>
      </c>
      <c r="AI313" s="184">
        <f>VLOOKUP($C313,LF_lamp!$A$8:$H$68,8,FALSE)*AF313</f>
        <v>0</v>
      </c>
      <c r="AJ313" s="184">
        <f>VLOOKUP($C313,LF_lamp!$A$8:$H$68,8,FALSE)*AG313</f>
        <v>0</v>
      </c>
      <c r="AK313" s="184">
        <f t="shared" si="50"/>
        <v>1</v>
      </c>
      <c r="AL313" s="184">
        <f t="shared" si="44"/>
        <v>0</v>
      </c>
      <c r="AM313" s="184">
        <f t="shared" si="45"/>
        <v>0</v>
      </c>
      <c r="AN313" s="184"/>
      <c r="AO313" s="184">
        <f>IF($W313&gt;0,INDEX('CostModel Coef'!D$17:D$18,$W313),"")</f>
        <v>21.92</v>
      </c>
      <c r="AP313" s="184">
        <f>IF($W313&gt;0,INDEX('CostModel Coef'!E$17:E$18,$W313),"")</f>
        <v>0.161</v>
      </c>
      <c r="AQ313" s="184">
        <f>IF($W313&gt;0,INDEX('CostModel Coef'!F$17:F$18,$W313),"")</f>
        <v>19</v>
      </c>
      <c r="AR313" s="184">
        <f>IF($W313&gt;0,INDEX('CostModel Coef'!G$17:G$18,$W313),"")</f>
        <v>116</v>
      </c>
      <c r="AS313" s="184">
        <f>IF($W313&gt;0,INDEX('CostModel Coef'!H$17:H$18,$W313),"")</f>
        <v>-11.27</v>
      </c>
      <c r="AT313" s="184">
        <f>IF($W313&gt;0,INDEX('CostModel Coef'!I$17:I$18,$W313),"")</f>
        <v>0.74</v>
      </c>
      <c r="AU313" s="184">
        <f>IF($W313&gt;0,INDEX('CostModel Coef'!J$17:J$18,$W313),"")</f>
        <v>1.18</v>
      </c>
      <c r="AV313" s="184">
        <f>IF($W313&gt;0,INDEX('CostModel Coef'!K$17:K$18,$W313),"")</f>
        <v>31.59</v>
      </c>
      <c r="AW313" s="184">
        <f>IF($W313&gt;0,INDEX('CostModel Coef'!L$17:L$18,$W313),"")</f>
        <v>17.190000000000001</v>
      </c>
      <c r="AX313" s="184">
        <f>IF($W313&gt;0,INDEX('CostModel Coef'!M$17:M$18,$W313),"")</f>
        <v>0</v>
      </c>
      <c r="AY313" s="184">
        <f>IF($W313&gt;0,INDEX('CostModel Coef'!N$17:N$18,$W313),"")</f>
        <v>0</v>
      </c>
      <c r="AZ313" s="184">
        <f>IF($W313&gt;0,INDEX('CostModel Coef'!O$17:O$18,$W313),"")</f>
        <v>-10.14</v>
      </c>
      <c r="BA313" s="184"/>
      <c r="BB313" s="116">
        <f t="shared" si="49"/>
        <v>23.855000000000004</v>
      </c>
      <c r="BC313" s="116">
        <f t="shared" si="46"/>
        <v>0</v>
      </c>
      <c r="BD313" s="116">
        <f t="shared" si="47"/>
        <v>0</v>
      </c>
      <c r="BE313" s="210"/>
      <c r="BF313" s="196" t="str">
        <f t="shared" si="48"/>
        <v/>
      </c>
      <c r="BG313" s="210"/>
      <c r="BH313" s="210"/>
    </row>
    <row r="314" spans="1:60" hidden="1">
      <c r="A314" s="210" t="s">
        <v>2671</v>
      </c>
      <c r="B314" s="210" t="s">
        <v>1317</v>
      </c>
      <c r="C314" s="210" t="s">
        <v>1269</v>
      </c>
      <c r="D314" s="210" t="s">
        <v>1409</v>
      </c>
      <c r="E314" s="210" t="s">
        <v>129</v>
      </c>
      <c r="F314" s="210">
        <v>4</v>
      </c>
      <c r="G314" s="210">
        <v>1</v>
      </c>
      <c r="H314" s="210">
        <v>4</v>
      </c>
      <c r="I314" s="210">
        <v>87</v>
      </c>
      <c r="J314" s="210" t="s">
        <v>2672</v>
      </c>
      <c r="K314" s="210" t="s">
        <v>83</v>
      </c>
      <c r="L314" s="210">
        <v>87</v>
      </c>
      <c r="M314" s="210"/>
      <c r="N314" s="210" t="s">
        <v>117</v>
      </c>
      <c r="O314" s="210"/>
      <c r="P314" s="210" t="s">
        <v>1799</v>
      </c>
      <c r="Q314" s="210" t="s">
        <v>129</v>
      </c>
      <c r="R314" s="210"/>
      <c r="S314" s="210" t="s">
        <v>111</v>
      </c>
      <c r="T314" s="210" t="s">
        <v>2673</v>
      </c>
      <c r="U314" s="115" t="s">
        <v>105</v>
      </c>
      <c r="V314" s="210" t="str">
        <f>IF(W314=0,"out of scope",(INDEX('CostModel Coef'!$C$17:$C$18,W314)))</f>
        <v>Elec</v>
      </c>
      <c r="W314" s="210">
        <v>2</v>
      </c>
      <c r="X314" s="210"/>
      <c r="Y314" s="116">
        <f>IFERROR(VLOOKUP(C314,LF_lamp!$A$8:$AI$68,35,0)*F314,0)</f>
        <v>0</v>
      </c>
      <c r="Z314" s="210"/>
      <c r="AA314" s="229">
        <f>VLOOKUP(D314,LF_Ballast!$A$8:$N$220,14,FALSE)</f>
        <v>0.9</v>
      </c>
      <c r="AB314" s="229" t="b">
        <f>VLOOKUP(D314,LF_Ballast!$A$8:$I$220,9,FALSE)="Dimming"</f>
        <v>0</v>
      </c>
      <c r="AC314" s="229" t="b">
        <f>VLOOKUP(D314,LF_Ballast!$A$8:$I$220,4,FALSE)="PS"</f>
        <v>0</v>
      </c>
      <c r="AD314" s="210"/>
      <c r="AE314" s="210">
        <f t="shared" si="41"/>
        <v>4</v>
      </c>
      <c r="AF314" s="184">
        <f t="shared" si="42"/>
        <v>0</v>
      </c>
      <c r="AG314" s="184">
        <f t="shared" si="43"/>
        <v>0</v>
      </c>
      <c r="AH314" s="184">
        <f>VLOOKUP($C314,LF_lamp!$A$8:$H$68,8,FALSE)*AE314</f>
        <v>100</v>
      </c>
      <c r="AI314" s="184">
        <f>VLOOKUP($C314,LF_lamp!$A$8:$H$68,8,FALSE)*AF314</f>
        <v>0</v>
      </c>
      <c r="AJ314" s="184">
        <f>VLOOKUP($C314,LF_lamp!$A$8:$H$68,8,FALSE)*AG314</f>
        <v>0</v>
      </c>
      <c r="AK314" s="184">
        <f t="shared" si="50"/>
        <v>1</v>
      </c>
      <c r="AL314" s="184">
        <f t="shared" si="44"/>
        <v>0</v>
      </c>
      <c r="AM314" s="184">
        <f t="shared" si="45"/>
        <v>0</v>
      </c>
      <c r="AN314" s="184"/>
      <c r="AO314" s="184">
        <f>IF($W314&gt;0,INDEX('CostModel Coef'!D$17:D$18,$W314),"")</f>
        <v>21.92</v>
      </c>
      <c r="AP314" s="184">
        <f>IF($W314&gt;0,INDEX('CostModel Coef'!E$17:E$18,$W314),"")</f>
        <v>0.161</v>
      </c>
      <c r="AQ314" s="184">
        <f>IF($W314&gt;0,INDEX('CostModel Coef'!F$17:F$18,$W314),"")</f>
        <v>19</v>
      </c>
      <c r="AR314" s="184">
        <f>IF($W314&gt;0,INDEX('CostModel Coef'!G$17:G$18,$W314),"")</f>
        <v>116</v>
      </c>
      <c r="AS314" s="184">
        <f>IF($W314&gt;0,INDEX('CostModel Coef'!H$17:H$18,$W314),"")</f>
        <v>-11.27</v>
      </c>
      <c r="AT314" s="184">
        <f>IF($W314&gt;0,INDEX('CostModel Coef'!I$17:I$18,$W314),"")</f>
        <v>0.74</v>
      </c>
      <c r="AU314" s="184">
        <f>IF($W314&gt;0,INDEX('CostModel Coef'!J$17:J$18,$W314),"")</f>
        <v>1.18</v>
      </c>
      <c r="AV314" s="184">
        <f>IF($W314&gt;0,INDEX('CostModel Coef'!K$17:K$18,$W314),"")</f>
        <v>31.59</v>
      </c>
      <c r="AW314" s="184">
        <f>IF($W314&gt;0,INDEX('CostModel Coef'!L$17:L$18,$W314),"")</f>
        <v>17.190000000000001</v>
      </c>
      <c r="AX314" s="184">
        <f>IF($W314&gt;0,INDEX('CostModel Coef'!M$17:M$18,$W314),"")</f>
        <v>0</v>
      </c>
      <c r="AY314" s="184">
        <f>IF($W314&gt;0,INDEX('CostModel Coef'!N$17:N$18,$W314),"")</f>
        <v>0</v>
      </c>
      <c r="AZ314" s="184">
        <f>IF($W314&gt;0,INDEX('CostModel Coef'!O$17:O$18,$W314),"")</f>
        <v>-10.14</v>
      </c>
      <c r="BA314" s="184"/>
      <c r="BB314" s="116">
        <f t="shared" si="49"/>
        <v>27.880000000000003</v>
      </c>
      <c r="BC314" s="116">
        <f t="shared" si="46"/>
        <v>0</v>
      </c>
      <c r="BD314" s="116">
        <f t="shared" si="47"/>
        <v>0</v>
      </c>
      <c r="BE314" s="210"/>
      <c r="BF314" s="196" t="str">
        <f t="shared" si="48"/>
        <v/>
      </c>
      <c r="BG314" s="210"/>
      <c r="BH314" s="210"/>
    </row>
    <row r="315" spans="1:60" hidden="1">
      <c r="A315" s="210" t="s">
        <v>2674</v>
      </c>
      <c r="B315" s="210" t="s">
        <v>1317</v>
      </c>
      <c r="C315" s="210" t="s">
        <v>1269</v>
      </c>
      <c r="D315" s="210" t="s">
        <v>1491</v>
      </c>
      <c r="E315" s="210" t="s">
        <v>129</v>
      </c>
      <c r="F315" s="210">
        <v>1</v>
      </c>
      <c r="G315" s="210">
        <v>0.25</v>
      </c>
      <c r="H315" s="210">
        <v>4</v>
      </c>
      <c r="I315" s="210">
        <v>22</v>
      </c>
      <c r="J315" s="210" t="s">
        <v>2675</v>
      </c>
      <c r="K315" s="210" t="s">
        <v>83</v>
      </c>
      <c r="L315" s="210">
        <v>22</v>
      </c>
      <c r="M315" s="210"/>
      <c r="N315" s="210" t="s">
        <v>117</v>
      </c>
      <c r="O315" s="210"/>
      <c r="P315" s="210" t="s">
        <v>1799</v>
      </c>
      <c r="Q315" s="210" t="s">
        <v>129</v>
      </c>
      <c r="R315" s="210"/>
      <c r="S315" s="210" t="s">
        <v>111</v>
      </c>
      <c r="T315" s="210" t="s">
        <v>2676</v>
      </c>
      <c r="U315" s="115" t="s">
        <v>105</v>
      </c>
      <c r="V315" s="210" t="str">
        <f>IF(W315=0,"out of scope",(INDEX('CostModel Coef'!$C$17:$C$18,W315)))</f>
        <v>Elec</v>
      </c>
      <c r="W315" s="210">
        <v>2</v>
      </c>
      <c r="X315" s="210"/>
      <c r="Y315" s="116">
        <f>IFERROR(VLOOKUP(C315,LF_lamp!$A$8:$AI$68,35,0)*F315,0)</f>
        <v>0</v>
      </c>
      <c r="Z315" s="210"/>
      <c r="AA315" s="229">
        <f>VLOOKUP(D315,LF_Ballast!$A$8:$N$220,14,FALSE)</f>
        <v>0.82499999999999996</v>
      </c>
      <c r="AB315" s="229" t="b">
        <f>VLOOKUP(D315,LF_Ballast!$A$8:$I$220,9,FALSE)="Dimming"</f>
        <v>0</v>
      </c>
      <c r="AC315" s="229" t="b">
        <f>VLOOKUP(D315,LF_Ballast!$A$8:$I$220,4,FALSE)="PS"</f>
        <v>0</v>
      </c>
      <c r="AD315" s="210"/>
      <c r="AE315" s="210">
        <f t="shared" si="41"/>
        <v>4</v>
      </c>
      <c r="AF315" s="184">
        <f t="shared" si="42"/>
        <v>0</v>
      </c>
      <c r="AG315" s="184">
        <f t="shared" si="43"/>
        <v>0</v>
      </c>
      <c r="AH315" s="184">
        <f>VLOOKUP($C315,LF_lamp!$A$8:$H$68,8,FALSE)*AE315</f>
        <v>100</v>
      </c>
      <c r="AI315" s="184">
        <f>VLOOKUP($C315,LF_lamp!$A$8:$H$68,8,FALSE)*AF315</f>
        <v>0</v>
      </c>
      <c r="AJ315" s="184">
        <f>VLOOKUP($C315,LF_lamp!$A$8:$H$68,8,FALSE)*AG315</f>
        <v>0</v>
      </c>
      <c r="AK315" s="184">
        <f t="shared" si="50"/>
        <v>0.25</v>
      </c>
      <c r="AL315" s="184">
        <f t="shared" si="44"/>
        <v>0</v>
      </c>
      <c r="AM315" s="184">
        <f t="shared" si="45"/>
        <v>0</v>
      </c>
      <c r="AN315" s="184"/>
      <c r="AO315" s="184">
        <f>IF($W315&gt;0,INDEX('CostModel Coef'!D$17:D$18,$W315),"")</f>
        <v>21.92</v>
      </c>
      <c r="AP315" s="184">
        <f>IF($W315&gt;0,INDEX('CostModel Coef'!E$17:E$18,$W315),"")</f>
        <v>0.161</v>
      </c>
      <c r="AQ315" s="184">
        <f>IF($W315&gt;0,INDEX('CostModel Coef'!F$17:F$18,$W315),"")</f>
        <v>19</v>
      </c>
      <c r="AR315" s="184">
        <f>IF($W315&gt;0,INDEX('CostModel Coef'!G$17:G$18,$W315),"")</f>
        <v>116</v>
      </c>
      <c r="AS315" s="184">
        <f>IF($W315&gt;0,INDEX('CostModel Coef'!H$17:H$18,$W315),"")</f>
        <v>-11.27</v>
      </c>
      <c r="AT315" s="184">
        <f>IF($W315&gt;0,INDEX('CostModel Coef'!I$17:I$18,$W315),"")</f>
        <v>0.74</v>
      </c>
      <c r="AU315" s="184">
        <f>IF($W315&gt;0,INDEX('CostModel Coef'!J$17:J$18,$W315),"")</f>
        <v>1.18</v>
      </c>
      <c r="AV315" s="184">
        <f>IF($W315&gt;0,INDEX('CostModel Coef'!K$17:K$18,$W315),"")</f>
        <v>31.59</v>
      </c>
      <c r="AW315" s="184">
        <f>IF($W315&gt;0,INDEX('CostModel Coef'!L$17:L$18,$W315),"")</f>
        <v>17.190000000000001</v>
      </c>
      <c r="AX315" s="184">
        <f>IF($W315&gt;0,INDEX('CostModel Coef'!M$17:M$18,$W315),"")</f>
        <v>0</v>
      </c>
      <c r="AY315" s="184">
        <f>IF($W315&gt;0,INDEX('CostModel Coef'!N$17:N$18,$W315),"")</f>
        <v>0</v>
      </c>
      <c r="AZ315" s="184">
        <f>IF($W315&gt;0,INDEX('CostModel Coef'!O$17:O$18,$W315),"")</f>
        <v>-10.14</v>
      </c>
      <c r="BA315" s="184"/>
      <c r="BB315" s="116">
        <f t="shared" si="49"/>
        <v>6.9700000000000006</v>
      </c>
      <c r="BC315" s="116">
        <f t="shared" si="46"/>
        <v>0</v>
      </c>
      <c r="BD315" s="116">
        <f t="shared" si="47"/>
        <v>0</v>
      </c>
      <c r="BE315" s="210"/>
      <c r="BF315" s="196" t="str">
        <f t="shared" si="48"/>
        <v/>
      </c>
      <c r="BG315" s="210"/>
      <c r="BH315" s="210"/>
    </row>
    <row r="316" spans="1:60" hidden="1">
      <c r="A316" s="210" t="s">
        <v>2677</v>
      </c>
      <c r="B316" s="210" t="s">
        <v>1317</v>
      </c>
      <c r="C316" s="210" t="s">
        <v>1269</v>
      </c>
      <c r="D316" s="210" t="s">
        <v>1491</v>
      </c>
      <c r="E316" s="210" t="s">
        <v>129</v>
      </c>
      <c r="F316" s="210">
        <v>1</v>
      </c>
      <c r="G316" s="210">
        <v>0.33</v>
      </c>
      <c r="H316" s="210">
        <v>3</v>
      </c>
      <c r="I316" s="210">
        <v>22</v>
      </c>
      <c r="J316" s="210" t="s">
        <v>2678</v>
      </c>
      <c r="K316" s="210" t="s">
        <v>83</v>
      </c>
      <c r="L316" s="210">
        <v>22</v>
      </c>
      <c r="M316" s="210"/>
      <c r="N316" s="210" t="s">
        <v>117</v>
      </c>
      <c r="O316" s="210"/>
      <c r="P316" s="210" t="s">
        <v>1799</v>
      </c>
      <c r="Q316" s="210" t="s">
        <v>129</v>
      </c>
      <c r="R316" s="210"/>
      <c r="S316" s="210" t="s">
        <v>111</v>
      </c>
      <c r="T316" s="210" t="s">
        <v>2679</v>
      </c>
      <c r="U316" s="115" t="s">
        <v>105</v>
      </c>
      <c r="V316" s="210" t="str">
        <f>IF(W316=0,"out of scope",(INDEX('CostModel Coef'!$C$17:$C$18,W316)))</f>
        <v>Elec</v>
      </c>
      <c r="W316" s="210">
        <v>2</v>
      </c>
      <c r="X316" s="210"/>
      <c r="Y316" s="116">
        <f>IFERROR(VLOOKUP(C316,LF_lamp!$A$8:$AI$68,35,0)*F316,0)</f>
        <v>0</v>
      </c>
      <c r="Z316" s="210"/>
      <c r="AA316" s="229">
        <f>VLOOKUP(D316,LF_Ballast!$A$8:$N$220,14,FALSE)</f>
        <v>0.82499999999999996</v>
      </c>
      <c r="AB316" s="229" t="b">
        <f>VLOOKUP(D316,LF_Ballast!$A$8:$I$220,9,FALSE)="Dimming"</f>
        <v>0</v>
      </c>
      <c r="AC316" s="229" t="b">
        <f>VLOOKUP(D316,LF_Ballast!$A$8:$I$220,4,FALSE)="PS"</f>
        <v>0</v>
      </c>
      <c r="AD316" s="210"/>
      <c r="AE316" s="210">
        <f t="shared" si="41"/>
        <v>3</v>
      </c>
      <c r="AF316" s="184">
        <f t="shared" si="42"/>
        <v>0</v>
      </c>
      <c r="AG316" s="184">
        <f t="shared" si="43"/>
        <v>0</v>
      </c>
      <c r="AH316" s="184">
        <f>VLOOKUP($C316,LF_lamp!$A$8:$H$68,8,FALSE)*AE316</f>
        <v>75</v>
      </c>
      <c r="AI316" s="184">
        <f>VLOOKUP($C316,LF_lamp!$A$8:$H$68,8,FALSE)*AF316</f>
        <v>0</v>
      </c>
      <c r="AJ316" s="184">
        <f>VLOOKUP($C316,LF_lamp!$A$8:$H$68,8,FALSE)*AG316</f>
        <v>0</v>
      </c>
      <c r="AK316" s="184">
        <f t="shared" si="50"/>
        <v>0.33</v>
      </c>
      <c r="AL316" s="184">
        <f t="shared" si="44"/>
        <v>0</v>
      </c>
      <c r="AM316" s="184">
        <f t="shared" si="45"/>
        <v>0</v>
      </c>
      <c r="AN316" s="184"/>
      <c r="AO316" s="184">
        <f>IF($W316&gt;0,INDEX('CostModel Coef'!D$17:D$18,$W316),"")</f>
        <v>21.92</v>
      </c>
      <c r="AP316" s="184">
        <f>IF($W316&gt;0,INDEX('CostModel Coef'!E$17:E$18,$W316),"")</f>
        <v>0.161</v>
      </c>
      <c r="AQ316" s="184">
        <f>IF($W316&gt;0,INDEX('CostModel Coef'!F$17:F$18,$W316),"")</f>
        <v>19</v>
      </c>
      <c r="AR316" s="184">
        <f>IF($W316&gt;0,INDEX('CostModel Coef'!G$17:G$18,$W316),"")</f>
        <v>116</v>
      </c>
      <c r="AS316" s="184">
        <f>IF($W316&gt;0,INDEX('CostModel Coef'!H$17:H$18,$W316),"")</f>
        <v>-11.27</v>
      </c>
      <c r="AT316" s="184">
        <f>IF($W316&gt;0,INDEX('CostModel Coef'!I$17:I$18,$W316),"")</f>
        <v>0.74</v>
      </c>
      <c r="AU316" s="184">
        <f>IF($W316&gt;0,INDEX('CostModel Coef'!J$17:J$18,$W316),"")</f>
        <v>1.18</v>
      </c>
      <c r="AV316" s="184">
        <f>IF($W316&gt;0,INDEX('CostModel Coef'!K$17:K$18,$W316),"")</f>
        <v>31.59</v>
      </c>
      <c r="AW316" s="184">
        <f>IF($W316&gt;0,INDEX('CostModel Coef'!L$17:L$18,$W316),"")</f>
        <v>17.190000000000001</v>
      </c>
      <c r="AX316" s="184">
        <f>IF($W316&gt;0,INDEX('CostModel Coef'!M$17:M$18,$W316),"")</f>
        <v>0</v>
      </c>
      <c r="AY316" s="184">
        <f>IF($W316&gt;0,INDEX('CostModel Coef'!N$17:N$18,$W316),"")</f>
        <v>0</v>
      </c>
      <c r="AZ316" s="184">
        <f>IF($W316&gt;0,INDEX('CostModel Coef'!O$17:O$18,$W316),"")</f>
        <v>-10.14</v>
      </c>
      <c r="BA316" s="184"/>
      <c r="BB316" s="116">
        <f t="shared" si="49"/>
        <v>7.8721500000000013</v>
      </c>
      <c r="BC316" s="116">
        <f t="shared" si="46"/>
        <v>0</v>
      </c>
      <c r="BD316" s="116">
        <f t="shared" si="47"/>
        <v>0</v>
      </c>
      <c r="BE316" s="210"/>
      <c r="BF316" s="196" t="str">
        <f t="shared" si="48"/>
        <v/>
      </c>
      <c r="BG316" s="210"/>
      <c r="BH316" s="210"/>
    </row>
    <row r="317" spans="1:60" hidden="1">
      <c r="A317" s="210" t="s">
        <v>2680</v>
      </c>
      <c r="B317" s="210" t="s">
        <v>1317</v>
      </c>
      <c r="C317" s="210" t="s">
        <v>1269</v>
      </c>
      <c r="D317" s="210" t="s">
        <v>1491</v>
      </c>
      <c r="E317" s="210" t="s">
        <v>129</v>
      </c>
      <c r="F317" s="210">
        <v>6</v>
      </c>
      <c r="G317" s="210">
        <v>2</v>
      </c>
      <c r="H317" s="210">
        <v>3</v>
      </c>
      <c r="I317" s="210">
        <v>134</v>
      </c>
      <c r="J317" s="210" t="s">
        <v>2681</v>
      </c>
      <c r="K317" s="210" t="s">
        <v>83</v>
      </c>
      <c r="L317" s="210">
        <v>134</v>
      </c>
      <c r="M317" s="210"/>
      <c r="N317" s="210" t="s">
        <v>117</v>
      </c>
      <c r="O317" s="210"/>
      <c r="P317" s="210" t="s">
        <v>1799</v>
      </c>
      <c r="Q317" s="210" t="s">
        <v>129</v>
      </c>
      <c r="R317" s="210"/>
      <c r="S317" s="210" t="s">
        <v>111</v>
      </c>
      <c r="T317" s="210" t="s">
        <v>2682</v>
      </c>
      <c r="U317" s="115" t="s">
        <v>105</v>
      </c>
      <c r="V317" s="210" t="str">
        <f>IF(W317=0,"out of scope",(INDEX('CostModel Coef'!$C$17:$C$18,W317)))</f>
        <v>Elec</v>
      </c>
      <c r="W317" s="210">
        <v>2</v>
      </c>
      <c r="X317" s="210"/>
      <c r="Y317" s="116">
        <f>IFERROR(VLOOKUP(C317,LF_lamp!$A$8:$AI$68,35,0)*F317,0)</f>
        <v>0</v>
      </c>
      <c r="Z317" s="210"/>
      <c r="AA317" s="229">
        <f>VLOOKUP(D317,LF_Ballast!$A$8:$N$220,14,FALSE)</f>
        <v>0.82499999999999996</v>
      </c>
      <c r="AB317" s="229" t="b">
        <f>VLOOKUP(D317,LF_Ballast!$A$8:$I$220,9,FALSE)="Dimming"</f>
        <v>0</v>
      </c>
      <c r="AC317" s="229" t="b">
        <f>VLOOKUP(D317,LF_Ballast!$A$8:$I$220,4,FALSE)="PS"</f>
        <v>0</v>
      </c>
      <c r="AD317" s="210"/>
      <c r="AE317" s="210">
        <f t="shared" si="41"/>
        <v>3</v>
      </c>
      <c r="AF317" s="184">
        <f t="shared" si="42"/>
        <v>0</v>
      </c>
      <c r="AG317" s="184">
        <f t="shared" si="43"/>
        <v>0</v>
      </c>
      <c r="AH317" s="184">
        <f>VLOOKUP($C317,LF_lamp!$A$8:$H$68,8,FALSE)*AE317</f>
        <v>75</v>
      </c>
      <c r="AI317" s="184">
        <f>VLOOKUP($C317,LF_lamp!$A$8:$H$68,8,FALSE)*AF317</f>
        <v>0</v>
      </c>
      <c r="AJ317" s="184">
        <f>VLOOKUP($C317,LF_lamp!$A$8:$H$68,8,FALSE)*AG317</f>
        <v>0</v>
      </c>
      <c r="AK317" s="184">
        <f t="shared" si="50"/>
        <v>2</v>
      </c>
      <c r="AL317" s="184">
        <f t="shared" si="44"/>
        <v>0</v>
      </c>
      <c r="AM317" s="184">
        <f t="shared" si="45"/>
        <v>0</v>
      </c>
      <c r="AN317" s="184"/>
      <c r="AO317" s="184">
        <f>IF($W317&gt;0,INDEX('CostModel Coef'!D$17:D$18,$W317),"")</f>
        <v>21.92</v>
      </c>
      <c r="AP317" s="184">
        <f>IF($W317&gt;0,INDEX('CostModel Coef'!E$17:E$18,$W317),"")</f>
        <v>0.161</v>
      </c>
      <c r="AQ317" s="184">
        <f>IF($W317&gt;0,INDEX('CostModel Coef'!F$17:F$18,$W317),"")</f>
        <v>19</v>
      </c>
      <c r="AR317" s="184">
        <f>IF($W317&gt;0,INDEX('CostModel Coef'!G$17:G$18,$W317),"")</f>
        <v>116</v>
      </c>
      <c r="AS317" s="184">
        <f>IF($W317&gt;0,INDEX('CostModel Coef'!H$17:H$18,$W317),"")</f>
        <v>-11.27</v>
      </c>
      <c r="AT317" s="184">
        <f>IF($W317&gt;0,INDEX('CostModel Coef'!I$17:I$18,$W317),"")</f>
        <v>0.74</v>
      </c>
      <c r="AU317" s="184">
        <f>IF($W317&gt;0,INDEX('CostModel Coef'!J$17:J$18,$W317),"")</f>
        <v>1.18</v>
      </c>
      <c r="AV317" s="184">
        <f>IF($W317&gt;0,INDEX('CostModel Coef'!K$17:K$18,$W317),"")</f>
        <v>31.59</v>
      </c>
      <c r="AW317" s="184">
        <f>IF($W317&gt;0,INDEX('CostModel Coef'!L$17:L$18,$W317),"")</f>
        <v>17.190000000000001</v>
      </c>
      <c r="AX317" s="184">
        <f>IF($W317&gt;0,INDEX('CostModel Coef'!M$17:M$18,$W317),"")</f>
        <v>0</v>
      </c>
      <c r="AY317" s="184">
        <f>IF($W317&gt;0,INDEX('CostModel Coef'!N$17:N$18,$W317),"")</f>
        <v>0</v>
      </c>
      <c r="AZ317" s="184">
        <f>IF($W317&gt;0,INDEX('CostModel Coef'!O$17:O$18,$W317),"")</f>
        <v>-10.14</v>
      </c>
      <c r="BA317" s="184"/>
      <c r="BB317" s="116">
        <f t="shared" si="49"/>
        <v>47.710000000000008</v>
      </c>
      <c r="BC317" s="116">
        <f t="shared" si="46"/>
        <v>0</v>
      </c>
      <c r="BD317" s="116">
        <f t="shared" si="47"/>
        <v>0</v>
      </c>
      <c r="BE317" s="210"/>
      <c r="BF317" s="196" t="str">
        <f t="shared" si="48"/>
        <v/>
      </c>
      <c r="BG317" s="210"/>
      <c r="BH317" s="210"/>
    </row>
    <row r="318" spans="1:60" hidden="1">
      <c r="A318" s="210" t="s">
        <v>2683</v>
      </c>
      <c r="B318" s="210" t="s">
        <v>1811</v>
      </c>
      <c r="C318" s="210" t="s">
        <v>1269</v>
      </c>
      <c r="D318" s="210" t="s">
        <v>1491</v>
      </c>
      <c r="E318" s="210" t="s">
        <v>129</v>
      </c>
      <c r="F318" s="210">
        <v>1</v>
      </c>
      <c r="G318" s="210">
        <v>0.25</v>
      </c>
      <c r="H318" s="210">
        <v>4</v>
      </c>
      <c r="I318" s="210">
        <v>21</v>
      </c>
      <c r="J318" s="210" t="s">
        <v>1833</v>
      </c>
      <c r="K318" s="210" t="s">
        <v>83</v>
      </c>
      <c r="L318" s="210">
        <v>21</v>
      </c>
      <c r="M318" s="210"/>
      <c r="N318" s="210" t="s">
        <v>117</v>
      </c>
      <c r="O318" s="210"/>
      <c r="P318" s="210" t="s">
        <v>1799</v>
      </c>
      <c r="Q318" s="210" t="s">
        <v>129</v>
      </c>
      <c r="R318" s="210"/>
      <c r="S318" s="210" t="s">
        <v>111</v>
      </c>
      <c r="T318" s="210" t="s">
        <v>2684</v>
      </c>
      <c r="U318" s="115" t="s">
        <v>105</v>
      </c>
      <c r="V318" s="210" t="str">
        <f>IF(W318=0,"out of scope",(INDEX('CostModel Coef'!$C$17:$C$18,W318)))</f>
        <v>Elec</v>
      </c>
      <c r="W318" s="210">
        <v>2</v>
      </c>
      <c r="X318" s="210"/>
      <c r="Y318" s="116">
        <f>IFERROR(VLOOKUP(C318,LF_lamp!$A$8:$AI$68,35,0)*F318,0)</f>
        <v>0</v>
      </c>
      <c r="Z318" s="210"/>
      <c r="AA318" s="229">
        <f>VLOOKUP(D318,LF_Ballast!$A$8:$N$220,14,FALSE)</f>
        <v>0.82499999999999996</v>
      </c>
      <c r="AB318" s="229" t="b">
        <f>VLOOKUP(D318,LF_Ballast!$A$8:$I$220,9,FALSE)="Dimming"</f>
        <v>0</v>
      </c>
      <c r="AC318" s="229" t="b">
        <f>VLOOKUP(D318,LF_Ballast!$A$8:$I$220,4,FALSE)="PS"</f>
        <v>0</v>
      </c>
      <c r="AD318" s="210"/>
      <c r="AE318" s="210">
        <f t="shared" si="41"/>
        <v>4</v>
      </c>
      <c r="AF318" s="184">
        <f t="shared" si="42"/>
        <v>0</v>
      </c>
      <c r="AG318" s="184">
        <f t="shared" si="43"/>
        <v>0</v>
      </c>
      <c r="AH318" s="184">
        <f>VLOOKUP($C318,LF_lamp!$A$8:$H$68,8,FALSE)*AE318</f>
        <v>100</v>
      </c>
      <c r="AI318" s="184">
        <f>VLOOKUP($C318,LF_lamp!$A$8:$H$68,8,FALSE)*AF318</f>
        <v>0</v>
      </c>
      <c r="AJ318" s="184">
        <f>VLOOKUP($C318,LF_lamp!$A$8:$H$68,8,FALSE)*AG318</f>
        <v>0</v>
      </c>
      <c r="AK318" s="184">
        <f t="shared" si="50"/>
        <v>0.25</v>
      </c>
      <c r="AL318" s="184">
        <f t="shared" si="44"/>
        <v>0</v>
      </c>
      <c r="AM318" s="184">
        <f t="shared" si="45"/>
        <v>0</v>
      </c>
      <c r="AN318" s="184"/>
      <c r="AO318" s="184">
        <f>IF($W318&gt;0,INDEX('CostModel Coef'!D$17:D$18,$W318),"")</f>
        <v>21.92</v>
      </c>
      <c r="AP318" s="184">
        <f>IF($W318&gt;0,INDEX('CostModel Coef'!E$17:E$18,$W318),"")</f>
        <v>0.161</v>
      </c>
      <c r="AQ318" s="184">
        <f>IF($W318&gt;0,INDEX('CostModel Coef'!F$17:F$18,$W318),"")</f>
        <v>19</v>
      </c>
      <c r="AR318" s="184">
        <f>IF($W318&gt;0,INDEX('CostModel Coef'!G$17:G$18,$W318),"")</f>
        <v>116</v>
      </c>
      <c r="AS318" s="184">
        <f>IF($W318&gt;0,INDEX('CostModel Coef'!H$17:H$18,$W318),"")</f>
        <v>-11.27</v>
      </c>
      <c r="AT318" s="184">
        <f>IF($W318&gt;0,INDEX('CostModel Coef'!I$17:I$18,$W318),"")</f>
        <v>0.74</v>
      </c>
      <c r="AU318" s="184">
        <f>IF($W318&gt;0,INDEX('CostModel Coef'!J$17:J$18,$W318),"")</f>
        <v>1.18</v>
      </c>
      <c r="AV318" s="184">
        <f>IF($W318&gt;0,INDEX('CostModel Coef'!K$17:K$18,$W318),"")</f>
        <v>31.59</v>
      </c>
      <c r="AW318" s="184">
        <f>IF($W318&gt;0,INDEX('CostModel Coef'!L$17:L$18,$W318),"")</f>
        <v>17.190000000000001</v>
      </c>
      <c r="AX318" s="184">
        <f>IF($W318&gt;0,INDEX('CostModel Coef'!M$17:M$18,$W318),"")</f>
        <v>0</v>
      </c>
      <c r="AY318" s="184">
        <f>IF($W318&gt;0,INDEX('CostModel Coef'!N$17:N$18,$W318),"")</f>
        <v>0</v>
      </c>
      <c r="AZ318" s="184">
        <f>IF($W318&gt;0,INDEX('CostModel Coef'!O$17:O$18,$W318),"")</f>
        <v>-10.14</v>
      </c>
      <c r="BA318" s="184"/>
      <c r="BB318" s="116">
        <f t="shared" si="49"/>
        <v>6.9700000000000006</v>
      </c>
      <c r="BC318" s="116">
        <f t="shared" si="46"/>
        <v>0</v>
      </c>
      <c r="BD318" s="116">
        <f t="shared" si="47"/>
        <v>0</v>
      </c>
      <c r="BE318" s="210"/>
      <c r="BF318" s="196" t="str">
        <f t="shared" si="48"/>
        <v/>
      </c>
      <c r="BG318" s="210"/>
      <c r="BH318" s="210"/>
    </row>
    <row r="319" spans="1:60" hidden="1">
      <c r="A319" s="210" t="s">
        <v>2685</v>
      </c>
      <c r="B319" s="210" t="s">
        <v>1317</v>
      </c>
      <c r="C319" s="210" t="s">
        <v>1269</v>
      </c>
      <c r="D319" s="210" t="s">
        <v>1491</v>
      </c>
      <c r="E319" s="210" t="s">
        <v>129</v>
      </c>
      <c r="F319" s="210">
        <v>1</v>
      </c>
      <c r="G319" s="210">
        <v>0.5</v>
      </c>
      <c r="H319" s="210">
        <v>2</v>
      </c>
      <c r="I319" s="210">
        <v>23</v>
      </c>
      <c r="J319" s="210" t="s">
        <v>2686</v>
      </c>
      <c r="K319" s="210" t="s">
        <v>83</v>
      </c>
      <c r="L319" s="210">
        <v>23</v>
      </c>
      <c r="M319" s="210"/>
      <c r="N319" s="210" t="s">
        <v>117</v>
      </c>
      <c r="O319" s="210"/>
      <c r="P319" s="210" t="s">
        <v>1799</v>
      </c>
      <c r="Q319" s="210" t="s">
        <v>129</v>
      </c>
      <c r="R319" s="210"/>
      <c r="S319" s="210" t="s">
        <v>111</v>
      </c>
      <c r="T319" s="210" t="s">
        <v>2687</v>
      </c>
      <c r="U319" s="115" t="s">
        <v>105</v>
      </c>
      <c r="V319" s="210" t="str">
        <f>IF(W319=0,"out of scope",(INDEX('CostModel Coef'!$C$17:$C$18,W319)))</f>
        <v>Elec</v>
      </c>
      <c r="W319" s="210">
        <v>2</v>
      </c>
      <c r="X319" s="210"/>
      <c r="Y319" s="116">
        <f>IFERROR(VLOOKUP(C319,LF_lamp!$A$8:$AI$68,35,0)*F319,0)</f>
        <v>0</v>
      </c>
      <c r="Z319" s="210"/>
      <c r="AA319" s="229">
        <f>VLOOKUP(D319,LF_Ballast!$A$8:$N$220,14,FALSE)</f>
        <v>0.82499999999999996</v>
      </c>
      <c r="AB319" s="229" t="b">
        <f>VLOOKUP(D319,LF_Ballast!$A$8:$I$220,9,FALSE)="Dimming"</f>
        <v>0</v>
      </c>
      <c r="AC319" s="229" t="b">
        <f>VLOOKUP(D319,LF_Ballast!$A$8:$I$220,4,FALSE)="PS"</f>
        <v>0</v>
      </c>
      <c r="AD319" s="210"/>
      <c r="AE319" s="210">
        <f t="shared" si="41"/>
        <v>2</v>
      </c>
      <c r="AF319" s="184">
        <f t="shared" si="42"/>
        <v>0</v>
      </c>
      <c r="AG319" s="184">
        <f t="shared" si="43"/>
        <v>0</v>
      </c>
      <c r="AH319" s="184">
        <f>VLOOKUP($C319,LF_lamp!$A$8:$H$68,8,FALSE)*AE319</f>
        <v>50</v>
      </c>
      <c r="AI319" s="184">
        <f>VLOOKUP($C319,LF_lamp!$A$8:$H$68,8,FALSE)*AF319</f>
        <v>0</v>
      </c>
      <c r="AJ319" s="184">
        <f>VLOOKUP($C319,LF_lamp!$A$8:$H$68,8,FALSE)*AG319</f>
        <v>0</v>
      </c>
      <c r="AK319" s="184">
        <f t="shared" si="50"/>
        <v>0.5</v>
      </c>
      <c r="AL319" s="184">
        <f t="shared" si="44"/>
        <v>0</v>
      </c>
      <c r="AM319" s="184">
        <f t="shared" si="45"/>
        <v>0</v>
      </c>
      <c r="AN319" s="184"/>
      <c r="AO319" s="184">
        <f>IF($W319&gt;0,INDEX('CostModel Coef'!D$17:D$18,$W319),"")</f>
        <v>21.92</v>
      </c>
      <c r="AP319" s="184">
        <f>IF($W319&gt;0,INDEX('CostModel Coef'!E$17:E$18,$W319),"")</f>
        <v>0.161</v>
      </c>
      <c r="AQ319" s="184">
        <f>IF($W319&gt;0,INDEX('CostModel Coef'!F$17:F$18,$W319),"")</f>
        <v>19</v>
      </c>
      <c r="AR319" s="184">
        <f>IF($W319&gt;0,INDEX('CostModel Coef'!G$17:G$18,$W319),"")</f>
        <v>116</v>
      </c>
      <c r="AS319" s="184">
        <f>IF($W319&gt;0,INDEX('CostModel Coef'!H$17:H$18,$W319),"")</f>
        <v>-11.27</v>
      </c>
      <c r="AT319" s="184">
        <f>IF($W319&gt;0,INDEX('CostModel Coef'!I$17:I$18,$W319),"")</f>
        <v>0.74</v>
      </c>
      <c r="AU319" s="184">
        <f>IF($W319&gt;0,INDEX('CostModel Coef'!J$17:J$18,$W319),"")</f>
        <v>1.18</v>
      </c>
      <c r="AV319" s="184">
        <f>IF($W319&gt;0,INDEX('CostModel Coef'!K$17:K$18,$W319),"")</f>
        <v>31.59</v>
      </c>
      <c r="AW319" s="184">
        <f>IF($W319&gt;0,INDEX('CostModel Coef'!L$17:L$18,$W319),"")</f>
        <v>17.190000000000001</v>
      </c>
      <c r="AX319" s="184">
        <f>IF($W319&gt;0,INDEX('CostModel Coef'!M$17:M$18,$W319),"")</f>
        <v>0</v>
      </c>
      <c r="AY319" s="184">
        <f>IF($W319&gt;0,INDEX('CostModel Coef'!N$17:N$18,$W319),"")</f>
        <v>0</v>
      </c>
      <c r="AZ319" s="184">
        <f>IF($W319&gt;0,INDEX('CostModel Coef'!O$17:O$18,$W319),"")</f>
        <v>-10.14</v>
      </c>
      <c r="BA319" s="184"/>
      <c r="BB319" s="116">
        <f t="shared" si="49"/>
        <v>9.9150000000000009</v>
      </c>
      <c r="BC319" s="116">
        <f t="shared" si="46"/>
        <v>0</v>
      </c>
      <c r="BD319" s="116">
        <f t="shared" si="47"/>
        <v>0</v>
      </c>
      <c r="BE319" s="210"/>
      <c r="BF319" s="196" t="str">
        <f t="shared" si="48"/>
        <v/>
      </c>
      <c r="BG319" s="210"/>
      <c r="BH319" s="210"/>
    </row>
    <row r="320" spans="1:60" hidden="1">
      <c r="A320" s="210" t="s">
        <v>2688</v>
      </c>
      <c r="B320" s="210" t="s">
        <v>1317</v>
      </c>
      <c r="C320" s="210" t="s">
        <v>1269</v>
      </c>
      <c r="D320" s="210" t="s">
        <v>1491</v>
      </c>
      <c r="E320" s="210" t="s">
        <v>129</v>
      </c>
      <c r="F320" s="210">
        <v>1</v>
      </c>
      <c r="G320" s="210">
        <v>1</v>
      </c>
      <c r="H320" s="210">
        <v>1</v>
      </c>
      <c r="I320" s="210">
        <v>27</v>
      </c>
      <c r="J320" s="210" t="s">
        <v>2689</v>
      </c>
      <c r="K320" s="210" t="s">
        <v>83</v>
      </c>
      <c r="L320" s="210">
        <v>27</v>
      </c>
      <c r="M320" s="210"/>
      <c r="N320" s="210" t="s">
        <v>117</v>
      </c>
      <c r="O320" s="210"/>
      <c r="P320" s="210" t="s">
        <v>1799</v>
      </c>
      <c r="Q320" s="210" t="s">
        <v>129</v>
      </c>
      <c r="R320" s="210"/>
      <c r="S320" s="210" t="s">
        <v>111</v>
      </c>
      <c r="T320" s="210" t="s">
        <v>2690</v>
      </c>
      <c r="U320" s="115" t="s">
        <v>105</v>
      </c>
      <c r="V320" s="210" t="str">
        <f>IF(W320=0,"out of scope",(INDEX('CostModel Coef'!$C$17:$C$18,W320)))</f>
        <v>Elec</v>
      </c>
      <c r="W320" s="210">
        <v>2</v>
      </c>
      <c r="X320" s="210"/>
      <c r="Y320" s="116">
        <f>IFERROR(VLOOKUP(C320,LF_lamp!$A$8:$AI$68,35,0)*F320,0)</f>
        <v>0</v>
      </c>
      <c r="Z320" s="210"/>
      <c r="AA320" s="229">
        <f>VLOOKUP(D320,LF_Ballast!$A$8:$N$220,14,FALSE)</f>
        <v>0.82499999999999996</v>
      </c>
      <c r="AB320" s="229" t="b">
        <f>VLOOKUP(D320,LF_Ballast!$A$8:$I$220,9,FALSE)="Dimming"</f>
        <v>0</v>
      </c>
      <c r="AC320" s="229" t="b">
        <f>VLOOKUP(D320,LF_Ballast!$A$8:$I$220,4,FALSE)="PS"</f>
        <v>0</v>
      </c>
      <c r="AD320" s="210"/>
      <c r="AE320" s="210">
        <f t="shared" si="41"/>
        <v>1</v>
      </c>
      <c r="AF320" s="184">
        <f t="shared" si="42"/>
        <v>0</v>
      </c>
      <c r="AG320" s="184">
        <f t="shared" si="43"/>
        <v>0</v>
      </c>
      <c r="AH320" s="184">
        <f>VLOOKUP($C320,LF_lamp!$A$8:$H$68,8,FALSE)*AE320</f>
        <v>25</v>
      </c>
      <c r="AI320" s="184">
        <f>VLOOKUP($C320,LF_lamp!$A$8:$H$68,8,FALSE)*AF320</f>
        <v>0</v>
      </c>
      <c r="AJ320" s="184">
        <f>VLOOKUP($C320,LF_lamp!$A$8:$H$68,8,FALSE)*AG320</f>
        <v>0</v>
      </c>
      <c r="AK320" s="184">
        <f t="shared" si="50"/>
        <v>1</v>
      </c>
      <c r="AL320" s="184">
        <f t="shared" si="44"/>
        <v>0</v>
      </c>
      <c r="AM320" s="184">
        <f t="shared" si="45"/>
        <v>0</v>
      </c>
      <c r="AN320" s="184"/>
      <c r="AO320" s="184">
        <f>IF($W320&gt;0,INDEX('CostModel Coef'!D$17:D$18,$W320),"")</f>
        <v>21.92</v>
      </c>
      <c r="AP320" s="184">
        <f>IF($W320&gt;0,INDEX('CostModel Coef'!E$17:E$18,$W320),"")</f>
        <v>0.161</v>
      </c>
      <c r="AQ320" s="184">
        <f>IF($W320&gt;0,INDEX('CostModel Coef'!F$17:F$18,$W320),"")</f>
        <v>19</v>
      </c>
      <c r="AR320" s="184">
        <f>IF($W320&gt;0,INDEX('CostModel Coef'!G$17:G$18,$W320),"")</f>
        <v>116</v>
      </c>
      <c r="AS320" s="184">
        <f>IF($W320&gt;0,INDEX('CostModel Coef'!H$17:H$18,$W320),"")</f>
        <v>-11.27</v>
      </c>
      <c r="AT320" s="184">
        <f>IF($W320&gt;0,INDEX('CostModel Coef'!I$17:I$18,$W320),"")</f>
        <v>0.74</v>
      </c>
      <c r="AU320" s="184">
        <f>IF($W320&gt;0,INDEX('CostModel Coef'!J$17:J$18,$W320),"")</f>
        <v>1.18</v>
      </c>
      <c r="AV320" s="184">
        <f>IF($W320&gt;0,INDEX('CostModel Coef'!K$17:K$18,$W320),"")</f>
        <v>31.59</v>
      </c>
      <c r="AW320" s="184">
        <f>IF($W320&gt;0,INDEX('CostModel Coef'!L$17:L$18,$W320),"")</f>
        <v>17.190000000000001</v>
      </c>
      <c r="AX320" s="184">
        <f>IF($W320&gt;0,INDEX('CostModel Coef'!M$17:M$18,$W320),"")</f>
        <v>0</v>
      </c>
      <c r="AY320" s="184">
        <f>IF($W320&gt;0,INDEX('CostModel Coef'!N$17:N$18,$W320),"")</f>
        <v>0</v>
      </c>
      <c r="AZ320" s="184">
        <f>IF($W320&gt;0,INDEX('CostModel Coef'!O$17:O$18,$W320),"")</f>
        <v>-10.14</v>
      </c>
      <c r="BA320" s="184"/>
      <c r="BB320" s="116">
        <f t="shared" si="49"/>
        <v>15.805</v>
      </c>
      <c r="BC320" s="116">
        <f t="shared" si="46"/>
        <v>0</v>
      </c>
      <c r="BD320" s="116">
        <f t="shared" si="47"/>
        <v>0</v>
      </c>
      <c r="BE320" s="210"/>
      <c r="BF320" s="196" t="str">
        <f t="shared" si="48"/>
        <v/>
      </c>
      <c r="BG320" s="210"/>
      <c r="BH320" s="210"/>
    </row>
    <row r="321" spans="1:60" hidden="1">
      <c r="A321" s="210" t="s">
        <v>2691</v>
      </c>
      <c r="B321" s="210" t="s">
        <v>1811</v>
      </c>
      <c r="C321" s="210" t="s">
        <v>1269</v>
      </c>
      <c r="D321" s="210" t="s">
        <v>1491</v>
      </c>
      <c r="E321" s="210" t="s">
        <v>129</v>
      </c>
      <c r="F321" s="210">
        <v>2</v>
      </c>
      <c r="G321" s="210">
        <v>1</v>
      </c>
      <c r="H321" s="210">
        <v>2</v>
      </c>
      <c r="I321" s="210">
        <v>38</v>
      </c>
      <c r="J321" s="210" t="s">
        <v>1833</v>
      </c>
      <c r="K321" s="210" t="s">
        <v>83</v>
      </c>
      <c r="L321" s="210">
        <v>38</v>
      </c>
      <c r="M321" s="210"/>
      <c r="N321" s="210" t="s">
        <v>117</v>
      </c>
      <c r="O321" s="210"/>
      <c r="P321" s="210" t="s">
        <v>1799</v>
      </c>
      <c r="Q321" s="210" t="s">
        <v>129</v>
      </c>
      <c r="R321" s="210"/>
      <c r="S321" s="210" t="s">
        <v>111</v>
      </c>
      <c r="T321" s="210" t="s">
        <v>2692</v>
      </c>
      <c r="U321" s="115" t="s">
        <v>105</v>
      </c>
      <c r="V321" s="210" t="str">
        <f>IF(W321=0,"out of scope",(INDEX('CostModel Coef'!$C$17:$C$18,W321)))</f>
        <v>Elec</v>
      </c>
      <c r="W321" s="210">
        <v>2</v>
      </c>
      <c r="X321" s="210"/>
      <c r="Y321" s="116">
        <f>IFERROR(VLOOKUP(C321,LF_lamp!$A$8:$AI$68,35,0)*F321,0)</f>
        <v>0</v>
      </c>
      <c r="Z321" s="210"/>
      <c r="AA321" s="229">
        <f>VLOOKUP(D321,LF_Ballast!$A$8:$N$220,14,FALSE)</f>
        <v>0.82499999999999996</v>
      </c>
      <c r="AB321" s="229" t="b">
        <f>VLOOKUP(D321,LF_Ballast!$A$8:$I$220,9,FALSE)="Dimming"</f>
        <v>0</v>
      </c>
      <c r="AC321" s="229" t="b">
        <f>VLOOKUP(D321,LF_Ballast!$A$8:$I$220,4,FALSE)="PS"</f>
        <v>0</v>
      </c>
      <c r="AD321" s="210"/>
      <c r="AE321" s="210">
        <f t="shared" si="41"/>
        <v>2</v>
      </c>
      <c r="AF321" s="184">
        <f t="shared" si="42"/>
        <v>0</v>
      </c>
      <c r="AG321" s="184">
        <f t="shared" si="43"/>
        <v>0</v>
      </c>
      <c r="AH321" s="184">
        <f>VLOOKUP($C321,LF_lamp!$A$8:$H$68,8,FALSE)*AE321</f>
        <v>50</v>
      </c>
      <c r="AI321" s="184">
        <f>VLOOKUP($C321,LF_lamp!$A$8:$H$68,8,FALSE)*AF321</f>
        <v>0</v>
      </c>
      <c r="AJ321" s="184">
        <f>VLOOKUP($C321,LF_lamp!$A$8:$H$68,8,FALSE)*AG321</f>
        <v>0</v>
      </c>
      <c r="AK321" s="184">
        <f t="shared" si="50"/>
        <v>1</v>
      </c>
      <c r="AL321" s="184">
        <f t="shared" si="44"/>
        <v>0</v>
      </c>
      <c r="AM321" s="184">
        <f t="shared" si="45"/>
        <v>0</v>
      </c>
      <c r="AN321" s="184"/>
      <c r="AO321" s="184">
        <f>IF($W321&gt;0,INDEX('CostModel Coef'!D$17:D$18,$W321),"")</f>
        <v>21.92</v>
      </c>
      <c r="AP321" s="184">
        <f>IF($W321&gt;0,INDEX('CostModel Coef'!E$17:E$18,$W321),"")</f>
        <v>0.161</v>
      </c>
      <c r="AQ321" s="184">
        <f>IF($W321&gt;0,INDEX('CostModel Coef'!F$17:F$18,$W321),"")</f>
        <v>19</v>
      </c>
      <c r="AR321" s="184">
        <f>IF($W321&gt;0,INDEX('CostModel Coef'!G$17:G$18,$W321),"")</f>
        <v>116</v>
      </c>
      <c r="AS321" s="184">
        <f>IF($W321&gt;0,INDEX('CostModel Coef'!H$17:H$18,$W321),"")</f>
        <v>-11.27</v>
      </c>
      <c r="AT321" s="184">
        <f>IF($W321&gt;0,INDEX('CostModel Coef'!I$17:I$18,$W321),"")</f>
        <v>0.74</v>
      </c>
      <c r="AU321" s="184">
        <f>IF($W321&gt;0,INDEX('CostModel Coef'!J$17:J$18,$W321),"")</f>
        <v>1.18</v>
      </c>
      <c r="AV321" s="184">
        <f>IF($W321&gt;0,INDEX('CostModel Coef'!K$17:K$18,$W321),"")</f>
        <v>31.59</v>
      </c>
      <c r="AW321" s="184">
        <f>IF($W321&gt;0,INDEX('CostModel Coef'!L$17:L$18,$W321),"")</f>
        <v>17.190000000000001</v>
      </c>
      <c r="AX321" s="184">
        <f>IF($W321&gt;0,INDEX('CostModel Coef'!M$17:M$18,$W321),"")</f>
        <v>0</v>
      </c>
      <c r="AY321" s="184">
        <f>IF($W321&gt;0,INDEX('CostModel Coef'!N$17:N$18,$W321),"")</f>
        <v>0</v>
      </c>
      <c r="AZ321" s="184">
        <f>IF($W321&gt;0,INDEX('CostModel Coef'!O$17:O$18,$W321),"")</f>
        <v>-10.14</v>
      </c>
      <c r="BA321" s="184"/>
      <c r="BB321" s="116">
        <f t="shared" si="49"/>
        <v>19.830000000000002</v>
      </c>
      <c r="BC321" s="116">
        <f t="shared" si="46"/>
        <v>0</v>
      </c>
      <c r="BD321" s="116">
        <f t="shared" si="47"/>
        <v>0</v>
      </c>
      <c r="BE321" s="210"/>
      <c r="BF321" s="196" t="str">
        <f t="shared" si="48"/>
        <v/>
      </c>
      <c r="BG321" s="210"/>
      <c r="BH321" s="210"/>
    </row>
    <row r="322" spans="1:60" hidden="1">
      <c r="A322" s="210" t="s">
        <v>2693</v>
      </c>
      <c r="B322" s="210" t="s">
        <v>1317</v>
      </c>
      <c r="C322" s="210" t="s">
        <v>1269</v>
      </c>
      <c r="D322" s="210" t="s">
        <v>1491</v>
      </c>
      <c r="E322" s="210" t="s">
        <v>129</v>
      </c>
      <c r="F322" s="210">
        <v>2</v>
      </c>
      <c r="G322" s="210">
        <v>0.5</v>
      </c>
      <c r="H322" s="210">
        <v>4</v>
      </c>
      <c r="I322" s="210">
        <v>43</v>
      </c>
      <c r="J322" s="210" t="s">
        <v>2694</v>
      </c>
      <c r="K322" s="210" t="s">
        <v>83</v>
      </c>
      <c r="L322" s="210">
        <v>43</v>
      </c>
      <c r="M322" s="210"/>
      <c r="N322" s="210" t="s">
        <v>117</v>
      </c>
      <c r="O322" s="210"/>
      <c r="P322" s="210" t="s">
        <v>1799</v>
      </c>
      <c r="Q322" s="210" t="s">
        <v>129</v>
      </c>
      <c r="R322" s="210"/>
      <c r="S322" s="210" t="s">
        <v>111</v>
      </c>
      <c r="T322" s="210" t="s">
        <v>2695</v>
      </c>
      <c r="U322" s="115" t="s">
        <v>105</v>
      </c>
      <c r="V322" s="210" t="str">
        <f>IF(W322=0,"out of scope",(INDEX('CostModel Coef'!$C$17:$C$18,W322)))</f>
        <v>Elec</v>
      </c>
      <c r="W322" s="210">
        <v>2</v>
      </c>
      <c r="X322" s="210"/>
      <c r="Y322" s="116">
        <f>IFERROR(VLOOKUP(C322,LF_lamp!$A$8:$AI$68,35,0)*F322,0)</f>
        <v>0</v>
      </c>
      <c r="Z322" s="210"/>
      <c r="AA322" s="229">
        <f>VLOOKUP(D322,LF_Ballast!$A$8:$N$220,14,FALSE)</f>
        <v>0.82499999999999996</v>
      </c>
      <c r="AB322" s="229" t="b">
        <f>VLOOKUP(D322,LF_Ballast!$A$8:$I$220,9,FALSE)="Dimming"</f>
        <v>0</v>
      </c>
      <c r="AC322" s="229" t="b">
        <f>VLOOKUP(D322,LF_Ballast!$A$8:$I$220,4,FALSE)="PS"</f>
        <v>0</v>
      </c>
      <c r="AD322" s="210"/>
      <c r="AE322" s="210">
        <f t="shared" si="41"/>
        <v>4</v>
      </c>
      <c r="AF322" s="184">
        <f t="shared" si="42"/>
        <v>0</v>
      </c>
      <c r="AG322" s="184">
        <f t="shared" si="43"/>
        <v>0</v>
      </c>
      <c r="AH322" s="184">
        <f>VLOOKUP($C322,LF_lamp!$A$8:$H$68,8,FALSE)*AE322</f>
        <v>100</v>
      </c>
      <c r="AI322" s="184">
        <f>VLOOKUP($C322,LF_lamp!$A$8:$H$68,8,FALSE)*AF322</f>
        <v>0</v>
      </c>
      <c r="AJ322" s="184">
        <f>VLOOKUP($C322,LF_lamp!$A$8:$H$68,8,FALSE)*AG322</f>
        <v>0</v>
      </c>
      <c r="AK322" s="184">
        <f t="shared" si="50"/>
        <v>0.5</v>
      </c>
      <c r="AL322" s="184">
        <f t="shared" si="44"/>
        <v>0</v>
      </c>
      <c r="AM322" s="184">
        <f t="shared" si="45"/>
        <v>0</v>
      </c>
      <c r="AN322" s="184"/>
      <c r="AO322" s="184">
        <f>IF($W322&gt;0,INDEX('CostModel Coef'!D$17:D$18,$W322),"")</f>
        <v>21.92</v>
      </c>
      <c r="AP322" s="184">
        <f>IF($W322&gt;0,INDEX('CostModel Coef'!E$17:E$18,$W322),"")</f>
        <v>0.161</v>
      </c>
      <c r="AQ322" s="184">
        <f>IF($W322&gt;0,INDEX('CostModel Coef'!F$17:F$18,$W322),"")</f>
        <v>19</v>
      </c>
      <c r="AR322" s="184">
        <f>IF($W322&gt;0,INDEX('CostModel Coef'!G$17:G$18,$W322),"")</f>
        <v>116</v>
      </c>
      <c r="AS322" s="184">
        <f>IF($W322&gt;0,INDEX('CostModel Coef'!H$17:H$18,$W322),"")</f>
        <v>-11.27</v>
      </c>
      <c r="AT322" s="184">
        <f>IF($W322&gt;0,INDEX('CostModel Coef'!I$17:I$18,$W322),"")</f>
        <v>0.74</v>
      </c>
      <c r="AU322" s="184">
        <f>IF($W322&gt;0,INDEX('CostModel Coef'!J$17:J$18,$W322),"")</f>
        <v>1.18</v>
      </c>
      <c r="AV322" s="184">
        <f>IF($W322&gt;0,INDEX('CostModel Coef'!K$17:K$18,$W322),"")</f>
        <v>31.59</v>
      </c>
      <c r="AW322" s="184">
        <f>IF($W322&gt;0,INDEX('CostModel Coef'!L$17:L$18,$W322),"")</f>
        <v>17.190000000000001</v>
      </c>
      <c r="AX322" s="184">
        <f>IF($W322&gt;0,INDEX('CostModel Coef'!M$17:M$18,$W322),"")</f>
        <v>0</v>
      </c>
      <c r="AY322" s="184">
        <f>IF($W322&gt;0,INDEX('CostModel Coef'!N$17:N$18,$W322),"")</f>
        <v>0</v>
      </c>
      <c r="AZ322" s="184">
        <f>IF($W322&gt;0,INDEX('CostModel Coef'!O$17:O$18,$W322),"")</f>
        <v>-10.14</v>
      </c>
      <c r="BA322" s="184"/>
      <c r="BB322" s="116">
        <f t="shared" si="49"/>
        <v>13.940000000000001</v>
      </c>
      <c r="BC322" s="116">
        <f t="shared" si="46"/>
        <v>0</v>
      </c>
      <c r="BD322" s="116">
        <f t="shared" si="47"/>
        <v>0</v>
      </c>
      <c r="BE322" s="210"/>
      <c r="BF322" s="196" t="str">
        <f t="shared" si="48"/>
        <v/>
      </c>
      <c r="BG322" s="210"/>
      <c r="BH322" s="210"/>
    </row>
    <row r="323" spans="1:60" hidden="1">
      <c r="A323" s="210" t="s">
        <v>2696</v>
      </c>
      <c r="B323" s="210" t="s">
        <v>1317</v>
      </c>
      <c r="C323" s="210" t="s">
        <v>1269</v>
      </c>
      <c r="D323" s="210" t="s">
        <v>1491</v>
      </c>
      <c r="E323" s="210" t="s">
        <v>129</v>
      </c>
      <c r="F323" s="210">
        <v>2</v>
      </c>
      <c r="G323" s="210">
        <v>1</v>
      </c>
      <c r="H323" s="210">
        <v>2</v>
      </c>
      <c r="I323" s="210">
        <v>46</v>
      </c>
      <c r="J323" s="210" t="s">
        <v>2697</v>
      </c>
      <c r="K323" s="210" t="s">
        <v>83</v>
      </c>
      <c r="L323" s="210">
        <v>46</v>
      </c>
      <c r="M323" s="210"/>
      <c r="N323" s="210" t="s">
        <v>117</v>
      </c>
      <c r="O323" s="210"/>
      <c r="P323" s="210" t="s">
        <v>1799</v>
      </c>
      <c r="Q323" s="210" t="s">
        <v>129</v>
      </c>
      <c r="R323" s="210"/>
      <c r="S323" s="210" t="s">
        <v>111</v>
      </c>
      <c r="T323" s="210" t="s">
        <v>2698</v>
      </c>
      <c r="U323" s="115" t="s">
        <v>105</v>
      </c>
      <c r="V323" s="210" t="str">
        <f>IF(W323=0,"out of scope",(INDEX('CostModel Coef'!$C$17:$C$18,W323)))</f>
        <v>Elec</v>
      </c>
      <c r="W323" s="210">
        <v>2</v>
      </c>
      <c r="X323" s="210"/>
      <c r="Y323" s="116">
        <f>IFERROR(VLOOKUP(C323,LF_lamp!$A$8:$AI$68,35,0)*F323,0)</f>
        <v>0</v>
      </c>
      <c r="Z323" s="210"/>
      <c r="AA323" s="229">
        <f>VLOOKUP(D323,LF_Ballast!$A$8:$N$220,14,FALSE)</f>
        <v>0.82499999999999996</v>
      </c>
      <c r="AB323" s="229" t="b">
        <f>VLOOKUP(D323,LF_Ballast!$A$8:$I$220,9,FALSE)="Dimming"</f>
        <v>0</v>
      </c>
      <c r="AC323" s="229" t="b">
        <f>VLOOKUP(D323,LF_Ballast!$A$8:$I$220,4,FALSE)="PS"</f>
        <v>0</v>
      </c>
      <c r="AD323" s="210"/>
      <c r="AE323" s="210">
        <f t="shared" si="41"/>
        <v>2</v>
      </c>
      <c r="AF323" s="184">
        <f t="shared" si="42"/>
        <v>0</v>
      </c>
      <c r="AG323" s="184">
        <f t="shared" si="43"/>
        <v>0</v>
      </c>
      <c r="AH323" s="184">
        <f>VLOOKUP($C323,LF_lamp!$A$8:$H$68,8,FALSE)*AE323</f>
        <v>50</v>
      </c>
      <c r="AI323" s="184">
        <f>VLOOKUP($C323,LF_lamp!$A$8:$H$68,8,FALSE)*AF323</f>
        <v>0</v>
      </c>
      <c r="AJ323" s="184">
        <f>VLOOKUP($C323,LF_lamp!$A$8:$H$68,8,FALSE)*AG323</f>
        <v>0</v>
      </c>
      <c r="AK323" s="184">
        <f t="shared" si="50"/>
        <v>1</v>
      </c>
      <c r="AL323" s="184">
        <f t="shared" si="44"/>
        <v>0</v>
      </c>
      <c r="AM323" s="184">
        <f t="shared" si="45"/>
        <v>0</v>
      </c>
      <c r="AN323" s="184"/>
      <c r="AO323" s="184">
        <f>IF($W323&gt;0,INDEX('CostModel Coef'!D$17:D$18,$W323),"")</f>
        <v>21.92</v>
      </c>
      <c r="AP323" s="184">
        <f>IF($W323&gt;0,INDEX('CostModel Coef'!E$17:E$18,$W323),"")</f>
        <v>0.161</v>
      </c>
      <c r="AQ323" s="184">
        <f>IF($W323&gt;0,INDEX('CostModel Coef'!F$17:F$18,$W323),"")</f>
        <v>19</v>
      </c>
      <c r="AR323" s="184">
        <f>IF($W323&gt;0,INDEX('CostModel Coef'!G$17:G$18,$W323),"")</f>
        <v>116</v>
      </c>
      <c r="AS323" s="184">
        <f>IF($W323&gt;0,INDEX('CostModel Coef'!H$17:H$18,$W323),"")</f>
        <v>-11.27</v>
      </c>
      <c r="AT323" s="184">
        <f>IF($W323&gt;0,INDEX('CostModel Coef'!I$17:I$18,$W323),"")</f>
        <v>0.74</v>
      </c>
      <c r="AU323" s="184">
        <f>IF($W323&gt;0,INDEX('CostModel Coef'!J$17:J$18,$W323),"")</f>
        <v>1.18</v>
      </c>
      <c r="AV323" s="184">
        <f>IF($W323&gt;0,INDEX('CostModel Coef'!K$17:K$18,$W323),"")</f>
        <v>31.59</v>
      </c>
      <c r="AW323" s="184">
        <f>IF($W323&gt;0,INDEX('CostModel Coef'!L$17:L$18,$W323),"")</f>
        <v>17.190000000000001</v>
      </c>
      <c r="AX323" s="184">
        <f>IF($W323&gt;0,INDEX('CostModel Coef'!M$17:M$18,$W323),"")</f>
        <v>0</v>
      </c>
      <c r="AY323" s="184">
        <f>IF($W323&gt;0,INDEX('CostModel Coef'!N$17:N$18,$W323),"")</f>
        <v>0</v>
      </c>
      <c r="AZ323" s="184">
        <f>IF($W323&gt;0,INDEX('CostModel Coef'!O$17:O$18,$W323),"")</f>
        <v>-10.14</v>
      </c>
      <c r="BA323" s="184"/>
      <c r="BB323" s="116">
        <f t="shared" si="49"/>
        <v>19.830000000000002</v>
      </c>
      <c r="BC323" s="116">
        <f t="shared" si="46"/>
        <v>0</v>
      </c>
      <c r="BD323" s="116">
        <f t="shared" si="47"/>
        <v>0</v>
      </c>
      <c r="BE323" s="210"/>
      <c r="BF323" s="196" t="str">
        <f t="shared" si="48"/>
        <v/>
      </c>
      <c r="BG323" s="210"/>
      <c r="BH323" s="210"/>
    </row>
    <row r="324" spans="1:60" hidden="1">
      <c r="A324" s="210" t="s">
        <v>2699</v>
      </c>
      <c r="B324" s="210" t="s">
        <v>1317</v>
      </c>
      <c r="C324" s="210" t="s">
        <v>1269</v>
      </c>
      <c r="D324" s="210" t="s">
        <v>1491</v>
      </c>
      <c r="E324" s="210" t="s">
        <v>129</v>
      </c>
      <c r="F324" s="210">
        <v>3</v>
      </c>
      <c r="G324" s="210">
        <v>1</v>
      </c>
      <c r="H324" s="210">
        <v>3</v>
      </c>
      <c r="I324" s="210">
        <v>66</v>
      </c>
      <c r="J324" s="210" t="s">
        <v>2700</v>
      </c>
      <c r="K324" s="210" t="s">
        <v>83</v>
      </c>
      <c r="L324" s="210">
        <v>66</v>
      </c>
      <c r="M324" s="210"/>
      <c r="N324" s="210" t="s">
        <v>117</v>
      </c>
      <c r="O324" s="210"/>
      <c r="P324" s="210" t="s">
        <v>1799</v>
      </c>
      <c r="Q324" s="210" t="s">
        <v>129</v>
      </c>
      <c r="R324" s="210"/>
      <c r="S324" s="210" t="s">
        <v>111</v>
      </c>
      <c r="T324" s="210" t="s">
        <v>2701</v>
      </c>
      <c r="U324" s="115" t="s">
        <v>105</v>
      </c>
      <c r="V324" s="210" t="str">
        <f>IF(W324=0,"out of scope",(INDEX('CostModel Coef'!$C$17:$C$18,W324)))</f>
        <v>Elec</v>
      </c>
      <c r="W324" s="210">
        <v>2</v>
      </c>
      <c r="X324" s="210"/>
      <c r="Y324" s="116">
        <f>IFERROR(VLOOKUP(C324,LF_lamp!$A$8:$AI$68,35,0)*F324,0)</f>
        <v>0</v>
      </c>
      <c r="Z324" s="210"/>
      <c r="AA324" s="229">
        <f>VLOOKUP(D324,LF_Ballast!$A$8:$N$220,14,FALSE)</f>
        <v>0.82499999999999996</v>
      </c>
      <c r="AB324" s="229" t="b">
        <f>VLOOKUP(D324,LF_Ballast!$A$8:$I$220,9,FALSE)="Dimming"</f>
        <v>0</v>
      </c>
      <c r="AC324" s="229" t="b">
        <f>VLOOKUP(D324,LF_Ballast!$A$8:$I$220,4,FALSE)="PS"</f>
        <v>0</v>
      </c>
      <c r="AD324" s="210"/>
      <c r="AE324" s="210">
        <f t="shared" si="41"/>
        <v>3</v>
      </c>
      <c r="AF324" s="184">
        <f t="shared" si="42"/>
        <v>0</v>
      </c>
      <c r="AG324" s="184">
        <f t="shared" si="43"/>
        <v>0</v>
      </c>
      <c r="AH324" s="184">
        <f>VLOOKUP($C324,LF_lamp!$A$8:$H$68,8,FALSE)*AE324</f>
        <v>75</v>
      </c>
      <c r="AI324" s="184">
        <f>VLOOKUP($C324,LF_lamp!$A$8:$H$68,8,FALSE)*AF324</f>
        <v>0</v>
      </c>
      <c r="AJ324" s="184">
        <f>VLOOKUP($C324,LF_lamp!$A$8:$H$68,8,FALSE)*AG324</f>
        <v>0</v>
      </c>
      <c r="AK324" s="184">
        <f t="shared" si="50"/>
        <v>1</v>
      </c>
      <c r="AL324" s="184">
        <f t="shared" si="44"/>
        <v>0</v>
      </c>
      <c r="AM324" s="184">
        <f t="shared" si="45"/>
        <v>0</v>
      </c>
      <c r="AN324" s="184"/>
      <c r="AO324" s="184">
        <f>IF($W324&gt;0,INDEX('CostModel Coef'!D$17:D$18,$W324),"")</f>
        <v>21.92</v>
      </c>
      <c r="AP324" s="184">
        <f>IF($W324&gt;0,INDEX('CostModel Coef'!E$17:E$18,$W324),"")</f>
        <v>0.161</v>
      </c>
      <c r="AQ324" s="184">
        <f>IF($W324&gt;0,INDEX('CostModel Coef'!F$17:F$18,$W324),"")</f>
        <v>19</v>
      </c>
      <c r="AR324" s="184">
        <f>IF($W324&gt;0,INDEX('CostModel Coef'!G$17:G$18,$W324),"")</f>
        <v>116</v>
      </c>
      <c r="AS324" s="184">
        <f>IF($W324&gt;0,INDEX('CostModel Coef'!H$17:H$18,$W324),"")</f>
        <v>-11.27</v>
      </c>
      <c r="AT324" s="184">
        <f>IF($W324&gt;0,INDEX('CostModel Coef'!I$17:I$18,$W324),"")</f>
        <v>0.74</v>
      </c>
      <c r="AU324" s="184">
        <f>IF($W324&gt;0,INDEX('CostModel Coef'!J$17:J$18,$W324),"")</f>
        <v>1.18</v>
      </c>
      <c r="AV324" s="184">
        <f>IF($W324&gt;0,INDEX('CostModel Coef'!K$17:K$18,$W324),"")</f>
        <v>31.59</v>
      </c>
      <c r="AW324" s="184">
        <f>IF($W324&gt;0,INDEX('CostModel Coef'!L$17:L$18,$W324),"")</f>
        <v>17.190000000000001</v>
      </c>
      <c r="AX324" s="184">
        <f>IF($W324&gt;0,INDEX('CostModel Coef'!M$17:M$18,$W324),"")</f>
        <v>0</v>
      </c>
      <c r="AY324" s="184">
        <f>IF($W324&gt;0,INDEX('CostModel Coef'!N$17:N$18,$W324),"")</f>
        <v>0</v>
      </c>
      <c r="AZ324" s="184">
        <f>IF($W324&gt;0,INDEX('CostModel Coef'!O$17:O$18,$W324),"")</f>
        <v>-10.14</v>
      </c>
      <c r="BA324" s="184"/>
      <c r="BB324" s="116">
        <f t="shared" si="49"/>
        <v>23.855000000000004</v>
      </c>
      <c r="BC324" s="116">
        <f t="shared" si="46"/>
        <v>0</v>
      </c>
      <c r="BD324" s="116">
        <f t="shared" si="47"/>
        <v>0</v>
      </c>
      <c r="BE324" s="210"/>
      <c r="BF324" s="196" t="str">
        <f t="shared" si="48"/>
        <v/>
      </c>
      <c r="BG324" s="210"/>
      <c r="BH324" s="210"/>
    </row>
    <row r="325" spans="1:60" hidden="1">
      <c r="A325" s="210" t="s">
        <v>2702</v>
      </c>
      <c r="B325" s="210" t="s">
        <v>1811</v>
      </c>
      <c r="C325" s="210" t="s">
        <v>1269</v>
      </c>
      <c r="D325" s="210" t="s">
        <v>1491</v>
      </c>
      <c r="E325" s="210" t="s">
        <v>129</v>
      </c>
      <c r="F325" s="210">
        <v>4</v>
      </c>
      <c r="G325" s="210">
        <v>1</v>
      </c>
      <c r="H325" s="210">
        <v>4</v>
      </c>
      <c r="I325" s="210">
        <v>77</v>
      </c>
      <c r="J325" s="210" t="s">
        <v>1833</v>
      </c>
      <c r="K325" s="210" t="s">
        <v>83</v>
      </c>
      <c r="L325" s="210">
        <v>77</v>
      </c>
      <c r="M325" s="210"/>
      <c r="N325" s="210" t="s">
        <v>117</v>
      </c>
      <c r="O325" s="210"/>
      <c r="P325" s="210" t="s">
        <v>1799</v>
      </c>
      <c r="Q325" s="210" t="s">
        <v>129</v>
      </c>
      <c r="R325" s="210"/>
      <c r="S325" s="210" t="s">
        <v>111</v>
      </c>
      <c r="T325" s="210" t="s">
        <v>2703</v>
      </c>
      <c r="U325" s="115" t="s">
        <v>105</v>
      </c>
      <c r="V325" s="210" t="str">
        <f>IF(W325=0,"out of scope",(INDEX('CostModel Coef'!$C$17:$C$18,W325)))</f>
        <v>Elec</v>
      </c>
      <c r="W325" s="210">
        <v>2</v>
      </c>
      <c r="X325" s="210"/>
      <c r="Y325" s="116">
        <f>IFERROR(VLOOKUP(C325,LF_lamp!$A$8:$AI$68,35,0)*F325,0)</f>
        <v>0</v>
      </c>
      <c r="Z325" s="210"/>
      <c r="AA325" s="229">
        <f>VLOOKUP(D325,LF_Ballast!$A$8:$N$220,14,FALSE)</f>
        <v>0.82499999999999996</v>
      </c>
      <c r="AB325" s="229" t="b">
        <f>VLOOKUP(D325,LF_Ballast!$A$8:$I$220,9,FALSE)="Dimming"</f>
        <v>0</v>
      </c>
      <c r="AC325" s="229" t="b">
        <f>VLOOKUP(D325,LF_Ballast!$A$8:$I$220,4,FALSE)="PS"</f>
        <v>0</v>
      </c>
      <c r="AD325" s="210"/>
      <c r="AE325" s="210">
        <f t="shared" si="41"/>
        <v>4</v>
      </c>
      <c r="AF325" s="184">
        <f t="shared" si="42"/>
        <v>0</v>
      </c>
      <c r="AG325" s="184">
        <f t="shared" si="43"/>
        <v>0</v>
      </c>
      <c r="AH325" s="184">
        <f>VLOOKUP($C325,LF_lamp!$A$8:$H$68,8,FALSE)*AE325</f>
        <v>100</v>
      </c>
      <c r="AI325" s="184">
        <f>VLOOKUP($C325,LF_lamp!$A$8:$H$68,8,FALSE)*AF325</f>
        <v>0</v>
      </c>
      <c r="AJ325" s="184">
        <f>VLOOKUP($C325,LF_lamp!$A$8:$H$68,8,FALSE)*AG325</f>
        <v>0</v>
      </c>
      <c r="AK325" s="184">
        <f t="shared" si="50"/>
        <v>1</v>
      </c>
      <c r="AL325" s="184">
        <f t="shared" si="44"/>
        <v>0</v>
      </c>
      <c r="AM325" s="184">
        <f t="shared" si="45"/>
        <v>0</v>
      </c>
      <c r="AN325" s="184"/>
      <c r="AO325" s="184">
        <f>IF($W325&gt;0,INDEX('CostModel Coef'!D$17:D$18,$W325),"")</f>
        <v>21.92</v>
      </c>
      <c r="AP325" s="184">
        <f>IF($W325&gt;0,INDEX('CostModel Coef'!E$17:E$18,$W325),"")</f>
        <v>0.161</v>
      </c>
      <c r="AQ325" s="184">
        <f>IF($W325&gt;0,INDEX('CostModel Coef'!F$17:F$18,$W325),"")</f>
        <v>19</v>
      </c>
      <c r="AR325" s="184">
        <f>IF($W325&gt;0,INDEX('CostModel Coef'!G$17:G$18,$W325),"")</f>
        <v>116</v>
      </c>
      <c r="AS325" s="184">
        <f>IF($W325&gt;0,INDEX('CostModel Coef'!H$17:H$18,$W325),"")</f>
        <v>-11.27</v>
      </c>
      <c r="AT325" s="184">
        <f>IF($W325&gt;0,INDEX('CostModel Coef'!I$17:I$18,$W325),"")</f>
        <v>0.74</v>
      </c>
      <c r="AU325" s="184">
        <f>IF($W325&gt;0,INDEX('CostModel Coef'!J$17:J$18,$W325),"")</f>
        <v>1.18</v>
      </c>
      <c r="AV325" s="184">
        <f>IF($W325&gt;0,INDEX('CostModel Coef'!K$17:K$18,$W325),"")</f>
        <v>31.59</v>
      </c>
      <c r="AW325" s="184">
        <f>IF($W325&gt;0,INDEX('CostModel Coef'!L$17:L$18,$W325),"")</f>
        <v>17.190000000000001</v>
      </c>
      <c r="AX325" s="184">
        <f>IF($W325&gt;0,INDEX('CostModel Coef'!M$17:M$18,$W325),"")</f>
        <v>0</v>
      </c>
      <c r="AY325" s="184">
        <f>IF($W325&gt;0,INDEX('CostModel Coef'!N$17:N$18,$W325),"")</f>
        <v>0</v>
      </c>
      <c r="AZ325" s="184">
        <f>IF($W325&gt;0,INDEX('CostModel Coef'!O$17:O$18,$W325),"")</f>
        <v>-10.14</v>
      </c>
      <c r="BA325" s="184"/>
      <c r="BB325" s="116">
        <f t="shared" si="49"/>
        <v>27.880000000000003</v>
      </c>
      <c r="BC325" s="116">
        <f t="shared" si="46"/>
        <v>0</v>
      </c>
      <c r="BD325" s="116">
        <f t="shared" si="47"/>
        <v>0</v>
      </c>
      <c r="BE325" s="210"/>
      <c r="BF325" s="196" t="str">
        <f t="shared" si="48"/>
        <v/>
      </c>
      <c r="BG325" s="210"/>
      <c r="BH325" s="210"/>
    </row>
    <row r="326" spans="1:60" hidden="1">
      <c r="A326" s="210" t="s">
        <v>2704</v>
      </c>
      <c r="B326" s="210" t="s">
        <v>1317</v>
      </c>
      <c r="C326" s="210" t="s">
        <v>1269</v>
      </c>
      <c r="D326" s="210" t="s">
        <v>1491</v>
      </c>
      <c r="E326" s="210" t="s">
        <v>129</v>
      </c>
      <c r="F326" s="210">
        <v>4</v>
      </c>
      <c r="G326" s="210">
        <v>1</v>
      </c>
      <c r="H326" s="210">
        <v>4</v>
      </c>
      <c r="I326" s="210">
        <v>86</v>
      </c>
      <c r="J326" s="210" t="s">
        <v>2705</v>
      </c>
      <c r="K326" s="210" t="s">
        <v>83</v>
      </c>
      <c r="L326" s="210">
        <v>86</v>
      </c>
      <c r="M326" s="210"/>
      <c r="N326" s="210" t="s">
        <v>117</v>
      </c>
      <c r="O326" s="210"/>
      <c r="P326" s="210" t="s">
        <v>1799</v>
      </c>
      <c r="Q326" s="210" t="s">
        <v>129</v>
      </c>
      <c r="R326" s="210"/>
      <c r="S326" s="210" t="s">
        <v>111</v>
      </c>
      <c r="T326" s="210" t="s">
        <v>2706</v>
      </c>
      <c r="U326" s="115" t="s">
        <v>105</v>
      </c>
      <c r="V326" s="210" t="str">
        <f>IF(W326=0,"out of scope",(INDEX('CostModel Coef'!$C$17:$C$18,W326)))</f>
        <v>Elec</v>
      </c>
      <c r="W326" s="210">
        <v>2</v>
      </c>
      <c r="X326" s="210"/>
      <c r="Y326" s="116">
        <f>IFERROR(VLOOKUP(C326,LF_lamp!$A$8:$AI$68,35,0)*F326,0)</f>
        <v>0</v>
      </c>
      <c r="Z326" s="210"/>
      <c r="AA326" s="229">
        <f>VLOOKUP(D326,LF_Ballast!$A$8:$N$220,14,FALSE)</f>
        <v>0.82499999999999996</v>
      </c>
      <c r="AB326" s="229" t="b">
        <f>VLOOKUP(D326,LF_Ballast!$A$8:$I$220,9,FALSE)="Dimming"</f>
        <v>0</v>
      </c>
      <c r="AC326" s="229" t="b">
        <f>VLOOKUP(D326,LF_Ballast!$A$8:$I$220,4,FALSE)="PS"</f>
        <v>0</v>
      </c>
      <c r="AD326" s="210"/>
      <c r="AE326" s="210">
        <f t="shared" si="41"/>
        <v>4</v>
      </c>
      <c r="AF326" s="184">
        <f t="shared" si="42"/>
        <v>0</v>
      </c>
      <c r="AG326" s="184">
        <f t="shared" si="43"/>
        <v>0</v>
      </c>
      <c r="AH326" s="184">
        <f>VLOOKUP($C326,LF_lamp!$A$8:$H$68,8,FALSE)*AE326</f>
        <v>100</v>
      </c>
      <c r="AI326" s="184">
        <f>VLOOKUP($C326,LF_lamp!$A$8:$H$68,8,FALSE)*AF326</f>
        <v>0</v>
      </c>
      <c r="AJ326" s="184">
        <f>VLOOKUP($C326,LF_lamp!$A$8:$H$68,8,FALSE)*AG326</f>
        <v>0</v>
      </c>
      <c r="AK326" s="184">
        <f t="shared" si="50"/>
        <v>1</v>
      </c>
      <c r="AL326" s="184">
        <f t="shared" si="44"/>
        <v>0</v>
      </c>
      <c r="AM326" s="184">
        <f t="shared" si="45"/>
        <v>0</v>
      </c>
      <c r="AN326" s="184"/>
      <c r="AO326" s="184">
        <f>IF($W326&gt;0,INDEX('CostModel Coef'!D$17:D$18,$W326),"")</f>
        <v>21.92</v>
      </c>
      <c r="AP326" s="184">
        <f>IF($W326&gt;0,INDEX('CostModel Coef'!E$17:E$18,$W326),"")</f>
        <v>0.161</v>
      </c>
      <c r="AQ326" s="184">
        <f>IF($W326&gt;0,INDEX('CostModel Coef'!F$17:F$18,$W326),"")</f>
        <v>19</v>
      </c>
      <c r="AR326" s="184">
        <f>IF($W326&gt;0,INDEX('CostModel Coef'!G$17:G$18,$W326),"")</f>
        <v>116</v>
      </c>
      <c r="AS326" s="184">
        <f>IF($W326&gt;0,INDEX('CostModel Coef'!H$17:H$18,$W326),"")</f>
        <v>-11.27</v>
      </c>
      <c r="AT326" s="184">
        <f>IF($W326&gt;0,INDEX('CostModel Coef'!I$17:I$18,$W326),"")</f>
        <v>0.74</v>
      </c>
      <c r="AU326" s="184">
        <f>IF($W326&gt;0,INDEX('CostModel Coef'!J$17:J$18,$W326),"")</f>
        <v>1.18</v>
      </c>
      <c r="AV326" s="184">
        <f>IF($W326&gt;0,INDEX('CostModel Coef'!K$17:K$18,$W326),"")</f>
        <v>31.59</v>
      </c>
      <c r="AW326" s="184">
        <f>IF($W326&gt;0,INDEX('CostModel Coef'!L$17:L$18,$W326),"")</f>
        <v>17.190000000000001</v>
      </c>
      <c r="AX326" s="184">
        <f>IF($W326&gt;0,INDEX('CostModel Coef'!M$17:M$18,$W326),"")</f>
        <v>0</v>
      </c>
      <c r="AY326" s="184">
        <f>IF($W326&gt;0,INDEX('CostModel Coef'!N$17:N$18,$W326),"")</f>
        <v>0</v>
      </c>
      <c r="AZ326" s="184">
        <f>IF($W326&gt;0,INDEX('CostModel Coef'!O$17:O$18,$W326),"")</f>
        <v>-10.14</v>
      </c>
      <c r="BA326" s="184"/>
      <c r="BB326" s="116">
        <f t="shared" si="49"/>
        <v>27.880000000000003</v>
      </c>
      <c r="BC326" s="116">
        <f t="shared" si="46"/>
        <v>0</v>
      </c>
      <c r="BD326" s="116">
        <f t="shared" si="47"/>
        <v>0</v>
      </c>
      <c r="BE326" s="210"/>
      <c r="BF326" s="196" t="str">
        <f t="shared" si="48"/>
        <v/>
      </c>
      <c r="BG326" s="210"/>
      <c r="BH326" s="210"/>
    </row>
    <row r="327" spans="1:60" hidden="1">
      <c r="A327" s="210" t="s">
        <v>2707</v>
      </c>
      <c r="B327" s="210" t="s">
        <v>1811</v>
      </c>
      <c r="C327" s="210" t="s">
        <v>1269</v>
      </c>
      <c r="D327" s="210" t="s">
        <v>1610</v>
      </c>
      <c r="E327" s="210" t="s">
        <v>129</v>
      </c>
      <c r="F327" s="210">
        <v>3</v>
      </c>
      <c r="G327" s="210">
        <v>1</v>
      </c>
      <c r="H327" s="210">
        <v>3</v>
      </c>
      <c r="I327" s="210">
        <v>58</v>
      </c>
      <c r="J327" s="210" t="s">
        <v>1833</v>
      </c>
      <c r="K327" s="210" t="s">
        <v>83</v>
      </c>
      <c r="L327" s="210">
        <v>58</v>
      </c>
      <c r="M327" s="210"/>
      <c r="N327" s="210" t="s">
        <v>117</v>
      </c>
      <c r="O327" s="210"/>
      <c r="P327" s="210" t="s">
        <v>1799</v>
      </c>
      <c r="Q327" s="210" t="s">
        <v>129</v>
      </c>
      <c r="R327" s="210"/>
      <c r="S327" s="210" t="s">
        <v>111</v>
      </c>
      <c r="T327" s="210" t="s">
        <v>2708</v>
      </c>
      <c r="U327" s="115" t="s">
        <v>105</v>
      </c>
      <c r="V327" s="210" t="str">
        <f>IF(W327=0,"out of scope",(INDEX('CostModel Coef'!$C$17:$C$18,W327)))</f>
        <v>Elec</v>
      </c>
      <c r="W327" s="210">
        <v>2</v>
      </c>
      <c r="X327" s="210"/>
      <c r="Y327" s="116">
        <f>IFERROR(VLOOKUP(C327,LF_lamp!$A$8:$AI$68,35,0)*F327,0)</f>
        <v>0</v>
      </c>
      <c r="Z327" s="210"/>
      <c r="AA327" s="229">
        <f>VLOOKUP(D327,LF_Ballast!$A$8:$N$220,14,FALSE)</f>
        <v>0.9</v>
      </c>
      <c r="AB327" s="229" t="b">
        <f>VLOOKUP(D327,LF_Ballast!$A$8:$I$220,9,FALSE)="Dimming"</f>
        <v>0</v>
      </c>
      <c r="AC327" s="229" t="b">
        <f>VLOOKUP(D327,LF_Ballast!$A$8:$I$220,4,FALSE)="PS"</f>
        <v>1</v>
      </c>
      <c r="AD327" s="210"/>
      <c r="AE327" s="210">
        <f t="shared" si="41"/>
        <v>3</v>
      </c>
      <c r="AF327" s="184">
        <f t="shared" si="42"/>
        <v>0</v>
      </c>
      <c r="AG327" s="184">
        <f t="shared" si="43"/>
        <v>0</v>
      </c>
      <c r="AH327" s="184">
        <f>VLOOKUP($C327,LF_lamp!$A$8:$H$68,8,FALSE)*AE327</f>
        <v>75</v>
      </c>
      <c r="AI327" s="184">
        <f>VLOOKUP($C327,LF_lamp!$A$8:$H$68,8,FALSE)*AF327</f>
        <v>0</v>
      </c>
      <c r="AJ327" s="184">
        <f>VLOOKUP($C327,LF_lamp!$A$8:$H$68,8,FALSE)*AG327</f>
        <v>0</v>
      </c>
      <c r="AK327" s="184">
        <f t="shared" si="50"/>
        <v>1</v>
      </c>
      <c r="AL327" s="184">
        <f t="shared" si="44"/>
        <v>0</v>
      </c>
      <c r="AM327" s="184">
        <f t="shared" si="45"/>
        <v>0</v>
      </c>
      <c r="AN327" s="184"/>
      <c r="AO327" s="184">
        <f>IF($W327&gt;0,INDEX('CostModel Coef'!D$17:D$18,$W327),"")</f>
        <v>21.92</v>
      </c>
      <c r="AP327" s="184">
        <f>IF($W327&gt;0,INDEX('CostModel Coef'!E$17:E$18,$W327),"")</f>
        <v>0.161</v>
      </c>
      <c r="AQ327" s="184">
        <f>IF($W327&gt;0,INDEX('CostModel Coef'!F$17:F$18,$W327),"")</f>
        <v>19</v>
      </c>
      <c r="AR327" s="184">
        <f>IF($W327&gt;0,INDEX('CostModel Coef'!G$17:G$18,$W327),"")</f>
        <v>116</v>
      </c>
      <c r="AS327" s="184">
        <f>IF($W327&gt;0,INDEX('CostModel Coef'!H$17:H$18,$W327),"")</f>
        <v>-11.27</v>
      </c>
      <c r="AT327" s="184">
        <f>IF($W327&gt;0,INDEX('CostModel Coef'!I$17:I$18,$W327),"")</f>
        <v>0.74</v>
      </c>
      <c r="AU327" s="184">
        <f>IF($W327&gt;0,INDEX('CostModel Coef'!J$17:J$18,$W327),"")</f>
        <v>1.18</v>
      </c>
      <c r="AV327" s="184">
        <f>IF($W327&gt;0,INDEX('CostModel Coef'!K$17:K$18,$W327),"")</f>
        <v>31.59</v>
      </c>
      <c r="AW327" s="184">
        <f>IF($W327&gt;0,INDEX('CostModel Coef'!L$17:L$18,$W327),"")</f>
        <v>17.190000000000001</v>
      </c>
      <c r="AX327" s="184">
        <f>IF($W327&gt;0,INDEX('CostModel Coef'!M$17:M$18,$W327),"")</f>
        <v>0</v>
      </c>
      <c r="AY327" s="184">
        <f>IF($W327&gt;0,INDEX('CostModel Coef'!N$17:N$18,$W327),"")</f>
        <v>0</v>
      </c>
      <c r="AZ327" s="184">
        <f>IF($W327&gt;0,INDEX('CostModel Coef'!O$17:O$18,$W327),"")</f>
        <v>-10.14</v>
      </c>
      <c r="BA327" s="184"/>
      <c r="BB327" s="116">
        <f t="shared" si="49"/>
        <v>41.045000000000002</v>
      </c>
      <c r="BC327" s="116">
        <f t="shared" si="46"/>
        <v>0</v>
      </c>
      <c r="BD327" s="116">
        <f t="shared" si="47"/>
        <v>0</v>
      </c>
      <c r="BE327" s="210"/>
      <c r="BF327" s="196" t="str">
        <f t="shared" si="48"/>
        <v/>
      </c>
      <c r="BG327" s="210"/>
      <c r="BH327" s="210"/>
    </row>
    <row r="328" spans="1:60" hidden="1">
      <c r="A328" s="210" t="s">
        <v>2709</v>
      </c>
      <c r="B328" s="210" t="s">
        <v>1317</v>
      </c>
      <c r="C328" s="210" t="s">
        <v>1269</v>
      </c>
      <c r="D328" s="210" t="s">
        <v>1740</v>
      </c>
      <c r="E328" s="210" t="s">
        <v>129</v>
      </c>
      <c r="F328" s="210">
        <v>1</v>
      </c>
      <c r="G328" s="210">
        <v>1</v>
      </c>
      <c r="H328" s="210">
        <v>1</v>
      </c>
      <c r="I328" s="210">
        <v>26</v>
      </c>
      <c r="J328" s="210" t="s">
        <v>2710</v>
      </c>
      <c r="K328" s="210" t="s">
        <v>83</v>
      </c>
      <c r="L328" s="210">
        <v>26</v>
      </c>
      <c r="M328" s="210"/>
      <c r="N328" s="210" t="s">
        <v>117</v>
      </c>
      <c r="O328" s="210"/>
      <c r="P328" s="210" t="s">
        <v>1799</v>
      </c>
      <c r="Q328" s="210" t="s">
        <v>129</v>
      </c>
      <c r="R328" s="210"/>
      <c r="S328" s="210" t="s">
        <v>111</v>
      </c>
      <c r="T328" s="210" t="s">
        <v>2711</v>
      </c>
      <c r="U328" s="115" t="s">
        <v>105</v>
      </c>
      <c r="V328" s="210" t="str">
        <f>IF(W328=0,"out of scope",(INDEX('CostModel Coef'!$C$17:$C$18,W328)))</f>
        <v>out of scope</v>
      </c>
      <c r="W328" s="210">
        <v>0</v>
      </c>
      <c r="X328" s="210"/>
      <c r="Y328" s="116">
        <f>IFERROR(VLOOKUP(C328,LF_lamp!$A$8:$AI$68,35,0)*F328,0)</f>
        <v>0</v>
      </c>
      <c r="Z328" s="210"/>
      <c r="AA328" s="229">
        <f>VLOOKUP(D328,LF_Ballast!$A$8:$N$220,14,FALSE)</f>
        <v>1.0249999999999999</v>
      </c>
      <c r="AB328" s="229" t="b">
        <f>VLOOKUP(D328,LF_Ballast!$A$8:$I$220,9,FALSE)="Dimming"</f>
        <v>0</v>
      </c>
      <c r="AC328" s="229" t="b">
        <f>VLOOKUP(D328,LF_Ballast!$A$8:$I$220,4,FALSE)="PS"</f>
        <v>0</v>
      </c>
      <c r="AD328" s="210"/>
      <c r="AE328" s="210">
        <f t="shared" si="41"/>
        <v>1</v>
      </c>
      <c r="AF328" s="184">
        <f t="shared" si="42"/>
        <v>0</v>
      </c>
      <c r="AG328" s="184">
        <f t="shared" si="43"/>
        <v>0</v>
      </c>
      <c r="AH328" s="184">
        <f>VLOOKUP($C328,LF_lamp!$A$8:$H$68,8,FALSE)*AE328</f>
        <v>25</v>
      </c>
      <c r="AI328" s="184">
        <f>VLOOKUP($C328,LF_lamp!$A$8:$H$68,8,FALSE)*AF328</f>
        <v>0</v>
      </c>
      <c r="AJ328" s="184">
        <f>VLOOKUP($C328,LF_lamp!$A$8:$H$68,8,FALSE)*AG328</f>
        <v>0</v>
      </c>
      <c r="AK328" s="184">
        <f t="shared" si="50"/>
        <v>1</v>
      </c>
      <c r="AL328" s="184">
        <f t="shared" si="44"/>
        <v>0</v>
      </c>
      <c r="AM328" s="184">
        <f t="shared" si="45"/>
        <v>0</v>
      </c>
      <c r="AN328" s="184"/>
      <c r="AO328" s="184" t="str">
        <f>IF($W328&gt;0,INDEX('CostModel Coef'!D$17:D$18,$W328),"")</f>
        <v/>
      </c>
      <c r="AP328" s="184" t="str">
        <f>IF($W328&gt;0,INDEX('CostModel Coef'!E$17:E$18,$W328),"")</f>
        <v/>
      </c>
      <c r="AQ328" s="184" t="str">
        <f>IF($W328&gt;0,INDEX('CostModel Coef'!F$17:F$18,$W328),"")</f>
        <v/>
      </c>
      <c r="AR328" s="184" t="str">
        <f>IF($W328&gt;0,INDEX('CostModel Coef'!G$17:G$18,$W328),"")</f>
        <v/>
      </c>
      <c r="AS328" s="184" t="str">
        <f>IF($W328&gt;0,INDEX('CostModel Coef'!H$17:H$18,$W328),"")</f>
        <v/>
      </c>
      <c r="AT328" s="184" t="str">
        <f>IF($W328&gt;0,INDEX('CostModel Coef'!I$17:I$18,$W328),"")</f>
        <v/>
      </c>
      <c r="AU328" s="184" t="str">
        <f>IF($W328&gt;0,INDEX('CostModel Coef'!J$17:J$18,$W328),"")</f>
        <v/>
      </c>
      <c r="AV328" s="184" t="str">
        <f>IF($W328&gt;0,INDEX('CostModel Coef'!K$17:K$18,$W328),"")</f>
        <v/>
      </c>
      <c r="AW328" s="184" t="str">
        <f>IF($W328&gt;0,INDEX('CostModel Coef'!L$17:L$18,$W328),"")</f>
        <v/>
      </c>
      <c r="AX328" s="184" t="str">
        <f>IF($W328&gt;0,INDEX('CostModel Coef'!M$17:M$18,$W328),"")</f>
        <v/>
      </c>
      <c r="AY328" s="184" t="str">
        <f>IF($W328&gt;0,INDEX('CostModel Coef'!N$17:N$18,$W328),"")</f>
        <v/>
      </c>
      <c r="AZ328" s="184" t="str">
        <f>IF($W328&gt;0,INDEX('CostModel Coef'!O$17:O$18,$W328),"")</f>
        <v/>
      </c>
      <c r="BA328" s="184"/>
      <c r="BB328" s="116">
        <f t="shared" si="49"/>
        <v>0</v>
      </c>
      <c r="BC328" s="116">
        <f t="shared" si="46"/>
        <v>0</v>
      </c>
      <c r="BD328" s="116">
        <f t="shared" si="47"/>
        <v>0</v>
      </c>
      <c r="BE328" s="210"/>
      <c r="BF328" s="196" t="str">
        <f t="shared" si="48"/>
        <v/>
      </c>
      <c r="BG328" s="210"/>
      <c r="BH328" s="210"/>
    </row>
    <row r="329" spans="1:60" hidden="1">
      <c r="A329" s="210" t="s">
        <v>2712</v>
      </c>
      <c r="B329" s="210" t="s">
        <v>1317</v>
      </c>
      <c r="C329" s="210" t="s">
        <v>1269</v>
      </c>
      <c r="D329" s="210" t="s">
        <v>1740</v>
      </c>
      <c r="E329" s="210" t="s">
        <v>129</v>
      </c>
      <c r="F329" s="210">
        <v>2</v>
      </c>
      <c r="G329" s="210">
        <v>1</v>
      </c>
      <c r="H329" s="210">
        <v>2</v>
      </c>
      <c r="I329" s="210">
        <v>50</v>
      </c>
      <c r="J329" s="210" t="s">
        <v>2713</v>
      </c>
      <c r="K329" s="210" t="s">
        <v>83</v>
      </c>
      <c r="L329" s="210">
        <v>50</v>
      </c>
      <c r="M329" s="210"/>
      <c r="N329" s="210" t="s">
        <v>117</v>
      </c>
      <c r="O329" s="210"/>
      <c r="P329" s="210" t="s">
        <v>1799</v>
      </c>
      <c r="Q329" s="210" t="s">
        <v>129</v>
      </c>
      <c r="R329" s="210"/>
      <c r="S329" s="210" t="s">
        <v>111</v>
      </c>
      <c r="T329" s="210" t="s">
        <v>2714</v>
      </c>
      <c r="U329" s="115" t="s">
        <v>105</v>
      </c>
      <c r="V329" s="210" t="str">
        <f>IF(W329=0,"out of scope",(INDEX('CostModel Coef'!$C$17:$C$18,W329)))</f>
        <v>out of scope</v>
      </c>
      <c r="W329" s="210">
        <v>0</v>
      </c>
      <c r="X329" s="210"/>
      <c r="Y329" s="116">
        <f>IFERROR(VLOOKUP(C329,LF_lamp!$A$8:$AI$68,35,0)*F329,0)</f>
        <v>0</v>
      </c>
      <c r="Z329" s="210"/>
      <c r="AA329" s="229">
        <f>VLOOKUP(D329,LF_Ballast!$A$8:$N$220,14,FALSE)</f>
        <v>1.0249999999999999</v>
      </c>
      <c r="AB329" s="229" t="b">
        <f>VLOOKUP(D329,LF_Ballast!$A$8:$I$220,9,FALSE)="Dimming"</f>
        <v>0</v>
      </c>
      <c r="AC329" s="229" t="b">
        <f>VLOOKUP(D329,LF_Ballast!$A$8:$I$220,4,FALSE)="PS"</f>
        <v>0</v>
      </c>
      <c r="AD329" s="210"/>
      <c r="AE329" s="210">
        <f t="shared" ref="AE329:AE392" si="51">IF(ISNUMBER($H329),$H329,IF($H329="1+2",1,IF($H329="2+3",2,IF($H329="4+4+2",4,0))))</f>
        <v>2</v>
      </c>
      <c r="AF329" s="184">
        <f t="shared" ref="AF329:AF392" si="52">IF($H329="1+2",2,IF($H329="2+3",3,IF($H329="4+4+2",4,0)))</f>
        <v>0</v>
      </c>
      <c r="AG329" s="184">
        <f t="shared" ref="AG329:AG392" si="53">IF($H329="4+4+2",2,0)</f>
        <v>0</v>
      </c>
      <c r="AH329" s="184">
        <f>VLOOKUP($C329,LF_lamp!$A$8:$H$68,8,FALSE)*AE329</f>
        <v>50</v>
      </c>
      <c r="AI329" s="184">
        <f>VLOOKUP($C329,LF_lamp!$A$8:$H$68,8,FALSE)*AF329</f>
        <v>0</v>
      </c>
      <c r="AJ329" s="184">
        <f>VLOOKUP($C329,LF_lamp!$A$8:$H$68,8,FALSE)*AG329</f>
        <v>0</v>
      </c>
      <c r="AK329" s="184">
        <f t="shared" si="50"/>
        <v>1</v>
      </c>
      <c r="AL329" s="184">
        <f t="shared" ref="AL329:AL392" si="54">IF(ISNUMBER($H329),0,IF(AF329&gt;0,1,0))</f>
        <v>0</v>
      </c>
      <c r="AM329" s="184">
        <f t="shared" ref="AM329:AM392" si="55">IF(ISNUMBER($H329),0,IF(AG329&gt;0,1,0))</f>
        <v>0</v>
      </c>
      <c r="AN329" s="184"/>
      <c r="AO329" s="184" t="str">
        <f>IF($W329&gt;0,INDEX('CostModel Coef'!D$17:D$18,$W329),"")</f>
        <v/>
      </c>
      <c r="AP329" s="184" t="str">
        <f>IF($W329&gt;0,INDEX('CostModel Coef'!E$17:E$18,$W329),"")</f>
        <v/>
      </c>
      <c r="AQ329" s="184" t="str">
        <f>IF($W329&gt;0,INDEX('CostModel Coef'!F$17:F$18,$W329),"")</f>
        <v/>
      </c>
      <c r="AR329" s="184" t="str">
        <f>IF($W329&gt;0,INDEX('CostModel Coef'!G$17:G$18,$W329),"")</f>
        <v/>
      </c>
      <c r="AS329" s="184" t="str">
        <f>IF($W329&gt;0,INDEX('CostModel Coef'!H$17:H$18,$W329),"")</f>
        <v/>
      </c>
      <c r="AT329" s="184" t="str">
        <f>IF($W329&gt;0,INDEX('CostModel Coef'!I$17:I$18,$W329),"")</f>
        <v/>
      </c>
      <c r="AU329" s="184" t="str">
        <f>IF($W329&gt;0,INDEX('CostModel Coef'!J$17:J$18,$W329),"")</f>
        <v/>
      </c>
      <c r="AV329" s="184" t="str">
        <f>IF($W329&gt;0,INDEX('CostModel Coef'!K$17:K$18,$W329),"")</f>
        <v/>
      </c>
      <c r="AW329" s="184" t="str">
        <f>IF($W329&gt;0,INDEX('CostModel Coef'!L$17:L$18,$W329),"")</f>
        <v/>
      </c>
      <c r="AX329" s="184" t="str">
        <f>IF($W329&gt;0,INDEX('CostModel Coef'!M$17:M$18,$W329),"")</f>
        <v/>
      </c>
      <c r="AY329" s="184" t="str">
        <f>IF($W329&gt;0,INDEX('CostModel Coef'!N$17:N$18,$W329),"")</f>
        <v/>
      </c>
      <c r="AZ329" s="184" t="str">
        <f>IF($W329&gt;0,INDEX('CostModel Coef'!O$17:O$18,$W329),"")</f>
        <v/>
      </c>
      <c r="BA329" s="184"/>
      <c r="BB329" s="116">
        <f t="shared" si="49"/>
        <v>0</v>
      </c>
      <c r="BC329" s="116">
        <f t="shared" ref="BC329:BC392" si="56">IFERROR(IF(AF329&gt;0,(AO329+AP329*AI329+IF(W329=1,AS329*AA329,AZ329)+IF(AB329,AV329,0)+IF(AC329,AW329,0)+AX329)*AL329,0),0)</f>
        <v>0</v>
      </c>
      <c r="BD329" s="116">
        <f t="shared" ref="BD329:BD392" si="57">IFERROR(IF(AG329&gt;0,(AO329+AP329*AJ329+IF(W329=1,AS329*AA329,AZ329)+IF(AB329,AV329,0)+IF(AC329,AW329,0)+AX329)*AM329,0),0)</f>
        <v>0</v>
      </c>
      <c r="BE329" s="210"/>
      <c r="BF329" s="196" t="str">
        <f t="shared" ref="BF329:BF392" si="58">IF(AND(Y329&gt;0,BB329&gt;0),ROUND(Y329+BB329+BC329+BD329,2),"")</f>
        <v/>
      </c>
      <c r="BG329" s="210"/>
      <c r="BH329" s="210"/>
    </row>
    <row r="330" spans="1:60" hidden="1">
      <c r="A330" s="210" t="s">
        <v>2715</v>
      </c>
      <c r="B330" s="210" t="s">
        <v>1317</v>
      </c>
      <c r="C330" s="210" t="s">
        <v>1269</v>
      </c>
      <c r="D330" s="210" t="s">
        <v>1742</v>
      </c>
      <c r="E330" s="210" t="s">
        <v>129</v>
      </c>
      <c r="F330" s="210">
        <v>1</v>
      </c>
      <c r="G330" s="210">
        <v>0.33</v>
      </c>
      <c r="H330" s="210">
        <v>3</v>
      </c>
      <c r="I330" s="210">
        <v>24</v>
      </c>
      <c r="J330" s="210" t="s">
        <v>2716</v>
      </c>
      <c r="K330" s="210" t="s">
        <v>83</v>
      </c>
      <c r="L330" s="210">
        <v>24</v>
      </c>
      <c r="M330" s="210"/>
      <c r="N330" s="210" t="s">
        <v>117</v>
      </c>
      <c r="O330" s="210"/>
      <c r="P330" s="210" t="s">
        <v>1799</v>
      </c>
      <c r="Q330" s="210" t="s">
        <v>129</v>
      </c>
      <c r="R330" s="210"/>
      <c r="S330" s="210" t="s">
        <v>111</v>
      </c>
      <c r="T330" s="210" t="s">
        <v>2717</v>
      </c>
      <c r="U330" s="115" t="s">
        <v>105</v>
      </c>
      <c r="V330" s="210" t="str">
        <f>IF(W330=0,"out of scope",(INDEX('CostModel Coef'!$C$17:$C$18,W330)))</f>
        <v>out of scope</v>
      </c>
      <c r="W330" s="210">
        <v>0</v>
      </c>
      <c r="X330" s="210"/>
      <c r="Y330" s="116">
        <f>IFERROR(VLOOKUP(C330,LF_lamp!$A$8:$AI$68,35,0)*F330,0)</f>
        <v>0</v>
      </c>
      <c r="Z330" s="210"/>
      <c r="AA330" s="229">
        <f>VLOOKUP(D330,LF_Ballast!$A$8:$N$220,14,FALSE)</f>
        <v>0.9</v>
      </c>
      <c r="AB330" s="229" t="b">
        <f>VLOOKUP(D330,LF_Ballast!$A$8:$I$220,9,FALSE)="Dimming"</f>
        <v>0</v>
      </c>
      <c r="AC330" s="229" t="b">
        <f>VLOOKUP(D330,LF_Ballast!$A$8:$I$220,4,FALSE)="PS"</f>
        <v>0</v>
      </c>
      <c r="AD330" s="210"/>
      <c r="AE330" s="210">
        <f t="shared" si="51"/>
        <v>3</v>
      </c>
      <c r="AF330" s="184">
        <f t="shared" si="52"/>
        <v>0</v>
      </c>
      <c r="AG330" s="184">
        <f t="shared" si="53"/>
        <v>0</v>
      </c>
      <c r="AH330" s="184">
        <f>VLOOKUP($C330,LF_lamp!$A$8:$H$68,8,FALSE)*AE330</f>
        <v>75</v>
      </c>
      <c r="AI330" s="184">
        <f>VLOOKUP($C330,LF_lamp!$A$8:$H$68,8,FALSE)*AF330</f>
        <v>0</v>
      </c>
      <c r="AJ330" s="184">
        <f>VLOOKUP($C330,LF_lamp!$A$8:$H$68,8,FALSE)*AG330</f>
        <v>0</v>
      </c>
      <c r="AK330" s="184">
        <f t="shared" si="50"/>
        <v>0.33</v>
      </c>
      <c r="AL330" s="184">
        <f t="shared" si="54"/>
        <v>0</v>
      </c>
      <c r="AM330" s="184">
        <f t="shared" si="55"/>
        <v>0</v>
      </c>
      <c r="AN330" s="184"/>
      <c r="AO330" s="184" t="str">
        <f>IF($W330&gt;0,INDEX('CostModel Coef'!D$17:D$18,$W330),"")</f>
        <v/>
      </c>
      <c r="AP330" s="184" t="str">
        <f>IF($W330&gt;0,INDEX('CostModel Coef'!E$17:E$18,$W330),"")</f>
        <v/>
      </c>
      <c r="AQ330" s="184" t="str">
        <f>IF($W330&gt;0,INDEX('CostModel Coef'!F$17:F$18,$W330),"")</f>
        <v/>
      </c>
      <c r="AR330" s="184" t="str">
        <f>IF($W330&gt;0,INDEX('CostModel Coef'!G$17:G$18,$W330),"")</f>
        <v/>
      </c>
      <c r="AS330" s="184" t="str">
        <f>IF($W330&gt;0,INDEX('CostModel Coef'!H$17:H$18,$W330),"")</f>
        <v/>
      </c>
      <c r="AT330" s="184" t="str">
        <f>IF($W330&gt;0,INDEX('CostModel Coef'!I$17:I$18,$W330),"")</f>
        <v/>
      </c>
      <c r="AU330" s="184" t="str">
        <f>IF($W330&gt;0,INDEX('CostModel Coef'!J$17:J$18,$W330),"")</f>
        <v/>
      </c>
      <c r="AV330" s="184" t="str">
        <f>IF($W330&gt;0,INDEX('CostModel Coef'!K$17:K$18,$W330),"")</f>
        <v/>
      </c>
      <c r="AW330" s="184" t="str">
        <f>IF($W330&gt;0,INDEX('CostModel Coef'!L$17:L$18,$W330),"")</f>
        <v/>
      </c>
      <c r="AX330" s="184" t="str">
        <f>IF($W330&gt;0,INDEX('CostModel Coef'!M$17:M$18,$W330),"")</f>
        <v/>
      </c>
      <c r="AY330" s="184" t="str">
        <f>IF($W330&gt;0,INDEX('CostModel Coef'!N$17:N$18,$W330),"")</f>
        <v/>
      </c>
      <c r="AZ330" s="184" t="str">
        <f>IF($W330&gt;0,INDEX('CostModel Coef'!O$17:O$18,$W330),"")</f>
        <v/>
      </c>
      <c r="BA330" s="184"/>
      <c r="BB330" s="116">
        <f t="shared" ref="BB330:BB393" si="59">IFERROR((AO330+AP330*AH330+IF(W330=1,AS330*AA330,AZ330)+IF(AB330,AV330,0)+IF(AC330,AW330,0)+AX330)*AK330,0)</f>
        <v>0</v>
      </c>
      <c r="BC330" s="116">
        <f t="shared" si="56"/>
        <v>0</v>
      </c>
      <c r="BD330" s="116">
        <f t="shared" si="57"/>
        <v>0</v>
      </c>
      <c r="BE330" s="210"/>
      <c r="BF330" s="196" t="str">
        <f t="shared" si="58"/>
        <v/>
      </c>
      <c r="BG330" s="210"/>
      <c r="BH330" s="210"/>
    </row>
    <row r="331" spans="1:60" hidden="1">
      <c r="A331" s="210" t="s">
        <v>2718</v>
      </c>
      <c r="B331" s="210" t="s">
        <v>1317</v>
      </c>
      <c r="C331" s="210" t="s">
        <v>1269</v>
      </c>
      <c r="D331" s="210" t="s">
        <v>1742</v>
      </c>
      <c r="E331" s="210" t="s">
        <v>129</v>
      </c>
      <c r="F331" s="210">
        <v>1</v>
      </c>
      <c r="G331" s="210">
        <v>1</v>
      </c>
      <c r="H331" s="210">
        <v>1</v>
      </c>
      <c r="I331" s="210">
        <v>24</v>
      </c>
      <c r="J331" s="210" t="s">
        <v>2719</v>
      </c>
      <c r="K331" s="210" t="s">
        <v>83</v>
      </c>
      <c r="L331" s="210">
        <v>24</v>
      </c>
      <c r="M331" s="210"/>
      <c r="N331" s="210" t="s">
        <v>117</v>
      </c>
      <c r="O331" s="210"/>
      <c r="P331" s="210" t="s">
        <v>1799</v>
      </c>
      <c r="Q331" s="210" t="s">
        <v>129</v>
      </c>
      <c r="R331" s="210"/>
      <c r="S331" s="210" t="s">
        <v>111</v>
      </c>
      <c r="T331" s="210" t="s">
        <v>2720</v>
      </c>
      <c r="U331" s="115" t="s">
        <v>105</v>
      </c>
      <c r="V331" s="210" t="str">
        <f>IF(W331=0,"out of scope",(INDEX('CostModel Coef'!$C$17:$C$18,W331)))</f>
        <v>out of scope</v>
      </c>
      <c r="W331" s="210">
        <v>0</v>
      </c>
      <c r="X331" s="210"/>
      <c r="Y331" s="116">
        <f>IFERROR(VLOOKUP(C331,LF_lamp!$A$8:$AI$68,35,0)*F331,0)</f>
        <v>0</v>
      </c>
      <c r="Z331" s="210"/>
      <c r="AA331" s="229">
        <f>VLOOKUP(D331,LF_Ballast!$A$8:$N$220,14,FALSE)</f>
        <v>0.9</v>
      </c>
      <c r="AB331" s="229" t="b">
        <f>VLOOKUP(D331,LF_Ballast!$A$8:$I$220,9,FALSE)="Dimming"</f>
        <v>0</v>
      </c>
      <c r="AC331" s="229" t="b">
        <f>VLOOKUP(D331,LF_Ballast!$A$8:$I$220,4,FALSE)="PS"</f>
        <v>0</v>
      </c>
      <c r="AD331" s="210"/>
      <c r="AE331" s="210">
        <f t="shared" si="51"/>
        <v>1</v>
      </c>
      <c r="AF331" s="184">
        <f t="shared" si="52"/>
        <v>0</v>
      </c>
      <c r="AG331" s="184">
        <f t="shared" si="53"/>
        <v>0</v>
      </c>
      <c r="AH331" s="184">
        <f>VLOOKUP($C331,LF_lamp!$A$8:$H$68,8,FALSE)*AE331</f>
        <v>25</v>
      </c>
      <c r="AI331" s="184">
        <f>VLOOKUP($C331,LF_lamp!$A$8:$H$68,8,FALSE)*AF331</f>
        <v>0</v>
      </c>
      <c r="AJ331" s="184">
        <f>VLOOKUP($C331,LF_lamp!$A$8:$H$68,8,FALSE)*AG331</f>
        <v>0</v>
      </c>
      <c r="AK331" s="184">
        <f t="shared" si="50"/>
        <v>1</v>
      </c>
      <c r="AL331" s="184">
        <f t="shared" si="54"/>
        <v>0</v>
      </c>
      <c r="AM331" s="184">
        <f t="shared" si="55"/>
        <v>0</v>
      </c>
      <c r="AN331" s="184"/>
      <c r="AO331" s="184" t="str">
        <f>IF($W331&gt;0,INDEX('CostModel Coef'!D$17:D$18,$W331),"")</f>
        <v/>
      </c>
      <c r="AP331" s="184" t="str">
        <f>IF($W331&gt;0,INDEX('CostModel Coef'!E$17:E$18,$W331),"")</f>
        <v/>
      </c>
      <c r="AQ331" s="184" t="str">
        <f>IF($W331&gt;0,INDEX('CostModel Coef'!F$17:F$18,$W331),"")</f>
        <v/>
      </c>
      <c r="AR331" s="184" t="str">
        <f>IF($W331&gt;0,INDEX('CostModel Coef'!G$17:G$18,$W331),"")</f>
        <v/>
      </c>
      <c r="AS331" s="184" t="str">
        <f>IF($W331&gt;0,INDEX('CostModel Coef'!H$17:H$18,$W331),"")</f>
        <v/>
      </c>
      <c r="AT331" s="184" t="str">
        <f>IF($W331&gt;0,INDEX('CostModel Coef'!I$17:I$18,$W331),"")</f>
        <v/>
      </c>
      <c r="AU331" s="184" t="str">
        <f>IF($W331&gt;0,INDEX('CostModel Coef'!J$17:J$18,$W331),"")</f>
        <v/>
      </c>
      <c r="AV331" s="184" t="str">
        <f>IF($W331&gt;0,INDEX('CostModel Coef'!K$17:K$18,$W331),"")</f>
        <v/>
      </c>
      <c r="AW331" s="184" t="str">
        <f>IF($W331&gt;0,INDEX('CostModel Coef'!L$17:L$18,$W331),"")</f>
        <v/>
      </c>
      <c r="AX331" s="184" t="str">
        <f>IF($W331&gt;0,INDEX('CostModel Coef'!M$17:M$18,$W331),"")</f>
        <v/>
      </c>
      <c r="AY331" s="184" t="str">
        <f>IF($W331&gt;0,INDEX('CostModel Coef'!N$17:N$18,$W331),"")</f>
        <v/>
      </c>
      <c r="AZ331" s="184" t="str">
        <f>IF($W331&gt;0,INDEX('CostModel Coef'!O$17:O$18,$W331),"")</f>
        <v/>
      </c>
      <c r="BA331" s="184"/>
      <c r="BB331" s="116">
        <f t="shared" si="59"/>
        <v>0</v>
      </c>
      <c r="BC331" s="116">
        <f t="shared" si="56"/>
        <v>0</v>
      </c>
      <c r="BD331" s="116">
        <f t="shared" si="57"/>
        <v>0</v>
      </c>
      <c r="BE331" s="210"/>
      <c r="BF331" s="196" t="str">
        <f t="shared" si="58"/>
        <v/>
      </c>
      <c r="BG331" s="210"/>
      <c r="BH331" s="210"/>
    </row>
    <row r="332" spans="1:60" hidden="1">
      <c r="A332" s="210" t="s">
        <v>2721</v>
      </c>
      <c r="B332" s="210" t="s">
        <v>1317</v>
      </c>
      <c r="C332" s="210" t="s">
        <v>1269</v>
      </c>
      <c r="D332" s="210" t="s">
        <v>1742</v>
      </c>
      <c r="E332" s="210" t="s">
        <v>129</v>
      </c>
      <c r="F332" s="210">
        <v>1</v>
      </c>
      <c r="G332" s="210">
        <v>0.25</v>
      </c>
      <c r="H332" s="210">
        <v>4</v>
      </c>
      <c r="I332" s="210">
        <v>22</v>
      </c>
      <c r="J332" s="210" t="s">
        <v>2722</v>
      </c>
      <c r="K332" s="210" t="s">
        <v>83</v>
      </c>
      <c r="L332" s="210">
        <v>22</v>
      </c>
      <c r="M332" s="210"/>
      <c r="N332" s="210" t="s">
        <v>117</v>
      </c>
      <c r="O332" s="210"/>
      <c r="P332" s="210" t="s">
        <v>1799</v>
      </c>
      <c r="Q332" s="210" t="s">
        <v>129</v>
      </c>
      <c r="R332" s="210"/>
      <c r="S332" s="210" t="s">
        <v>111</v>
      </c>
      <c r="T332" s="210" t="s">
        <v>2723</v>
      </c>
      <c r="U332" s="115" t="s">
        <v>105</v>
      </c>
      <c r="V332" s="210" t="str">
        <f>IF(W332=0,"out of scope",(INDEX('CostModel Coef'!$C$17:$C$18,W332)))</f>
        <v>out of scope</v>
      </c>
      <c r="W332" s="210">
        <v>0</v>
      </c>
      <c r="X332" s="210"/>
      <c r="Y332" s="116">
        <f>IFERROR(VLOOKUP(C332,LF_lamp!$A$8:$AI$68,35,0)*F332,0)</f>
        <v>0</v>
      </c>
      <c r="Z332" s="210"/>
      <c r="AA332" s="229">
        <f>VLOOKUP(D332,LF_Ballast!$A$8:$N$220,14,FALSE)</f>
        <v>0.9</v>
      </c>
      <c r="AB332" s="229" t="b">
        <f>VLOOKUP(D332,LF_Ballast!$A$8:$I$220,9,FALSE)="Dimming"</f>
        <v>0</v>
      </c>
      <c r="AC332" s="229" t="b">
        <f>VLOOKUP(D332,LF_Ballast!$A$8:$I$220,4,FALSE)="PS"</f>
        <v>0</v>
      </c>
      <c r="AD332" s="210"/>
      <c r="AE332" s="210">
        <f t="shared" si="51"/>
        <v>4</v>
      </c>
      <c r="AF332" s="184">
        <f t="shared" si="52"/>
        <v>0</v>
      </c>
      <c r="AG332" s="184">
        <f t="shared" si="53"/>
        <v>0</v>
      </c>
      <c r="AH332" s="184">
        <f>VLOOKUP($C332,LF_lamp!$A$8:$H$68,8,FALSE)*AE332</f>
        <v>100</v>
      </c>
      <c r="AI332" s="184">
        <f>VLOOKUP($C332,LF_lamp!$A$8:$H$68,8,FALSE)*AF332</f>
        <v>0</v>
      </c>
      <c r="AJ332" s="184">
        <f>VLOOKUP($C332,LF_lamp!$A$8:$H$68,8,FALSE)*AG332</f>
        <v>0</v>
      </c>
      <c r="AK332" s="184">
        <f t="shared" si="50"/>
        <v>0.25</v>
      </c>
      <c r="AL332" s="184">
        <f t="shared" si="54"/>
        <v>0</v>
      </c>
      <c r="AM332" s="184">
        <f t="shared" si="55"/>
        <v>0</v>
      </c>
      <c r="AN332" s="184"/>
      <c r="AO332" s="184" t="str">
        <f>IF($W332&gt;0,INDEX('CostModel Coef'!D$17:D$18,$W332),"")</f>
        <v/>
      </c>
      <c r="AP332" s="184" t="str">
        <f>IF($W332&gt;0,INDEX('CostModel Coef'!E$17:E$18,$W332),"")</f>
        <v/>
      </c>
      <c r="AQ332" s="184" t="str">
        <f>IF($W332&gt;0,INDEX('CostModel Coef'!F$17:F$18,$W332),"")</f>
        <v/>
      </c>
      <c r="AR332" s="184" t="str">
        <f>IF($W332&gt;0,INDEX('CostModel Coef'!G$17:G$18,$W332),"")</f>
        <v/>
      </c>
      <c r="AS332" s="184" t="str">
        <f>IF($W332&gt;0,INDEX('CostModel Coef'!H$17:H$18,$W332),"")</f>
        <v/>
      </c>
      <c r="AT332" s="184" t="str">
        <f>IF($W332&gt;0,INDEX('CostModel Coef'!I$17:I$18,$W332),"")</f>
        <v/>
      </c>
      <c r="AU332" s="184" t="str">
        <f>IF($W332&gt;0,INDEX('CostModel Coef'!J$17:J$18,$W332),"")</f>
        <v/>
      </c>
      <c r="AV332" s="184" t="str">
        <f>IF($W332&gt;0,INDEX('CostModel Coef'!K$17:K$18,$W332),"")</f>
        <v/>
      </c>
      <c r="AW332" s="184" t="str">
        <f>IF($W332&gt;0,INDEX('CostModel Coef'!L$17:L$18,$W332),"")</f>
        <v/>
      </c>
      <c r="AX332" s="184" t="str">
        <f>IF($W332&gt;0,INDEX('CostModel Coef'!M$17:M$18,$W332),"")</f>
        <v/>
      </c>
      <c r="AY332" s="184" t="str">
        <f>IF($W332&gt;0,INDEX('CostModel Coef'!N$17:N$18,$W332),"")</f>
        <v/>
      </c>
      <c r="AZ332" s="184" t="str">
        <f>IF($W332&gt;0,INDEX('CostModel Coef'!O$17:O$18,$W332),"")</f>
        <v/>
      </c>
      <c r="BA332" s="184"/>
      <c r="BB332" s="116">
        <f t="shared" si="59"/>
        <v>0</v>
      </c>
      <c r="BC332" s="116">
        <f t="shared" si="56"/>
        <v>0</v>
      </c>
      <c r="BD332" s="116">
        <f t="shared" si="57"/>
        <v>0</v>
      </c>
      <c r="BE332" s="210"/>
      <c r="BF332" s="196" t="str">
        <f t="shared" si="58"/>
        <v/>
      </c>
      <c r="BG332" s="210"/>
      <c r="BH332" s="210"/>
    </row>
    <row r="333" spans="1:60" hidden="1">
      <c r="A333" s="210" t="s">
        <v>2724</v>
      </c>
      <c r="B333" s="210" t="s">
        <v>1317</v>
      </c>
      <c r="C333" s="210" t="s">
        <v>1269</v>
      </c>
      <c r="D333" s="210" t="s">
        <v>1742</v>
      </c>
      <c r="E333" s="210" t="s">
        <v>129</v>
      </c>
      <c r="F333" s="210">
        <v>1</v>
      </c>
      <c r="G333" s="210">
        <v>0.5</v>
      </c>
      <c r="H333" s="210">
        <v>2</v>
      </c>
      <c r="I333" s="210">
        <v>23</v>
      </c>
      <c r="J333" s="210" t="s">
        <v>2725</v>
      </c>
      <c r="K333" s="210" t="s">
        <v>83</v>
      </c>
      <c r="L333" s="210">
        <v>23</v>
      </c>
      <c r="M333" s="210"/>
      <c r="N333" s="210" t="s">
        <v>117</v>
      </c>
      <c r="O333" s="210"/>
      <c r="P333" s="210" t="s">
        <v>1799</v>
      </c>
      <c r="Q333" s="210" t="s">
        <v>129</v>
      </c>
      <c r="R333" s="210"/>
      <c r="S333" s="210" t="s">
        <v>111</v>
      </c>
      <c r="T333" s="210" t="s">
        <v>2726</v>
      </c>
      <c r="U333" s="115" t="s">
        <v>105</v>
      </c>
      <c r="V333" s="210" t="str">
        <f>IF(W333=0,"out of scope",(INDEX('CostModel Coef'!$C$17:$C$18,W333)))</f>
        <v>out of scope</v>
      </c>
      <c r="W333" s="210">
        <v>0</v>
      </c>
      <c r="X333" s="210"/>
      <c r="Y333" s="116">
        <f>IFERROR(VLOOKUP(C333,LF_lamp!$A$8:$AI$68,35,0)*F333,0)</f>
        <v>0</v>
      </c>
      <c r="Z333" s="210"/>
      <c r="AA333" s="229">
        <f>VLOOKUP(D333,LF_Ballast!$A$8:$N$220,14,FALSE)</f>
        <v>0.9</v>
      </c>
      <c r="AB333" s="229" t="b">
        <f>VLOOKUP(D333,LF_Ballast!$A$8:$I$220,9,FALSE)="Dimming"</f>
        <v>0</v>
      </c>
      <c r="AC333" s="229" t="b">
        <f>VLOOKUP(D333,LF_Ballast!$A$8:$I$220,4,FALSE)="PS"</f>
        <v>0</v>
      </c>
      <c r="AD333" s="210"/>
      <c r="AE333" s="210">
        <f t="shared" si="51"/>
        <v>2</v>
      </c>
      <c r="AF333" s="184">
        <f t="shared" si="52"/>
        <v>0</v>
      </c>
      <c r="AG333" s="184">
        <f t="shared" si="53"/>
        <v>0</v>
      </c>
      <c r="AH333" s="184">
        <f>VLOOKUP($C333,LF_lamp!$A$8:$H$68,8,FALSE)*AE333</f>
        <v>50</v>
      </c>
      <c r="AI333" s="184">
        <f>VLOOKUP($C333,LF_lamp!$A$8:$H$68,8,FALSE)*AF333</f>
        <v>0</v>
      </c>
      <c r="AJ333" s="184">
        <f>VLOOKUP($C333,LF_lamp!$A$8:$H$68,8,FALSE)*AG333</f>
        <v>0</v>
      </c>
      <c r="AK333" s="184">
        <f t="shared" si="50"/>
        <v>0.5</v>
      </c>
      <c r="AL333" s="184">
        <f t="shared" si="54"/>
        <v>0</v>
      </c>
      <c r="AM333" s="184">
        <f t="shared" si="55"/>
        <v>0</v>
      </c>
      <c r="AN333" s="184"/>
      <c r="AO333" s="184" t="str">
        <f>IF($W333&gt;0,INDEX('CostModel Coef'!D$17:D$18,$W333),"")</f>
        <v/>
      </c>
      <c r="AP333" s="184" t="str">
        <f>IF($W333&gt;0,INDEX('CostModel Coef'!E$17:E$18,$W333),"")</f>
        <v/>
      </c>
      <c r="AQ333" s="184" t="str">
        <f>IF($W333&gt;0,INDEX('CostModel Coef'!F$17:F$18,$W333),"")</f>
        <v/>
      </c>
      <c r="AR333" s="184" t="str">
        <f>IF($W333&gt;0,INDEX('CostModel Coef'!G$17:G$18,$W333),"")</f>
        <v/>
      </c>
      <c r="AS333" s="184" t="str">
        <f>IF($W333&gt;0,INDEX('CostModel Coef'!H$17:H$18,$W333),"")</f>
        <v/>
      </c>
      <c r="AT333" s="184" t="str">
        <f>IF($W333&gt;0,INDEX('CostModel Coef'!I$17:I$18,$W333),"")</f>
        <v/>
      </c>
      <c r="AU333" s="184" t="str">
        <f>IF($W333&gt;0,INDEX('CostModel Coef'!J$17:J$18,$W333),"")</f>
        <v/>
      </c>
      <c r="AV333" s="184" t="str">
        <f>IF($W333&gt;0,INDEX('CostModel Coef'!K$17:K$18,$W333),"")</f>
        <v/>
      </c>
      <c r="AW333" s="184" t="str">
        <f>IF($W333&gt;0,INDEX('CostModel Coef'!L$17:L$18,$W333),"")</f>
        <v/>
      </c>
      <c r="AX333" s="184" t="str">
        <f>IF($W333&gt;0,INDEX('CostModel Coef'!M$17:M$18,$W333),"")</f>
        <v/>
      </c>
      <c r="AY333" s="184" t="str">
        <f>IF($W333&gt;0,INDEX('CostModel Coef'!N$17:N$18,$W333),"")</f>
        <v/>
      </c>
      <c r="AZ333" s="184" t="str">
        <f>IF($W333&gt;0,INDEX('CostModel Coef'!O$17:O$18,$W333),"")</f>
        <v/>
      </c>
      <c r="BA333" s="184"/>
      <c r="BB333" s="116">
        <f t="shared" si="59"/>
        <v>0</v>
      </c>
      <c r="BC333" s="116">
        <f t="shared" si="56"/>
        <v>0</v>
      </c>
      <c r="BD333" s="116">
        <f t="shared" si="57"/>
        <v>0</v>
      </c>
      <c r="BE333" s="210"/>
      <c r="BF333" s="196" t="str">
        <f t="shared" si="58"/>
        <v/>
      </c>
      <c r="BG333" s="210"/>
      <c r="BH333" s="210"/>
    </row>
    <row r="334" spans="1:60" hidden="1">
      <c r="A334" s="210" t="s">
        <v>2727</v>
      </c>
      <c r="B334" s="210" t="s">
        <v>1317</v>
      </c>
      <c r="C334" s="210" t="s">
        <v>1269</v>
      </c>
      <c r="D334" s="210" t="s">
        <v>1742</v>
      </c>
      <c r="E334" s="210" t="s">
        <v>129</v>
      </c>
      <c r="F334" s="210">
        <v>2</v>
      </c>
      <c r="G334" s="210">
        <v>0.5</v>
      </c>
      <c r="H334" s="210">
        <v>4</v>
      </c>
      <c r="I334" s="210">
        <v>45</v>
      </c>
      <c r="J334" s="210" t="s">
        <v>2728</v>
      </c>
      <c r="K334" s="210" t="s">
        <v>83</v>
      </c>
      <c r="L334" s="210">
        <v>45</v>
      </c>
      <c r="M334" s="210"/>
      <c r="N334" s="210" t="s">
        <v>117</v>
      </c>
      <c r="O334" s="210"/>
      <c r="P334" s="210" t="s">
        <v>1799</v>
      </c>
      <c r="Q334" s="210" t="s">
        <v>129</v>
      </c>
      <c r="R334" s="210"/>
      <c r="S334" s="210" t="s">
        <v>111</v>
      </c>
      <c r="T334" s="210" t="s">
        <v>2729</v>
      </c>
      <c r="U334" s="115" t="s">
        <v>105</v>
      </c>
      <c r="V334" s="210" t="str">
        <f>IF(W334=0,"out of scope",(INDEX('CostModel Coef'!$C$17:$C$18,W334)))</f>
        <v>out of scope</v>
      </c>
      <c r="W334" s="210">
        <v>0</v>
      </c>
      <c r="X334" s="210"/>
      <c r="Y334" s="116">
        <f>IFERROR(VLOOKUP(C334,LF_lamp!$A$8:$AI$68,35,0)*F334,0)</f>
        <v>0</v>
      </c>
      <c r="Z334" s="210"/>
      <c r="AA334" s="229">
        <f>VLOOKUP(D334,LF_Ballast!$A$8:$N$220,14,FALSE)</f>
        <v>0.9</v>
      </c>
      <c r="AB334" s="229" t="b">
        <f>VLOOKUP(D334,LF_Ballast!$A$8:$I$220,9,FALSE)="Dimming"</f>
        <v>0</v>
      </c>
      <c r="AC334" s="229" t="b">
        <f>VLOOKUP(D334,LF_Ballast!$A$8:$I$220,4,FALSE)="PS"</f>
        <v>0</v>
      </c>
      <c r="AD334" s="210"/>
      <c r="AE334" s="210">
        <f t="shared" si="51"/>
        <v>4</v>
      </c>
      <c r="AF334" s="184">
        <f t="shared" si="52"/>
        <v>0</v>
      </c>
      <c r="AG334" s="184">
        <f t="shared" si="53"/>
        <v>0</v>
      </c>
      <c r="AH334" s="184">
        <f>VLOOKUP($C334,LF_lamp!$A$8:$H$68,8,FALSE)*AE334</f>
        <v>100</v>
      </c>
      <c r="AI334" s="184">
        <f>VLOOKUP($C334,LF_lamp!$A$8:$H$68,8,FALSE)*AF334</f>
        <v>0</v>
      </c>
      <c r="AJ334" s="184">
        <f>VLOOKUP($C334,LF_lamp!$A$8:$H$68,8,FALSE)*AG334</f>
        <v>0</v>
      </c>
      <c r="AK334" s="184">
        <f t="shared" si="50"/>
        <v>0.5</v>
      </c>
      <c r="AL334" s="184">
        <f t="shared" si="54"/>
        <v>0</v>
      </c>
      <c r="AM334" s="184">
        <f t="shared" si="55"/>
        <v>0</v>
      </c>
      <c r="AN334" s="184"/>
      <c r="AO334" s="184" t="str">
        <f>IF($W334&gt;0,INDEX('CostModel Coef'!D$17:D$18,$W334),"")</f>
        <v/>
      </c>
      <c r="AP334" s="184" t="str">
        <f>IF($W334&gt;0,INDEX('CostModel Coef'!E$17:E$18,$W334),"")</f>
        <v/>
      </c>
      <c r="AQ334" s="184" t="str">
        <f>IF($W334&gt;0,INDEX('CostModel Coef'!F$17:F$18,$W334),"")</f>
        <v/>
      </c>
      <c r="AR334" s="184" t="str">
        <f>IF($W334&gt;0,INDEX('CostModel Coef'!G$17:G$18,$W334),"")</f>
        <v/>
      </c>
      <c r="AS334" s="184" t="str">
        <f>IF($W334&gt;0,INDEX('CostModel Coef'!H$17:H$18,$W334),"")</f>
        <v/>
      </c>
      <c r="AT334" s="184" t="str">
        <f>IF($W334&gt;0,INDEX('CostModel Coef'!I$17:I$18,$W334),"")</f>
        <v/>
      </c>
      <c r="AU334" s="184" t="str">
        <f>IF($W334&gt;0,INDEX('CostModel Coef'!J$17:J$18,$W334),"")</f>
        <v/>
      </c>
      <c r="AV334" s="184" t="str">
        <f>IF($W334&gt;0,INDEX('CostModel Coef'!K$17:K$18,$W334),"")</f>
        <v/>
      </c>
      <c r="AW334" s="184" t="str">
        <f>IF($W334&gt;0,INDEX('CostModel Coef'!L$17:L$18,$W334),"")</f>
        <v/>
      </c>
      <c r="AX334" s="184" t="str">
        <f>IF($W334&gt;0,INDEX('CostModel Coef'!M$17:M$18,$W334),"")</f>
        <v/>
      </c>
      <c r="AY334" s="184" t="str">
        <f>IF($W334&gt;0,INDEX('CostModel Coef'!N$17:N$18,$W334),"")</f>
        <v/>
      </c>
      <c r="AZ334" s="184" t="str">
        <f>IF($W334&gt;0,INDEX('CostModel Coef'!O$17:O$18,$W334),"")</f>
        <v/>
      </c>
      <c r="BA334" s="184"/>
      <c r="BB334" s="116">
        <f t="shared" si="59"/>
        <v>0</v>
      </c>
      <c r="BC334" s="116">
        <f t="shared" si="56"/>
        <v>0</v>
      </c>
      <c r="BD334" s="116">
        <f t="shared" si="57"/>
        <v>0</v>
      </c>
      <c r="BE334" s="210"/>
      <c r="BF334" s="196" t="str">
        <f t="shared" si="58"/>
        <v/>
      </c>
      <c r="BG334" s="210"/>
      <c r="BH334" s="210"/>
    </row>
    <row r="335" spans="1:60" hidden="1">
      <c r="A335" s="210" t="s">
        <v>2730</v>
      </c>
      <c r="B335" s="210" t="s">
        <v>1317</v>
      </c>
      <c r="C335" s="210" t="s">
        <v>1269</v>
      </c>
      <c r="D335" s="210" t="s">
        <v>1742</v>
      </c>
      <c r="E335" s="210" t="s">
        <v>129</v>
      </c>
      <c r="F335" s="210">
        <v>2</v>
      </c>
      <c r="G335" s="210">
        <v>1</v>
      </c>
      <c r="H335" s="210">
        <v>2</v>
      </c>
      <c r="I335" s="210">
        <v>46</v>
      </c>
      <c r="J335" s="210" t="s">
        <v>2731</v>
      </c>
      <c r="K335" s="210" t="s">
        <v>83</v>
      </c>
      <c r="L335" s="210">
        <v>46</v>
      </c>
      <c r="M335" s="210"/>
      <c r="N335" s="210" t="s">
        <v>117</v>
      </c>
      <c r="O335" s="210"/>
      <c r="P335" s="210" t="s">
        <v>1799</v>
      </c>
      <c r="Q335" s="210" t="s">
        <v>129</v>
      </c>
      <c r="R335" s="210"/>
      <c r="S335" s="210" t="s">
        <v>111</v>
      </c>
      <c r="T335" s="210" t="s">
        <v>2732</v>
      </c>
      <c r="U335" s="115" t="s">
        <v>105</v>
      </c>
      <c r="V335" s="210" t="str">
        <f>IF(W335=0,"out of scope",(INDEX('CostModel Coef'!$C$17:$C$18,W335)))</f>
        <v>out of scope</v>
      </c>
      <c r="W335" s="210">
        <v>0</v>
      </c>
      <c r="X335" s="210"/>
      <c r="Y335" s="116">
        <f>IFERROR(VLOOKUP(C335,LF_lamp!$A$8:$AI$68,35,0)*F335,0)</f>
        <v>0</v>
      </c>
      <c r="Z335" s="210"/>
      <c r="AA335" s="229">
        <f>VLOOKUP(D335,LF_Ballast!$A$8:$N$220,14,FALSE)</f>
        <v>0.9</v>
      </c>
      <c r="AB335" s="229" t="b">
        <f>VLOOKUP(D335,LF_Ballast!$A$8:$I$220,9,FALSE)="Dimming"</f>
        <v>0</v>
      </c>
      <c r="AC335" s="229" t="b">
        <f>VLOOKUP(D335,LF_Ballast!$A$8:$I$220,4,FALSE)="PS"</f>
        <v>0</v>
      </c>
      <c r="AD335" s="210"/>
      <c r="AE335" s="210">
        <f t="shared" si="51"/>
        <v>2</v>
      </c>
      <c r="AF335" s="184">
        <f t="shared" si="52"/>
        <v>0</v>
      </c>
      <c r="AG335" s="184">
        <f t="shared" si="53"/>
        <v>0</v>
      </c>
      <c r="AH335" s="184">
        <f>VLOOKUP($C335,LF_lamp!$A$8:$H$68,8,FALSE)*AE335</f>
        <v>50</v>
      </c>
      <c r="AI335" s="184">
        <f>VLOOKUP($C335,LF_lamp!$A$8:$H$68,8,FALSE)*AF335</f>
        <v>0</v>
      </c>
      <c r="AJ335" s="184">
        <f>VLOOKUP($C335,LF_lamp!$A$8:$H$68,8,FALSE)*AG335</f>
        <v>0</v>
      </c>
      <c r="AK335" s="184">
        <f t="shared" si="50"/>
        <v>1</v>
      </c>
      <c r="AL335" s="184">
        <f t="shared" si="54"/>
        <v>0</v>
      </c>
      <c r="AM335" s="184">
        <f t="shared" si="55"/>
        <v>0</v>
      </c>
      <c r="AN335" s="184"/>
      <c r="AO335" s="184" t="str">
        <f>IF($W335&gt;0,INDEX('CostModel Coef'!D$17:D$18,$W335),"")</f>
        <v/>
      </c>
      <c r="AP335" s="184" t="str">
        <f>IF($W335&gt;0,INDEX('CostModel Coef'!E$17:E$18,$W335),"")</f>
        <v/>
      </c>
      <c r="AQ335" s="184" t="str">
        <f>IF($W335&gt;0,INDEX('CostModel Coef'!F$17:F$18,$W335),"")</f>
        <v/>
      </c>
      <c r="AR335" s="184" t="str">
        <f>IF($W335&gt;0,INDEX('CostModel Coef'!G$17:G$18,$W335),"")</f>
        <v/>
      </c>
      <c r="AS335" s="184" t="str">
        <f>IF($W335&gt;0,INDEX('CostModel Coef'!H$17:H$18,$W335),"")</f>
        <v/>
      </c>
      <c r="AT335" s="184" t="str">
        <f>IF($W335&gt;0,INDEX('CostModel Coef'!I$17:I$18,$W335),"")</f>
        <v/>
      </c>
      <c r="AU335" s="184" t="str">
        <f>IF($W335&gt;0,INDEX('CostModel Coef'!J$17:J$18,$W335),"")</f>
        <v/>
      </c>
      <c r="AV335" s="184" t="str">
        <f>IF($W335&gt;0,INDEX('CostModel Coef'!K$17:K$18,$W335),"")</f>
        <v/>
      </c>
      <c r="AW335" s="184" t="str">
        <f>IF($W335&gt;0,INDEX('CostModel Coef'!L$17:L$18,$W335),"")</f>
        <v/>
      </c>
      <c r="AX335" s="184" t="str">
        <f>IF($W335&gt;0,INDEX('CostModel Coef'!M$17:M$18,$W335),"")</f>
        <v/>
      </c>
      <c r="AY335" s="184" t="str">
        <f>IF($W335&gt;0,INDEX('CostModel Coef'!N$17:N$18,$W335),"")</f>
        <v/>
      </c>
      <c r="AZ335" s="184" t="str">
        <f>IF($W335&gt;0,INDEX('CostModel Coef'!O$17:O$18,$W335),"")</f>
        <v/>
      </c>
      <c r="BA335" s="184"/>
      <c r="BB335" s="116">
        <f t="shared" si="59"/>
        <v>0</v>
      </c>
      <c r="BC335" s="116">
        <f t="shared" si="56"/>
        <v>0</v>
      </c>
      <c r="BD335" s="116">
        <f t="shared" si="57"/>
        <v>0</v>
      </c>
      <c r="BE335" s="210"/>
      <c r="BF335" s="196" t="str">
        <f t="shared" si="58"/>
        <v/>
      </c>
      <c r="BG335" s="210"/>
      <c r="BH335" s="210"/>
    </row>
    <row r="336" spans="1:60" hidden="1">
      <c r="A336" s="210" t="s">
        <v>2733</v>
      </c>
      <c r="B336" s="210" t="s">
        <v>1317</v>
      </c>
      <c r="C336" s="210" t="s">
        <v>1269</v>
      </c>
      <c r="D336" s="210" t="s">
        <v>1742</v>
      </c>
      <c r="E336" s="210" t="s">
        <v>129</v>
      </c>
      <c r="F336" s="210">
        <v>3</v>
      </c>
      <c r="G336" s="210">
        <v>1</v>
      </c>
      <c r="H336" s="210">
        <v>3</v>
      </c>
      <c r="I336" s="210">
        <v>72</v>
      </c>
      <c r="J336" s="210" t="s">
        <v>2734</v>
      </c>
      <c r="K336" s="210" t="s">
        <v>83</v>
      </c>
      <c r="L336" s="210">
        <v>72</v>
      </c>
      <c r="M336" s="210"/>
      <c r="N336" s="210" t="s">
        <v>117</v>
      </c>
      <c r="O336" s="210"/>
      <c r="P336" s="210" t="s">
        <v>1799</v>
      </c>
      <c r="Q336" s="210" t="s">
        <v>129</v>
      </c>
      <c r="R336" s="210"/>
      <c r="S336" s="210" t="s">
        <v>111</v>
      </c>
      <c r="T336" s="210" t="s">
        <v>2735</v>
      </c>
      <c r="U336" s="115" t="s">
        <v>105</v>
      </c>
      <c r="V336" s="210" t="str">
        <f>IF(W336=0,"out of scope",(INDEX('CostModel Coef'!$C$17:$C$18,W336)))</f>
        <v>out of scope</v>
      </c>
      <c r="W336" s="210">
        <v>0</v>
      </c>
      <c r="X336" s="210"/>
      <c r="Y336" s="116">
        <f>IFERROR(VLOOKUP(C336,LF_lamp!$A$8:$AI$68,35,0)*F336,0)</f>
        <v>0</v>
      </c>
      <c r="Z336" s="210"/>
      <c r="AA336" s="229">
        <f>VLOOKUP(D336,LF_Ballast!$A$8:$N$220,14,FALSE)</f>
        <v>0.9</v>
      </c>
      <c r="AB336" s="229" t="b">
        <f>VLOOKUP(D336,LF_Ballast!$A$8:$I$220,9,FALSE)="Dimming"</f>
        <v>0</v>
      </c>
      <c r="AC336" s="229" t="b">
        <f>VLOOKUP(D336,LF_Ballast!$A$8:$I$220,4,FALSE)="PS"</f>
        <v>0</v>
      </c>
      <c r="AD336" s="210"/>
      <c r="AE336" s="210">
        <f t="shared" si="51"/>
        <v>3</v>
      </c>
      <c r="AF336" s="184">
        <f t="shared" si="52"/>
        <v>0</v>
      </c>
      <c r="AG336" s="184">
        <f t="shared" si="53"/>
        <v>0</v>
      </c>
      <c r="AH336" s="184">
        <f>VLOOKUP($C336,LF_lamp!$A$8:$H$68,8,FALSE)*AE336</f>
        <v>75</v>
      </c>
      <c r="AI336" s="184">
        <f>VLOOKUP($C336,LF_lamp!$A$8:$H$68,8,FALSE)*AF336</f>
        <v>0</v>
      </c>
      <c r="AJ336" s="184">
        <f>VLOOKUP($C336,LF_lamp!$A$8:$H$68,8,FALSE)*AG336</f>
        <v>0</v>
      </c>
      <c r="AK336" s="184">
        <f t="shared" si="50"/>
        <v>1</v>
      </c>
      <c r="AL336" s="184">
        <f t="shared" si="54"/>
        <v>0</v>
      </c>
      <c r="AM336" s="184">
        <f t="shared" si="55"/>
        <v>0</v>
      </c>
      <c r="AN336" s="184"/>
      <c r="AO336" s="184" t="str">
        <f>IF($W336&gt;0,INDEX('CostModel Coef'!D$17:D$18,$W336),"")</f>
        <v/>
      </c>
      <c r="AP336" s="184" t="str">
        <f>IF($W336&gt;0,INDEX('CostModel Coef'!E$17:E$18,$W336),"")</f>
        <v/>
      </c>
      <c r="AQ336" s="184" t="str">
        <f>IF($W336&gt;0,INDEX('CostModel Coef'!F$17:F$18,$W336),"")</f>
        <v/>
      </c>
      <c r="AR336" s="184" t="str">
        <f>IF($W336&gt;0,INDEX('CostModel Coef'!G$17:G$18,$W336),"")</f>
        <v/>
      </c>
      <c r="AS336" s="184" t="str">
        <f>IF($W336&gt;0,INDEX('CostModel Coef'!H$17:H$18,$W336),"")</f>
        <v/>
      </c>
      <c r="AT336" s="184" t="str">
        <f>IF($W336&gt;0,INDEX('CostModel Coef'!I$17:I$18,$W336),"")</f>
        <v/>
      </c>
      <c r="AU336" s="184" t="str">
        <f>IF($W336&gt;0,INDEX('CostModel Coef'!J$17:J$18,$W336),"")</f>
        <v/>
      </c>
      <c r="AV336" s="184" t="str">
        <f>IF($W336&gt;0,INDEX('CostModel Coef'!K$17:K$18,$W336),"")</f>
        <v/>
      </c>
      <c r="AW336" s="184" t="str">
        <f>IF($W336&gt;0,INDEX('CostModel Coef'!L$17:L$18,$W336),"")</f>
        <v/>
      </c>
      <c r="AX336" s="184" t="str">
        <f>IF($W336&gt;0,INDEX('CostModel Coef'!M$17:M$18,$W336),"")</f>
        <v/>
      </c>
      <c r="AY336" s="184" t="str">
        <f>IF($W336&gt;0,INDEX('CostModel Coef'!N$17:N$18,$W336),"")</f>
        <v/>
      </c>
      <c r="AZ336" s="184" t="str">
        <f>IF($W336&gt;0,INDEX('CostModel Coef'!O$17:O$18,$W336),"")</f>
        <v/>
      </c>
      <c r="BA336" s="184"/>
      <c r="BB336" s="116">
        <f t="shared" si="59"/>
        <v>0</v>
      </c>
      <c r="BC336" s="116">
        <f t="shared" si="56"/>
        <v>0</v>
      </c>
      <c r="BD336" s="116">
        <f t="shared" si="57"/>
        <v>0</v>
      </c>
      <c r="BE336" s="210"/>
      <c r="BF336" s="196" t="str">
        <f t="shared" si="58"/>
        <v/>
      </c>
      <c r="BG336" s="210"/>
      <c r="BH336" s="210"/>
    </row>
    <row r="337" spans="1:60" hidden="1">
      <c r="A337" s="210" t="s">
        <v>2736</v>
      </c>
      <c r="B337" s="210" t="s">
        <v>1317</v>
      </c>
      <c r="C337" s="210" t="s">
        <v>1269</v>
      </c>
      <c r="D337" s="210" t="s">
        <v>1742</v>
      </c>
      <c r="E337" s="210" t="s">
        <v>129</v>
      </c>
      <c r="F337" s="210">
        <v>4</v>
      </c>
      <c r="G337" s="210">
        <v>1</v>
      </c>
      <c r="H337" s="210">
        <v>4</v>
      </c>
      <c r="I337" s="210">
        <v>89</v>
      </c>
      <c r="J337" s="210" t="s">
        <v>2737</v>
      </c>
      <c r="K337" s="210" t="s">
        <v>83</v>
      </c>
      <c r="L337" s="210">
        <v>89</v>
      </c>
      <c r="M337" s="210"/>
      <c r="N337" s="210" t="s">
        <v>117</v>
      </c>
      <c r="O337" s="210"/>
      <c r="P337" s="210" t="s">
        <v>1799</v>
      </c>
      <c r="Q337" s="210" t="s">
        <v>129</v>
      </c>
      <c r="R337" s="210"/>
      <c r="S337" s="210" t="s">
        <v>111</v>
      </c>
      <c r="T337" s="210" t="s">
        <v>2738</v>
      </c>
      <c r="U337" s="115" t="s">
        <v>105</v>
      </c>
      <c r="V337" s="210" t="str">
        <f>IF(W337=0,"out of scope",(INDEX('CostModel Coef'!$C$17:$C$18,W337)))</f>
        <v>out of scope</v>
      </c>
      <c r="W337" s="210">
        <v>0</v>
      </c>
      <c r="X337" s="210"/>
      <c r="Y337" s="116">
        <f>IFERROR(VLOOKUP(C337,LF_lamp!$A$8:$AI$68,35,0)*F337,0)</f>
        <v>0</v>
      </c>
      <c r="Z337" s="210"/>
      <c r="AA337" s="229">
        <f>VLOOKUP(D337,LF_Ballast!$A$8:$N$220,14,FALSE)</f>
        <v>0.9</v>
      </c>
      <c r="AB337" s="229" t="b">
        <f>VLOOKUP(D337,LF_Ballast!$A$8:$I$220,9,FALSE)="Dimming"</f>
        <v>0</v>
      </c>
      <c r="AC337" s="229" t="b">
        <f>VLOOKUP(D337,LF_Ballast!$A$8:$I$220,4,FALSE)="PS"</f>
        <v>0</v>
      </c>
      <c r="AD337" s="210"/>
      <c r="AE337" s="210">
        <f t="shared" si="51"/>
        <v>4</v>
      </c>
      <c r="AF337" s="184">
        <f t="shared" si="52"/>
        <v>0</v>
      </c>
      <c r="AG337" s="184">
        <f t="shared" si="53"/>
        <v>0</v>
      </c>
      <c r="AH337" s="184">
        <f>VLOOKUP($C337,LF_lamp!$A$8:$H$68,8,FALSE)*AE337</f>
        <v>100</v>
      </c>
      <c r="AI337" s="184">
        <f>VLOOKUP($C337,LF_lamp!$A$8:$H$68,8,FALSE)*AF337</f>
        <v>0</v>
      </c>
      <c r="AJ337" s="184">
        <f>VLOOKUP($C337,LF_lamp!$A$8:$H$68,8,FALSE)*AG337</f>
        <v>0</v>
      </c>
      <c r="AK337" s="184">
        <f t="shared" ref="AK337:AK400" si="60">IF(ISNUMBER($H337),$G337,1)</f>
        <v>1</v>
      </c>
      <c r="AL337" s="184">
        <f t="shared" si="54"/>
        <v>0</v>
      </c>
      <c r="AM337" s="184">
        <f t="shared" si="55"/>
        <v>0</v>
      </c>
      <c r="AN337" s="184"/>
      <c r="AO337" s="184" t="str">
        <f>IF($W337&gt;0,INDEX('CostModel Coef'!D$17:D$18,$W337),"")</f>
        <v/>
      </c>
      <c r="AP337" s="184" t="str">
        <f>IF($W337&gt;0,INDEX('CostModel Coef'!E$17:E$18,$W337),"")</f>
        <v/>
      </c>
      <c r="AQ337" s="184" t="str">
        <f>IF($W337&gt;0,INDEX('CostModel Coef'!F$17:F$18,$W337),"")</f>
        <v/>
      </c>
      <c r="AR337" s="184" t="str">
        <f>IF($W337&gt;0,INDEX('CostModel Coef'!G$17:G$18,$W337),"")</f>
        <v/>
      </c>
      <c r="AS337" s="184" t="str">
        <f>IF($W337&gt;0,INDEX('CostModel Coef'!H$17:H$18,$W337),"")</f>
        <v/>
      </c>
      <c r="AT337" s="184" t="str">
        <f>IF($W337&gt;0,INDEX('CostModel Coef'!I$17:I$18,$W337),"")</f>
        <v/>
      </c>
      <c r="AU337" s="184" t="str">
        <f>IF($W337&gt;0,INDEX('CostModel Coef'!J$17:J$18,$W337),"")</f>
        <v/>
      </c>
      <c r="AV337" s="184" t="str">
        <f>IF($W337&gt;0,INDEX('CostModel Coef'!K$17:K$18,$W337),"")</f>
        <v/>
      </c>
      <c r="AW337" s="184" t="str">
        <f>IF($W337&gt;0,INDEX('CostModel Coef'!L$17:L$18,$W337),"")</f>
        <v/>
      </c>
      <c r="AX337" s="184" t="str">
        <f>IF($W337&gt;0,INDEX('CostModel Coef'!M$17:M$18,$W337),"")</f>
        <v/>
      </c>
      <c r="AY337" s="184" t="str">
        <f>IF($W337&gt;0,INDEX('CostModel Coef'!N$17:N$18,$W337),"")</f>
        <v/>
      </c>
      <c r="AZ337" s="184" t="str">
        <f>IF($W337&gt;0,INDEX('CostModel Coef'!O$17:O$18,$W337),"")</f>
        <v/>
      </c>
      <c r="BA337" s="184"/>
      <c r="BB337" s="116">
        <f t="shared" si="59"/>
        <v>0</v>
      </c>
      <c r="BC337" s="116">
        <f t="shared" si="56"/>
        <v>0</v>
      </c>
      <c r="BD337" s="116">
        <f t="shared" si="57"/>
        <v>0</v>
      </c>
      <c r="BE337" s="210"/>
      <c r="BF337" s="196" t="str">
        <f t="shared" si="58"/>
        <v/>
      </c>
      <c r="BG337" s="210"/>
      <c r="BH337" s="210"/>
    </row>
    <row r="338" spans="1:60" hidden="1">
      <c r="A338" s="210" t="s">
        <v>2739</v>
      </c>
      <c r="B338" s="210" t="s">
        <v>1317</v>
      </c>
      <c r="C338" s="210" t="s">
        <v>1269</v>
      </c>
      <c r="D338" s="210" t="s">
        <v>1744</v>
      </c>
      <c r="E338" s="210" t="s">
        <v>129</v>
      </c>
      <c r="F338" s="210">
        <v>1</v>
      </c>
      <c r="G338" s="210">
        <v>1</v>
      </c>
      <c r="H338" s="210">
        <v>1</v>
      </c>
      <c r="I338" s="210">
        <v>23</v>
      </c>
      <c r="J338" s="210" t="s">
        <v>2740</v>
      </c>
      <c r="K338" s="210" t="s">
        <v>83</v>
      </c>
      <c r="L338" s="210">
        <v>23</v>
      </c>
      <c r="M338" s="210"/>
      <c r="N338" s="210" t="s">
        <v>117</v>
      </c>
      <c r="O338" s="210"/>
      <c r="P338" s="210" t="s">
        <v>1799</v>
      </c>
      <c r="Q338" s="210" t="s">
        <v>129</v>
      </c>
      <c r="R338" s="210"/>
      <c r="S338" s="210" t="s">
        <v>111</v>
      </c>
      <c r="T338" s="210" t="s">
        <v>2741</v>
      </c>
      <c r="U338" s="115" t="s">
        <v>105</v>
      </c>
      <c r="V338" s="210" t="str">
        <f>IF(W338=0,"out of scope",(INDEX('CostModel Coef'!$C$17:$C$18,W338)))</f>
        <v>out of scope</v>
      </c>
      <c r="W338" s="210">
        <v>0</v>
      </c>
      <c r="X338" s="210"/>
      <c r="Y338" s="116">
        <f>IFERROR(VLOOKUP(C338,LF_lamp!$A$8:$AI$68,35,0)*F338,0)</f>
        <v>0</v>
      </c>
      <c r="Z338" s="210"/>
      <c r="AA338" s="229">
        <f>VLOOKUP(D338,LF_Ballast!$A$8:$N$220,14,FALSE)</f>
        <v>0.82499999999999996</v>
      </c>
      <c r="AB338" s="229" t="b">
        <f>VLOOKUP(D338,LF_Ballast!$A$8:$I$220,9,FALSE)="Dimming"</f>
        <v>0</v>
      </c>
      <c r="AC338" s="229" t="b">
        <f>VLOOKUP(D338,LF_Ballast!$A$8:$I$220,4,FALSE)="PS"</f>
        <v>0</v>
      </c>
      <c r="AD338" s="210"/>
      <c r="AE338" s="210">
        <f t="shared" si="51"/>
        <v>1</v>
      </c>
      <c r="AF338" s="184">
        <f t="shared" si="52"/>
        <v>0</v>
      </c>
      <c r="AG338" s="184">
        <f t="shared" si="53"/>
        <v>0</v>
      </c>
      <c r="AH338" s="184">
        <f>VLOOKUP($C338,LF_lamp!$A$8:$H$68,8,FALSE)*AE338</f>
        <v>25</v>
      </c>
      <c r="AI338" s="184">
        <f>VLOOKUP($C338,LF_lamp!$A$8:$H$68,8,FALSE)*AF338</f>
        <v>0</v>
      </c>
      <c r="AJ338" s="184">
        <f>VLOOKUP($C338,LF_lamp!$A$8:$H$68,8,FALSE)*AG338</f>
        <v>0</v>
      </c>
      <c r="AK338" s="184">
        <f t="shared" si="60"/>
        <v>1</v>
      </c>
      <c r="AL338" s="184">
        <f t="shared" si="54"/>
        <v>0</v>
      </c>
      <c r="AM338" s="184">
        <f t="shared" si="55"/>
        <v>0</v>
      </c>
      <c r="AN338" s="184"/>
      <c r="AO338" s="184" t="str">
        <f>IF($W338&gt;0,INDEX('CostModel Coef'!D$17:D$18,$W338),"")</f>
        <v/>
      </c>
      <c r="AP338" s="184" t="str">
        <f>IF($W338&gt;0,INDEX('CostModel Coef'!E$17:E$18,$W338),"")</f>
        <v/>
      </c>
      <c r="AQ338" s="184" t="str">
        <f>IF($W338&gt;0,INDEX('CostModel Coef'!F$17:F$18,$W338),"")</f>
        <v/>
      </c>
      <c r="AR338" s="184" t="str">
        <f>IF($W338&gt;0,INDEX('CostModel Coef'!G$17:G$18,$W338),"")</f>
        <v/>
      </c>
      <c r="AS338" s="184" t="str">
        <f>IF($W338&gt;0,INDEX('CostModel Coef'!H$17:H$18,$W338),"")</f>
        <v/>
      </c>
      <c r="AT338" s="184" t="str">
        <f>IF($W338&gt;0,INDEX('CostModel Coef'!I$17:I$18,$W338),"")</f>
        <v/>
      </c>
      <c r="AU338" s="184" t="str">
        <f>IF($W338&gt;0,INDEX('CostModel Coef'!J$17:J$18,$W338),"")</f>
        <v/>
      </c>
      <c r="AV338" s="184" t="str">
        <f>IF($W338&gt;0,INDEX('CostModel Coef'!K$17:K$18,$W338),"")</f>
        <v/>
      </c>
      <c r="AW338" s="184" t="str">
        <f>IF($W338&gt;0,INDEX('CostModel Coef'!L$17:L$18,$W338),"")</f>
        <v/>
      </c>
      <c r="AX338" s="184" t="str">
        <f>IF($W338&gt;0,INDEX('CostModel Coef'!M$17:M$18,$W338),"")</f>
        <v/>
      </c>
      <c r="AY338" s="184" t="str">
        <f>IF($W338&gt;0,INDEX('CostModel Coef'!N$17:N$18,$W338),"")</f>
        <v/>
      </c>
      <c r="AZ338" s="184" t="str">
        <f>IF($W338&gt;0,INDEX('CostModel Coef'!O$17:O$18,$W338),"")</f>
        <v/>
      </c>
      <c r="BA338" s="184"/>
      <c r="BB338" s="116">
        <f t="shared" si="59"/>
        <v>0</v>
      </c>
      <c r="BC338" s="116">
        <f t="shared" si="56"/>
        <v>0</v>
      </c>
      <c r="BD338" s="116">
        <f t="shared" si="57"/>
        <v>0</v>
      </c>
      <c r="BE338" s="210"/>
      <c r="BF338" s="196" t="str">
        <f t="shared" si="58"/>
        <v/>
      </c>
      <c r="BG338" s="210"/>
      <c r="BH338" s="210"/>
    </row>
    <row r="339" spans="1:60" hidden="1">
      <c r="A339" s="210" t="s">
        <v>2742</v>
      </c>
      <c r="B339" s="210" t="s">
        <v>1317</v>
      </c>
      <c r="C339" s="210" t="s">
        <v>1269</v>
      </c>
      <c r="D339" s="210" t="s">
        <v>1744</v>
      </c>
      <c r="E339" s="210" t="s">
        <v>129</v>
      </c>
      <c r="F339" s="210">
        <v>2</v>
      </c>
      <c r="G339" s="210">
        <v>1</v>
      </c>
      <c r="H339" s="210">
        <v>2</v>
      </c>
      <c r="I339" s="210">
        <v>42</v>
      </c>
      <c r="J339" s="210" t="s">
        <v>2743</v>
      </c>
      <c r="K339" s="210" t="s">
        <v>83</v>
      </c>
      <c r="L339" s="210">
        <v>42</v>
      </c>
      <c r="M339" s="210"/>
      <c r="N339" s="210" t="s">
        <v>117</v>
      </c>
      <c r="O339" s="210"/>
      <c r="P339" s="210" t="s">
        <v>1799</v>
      </c>
      <c r="Q339" s="210" t="s">
        <v>129</v>
      </c>
      <c r="R339" s="210"/>
      <c r="S339" s="210" t="s">
        <v>111</v>
      </c>
      <c r="T339" s="210" t="s">
        <v>2744</v>
      </c>
      <c r="U339" s="115" t="s">
        <v>105</v>
      </c>
      <c r="V339" s="210" t="str">
        <f>IF(W339=0,"out of scope",(INDEX('CostModel Coef'!$C$17:$C$18,W339)))</f>
        <v>out of scope</v>
      </c>
      <c r="W339" s="210">
        <v>0</v>
      </c>
      <c r="X339" s="210"/>
      <c r="Y339" s="116">
        <f>IFERROR(VLOOKUP(C339,LF_lamp!$A$8:$AI$68,35,0)*F339,0)</f>
        <v>0</v>
      </c>
      <c r="Z339" s="210"/>
      <c r="AA339" s="229">
        <f>VLOOKUP(D339,LF_Ballast!$A$8:$N$220,14,FALSE)</f>
        <v>0.82499999999999996</v>
      </c>
      <c r="AB339" s="229" t="b">
        <f>VLOOKUP(D339,LF_Ballast!$A$8:$I$220,9,FALSE)="Dimming"</f>
        <v>0</v>
      </c>
      <c r="AC339" s="229" t="b">
        <f>VLOOKUP(D339,LF_Ballast!$A$8:$I$220,4,FALSE)="PS"</f>
        <v>0</v>
      </c>
      <c r="AD339" s="210"/>
      <c r="AE339" s="210">
        <f t="shared" si="51"/>
        <v>2</v>
      </c>
      <c r="AF339" s="184">
        <f t="shared" si="52"/>
        <v>0</v>
      </c>
      <c r="AG339" s="184">
        <f t="shared" si="53"/>
        <v>0</v>
      </c>
      <c r="AH339" s="184">
        <f>VLOOKUP($C339,LF_lamp!$A$8:$H$68,8,FALSE)*AE339</f>
        <v>50</v>
      </c>
      <c r="AI339" s="184">
        <f>VLOOKUP($C339,LF_lamp!$A$8:$H$68,8,FALSE)*AF339</f>
        <v>0</v>
      </c>
      <c r="AJ339" s="184">
        <f>VLOOKUP($C339,LF_lamp!$A$8:$H$68,8,FALSE)*AG339</f>
        <v>0</v>
      </c>
      <c r="AK339" s="184">
        <f t="shared" si="60"/>
        <v>1</v>
      </c>
      <c r="AL339" s="184">
        <f t="shared" si="54"/>
        <v>0</v>
      </c>
      <c r="AM339" s="184">
        <f t="shared" si="55"/>
        <v>0</v>
      </c>
      <c r="AN339" s="184"/>
      <c r="AO339" s="184" t="str">
        <f>IF($W339&gt;0,INDEX('CostModel Coef'!D$17:D$18,$W339),"")</f>
        <v/>
      </c>
      <c r="AP339" s="184" t="str">
        <f>IF($W339&gt;0,INDEX('CostModel Coef'!E$17:E$18,$W339),"")</f>
        <v/>
      </c>
      <c r="AQ339" s="184" t="str">
        <f>IF($W339&gt;0,INDEX('CostModel Coef'!F$17:F$18,$W339),"")</f>
        <v/>
      </c>
      <c r="AR339" s="184" t="str">
        <f>IF($W339&gt;0,INDEX('CostModel Coef'!G$17:G$18,$W339),"")</f>
        <v/>
      </c>
      <c r="AS339" s="184" t="str">
        <f>IF($W339&gt;0,INDEX('CostModel Coef'!H$17:H$18,$W339),"")</f>
        <v/>
      </c>
      <c r="AT339" s="184" t="str">
        <f>IF($W339&gt;0,INDEX('CostModel Coef'!I$17:I$18,$W339),"")</f>
        <v/>
      </c>
      <c r="AU339" s="184" t="str">
        <f>IF($W339&gt;0,INDEX('CostModel Coef'!J$17:J$18,$W339),"")</f>
        <v/>
      </c>
      <c r="AV339" s="184" t="str">
        <f>IF($W339&gt;0,INDEX('CostModel Coef'!K$17:K$18,$W339),"")</f>
        <v/>
      </c>
      <c r="AW339" s="184" t="str">
        <f>IF($W339&gt;0,INDEX('CostModel Coef'!L$17:L$18,$W339),"")</f>
        <v/>
      </c>
      <c r="AX339" s="184" t="str">
        <f>IF($W339&gt;0,INDEX('CostModel Coef'!M$17:M$18,$W339),"")</f>
        <v/>
      </c>
      <c r="AY339" s="184" t="str">
        <f>IF($W339&gt;0,INDEX('CostModel Coef'!N$17:N$18,$W339),"")</f>
        <v/>
      </c>
      <c r="AZ339" s="184" t="str">
        <f>IF($W339&gt;0,INDEX('CostModel Coef'!O$17:O$18,$W339),"")</f>
        <v/>
      </c>
      <c r="BA339" s="184"/>
      <c r="BB339" s="116">
        <f t="shared" si="59"/>
        <v>0</v>
      </c>
      <c r="BC339" s="116">
        <f t="shared" si="56"/>
        <v>0</v>
      </c>
      <c r="BD339" s="116">
        <f t="shared" si="57"/>
        <v>0</v>
      </c>
      <c r="BE339" s="210"/>
      <c r="BF339" s="196" t="str">
        <f t="shared" si="58"/>
        <v/>
      </c>
      <c r="BG339" s="210"/>
      <c r="BH339" s="210"/>
    </row>
    <row r="340" spans="1:60" hidden="1">
      <c r="A340" s="210" t="s">
        <v>2745</v>
      </c>
      <c r="B340" s="210" t="s">
        <v>1317</v>
      </c>
      <c r="C340" s="210" t="s">
        <v>1269</v>
      </c>
      <c r="D340" s="210" t="s">
        <v>1744</v>
      </c>
      <c r="E340" s="210" t="s">
        <v>129</v>
      </c>
      <c r="F340" s="210">
        <v>3</v>
      </c>
      <c r="G340" s="210">
        <v>1</v>
      </c>
      <c r="H340" s="210">
        <v>3</v>
      </c>
      <c r="I340" s="210">
        <v>62</v>
      </c>
      <c r="J340" s="210" t="s">
        <v>2746</v>
      </c>
      <c r="K340" s="210" t="s">
        <v>83</v>
      </c>
      <c r="L340" s="210">
        <v>62</v>
      </c>
      <c r="M340" s="210"/>
      <c r="N340" s="210" t="s">
        <v>117</v>
      </c>
      <c r="O340" s="210"/>
      <c r="P340" s="210" t="s">
        <v>1799</v>
      </c>
      <c r="Q340" s="210" t="s">
        <v>129</v>
      </c>
      <c r="R340" s="210"/>
      <c r="S340" s="210" t="s">
        <v>111</v>
      </c>
      <c r="T340" s="210" t="s">
        <v>2747</v>
      </c>
      <c r="U340" s="115" t="s">
        <v>105</v>
      </c>
      <c r="V340" s="210" t="str">
        <f>IF(W340=0,"out of scope",(INDEX('CostModel Coef'!$C$17:$C$18,W340)))</f>
        <v>out of scope</v>
      </c>
      <c r="W340" s="210">
        <v>0</v>
      </c>
      <c r="X340" s="210"/>
      <c r="Y340" s="116">
        <f>IFERROR(VLOOKUP(C340,LF_lamp!$A$8:$AI$68,35,0)*F340,0)</f>
        <v>0</v>
      </c>
      <c r="Z340" s="210"/>
      <c r="AA340" s="229">
        <f>VLOOKUP(D340,LF_Ballast!$A$8:$N$220,14,FALSE)</f>
        <v>0.82499999999999996</v>
      </c>
      <c r="AB340" s="229" t="b">
        <f>VLOOKUP(D340,LF_Ballast!$A$8:$I$220,9,FALSE)="Dimming"</f>
        <v>0</v>
      </c>
      <c r="AC340" s="229" t="b">
        <f>VLOOKUP(D340,LF_Ballast!$A$8:$I$220,4,FALSE)="PS"</f>
        <v>0</v>
      </c>
      <c r="AD340" s="210"/>
      <c r="AE340" s="210">
        <f t="shared" si="51"/>
        <v>3</v>
      </c>
      <c r="AF340" s="184">
        <f t="shared" si="52"/>
        <v>0</v>
      </c>
      <c r="AG340" s="184">
        <f t="shared" si="53"/>
        <v>0</v>
      </c>
      <c r="AH340" s="184">
        <f>VLOOKUP($C340,LF_lamp!$A$8:$H$68,8,FALSE)*AE340</f>
        <v>75</v>
      </c>
      <c r="AI340" s="184">
        <f>VLOOKUP($C340,LF_lamp!$A$8:$H$68,8,FALSE)*AF340</f>
        <v>0</v>
      </c>
      <c r="AJ340" s="184">
        <f>VLOOKUP($C340,LF_lamp!$A$8:$H$68,8,FALSE)*AG340</f>
        <v>0</v>
      </c>
      <c r="AK340" s="184">
        <f t="shared" si="60"/>
        <v>1</v>
      </c>
      <c r="AL340" s="184">
        <f t="shared" si="54"/>
        <v>0</v>
      </c>
      <c r="AM340" s="184">
        <f t="shared" si="55"/>
        <v>0</v>
      </c>
      <c r="AN340" s="184"/>
      <c r="AO340" s="184" t="str">
        <f>IF($W340&gt;0,INDEX('CostModel Coef'!D$17:D$18,$W340),"")</f>
        <v/>
      </c>
      <c r="AP340" s="184" t="str">
        <f>IF($W340&gt;0,INDEX('CostModel Coef'!E$17:E$18,$W340),"")</f>
        <v/>
      </c>
      <c r="AQ340" s="184" t="str">
        <f>IF($W340&gt;0,INDEX('CostModel Coef'!F$17:F$18,$W340),"")</f>
        <v/>
      </c>
      <c r="AR340" s="184" t="str">
        <f>IF($W340&gt;0,INDEX('CostModel Coef'!G$17:G$18,$W340),"")</f>
        <v/>
      </c>
      <c r="AS340" s="184" t="str">
        <f>IF($W340&gt;0,INDEX('CostModel Coef'!H$17:H$18,$W340),"")</f>
        <v/>
      </c>
      <c r="AT340" s="184" t="str">
        <f>IF($W340&gt;0,INDEX('CostModel Coef'!I$17:I$18,$W340),"")</f>
        <v/>
      </c>
      <c r="AU340" s="184" t="str">
        <f>IF($W340&gt;0,INDEX('CostModel Coef'!J$17:J$18,$W340),"")</f>
        <v/>
      </c>
      <c r="AV340" s="184" t="str">
        <f>IF($W340&gt;0,INDEX('CostModel Coef'!K$17:K$18,$W340),"")</f>
        <v/>
      </c>
      <c r="AW340" s="184" t="str">
        <f>IF($W340&gt;0,INDEX('CostModel Coef'!L$17:L$18,$W340),"")</f>
        <v/>
      </c>
      <c r="AX340" s="184" t="str">
        <f>IF($W340&gt;0,INDEX('CostModel Coef'!M$17:M$18,$W340),"")</f>
        <v/>
      </c>
      <c r="AY340" s="184" t="str">
        <f>IF($W340&gt;0,INDEX('CostModel Coef'!N$17:N$18,$W340),"")</f>
        <v/>
      </c>
      <c r="AZ340" s="184" t="str">
        <f>IF($W340&gt;0,INDEX('CostModel Coef'!O$17:O$18,$W340),"")</f>
        <v/>
      </c>
      <c r="BA340" s="184"/>
      <c r="BB340" s="116">
        <f t="shared" si="59"/>
        <v>0</v>
      </c>
      <c r="BC340" s="116">
        <f t="shared" si="56"/>
        <v>0</v>
      </c>
      <c r="BD340" s="116">
        <f t="shared" si="57"/>
        <v>0</v>
      </c>
      <c r="BE340" s="210"/>
      <c r="BF340" s="196" t="str">
        <f t="shared" si="58"/>
        <v/>
      </c>
      <c r="BG340" s="210"/>
      <c r="BH340" s="210"/>
    </row>
    <row r="341" spans="1:60" hidden="1">
      <c r="A341" s="210" t="s">
        <v>2748</v>
      </c>
      <c r="B341" s="210" t="s">
        <v>1317</v>
      </c>
      <c r="C341" s="210" t="s">
        <v>1269</v>
      </c>
      <c r="D341" s="210" t="s">
        <v>1744</v>
      </c>
      <c r="E341" s="210" t="s">
        <v>129</v>
      </c>
      <c r="F341" s="210">
        <v>4</v>
      </c>
      <c r="G341" s="210">
        <v>1</v>
      </c>
      <c r="H341" s="210">
        <v>4</v>
      </c>
      <c r="I341" s="210">
        <v>84</v>
      </c>
      <c r="J341" s="210" t="s">
        <v>2749</v>
      </c>
      <c r="K341" s="210" t="s">
        <v>83</v>
      </c>
      <c r="L341" s="210">
        <v>84</v>
      </c>
      <c r="M341" s="210"/>
      <c r="N341" s="210" t="s">
        <v>117</v>
      </c>
      <c r="O341" s="210"/>
      <c r="P341" s="210" t="s">
        <v>1799</v>
      </c>
      <c r="Q341" s="210" t="s">
        <v>129</v>
      </c>
      <c r="R341" s="210"/>
      <c r="S341" s="210" t="s">
        <v>111</v>
      </c>
      <c r="T341" s="210" t="s">
        <v>2750</v>
      </c>
      <c r="U341" s="115" t="s">
        <v>105</v>
      </c>
      <c r="V341" s="210" t="str">
        <f>IF(W341=0,"out of scope",(INDEX('CostModel Coef'!$C$17:$C$18,W341)))</f>
        <v>out of scope</v>
      </c>
      <c r="W341" s="210">
        <v>0</v>
      </c>
      <c r="X341" s="210"/>
      <c r="Y341" s="116">
        <f>IFERROR(VLOOKUP(C341,LF_lamp!$A$8:$AI$68,35,0)*F341,0)</f>
        <v>0</v>
      </c>
      <c r="Z341" s="210"/>
      <c r="AA341" s="229">
        <f>VLOOKUP(D341,LF_Ballast!$A$8:$N$220,14,FALSE)</f>
        <v>0.82499999999999996</v>
      </c>
      <c r="AB341" s="229" t="b">
        <f>VLOOKUP(D341,LF_Ballast!$A$8:$I$220,9,FALSE)="Dimming"</f>
        <v>0</v>
      </c>
      <c r="AC341" s="229" t="b">
        <f>VLOOKUP(D341,LF_Ballast!$A$8:$I$220,4,FALSE)="PS"</f>
        <v>0</v>
      </c>
      <c r="AD341" s="210"/>
      <c r="AE341" s="210">
        <f t="shared" si="51"/>
        <v>4</v>
      </c>
      <c r="AF341" s="184">
        <f t="shared" si="52"/>
        <v>0</v>
      </c>
      <c r="AG341" s="184">
        <f t="shared" si="53"/>
        <v>0</v>
      </c>
      <c r="AH341" s="184">
        <f>VLOOKUP($C341,LF_lamp!$A$8:$H$68,8,FALSE)*AE341</f>
        <v>100</v>
      </c>
      <c r="AI341" s="184">
        <f>VLOOKUP($C341,LF_lamp!$A$8:$H$68,8,FALSE)*AF341</f>
        <v>0</v>
      </c>
      <c r="AJ341" s="184">
        <f>VLOOKUP($C341,LF_lamp!$A$8:$H$68,8,FALSE)*AG341</f>
        <v>0</v>
      </c>
      <c r="AK341" s="184">
        <f t="shared" si="60"/>
        <v>1</v>
      </c>
      <c r="AL341" s="184">
        <f t="shared" si="54"/>
        <v>0</v>
      </c>
      <c r="AM341" s="184">
        <f t="shared" si="55"/>
        <v>0</v>
      </c>
      <c r="AN341" s="184"/>
      <c r="AO341" s="184" t="str">
        <f>IF($W341&gt;0,INDEX('CostModel Coef'!D$17:D$18,$W341),"")</f>
        <v/>
      </c>
      <c r="AP341" s="184" t="str">
        <f>IF($W341&gt;0,INDEX('CostModel Coef'!E$17:E$18,$W341),"")</f>
        <v/>
      </c>
      <c r="AQ341" s="184" t="str">
        <f>IF($W341&gt;0,INDEX('CostModel Coef'!F$17:F$18,$W341),"")</f>
        <v/>
      </c>
      <c r="AR341" s="184" t="str">
        <f>IF($W341&gt;0,INDEX('CostModel Coef'!G$17:G$18,$W341),"")</f>
        <v/>
      </c>
      <c r="AS341" s="184" t="str">
        <f>IF($W341&gt;0,INDEX('CostModel Coef'!H$17:H$18,$W341),"")</f>
        <v/>
      </c>
      <c r="AT341" s="184" t="str">
        <f>IF($W341&gt;0,INDEX('CostModel Coef'!I$17:I$18,$W341),"")</f>
        <v/>
      </c>
      <c r="AU341" s="184" t="str">
        <f>IF($W341&gt;0,INDEX('CostModel Coef'!J$17:J$18,$W341),"")</f>
        <v/>
      </c>
      <c r="AV341" s="184" t="str">
        <f>IF($W341&gt;0,INDEX('CostModel Coef'!K$17:K$18,$W341),"")</f>
        <v/>
      </c>
      <c r="AW341" s="184" t="str">
        <f>IF($W341&gt;0,INDEX('CostModel Coef'!L$17:L$18,$W341),"")</f>
        <v/>
      </c>
      <c r="AX341" s="184" t="str">
        <f>IF($W341&gt;0,INDEX('CostModel Coef'!M$17:M$18,$W341),"")</f>
        <v/>
      </c>
      <c r="AY341" s="184" t="str">
        <f>IF($W341&gt;0,INDEX('CostModel Coef'!N$17:N$18,$W341),"")</f>
        <v/>
      </c>
      <c r="AZ341" s="184" t="str">
        <f>IF($W341&gt;0,INDEX('CostModel Coef'!O$17:O$18,$W341),"")</f>
        <v/>
      </c>
      <c r="BA341" s="184"/>
      <c r="BB341" s="116">
        <f t="shared" si="59"/>
        <v>0</v>
      </c>
      <c r="BC341" s="116">
        <f t="shared" si="56"/>
        <v>0</v>
      </c>
      <c r="BD341" s="116">
        <f t="shared" si="57"/>
        <v>0</v>
      </c>
      <c r="BE341" s="210"/>
      <c r="BF341" s="196" t="str">
        <f t="shared" si="58"/>
        <v/>
      </c>
      <c r="BG341" s="210"/>
      <c r="BH341" s="210"/>
    </row>
    <row r="342" spans="1:60" hidden="1">
      <c r="A342" s="210" t="s">
        <v>2751</v>
      </c>
      <c r="B342" s="210" t="s">
        <v>1317</v>
      </c>
      <c r="C342" s="210" t="s">
        <v>1269</v>
      </c>
      <c r="D342" s="210" t="s">
        <v>1746</v>
      </c>
      <c r="E342" s="210" t="s">
        <v>129</v>
      </c>
      <c r="F342" s="210">
        <v>2</v>
      </c>
      <c r="G342" s="210">
        <v>1</v>
      </c>
      <c r="H342" s="210">
        <v>2</v>
      </c>
      <c r="I342" s="210">
        <v>70</v>
      </c>
      <c r="J342" s="210" t="s">
        <v>2752</v>
      </c>
      <c r="K342" s="210" t="s">
        <v>83</v>
      </c>
      <c r="L342" s="210">
        <v>70</v>
      </c>
      <c r="M342" s="210"/>
      <c r="N342" s="210" t="s">
        <v>117</v>
      </c>
      <c r="O342" s="210"/>
      <c r="P342" s="210" t="s">
        <v>1799</v>
      </c>
      <c r="Q342" s="210" t="s">
        <v>129</v>
      </c>
      <c r="R342" s="210"/>
      <c r="S342" s="210" t="s">
        <v>111</v>
      </c>
      <c r="T342" s="210" t="s">
        <v>2753</v>
      </c>
      <c r="U342" s="115" t="s">
        <v>105</v>
      </c>
      <c r="V342" s="210" t="str">
        <f>IF(W342=0,"out of scope",(INDEX('CostModel Coef'!$C$17:$C$18,W342)))</f>
        <v>out of scope</v>
      </c>
      <c r="W342" s="210">
        <v>0</v>
      </c>
      <c r="X342" s="210"/>
      <c r="Y342" s="116">
        <f>IFERROR(VLOOKUP(C342,LF_lamp!$A$8:$AI$68,35,0)*F342,0)</f>
        <v>0</v>
      </c>
      <c r="Z342" s="210"/>
      <c r="AA342" s="229">
        <f>VLOOKUP(D342,LF_Ballast!$A$8:$N$220,14,FALSE)</f>
        <v>1.125</v>
      </c>
      <c r="AB342" s="229" t="b">
        <f>VLOOKUP(D342,LF_Ballast!$A$8:$I$220,9,FALSE)="Dimming"</f>
        <v>0</v>
      </c>
      <c r="AC342" s="229" t="b">
        <f>VLOOKUP(D342,LF_Ballast!$A$8:$I$220,4,FALSE)="PS"</f>
        <v>0</v>
      </c>
      <c r="AD342" s="210"/>
      <c r="AE342" s="210">
        <f t="shared" si="51"/>
        <v>2</v>
      </c>
      <c r="AF342" s="184">
        <f t="shared" si="52"/>
        <v>0</v>
      </c>
      <c r="AG342" s="184">
        <f t="shared" si="53"/>
        <v>0</v>
      </c>
      <c r="AH342" s="184">
        <f>VLOOKUP($C342,LF_lamp!$A$8:$H$68,8,FALSE)*AE342</f>
        <v>50</v>
      </c>
      <c r="AI342" s="184">
        <f>VLOOKUP($C342,LF_lamp!$A$8:$H$68,8,FALSE)*AF342</f>
        <v>0</v>
      </c>
      <c r="AJ342" s="184">
        <f>VLOOKUP($C342,LF_lamp!$A$8:$H$68,8,FALSE)*AG342</f>
        <v>0</v>
      </c>
      <c r="AK342" s="184">
        <f t="shared" si="60"/>
        <v>1</v>
      </c>
      <c r="AL342" s="184">
        <f t="shared" si="54"/>
        <v>0</v>
      </c>
      <c r="AM342" s="184">
        <f t="shared" si="55"/>
        <v>0</v>
      </c>
      <c r="AN342" s="184"/>
      <c r="AO342" s="184" t="str">
        <f>IF($W342&gt;0,INDEX('CostModel Coef'!D$17:D$18,$W342),"")</f>
        <v/>
      </c>
      <c r="AP342" s="184" t="str">
        <f>IF($W342&gt;0,INDEX('CostModel Coef'!E$17:E$18,$W342),"")</f>
        <v/>
      </c>
      <c r="AQ342" s="184" t="str">
        <f>IF($W342&gt;0,INDEX('CostModel Coef'!F$17:F$18,$W342),"")</f>
        <v/>
      </c>
      <c r="AR342" s="184" t="str">
        <f>IF($W342&gt;0,INDEX('CostModel Coef'!G$17:G$18,$W342),"")</f>
        <v/>
      </c>
      <c r="AS342" s="184" t="str">
        <f>IF($W342&gt;0,INDEX('CostModel Coef'!H$17:H$18,$W342),"")</f>
        <v/>
      </c>
      <c r="AT342" s="184" t="str">
        <f>IF($W342&gt;0,INDEX('CostModel Coef'!I$17:I$18,$W342),"")</f>
        <v/>
      </c>
      <c r="AU342" s="184" t="str">
        <f>IF($W342&gt;0,INDEX('CostModel Coef'!J$17:J$18,$W342),"")</f>
        <v/>
      </c>
      <c r="AV342" s="184" t="str">
        <f>IF($W342&gt;0,INDEX('CostModel Coef'!K$17:K$18,$W342),"")</f>
        <v/>
      </c>
      <c r="AW342" s="184" t="str">
        <f>IF($W342&gt;0,INDEX('CostModel Coef'!L$17:L$18,$W342),"")</f>
        <v/>
      </c>
      <c r="AX342" s="184" t="str">
        <f>IF($W342&gt;0,INDEX('CostModel Coef'!M$17:M$18,$W342),"")</f>
        <v/>
      </c>
      <c r="AY342" s="184" t="str">
        <f>IF($W342&gt;0,INDEX('CostModel Coef'!N$17:N$18,$W342),"")</f>
        <v/>
      </c>
      <c r="AZ342" s="184" t="str">
        <f>IF($W342&gt;0,INDEX('CostModel Coef'!O$17:O$18,$W342),"")</f>
        <v/>
      </c>
      <c r="BA342" s="184"/>
      <c r="BB342" s="116">
        <f t="shared" si="59"/>
        <v>0</v>
      </c>
      <c r="BC342" s="116">
        <f t="shared" si="56"/>
        <v>0</v>
      </c>
      <c r="BD342" s="116">
        <f t="shared" si="57"/>
        <v>0</v>
      </c>
      <c r="BE342" s="210"/>
      <c r="BF342" s="196" t="str">
        <f t="shared" si="58"/>
        <v/>
      </c>
      <c r="BG342" s="210"/>
      <c r="BH342" s="210"/>
    </row>
    <row r="343" spans="1:60" hidden="1">
      <c r="A343" s="210" t="s">
        <v>2754</v>
      </c>
      <c r="B343" s="210" t="s">
        <v>1317</v>
      </c>
      <c r="C343" s="210" t="s">
        <v>1271</v>
      </c>
      <c r="D343" s="210" t="s">
        <v>1342</v>
      </c>
      <c r="E343" s="210" t="s">
        <v>129</v>
      </c>
      <c r="F343" s="210">
        <v>4</v>
      </c>
      <c r="G343" s="210">
        <v>2</v>
      </c>
      <c r="H343" s="210">
        <v>2</v>
      </c>
      <c r="I343" s="210">
        <v>112</v>
      </c>
      <c r="J343" s="210"/>
      <c r="K343" s="210" t="s">
        <v>83</v>
      </c>
      <c r="L343" s="210">
        <v>112</v>
      </c>
      <c r="M343" s="210"/>
      <c r="N343" s="210" t="s">
        <v>117</v>
      </c>
      <c r="O343" s="210"/>
      <c r="P343" s="210" t="s">
        <v>1799</v>
      </c>
      <c r="Q343" s="210" t="s">
        <v>129</v>
      </c>
      <c r="R343" s="210"/>
      <c r="S343" s="210" t="s">
        <v>111</v>
      </c>
      <c r="T343" s="210" t="s">
        <v>2755</v>
      </c>
      <c r="U343" s="115" t="s">
        <v>105</v>
      </c>
      <c r="V343" s="210" t="str">
        <f>IF(W343=0,"out of scope",(INDEX('CostModel Coef'!$C$17:$C$18,W343)))</f>
        <v>Elec</v>
      </c>
      <c r="W343" s="210">
        <v>2</v>
      </c>
      <c r="X343" s="210"/>
      <c r="Y343" s="116">
        <f>IFERROR(VLOOKUP(C343,LF_lamp!$A$8:$AI$68,35,0)*F343,0)</f>
        <v>32.24</v>
      </c>
      <c r="Z343" s="210"/>
      <c r="AA343" s="229">
        <f>VLOOKUP(D343,LF_Ballast!$A$8:$N$220,14,FALSE)</f>
        <v>1.0249999999999999</v>
      </c>
      <c r="AB343" s="229" t="b">
        <f>VLOOKUP(D343,LF_Ballast!$A$8:$I$220,9,FALSE)="Dimming"</f>
        <v>0</v>
      </c>
      <c r="AC343" s="229" t="b">
        <f>VLOOKUP(D343,LF_Ballast!$A$8:$I$220,4,FALSE)="PS"</f>
        <v>0</v>
      </c>
      <c r="AD343" s="210"/>
      <c r="AE343" s="210">
        <f t="shared" si="51"/>
        <v>2</v>
      </c>
      <c r="AF343" s="184">
        <f t="shared" si="52"/>
        <v>0</v>
      </c>
      <c r="AG343" s="184">
        <f t="shared" si="53"/>
        <v>0</v>
      </c>
      <c r="AH343" s="184">
        <f>VLOOKUP($C343,LF_lamp!$A$8:$H$68,8,FALSE)*AE343</f>
        <v>50</v>
      </c>
      <c r="AI343" s="184">
        <f>VLOOKUP($C343,LF_lamp!$A$8:$H$68,8,FALSE)*AF343</f>
        <v>0</v>
      </c>
      <c r="AJ343" s="184">
        <f>VLOOKUP($C343,LF_lamp!$A$8:$H$68,8,FALSE)*AG343</f>
        <v>0</v>
      </c>
      <c r="AK343" s="184">
        <f t="shared" si="60"/>
        <v>2</v>
      </c>
      <c r="AL343" s="184">
        <f t="shared" si="54"/>
        <v>0</v>
      </c>
      <c r="AM343" s="184">
        <f t="shared" si="55"/>
        <v>0</v>
      </c>
      <c r="AN343" s="184"/>
      <c r="AO343" s="184">
        <f>IF($W343&gt;0,INDEX('CostModel Coef'!D$17:D$18,$W343),"")</f>
        <v>21.92</v>
      </c>
      <c r="AP343" s="184">
        <f>IF($W343&gt;0,INDEX('CostModel Coef'!E$17:E$18,$W343),"")</f>
        <v>0.161</v>
      </c>
      <c r="AQ343" s="184">
        <f>IF($W343&gt;0,INDEX('CostModel Coef'!F$17:F$18,$W343),"")</f>
        <v>19</v>
      </c>
      <c r="AR343" s="184">
        <f>IF($W343&gt;0,INDEX('CostModel Coef'!G$17:G$18,$W343),"")</f>
        <v>116</v>
      </c>
      <c r="AS343" s="184">
        <f>IF($W343&gt;0,INDEX('CostModel Coef'!H$17:H$18,$W343),"")</f>
        <v>-11.27</v>
      </c>
      <c r="AT343" s="184">
        <f>IF($W343&gt;0,INDEX('CostModel Coef'!I$17:I$18,$W343),"")</f>
        <v>0.74</v>
      </c>
      <c r="AU343" s="184">
        <f>IF($W343&gt;0,INDEX('CostModel Coef'!J$17:J$18,$W343),"")</f>
        <v>1.18</v>
      </c>
      <c r="AV343" s="184">
        <f>IF($W343&gt;0,INDEX('CostModel Coef'!K$17:K$18,$W343),"")</f>
        <v>31.59</v>
      </c>
      <c r="AW343" s="184">
        <f>IF($W343&gt;0,INDEX('CostModel Coef'!L$17:L$18,$W343),"")</f>
        <v>17.190000000000001</v>
      </c>
      <c r="AX343" s="184">
        <f>IF($W343&gt;0,INDEX('CostModel Coef'!M$17:M$18,$W343),"")</f>
        <v>0</v>
      </c>
      <c r="AY343" s="184">
        <f>IF($W343&gt;0,INDEX('CostModel Coef'!N$17:N$18,$W343),"")</f>
        <v>0</v>
      </c>
      <c r="AZ343" s="184">
        <f>IF($W343&gt;0,INDEX('CostModel Coef'!O$17:O$18,$W343),"")</f>
        <v>-10.14</v>
      </c>
      <c r="BA343" s="184"/>
      <c r="BB343" s="116">
        <f t="shared" si="59"/>
        <v>39.660000000000004</v>
      </c>
      <c r="BC343" s="116">
        <f t="shared" si="56"/>
        <v>0</v>
      </c>
      <c r="BD343" s="116">
        <f t="shared" si="57"/>
        <v>0</v>
      </c>
      <c r="BE343" s="210"/>
      <c r="BF343" s="196">
        <f t="shared" si="58"/>
        <v>71.900000000000006</v>
      </c>
      <c r="BG343" s="210"/>
      <c r="BH343" s="210"/>
    </row>
    <row r="344" spans="1:60" hidden="1">
      <c r="A344" s="210" t="s">
        <v>2756</v>
      </c>
      <c r="B344" s="210" t="s">
        <v>1317</v>
      </c>
      <c r="C344" s="210" t="s">
        <v>1271</v>
      </c>
      <c r="D344" s="210" t="s">
        <v>1342</v>
      </c>
      <c r="E344" s="210" t="s">
        <v>129</v>
      </c>
      <c r="F344" s="210">
        <v>4</v>
      </c>
      <c r="G344" s="210">
        <v>1</v>
      </c>
      <c r="H344" s="210">
        <v>4</v>
      </c>
      <c r="I344" s="210">
        <v>113</v>
      </c>
      <c r="J344" s="210"/>
      <c r="K344" s="210" t="s">
        <v>83</v>
      </c>
      <c r="L344" s="210">
        <v>113</v>
      </c>
      <c r="M344" s="210"/>
      <c r="N344" s="210" t="s">
        <v>117</v>
      </c>
      <c r="O344" s="210"/>
      <c r="P344" s="210" t="s">
        <v>1799</v>
      </c>
      <c r="Q344" s="210" t="s">
        <v>129</v>
      </c>
      <c r="R344" s="210"/>
      <c r="S344" s="210" t="s">
        <v>111</v>
      </c>
      <c r="T344" s="210" t="s">
        <v>2757</v>
      </c>
      <c r="U344" s="115" t="s">
        <v>105</v>
      </c>
      <c r="V344" s="210" t="str">
        <f>IF(W344=0,"out of scope",(INDEX('CostModel Coef'!$C$17:$C$18,W344)))</f>
        <v>Elec</v>
      </c>
      <c r="W344" s="210">
        <v>2</v>
      </c>
      <c r="X344" s="210"/>
      <c r="Y344" s="116">
        <f>IFERROR(VLOOKUP(C344,LF_lamp!$A$8:$AI$68,35,0)*F344,0)</f>
        <v>32.24</v>
      </c>
      <c r="Z344" s="210"/>
      <c r="AA344" s="229">
        <f>VLOOKUP(D344,LF_Ballast!$A$8:$N$220,14,FALSE)</f>
        <v>1.0249999999999999</v>
      </c>
      <c r="AB344" s="229" t="b">
        <f>VLOOKUP(D344,LF_Ballast!$A$8:$I$220,9,FALSE)="Dimming"</f>
        <v>0</v>
      </c>
      <c r="AC344" s="229" t="b">
        <f>VLOOKUP(D344,LF_Ballast!$A$8:$I$220,4,FALSE)="PS"</f>
        <v>0</v>
      </c>
      <c r="AD344" s="210"/>
      <c r="AE344" s="210">
        <f t="shared" si="51"/>
        <v>4</v>
      </c>
      <c r="AF344" s="184">
        <f t="shared" si="52"/>
        <v>0</v>
      </c>
      <c r="AG344" s="184">
        <f t="shared" si="53"/>
        <v>0</v>
      </c>
      <c r="AH344" s="184">
        <f>VLOOKUP($C344,LF_lamp!$A$8:$H$68,8,FALSE)*AE344</f>
        <v>100</v>
      </c>
      <c r="AI344" s="184">
        <f>VLOOKUP($C344,LF_lamp!$A$8:$H$68,8,FALSE)*AF344</f>
        <v>0</v>
      </c>
      <c r="AJ344" s="184">
        <f>VLOOKUP($C344,LF_lamp!$A$8:$H$68,8,FALSE)*AG344</f>
        <v>0</v>
      </c>
      <c r="AK344" s="184">
        <f t="shared" si="60"/>
        <v>1</v>
      </c>
      <c r="AL344" s="184">
        <f t="shared" si="54"/>
        <v>0</v>
      </c>
      <c r="AM344" s="184">
        <f t="shared" si="55"/>
        <v>0</v>
      </c>
      <c r="AN344" s="184"/>
      <c r="AO344" s="184">
        <f>IF($W344&gt;0,INDEX('CostModel Coef'!D$17:D$18,$W344),"")</f>
        <v>21.92</v>
      </c>
      <c r="AP344" s="184">
        <f>IF($W344&gt;0,INDEX('CostModel Coef'!E$17:E$18,$W344),"")</f>
        <v>0.161</v>
      </c>
      <c r="AQ344" s="184">
        <f>IF($W344&gt;0,INDEX('CostModel Coef'!F$17:F$18,$W344),"")</f>
        <v>19</v>
      </c>
      <c r="AR344" s="184">
        <f>IF($W344&gt;0,INDEX('CostModel Coef'!G$17:G$18,$W344),"")</f>
        <v>116</v>
      </c>
      <c r="AS344" s="184">
        <f>IF($W344&gt;0,INDEX('CostModel Coef'!H$17:H$18,$W344),"")</f>
        <v>-11.27</v>
      </c>
      <c r="AT344" s="184">
        <f>IF($W344&gt;0,INDEX('CostModel Coef'!I$17:I$18,$W344),"")</f>
        <v>0.74</v>
      </c>
      <c r="AU344" s="184">
        <f>IF($W344&gt;0,INDEX('CostModel Coef'!J$17:J$18,$W344),"")</f>
        <v>1.18</v>
      </c>
      <c r="AV344" s="184">
        <f>IF($W344&gt;0,INDEX('CostModel Coef'!K$17:K$18,$W344),"")</f>
        <v>31.59</v>
      </c>
      <c r="AW344" s="184">
        <f>IF($W344&gt;0,INDEX('CostModel Coef'!L$17:L$18,$W344),"")</f>
        <v>17.190000000000001</v>
      </c>
      <c r="AX344" s="184">
        <f>IF($W344&gt;0,INDEX('CostModel Coef'!M$17:M$18,$W344),"")</f>
        <v>0</v>
      </c>
      <c r="AY344" s="184">
        <f>IF($W344&gt;0,INDEX('CostModel Coef'!N$17:N$18,$W344),"")</f>
        <v>0</v>
      </c>
      <c r="AZ344" s="184">
        <f>IF($W344&gt;0,INDEX('CostModel Coef'!O$17:O$18,$W344),"")</f>
        <v>-10.14</v>
      </c>
      <c r="BA344" s="184"/>
      <c r="BB344" s="116">
        <f t="shared" si="59"/>
        <v>27.880000000000003</v>
      </c>
      <c r="BC344" s="116">
        <f t="shared" si="56"/>
        <v>0</v>
      </c>
      <c r="BD344" s="116">
        <f t="shared" si="57"/>
        <v>0</v>
      </c>
      <c r="BE344" s="210"/>
      <c r="BF344" s="196">
        <f t="shared" si="58"/>
        <v>60.12</v>
      </c>
      <c r="BG344" s="210"/>
      <c r="BH344" s="210"/>
    </row>
    <row r="345" spans="1:60" hidden="1">
      <c r="A345" s="210" t="s">
        <v>2758</v>
      </c>
      <c r="B345" s="210" t="s">
        <v>1317</v>
      </c>
      <c r="C345" s="210" t="s">
        <v>1271</v>
      </c>
      <c r="D345" s="210" t="s">
        <v>1342</v>
      </c>
      <c r="E345" s="210" t="s">
        <v>129</v>
      </c>
      <c r="F345" s="210">
        <v>1</v>
      </c>
      <c r="G345" s="210">
        <v>1</v>
      </c>
      <c r="H345" s="210">
        <v>1</v>
      </c>
      <c r="I345" s="210">
        <v>30</v>
      </c>
      <c r="J345" s="210"/>
      <c r="K345" s="210" t="s">
        <v>83</v>
      </c>
      <c r="L345" s="210">
        <v>30</v>
      </c>
      <c r="M345" s="210"/>
      <c r="N345" s="210" t="s">
        <v>117</v>
      </c>
      <c r="O345" s="210"/>
      <c r="P345" s="210" t="s">
        <v>1799</v>
      </c>
      <c r="Q345" s="210" t="s">
        <v>129</v>
      </c>
      <c r="R345" s="210"/>
      <c r="S345" s="210" t="s">
        <v>111</v>
      </c>
      <c r="T345" s="210" t="s">
        <v>2759</v>
      </c>
      <c r="U345" s="115" t="s">
        <v>105</v>
      </c>
      <c r="V345" s="210" t="str">
        <f>IF(W345=0,"out of scope",(INDEX('CostModel Coef'!$C$17:$C$18,W345)))</f>
        <v>Elec</v>
      </c>
      <c r="W345" s="210">
        <v>2</v>
      </c>
      <c r="X345" s="210"/>
      <c r="Y345" s="116">
        <f>IFERROR(VLOOKUP(C345,LF_lamp!$A$8:$AI$68,35,0)*F345,0)</f>
        <v>8.06</v>
      </c>
      <c r="Z345" s="210"/>
      <c r="AA345" s="229">
        <f>VLOOKUP(D345,LF_Ballast!$A$8:$N$220,14,FALSE)</f>
        <v>1.0249999999999999</v>
      </c>
      <c r="AB345" s="229" t="b">
        <f>VLOOKUP(D345,LF_Ballast!$A$8:$I$220,9,FALSE)="Dimming"</f>
        <v>0</v>
      </c>
      <c r="AC345" s="229" t="b">
        <f>VLOOKUP(D345,LF_Ballast!$A$8:$I$220,4,FALSE)="PS"</f>
        <v>0</v>
      </c>
      <c r="AD345" s="210"/>
      <c r="AE345" s="210">
        <f t="shared" si="51"/>
        <v>1</v>
      </c>
      <c r="AF345" s="184">
        <f t="shared" si="52"/>
        <v>0</v>
      </c>
      <c r="AG345" s="184">
        <f t="shared" si="53"/>
        <v>0</v>
      </c>
      <c r="AH345" s="184">
        <f>VLOOKUP($C345,LF_lamp!$A$8:$H$68,8,FALSE)*AE345</f>
        <v>25</v>
      </c>
      <c r="AI345" s="184">
        <f>VLOOKUP($C345,LF_lamp!$A$8:$H$68,8,FALSE)*AF345</f>
        <v>0</v>
      </c>
      <c r="AJ345" s="184">
        <f>VLOOKUP($C345,LF_lamp!$A$8:$H$68,8,FALSE)*AG345</f>
        <v>0</v>
      </c>
      <c r="AK345" s="184">
        <f t="shared" si="60"/>
        <v>1</v>
      </c>
      <c r="AL345" s="184">
        <f t="shared" si="54"/>
        <v>0</v>
      </c>
      <c r="AM345" s="184">
        <f t="shared" si="55"/>
        <v>0</v>
      </c>
      <c r="AN345" s="184"/>
      <c r="AO345" s="184">
        <f>IF($W345&gt;0,INDEX('CostModel Coef'!D$17:D$18,$W345),"")</f>
        <v>21.92</v>
      </c>
      <c r="AP345" s="184">
        <f>IF($W345&gt;0,INDEX('CostModel Coef'!E$17:E$18,$W345),"")</f>
        <v>0.161</v>
      </c>
      <c r="AQ345" s="184">
        <f>IF($W345&gt;0,INDEX('CostModel Coef'!F$17:F$18,$W345),"")</f>
        <v>19</v>
      </c>
      <c r="AR345" s="184">
        <f>IF($W345&gt;0,INDEX('CostModel Coef'!G$17:G$18,$W345),"")</f>
        <v>116</v>
      </c>
      <c r="AS345" s="184">
        <f>IF($W345&gt;0,INDEX('CostModel Coef'!H$17:H$18,$W345),"")</f>
        <v>-11.27</v>
      </c>
      <c r="AT345" s="184">
        <f>IF($W345&gt;0,INDEX('CostModel Coef'!I$17:I$18,$W345),"")</f>
        <v>0.74</v>
      </c>
      <c r="AU345" s="184">
        <f>IF($W345&gt;0,INDEX('CostModel Coef'!J$17:J$18,$W345),"")</f>
        <v>1.18</v>
      </c>
      <c r="AV345" s="184">
        <f>IF($W345&gt;0,INDEX('CostModel Coef'!K$17:K$18,$W345),"")</f>
        <v>31.59</v>
      </c>
      <c r="AW345" s="184">
        <f>IF($W345&gt;0,INDEX('CostModel Coef'!L$17:L$18,$W345),"")</f>
        <v>17.190000000000001</v>
      </c>
      <c r="AX345" s="184">
        <f>IF($W345&gt;0,INDEX('CostModel Coef'!M$17:M$18,$W345),"")</f>
        <v>0</v>
      </c>
      <c r="AY345" s="184">
        <f>IF($W345&gt;0,INDEX('CostModel Coef'!N$17:N$18,$W345),"")</f>
        <v>0</v>
      </c>
      <c r="AZ345" s="184">
        <f>IF($W345&gt;0,INDEX('CostModel Coef'!O$17:O$18,$W345),"")</f>
        <v>-10.14</v>
      </c>
      <c r="BA345" s="184"/>
      <c r="BB345" s="116">
        <f t="shared" si="59"/>
        <v>15.805</v>
      </c>
      <c r="BC345" s="116">
        <f t="shared" si="56"/>
        <v>0</v>
      </c>
      <c r="BD345" s="116">
        <f t="shared" si="57"/>
        <v>0</v>
      </c>
      <c r="BE345" s="210"/>
      <c r="BF345" s="196">
        <f t="shared" si="58"/>
        <v>23.87</v>
      </c>
      <c r="BG345" s="210"/>
      <c r="BH345" s="210"/>
    </row>
    <row r="346" spans="1:60" hidden="1">
      <c r="A346" s="210" t="s">
        <v>2760</v>
      </c>
      <c r="B346" s="210" t="s">
        <v>1317</v>
      </c>
      <c r="C346" s="210" t="s">
        <v>1271</v>
      </c>
      <c r="D346" s="210" t="s">
        <v>1342</v>
      </c>
      <c r="E346" s="210" t="s">
        <v>129</v>
      </c>
      <c r="F346" s="210">
        <v>2</v>
      </c>
      <c r="G346" s="210">
        <v>1</v>
      </c>
      <c r="H346" s="210">
        <v>2</v>
      </c>
      <c r="I346" s="210">
        <v>56</v>
      </c>
      <c r="J346" s="210"/>
      <c r="K346" s="210" t="s">
        <v>83</v>
      </c>
      <c r="L346" s="210">
        <v>56</v>
      </c>
      <c r="M346" s="210"/>
      <c r="N346" s="210" t="s">
        <v>117</v>
      </c>
      <c r="O346" s="210"/>
      <c r="P346" s="210" t="s">
        <v>1799</v>
      </c>
      <c r="Q346" s="210" t="s">
        <v>129</v>
      </c>
      <c r="R346" s="210"/>
      <c r="S346" s="210" t="s">
        <v>111</v>
      </c>
      <c r="T346" s="210" t="s">
        <v>2761</v>
      </c>
      <c r="U346" s="115" t="s">
        <v>105</v>
      </c>
      <c r="V346" s="210" t="str">
        <f>IF(W346=0,"out of scope",(INDEX('CostModel Coef'!$C$17:$C$18,W346)))</f>
        <v>Elec</v>
      </c>
      <c r="W346" s="210">
        <v>2</v>
      </c>
      <c r="X346" s="210"/>
      <c r="Y346" s="116">
        <f>IFERROR(VLOOKUP(C346,LF_lamp!$A$8:$AI$68,35,0)*F346,0)</f>
        <v>16.12</v>
      </c>
      <c r="Z346" s="210"/>
      <c r="AA346" s="229">
        <f>VLOOKUP(D346,LF_Ballast!$A$8:$N$220,14,FALSE)</f>
        <v>1.0249999999999999</v>
      </c>
      <c r="AB346" s="229" t="b">
        <f>VLOOKUP(D346,LF_Ballast!$A$8:$I$220,9,FALSE)="Dimming"</f>
        <v>0</v>
      </c>
      <c r="AC346" s="229" t="b">
        <f>VLOOKUP(D346,LF_Ballast!$A$8:$I$220,4,FALSE)="PS"</f>
        <v>0</v>
      </c>
      <c r="AD346" s="210"/>
      <c r="AE346" s="210">
        <f t="shared" si="51"/>
        <v>2</v>
      </c>
      <c r="AF346" s="184">
        <f t="shared" si="52"/>
        <v>0</v>
      </c>
      <c r="AG346" s="184">
        <f t="shared" si="53"/>
        <v>0</v>
      </c>
      <c r="AH346" s="184">
        <f>VLOOKUP($C346,LF_lamp!$A$8:$H$68,8,FALSE)*AE346</f>
        <v>50</v>
      </c>
      <c r="AI346" s="184">
        <f>VLOOKUP($C346,LF_lamp!$A$8:$H$68,8,FALSE)*AF346</f>
        <v>0</v>
      </c>
      <c r="AJ346" s="184">
        <f>VLOOKUP($C346,LF_lamp!$A$8:$H$68,8,FALSE)*AG346</f>
        <v>0</v>
      </c>
      <c r="AK346" s="184">
        <f t="shared" si="60"/>
        <v>1</v>
      </c>
      <c r="AL346" s="184">
        <f t="shared" si="54"/>
        <v>0</v>
      </c>
      <c r="AM346" s="184">
        <f t="shared" si="55"/>
        <v>0</v>
      </c>
      <c r="AN346" s="184"/>
      <c r="AO346" s="184">
        <f>IF($W346&gt;0,INDEX('CostModel Coef'!D$17:D$18,$W346),"")</f>
        <v>21.92</v>
      </c>
      <c r="AP346" s="184">
        <f>IF($W346&gt;0,INDEX('CostModel Coef'!E$17:E$18,$W346),"")</f>
        <v>0.161</v>
      </c>
      <c r="AQ346" s="184">
        <f>IF($W346&gt;0,INDEX('CostModel Coef'!F$17:F$18,$W346),"")</f>
        <v>19</v>
      </c>
      <c r="AR346" s="184">
        <f>IF($W346&gt;0,INDEX('CostModel Coef'!G$17:G$18,$W346),"")</f>
        <v>116</v>
      </c>
      <c r="AS346" s="184">
        <f>IF($W346&gt;0,INDEX('CostModel Coef'!H$17:H$18,$W346),"")</f>
        <v>-11.27</v>
      </c>
      <c r="AT346" s="184">
        <f>IF($W346&gt;0,INDEX('CostModel Coef'!I$17:I$18,$W346),"")</f>
        <v>0.74</v>
      </c>
      <c r="AU346" s="184">
        <f>IF($W346&gt;0,INDEX('CostModel Coef'!J$17:J$18,$W346),"")</f>
        <v>1.18</v>
      </c>
      <c r="AV346" s="184">
        <f>IF($W346&gt;0,INDEX('CostModel Coef'!K$17:K$18,$W346),"")</f>
        <v>31.59</v>
      </c>
      <c r="AW346" s="184">
        <f>IF($W346&gt;0,INDEX('CostModel Coef'!L$17:L$18,$W346),"")</f>
        <v>17.190000000000001</v>
      </c>
      <c r="AX346" s="184">
        <f>IF($W346&gt;0,INDEX('CostModel Coef'!M$17:M$18,$W346),"")</f>
        <v>0</v>
      </c>
      <c r="AY346" s="184">
        <f>IF($W346&gt;0,INDEX('CostModel Coef'!N$17:N$18,$W346),"")</f>
        <v>0</v>
      </c>
      <c r="AZ346" s="184">
        <f>IF($W346&gt;0,INDEX('CostModel Coef'!O$17:O$18,$W346),"")</f>
        <v>-10.14</v>
      </c>
      <c r="BA346" s="184"/>
      <c r="BB346" s="116">
        <f t="shared" si="59"/>
        <v>19.830000000000002</v>
      </c>
      <c r="BC346" s="116">
        <f t="shared" si="56"/>
        <v>0</v>
      </c>
      <c r="BD346" s="116">
        <f t="shared" si="57"/>
        <v>0</v>
      </c>
      <c r="BE346" s="210"/>
      <c r="BF346" s="196">
        <f t="shared" si="58"/>
        <v>35.950000000000003</v>
      </c>
      <c r="BG346" s="210"/>
      <c r="BH346" s="210"/>
    </row>
    <row r="347" spans="1:60" hidden="1">
      <c r="A347" s="210" t="s">
        <v>2762</v>
      </c>
      <c r="B347" s="210" t="s">
        <v>1317</v>
      </c>
      <c r="C347" s="210" t="s">
        <v>1271</v>
      </c>
      <c r="D347" s="210" t="s">
        <v>1342</v>
      </c>
      <c r="E347" s="210" t="s">
        <v>129</v>
      </c>
      <c r="F347" s="210">
        <v>3</v>
      </c>
      <c r="G347" s="210">
        <v>1.5</v>
      </c>
      <c r="H347" s="210">
        <v>2</v>
      </c>
      <c r="I347" s="210">
        <v>84</v>
      </c>
      <c r="J347" s="210"/>
      <c r="K347" s="210" t="s">
        <v>83</v>
      </c>
      <c r="L347" s="210">
        <v>84</v>
      </c>
      <c r="M347" s="210"/>
      <c r="N347" s="210" t="s">
        <v>117</v>
      </c>
      <c r="O347" s="210"/>
      <c r="P347" s="210" t="s">
        <v>1799</v>
      </c>
      <c r="Q347" s="210" t="s">
        <v>129</v>
      </c>
      <c r="R347" s="210"/>
      <c r="S347" s="210" t="s">
        <v>111</v>
      </c>
      <c r="T347" s="210" t="s">
        <v>2763</v>
      </c>
      <c r="U347" s="115" t="s">
        <v>105</v>
      </c>
      <c r="V347" s="210" t="str">
        <f>IF(W347=0,"out of scope",(INDEX('CostModel Coef'!$C$17:$C$18,W347)))</f>
        <v>Elec</v>
      </c>
      <c r="W347" s="210">
        <v>2</v>
      </c>
      <c r="X347" s="210"/>
      <c r="Y347" s="116">
        <f>IFERROR(VLOOKUP(C347,LF_lamp!$A$8:$AI$68,35,0)*F347,0)</f>
        <v>24.18</v>
      </c>
      <c r="Z347" s="210"/>
      <c r="AA347" s="229">
        <f>VLOOKUP(D347,LF_Ballast!$A$8:$N$220,14,FALSE)</f>
        <v>1.0249999999999999</v>
      </c>
      <c r="AB347" s="229" t="b">
        <f>VLOOKUP(D347,LF_Ballast!$A$8:$I$220,9,FALSE)="Dimming"</f>
        <v>0</v>
      </c>
      <c r="AC347" s="229" t="b">
        <f>VLOOKUP(D347,LF_Ballast!$A$8:$I$220,4,FALSE)="PS"</f>
        <v>0</v>
      </c>
      <c r="AD347" s="210"/>
      <c r="AE347" s="210">
        <f t="shared" si="51"/>
        <v>2</v>
      </c>
      <c r="AF347" s="184">
        <f t="shared" si="52"/>
        <v>0</v>
      </c>
      <c r="AG347" s="184">
        <f t="shared" si="53"/>
        <v>0</v>
      </c>
      <c r="AH347" s="184">
        <f>VLOOKUP($C347,LF_lamp!$A$8:$H$68,8,FALSE)*AE347</f>
        <v>50</v>
      </c>
      <c r="AI347" s="184">
        <f>VLOOKUP($C347,LF_lamp!$A$8:$H$68,8,FALSE)*AF347</f>
        <v>0</v>
      </c>
      <c r="AJ347" s="184">
        <f>VLOOKUP($C347,LF_lamp!$A$8:$H$68,8,FALSE)*AG347</f>
        <v>0</v>
      </c>
      <c r="AK347" s="184">
        <f t="shared" si="60"/>
        <v>1.5</v>
      </c>
      <c r="AL347" s="184">
        <f t="shared" si="54"/>
        <v>0</v>
      </c>
      <c r="AM347" s="184">
        <f t="shared" si="55"/>
        <v>0</v>
      </c>
      <c r="AN347" s="184"/>
      <c r="AO347" s="184">
        <f>IF($W347&gt;0,INDEX('CostModel Coef'!D$17:D$18,$W347),"")</f>
        <v>21.92</v>
      </c>
      <c r="AP347" s="184">
        <f>IF($W347&gt;0,INDEX('CostModel Coef'!E$17:E$18,$W347),"")</f>
        <v>0.161</v>
      </c>
      <c r="AQ347" s="184">
        <f>IF($W347&gt;0,INDEX('CostModel Coef'!F$17:F$18,$W347),"")</f>
        <v>19</v>
      </c>
      <c r="AR347" s="184">
        <f>IF($W347&gt;0,INDEX('CostModel Coef'!G$17:G$18,$W347),"")</f>
        <v>116</v>
      </c>
      <c r="AS347" s="184">
        <f>IF($W347&gt;0,INDEX('CostModel Coef'!H$17:H$18,$W347),"")</f>
        <v>-11.27</v>
      </c>
      <c r="AT347" s="184">
        <f>IF($W347&gt;0,INDEX('CostModel Coef'!I$17:I$18,$W347),"")</f>
        <v>0.74</v>
      </c>
      <c r="AU347" s="184">
        <f>IF($W347&gt;0,INDEX('CostModel Coef'!J$17:J$18,$W347),"")</f>
        <v>1.18</v>
      </c>
      <c r="AV347" s="184">
        <f>IF($W347&gt;0,INDEX('CostModel Coef'!K$17:K$18,$W347),"")</f>
        <v>31.59</v>
      </c>
      <c r="AW347" s="184">
        <f>IF($W347&gt;0,INDEX('CostModel Coef'!L$17:L$18,$W347),"")</f>
        <v>17.190000000000001</v>
      </c>
      <c r="AX347" s="184">
        <f>IF($W347&gt;0,INDEX('CostModel Coef'!M$17:M$18,$W347),"")</f>
        <v>0</v>
      </c>
      <c r="AY347" s="184">
        <f>IF($W347&gt;0,INDEX('CostModel Coef'!N$17:N$18,$W347),"")</f>
        <v>0</v>
      </c>
      <c r="AZ347" s="184">
        <f>IF($W347&gt;0,INDEX('CostModel Coef'!O$17:O$18,$W347),"")</f>
        <v>-10.14</v>
      </c>
      <c r="BA347" s="184"/>
      <c r="BB347" s="116">
        <f t="shared" si="59"/>
        <v>29.745000000000005</v>
      </c>
      <c r="BC347" s="116">
        <f t="shared" si="56"/>
        <v>0</v>
      </c>
      <c r="BD347" s="116">
        <f t="shared" si="57"/>
        <v>0</v>
      </c>
      <c r="BE347" s="210"/>
      <c r="BF347" s="196">
        <f t="shared" si="58"/>
        <v>53.93</v>
      </c>
      <c r="BG347" s="210"/>
      <c r="BH347" s="210"/>
    </row>
    <row r="348" spans="1:60" hidden="1">
      <c r="A348" s="210" t="s">
        <v>2764</v>
      </c>
      <c r="B348" s="210" t="s">
        <v>1317</v>
      </c>
      <c r="C348" s="210" t="s">
        <v>1271</v>
      </c>
      <c r="D348" s="210" t="s">
        <v>1342</v>
      </c>
      <c r="E348" s="210" t="s">
        <v>129</v>
      </c>
      <c r="F348" s="210">
        <v>3</v>
      </c>
      <c r="G348" s="210">
        <v>2</v>
      </c>
      <c r="H348" s="210" t="s">
        <v>1857</v>
      </c>
      <c r="I348" s="210">
        <v>86</v>
      </c>
      <c r="J348" s="210"/>
      <c r="K348" s="210" t="s">
        <v>83</v>
      </c>
      <c r="L348" s="210">
        <v>86</v>
      </c>
      <c r="M348" s="210"/>
      <c r="N348" s="210" t="s">
        <v>117</v>
      </c>
      <c r="O348" s="210"/>
      <c r="P348" s="210" t="s">
        <v>1799</v>
      </c>
      <c r="Q348" s="210" t="s">
        <v>129</v>
      </c>
      <c r="R348" s="210"/>
      <c r="S348" s="210" t="s">
        <v>111</v>
      </c>
      <c r="T348" s="210" t="s">
        <v>2765</v>
      </c>
      <c r="U348" s="115" t="s">
        <v>105</v>
      </c>
      <c r="V348" s="210" t="str">
        <f>IF(W348=0,"out of scope",(INDEX('CostModel Coef'!$C$17:$C$18,W348)))</f>
        <v>Elec</v>
      </c>
      <c r="W348" s="210">
        <v>2</v>
      </c>
      <c r="X348" s="210"/>
      <c r="Y348" s="116">
        <f>IFERROR(VLOOKUP(C348,LF_lamp!$A$8:$AI$68,35,0)*F348,0)</f>
        <v>24.18</v>
      </c>
      <c r="Z348" s="210"/>
      <c r="AA348" s="229">
        <f>VLOOKUP(D348,LF_Ballast!$A$8:$N$220,14,FALSE)</f>
        <v>1.0249999999999999</v>
      </c>
      <c r="AB348" s="229" t="b">
        <f>VLOOKUP(D348,LF_Ballast!$A$8:$I$220,9,FALSE)="Dimming"</f>
        <v>0</v>
      </c>
      <c r="AC348" s="229" t="b">
        <f>VLOOKUP(D348,LF_Ballast!$A$8:$I$220,4,FALSE)="PS"</f>
        <v>0</v>
      </c>
      <c r="AD348" s="210"/>
      <c r="AE348" s="210">
        <f t="shared" si="51"/>
        <v>1</v>
      </c>
      <c r="AF348" s="184">
        <f t="shared" si="52"/>
        <v>2</v>
      </c>
      <c r="AG348" s="184">
        <f t="shared" si="53"/>
        <v>0</v>
      </c>
      <c r="AH348" s="184">
        <f>VLOOKUP($C348,LF_lamp!$A$8:$H$68,8,FALSE)*AE348</f>
        <v>25</v>
      </c>
      <c r="AI348" s="184">
        <f>VLOOKUP($C348,LF_lamp!$A$8:$H$68,8,FALSE)*AF348</f>
        <v>50</v>
      </c>
      <c r="AJ348" s="184">
        <f>VLOOKUP($C348,LF_lamp!$A$8:$H$68,8,FALSE)*AG348</f>
        <v>0</v>
      </c>
      <c r="AK348" s="184">
        <f t="shared" si="60"/>
        <v>1</v>
      </c>
      <c r="AL348" s="184">
        <f t="shared" si="54"/>
        <v>1</v>
      </c>
      <c r="AM348" s="184">
        <f t="shared" si="55"/>
        <v>0</v>
      </c>
      <c r="AN348" s="184"/>
      <c r="AO348" s="184">
        <f>IF($W348&gt;0,INDEX('CostModel Coef'!D$17:D$18,$W348),"")</f>
        <v>21.92</v>
      </c>
      <c r="AP348" s="184">
        <f>IF($W348&gt;0,INDEX('CostModel Coef'!E$17:E$18,$W348),"")</f>
        <v>0.161</v>
      </c>
      <c r="AQ348" s="184">
        <f>IF($W348&gt;0,INDEX('CostModel Coef'!F$17:F$18,$W348),"")</f>
        <v>19</v>
      </c>
      <c r="AR348" s="184">
        <f>IF($W348&gt;0,INDEX('CostModel Coef'!G$17:G$18,$W348),"")</f>
        <v>116</v>
      </c>
      <c r="AS348" s="184">
        <f>IF($W348&gt;0,INDEX('CostModel Coef'!H$17:H$18,$W348),"")</f>
        <v>-11.27</v>
      </c>
      <c r="AT348" s="184">
        <f>IF($W348&gt;0,INDEX('CostModel Coef'!I$17:I$18,$W348),"")</f>
        <v>0.74</v>
      </c>
      <c r="AU348" s="184">
        <f>IF($W348&gt;0,INDEX('CostModel Coef'!J$17:J$18,$W348),"")</f>
        <v>1.18</v>
      </c>
      <c r="AV348" s="184">
        <f>IF($W348&gt;0,INDEX('CostModel Coef'!K$17:K$18,$W348),"")</f>
        <v>31.59</v>
      </c>
      <c r="AW348" s="184">
        <f>IF($W348&gt;0,INDEX('CostModel Coef'!L$17:L$18,$W348),"")</f>
        <v>17.190000000000001</v>
      </c>
      <c r="AX348" s="184">
        <f>IF($W348&gt;0,INDEX('CostModel Coef'!M$17:M$18,$W348),"")</f>
        <v>0</v>
      </c>
      <c r="AY348" s="184">
        <f>IF($W348&gt;0,INDEX('CostModel Coef'!N$17:N$18,$W348),"")</f>
        <v>0</v>
      </c>
      <c r="AZ348" s="184">
        <f>IF($W348&gt;0,INDEX('CostModel Coef'!O$17:O$18,$W348),"")</f>
        <v>-10.14</v>
      </c>
      <c r="BA348" s="184"/>
      <c r="BB348" s="116">
        <f t="shared" si="59"/>
        <v>15.805</v>
      </c>
      <c r="BC348" s="116">
        <f t="shared" si="56"/>
        <v>19.830000000000002</v>
      </c>
      <c r="BD348" s="116">
        <f t="shared" si="57"/>
        <v>0</v>
      </c>
      <c r="BE348" s="210"/>
      <c r="BF348" s="196">
        <f t="shared" si="58"/>
        <v>59.82</v>
      </c>
      <c r="BG348" s="210"/>
      <c r="BH348" s="210"/>
    </row>
    <row r="349" spans="1:60" hidden="1">
      <c r="A349" s="210" t="s">
        <v>2766</v>
      </c>
      <c r="B349" s="210" t="s">
        <v>1317</v>
      </c>
      <c r="C349" s="210" t="s">
        <v>1271</v>
      </c>
      <c r="D349" s="210" t="s">
        <v>1342</v>
      </c>
      <c r="E349" s="210" t="s">
        <v>129</v>
      </c>
      <c r="F349" s="210">
        <v>3</v>
      </c>
      <c r="G349" s="210">
        <v>1</v>
      </c>
      <c r="H349" s="210">
        <v>3</v>
      </c>
      <c r="I349" s="210">
        <v>88</v>
      </c>
      <c r="J349" s="210"/>
      <c r="K349" s="210" t="s">
        <v>83</v>
      </c>
      <c r="L349" s="210">
        <v>88</v>
      </c>
      <c r="M349" s="210"/>
      <c r="N349" s="210" t="s">
        <v>117</v>
      </c>
      <c r="O349" s="210"/>
      <c r="P349" s="210" t="s">
        <v>1799</v>
      </c>
      <c r="Q349" s="210" t="s">
        <v>129</v>
      </c>
      <c r="R349" s="210"/>
      <c r="S349" s="210" t="s">
        <v>111</v>
      </c>
      <c r="T349" s="210" t="s">
        <v>2767</v>
      </c>
      <c r="U349" s="115" t="s">
        <v>105</v>
      </c>
      <c r="V349" s="210" t="str">
        <f>IF(W349=0,"out of scope",(INDEX('CostModel Coef'!$C$17:$C$18,W349)))</f>
        <v>Elec</v>
      </c>
      <c r="W349" s="210">
        <v>2</v>
      </c>
      <c r="X349" s="210"/>
      <c r="Y349" s="116">
        <f>IFERROR(VLOOKUP(C349,LF_lamp!$A$8:$AI$68,35,0)*F349,0)</f>
        <v>24.18</v>
      </c>
      <c r="Z349" s="210"/>
      <c r="AA349" s="229">
        <f>VLOOKUP(D349,LF_Ballast!$A$8:$N$220,14,FALSE)</f>
        <v>1.0249999999999999</v>
      </c>
      <c r="AB349" s="229" t="b">
        <f>VLOOKUP(D349,LF_Ballast!$A$8:$I$220,9,FALSE)="Dimming"</f>
        <v>0</v>
      </c>
      <c r="AC349" s="229" t="b">
        <f>VLOOKUP(D349,LF_Ballast!$A$8:$I$220,4,FALSE)="PS"</f>
        <v>0</v>
      </c>
      <c r="AD349" s="210"/>
      <c r="AE349" s="210">
        <f t="shared" si="51"/>
        <v>3</v>
      </c>
      <c r="AF349" s="184">
        <f t="shared" si="52"/>
        <v>0</v>
      </c>
      <c r="AG349" s="184">
        <f t="shared" si="53"/>
        <v>0</v>
      </c>
      <c r="AH349" s="184">
        <f>VLOOKUP($C349,LF_lamp!$A$8:$H$68,8,FALSE)*AE349</f>
        <v>75</v>
      </c>
      <c r="AI349" s="184">
        <f>VLOOKUP($C349,LF_lamp!$A$8:$H$68,8,FALSE)*AF349</f>
        <v>0</v>
      </c>
      <c r="AJ349" s="184">
        <f>VLOOKUP($C349,LF_lamp!$A$8:$H$68,8,FALSE)*AG349</f>
        <v>0</v>
      </c>
      <c r="AK349" s="184">
        <f t="shared" si="60"/>
        <v>1</v>
      </c>
      <c r="AL349" s="184">
        <f t="shared" si="54"/>
        <v>0</v>
      </c>
      <c r="AM349" s="184">
        <f t="shared" si="55"/>
        <v>0</v>
      </c>
      <c r="AN349" s="184"/>
      <c r="AO349" s="184">
        <f>IF($W349&gt;0,INDEX('CostModel Coef'!D$17:D$18,$W349),"")</f>
        <v>21.92</v>
      </c>
      <c r="AP349" s="184">
        <f>IF($W349&gt;0,INDEX('CostModel Coef'!E$17:E$18,$W349),"")</f>
        <v>0.161</v>
      </c>
      <c r="AQ349" s="184">
        <f>IF($W349&gt;0,INDEX('CostModel Coef'!F$17:F$18,$W349),"")</f>
        <v>19</v>
      </c>
      <c r="AR349" s="184">
        <f>IF($W349&gt;0,INDEX('CostModel Coef'!G$17:G$18,$W349),"")</f>
        <v>116</v>
      </c>
      <c r="AS349" s="184">
        <f>IF($W349&gt;0,INDEX('CostModel Coef'!H$17:H$18,$W349),"")</f>
        <v>-11.27</v>
      </c>
      <c r="AT349" s="184">
        <f>IF($W349&gt;0,INDEX('CostModel Coef'!I$17:I$18,$W349),"")</f>
        <v>0.74</v>
      </c>
      <c r="AU349" s="184">
        <f>IF($W349&gt;0,INDEX('CostModel Coef'!J$17:J$18,$W349),"")</f>
        <v>1.18</v>
      </c>
      <c r="AV349" s="184">
        <f>IF($W349&gt;0,INDEX('CostModel Coef'!K$17:K$18,$W349),"")</f>
        <v>31.59</v>
      </c>
      <c r="AW349" s="184">
        <f>IF($W349&gt;0,INDEX('CostModel Coef'!L$17:L$18,$W349),"")</f>
        <v>17.190000000000001</v>
      </c>
      <c r="AX349" s="184">
        <f>IF($W349&gt;0,INDEX('CostModel Coef'!M$17:M$18,$W349),"")</f>
        <v>0</v>
      </c>
      <c r="AY349" s="184">
        <f>IF($W349&gt;0,INDEX('CostModel Coef'!N$17:N$18,$W349),"")</f>
        <v>0</v>
      </c>
      <c r="AZ349" s="184">
        <f>IF($W349&gt;0,INDEX('CostModel Coef'!O$17:O$18,$W349),"")</f>
        <v>-10.14</v>
      </c>
      <c r="BA349" s="184"/>
      <c r="BB349" s="116">
        <f t="shared" si="59"/>
        <v>23.855000000000004</v>
      </c>
      <c r="BC349" s="116">
        <f t="shared" si="56"/>
        <v>0</v>
      </c>
      <c r="BD349" s="116">
        <f t="shared" si="57"/>
        <v>0</v>
      </c>
      <c r="BE349" s="210"/>
      <c r="BF349" s="196">
        <f t="shared" si="58"/>
        <v>48.04</v>
      </c>
      <c r="BG349" s="210"/>
      <c r="BH349" s="210"/>
    </row>
    <row r="350" spans="1:60" hidden="1">
      <c r="A350" s="210" t="s">
        <v>2768</v>
      </c>
      <c r="B350" s="210" t="s">
        <v>1317</v>
      </c>
      <c r="C350" s="210" t="s">
        <v>1271</v>
      </c>
      <c r="D350" s="210" t="s">
        <v>1409</v>
      </c>
      <c r="E350" s="210" t="s">
        <v>129</v>
      </c>
      <c r="F350" s="210">
        <v>3</v>
      </c>
      <c r="G350" s="210">
        <v>1</v>
      </c>
      <c r="H350" s="210">
        <v>3</v>
      </c>
      <c r="I350" s="210">
        <v>66</v>
      </c>
      <c r="J350" s="210"/>
      <c r="K350" s="210" t="s">
        <v>83</v>
      </c>
      <c r="L350" s="210">
        <v>66</v>
      </c>
      <c r="M350" s="210"/>
      <c r="N350" s="210" t="s">
        <v>117</v>
      </c>
      <c r="O350" s="210"/>
      <c r="P350" s="210" t="s">
        <v>1799</v>
      </c>
      <c r="Q350" s="210" t="s">
        <v>129</v>
      </c>
      <c r="R350" s="210"/>
      <c r="S350" s="210" t="s">
        <v>111</v>
      </c>
      <c r="T350" s="210" t="s">
        <v>2769</v>
      </c>
      <c r="U350" s="115" t="s">
        <v>105</v>
      </c>
      <c r="V350" s="210" t="str">
        <f>IF(W350=0,"out of scope",(INDEX('CostModel Coef'!$C$17:$C$18,W350)))</f>
        <v>Elec</v>
      </c>
      <c r="W350" s="210">
        <v>2</v>
      </c>
      <c r="X350" s="210"/>
      <c r="Y350" s="116">
        <f>IFERROR(VLOOKUP(C350,LF_lamp!$A$8:$AI$68,35,0)*F350,0)</f>
        <v>24.18</v>
      </c>
      <c r="Z350" s="210"/>
      <c r="AA350" s="229">
        <f>VLOOKUP(D350,LF_Ballast!$A$8:$N$220,14,FALSE)</f>
        <v>0.9</v>
      </c>
      <c r="AB350" s="229" t="b">
        <f>VLOOKUP(D350,LF_Ballast!$A$8:$I$220,9,FALSE)="Dimming"</f>
        <v>0</v>
      </c>
      <c r="AC350" s="229" t="b">
        <f>VLOOKUP(D350,LF_Ballast!$A$8:$I$220,4,FALSE)="PS"</f>
        <v>0</v>
      </c>
      <c r="AD350" s="210"/>
      <c r="AE350" s="210">
        <f t="shared" si="51"/>
        <v>3</v>
      </c>
      <c r="AF350" s="184">
        <f t="shared" si="52"/>
        <v>0</v>
      </c>
      <c r="AG350" s="184">
        <f t="shared" si="53"/>
        <v>0</v>
      </c>
      <c r="AH350" s="184">
        <f>VLOOKUP($C350,LF_lamp!$A$8:$H$68,8,FALSE)*AE350</f>
        <v>75</v>
      </c>
      <c r="AI350" s="184">
        <f>VLOOKUP($C350,LF_lamp!$A$8:$H$68,8,FALSE)*AF350</f>
        <v>0</v>
      </c>
      <c r="AJ350" s="184">
        <f>VLOOKUP($C350,LF_lamp!$A$8:$H$68,8,FALSE)*AG350</f>
        <v>0</v>
      </c>
      <c r="AK350" s="184">
        <f t="shared" si="60"/>
        <v>1</v>
      </c>
      <c r="AL350" s="184">
        <f t="shared" si="54"/>
        <v>0</v>
      </c>
      <c r="AM350" s="184">
        <f t="shared" si="55"/>
        <v>0</v>
      </c>
      <c r="AN350" s="184"/>
      <c r="AO350" s="184">
        <f>IF($W350&gt;0,INDEX('CostModel Coef'!D$17:D$18,$W350),"")</f>
        <v>21.92</v>
      </c>
      <c r="AP350" s="184">
        <f>IF($W350&gt;0,INDEX('CostModel Coef'!E$17:E$18,$W350),"")</f>
        <v>0.161</v>
      </c>
      <c r="AQ350" s="184">
        <f>IF($W350&gt;0,INDEX('CostModel Coef'!F$17:F$18,$W350),"")</f>
        <v>19</v>
      </c>
      <c r="AR350" s="184">
        <f>IF($W350&gt;0,INDEX('CostModel Coef'!G$17:G$18,$W350),"")</f>
        <v>116</v>
      </c>
      <c r="AS350" s="184">
        <f>IF($W350&gt;0,INDEX('CostModel Coef'!H$17:H$18,$W350),"")</f>
        <v>-11.27</v>
      </c>
      <c r="AT350" s="184">
        <f>IF($W350&gt;0,INDEX('CostModel Coef'!I$17:I$18,$W350),"")</f>
        <v>0.74</v>
      </c>
      <c r="AU350" s="184">
        <f>IF($W350&gt;0,INDEX('CostModel Coef'!J$17:J$18,$W350),"")</f>
        <v>1.18</v>
      </c>
      <c r="AV350" s="184">
        <f>IF($W350&gt;0,INDEX('CostModel Coef'!K$17:K$18,$W350),"")</f>
        <v>31.59</v>
      </c>
      <c r="AW350" s="184">
        <f>IF($W350&gt;0,INDEX('CostModel Coef'!L$17:L$18,$W350),"")</f>
        <v>17.190000000000001</v>
      </c>
      <c r="AX350" s="184">
        <f>IF($W350&gt;0,INDEX('CostModel Coef'!M$17:M$18,$W350),"")</f>
        <v>0</v>
      </c>
      <c r="AY350" s="184">
        <f>IF($W350&gt;0,INDEX('CostModel Coef'!N$17:N$18,$W350),"")</f>
        <v>0</v>
      </c>
      <c r="AZ350" s="184">
        <f>IF($W350&gt;0,INDEX('CostModel Coef'!O$17:O$18,$W350),"")</f>
        <v>-10.14</v>
      </c>
      <c r="BA350" s="184"/>
      <c r="BB350" s="116">
        <f t="shared" si="59"/>
        <v>23.855000000000004</v>
      </c>
      <c r="BC350" s="116">
        <f t="shared" si="56"/>
        <v>0</v>
      </c>
      <c r="BD350" s="116">
        <f t="shared" si="57"/>
        <v>0</v>
      </c>
      <c r="BE350" s="210"/>
      <c r="BF350" s="196">
        <f t="shared" si="58"/>
        <v>48.04</v>
      </c>
      <c r="BG350" s="210"/>
      <c r="BH350" s="210"/>
    </row>
    <row r="351" spans="1:60" hidden="1">
      <c r="A351" s="210" t="s">
        <v>2770</v>
      </c>
      <c r="B351" s="210" t="s">
        <v>1317</v>
      </c>
      <c r="C351" s="210" t="s">
        <v>1271</v>
      </c>
      <c r="D351" s="210" t="s">
        <v>1409</v>
      </c>
      <c r="E351" s="210" t="s">
        <v>129</v>
      </c>
      <c r="F351" s="210">
        <v>3</v>
      </c>
      <c r="G351" s="210">
        <v>1.5</v>
      </c>
      <c r="H351" s="210">
        <v>2</v>
      </c>
      <c r="I351" s="210">
        <v>66</v>
      </c>
      <c r="J351" s="210"/>
      <c r="K351" s="210" t="s">
        <v>83</v>
      </c>
      <c r="L351" s="210">
        <v>66</v>
      </c>
      <c r="M351" s="210"/>
      <c r="N351" s="210" t="s">
        <v>117</v>
      </c>
      <c r="O351" s="210"/>
      <c r="P351" s="210" t="s">
        <v>1799</v>
      </c>
      <c r="Q351" s="210" t="s">
        <v>129</v>
      </c>
      <c r="R351" s="210"/>
      <c r="S351" s="210" t="s">
        <v>111</v>
      </c>
      <c r="T351" s="210" t="s">
        <v>2771</v>
      </c>
      <c r="U351" s="115" t="s">
        <v>105</v>
      </c>
      <c r="V351" s="210" t="str">
        <f>IF(W351=0,"out of scope",(INDEX('CostModel Coef'!$C$17:$C$18,W351)))</f>
        <v>Elec</v>
      </c>
      <c r="W351" s="210">
        <v>2</v>
      </c>
      <c r="X351" s="210"/>
      <c r="Y351" s="116">
        <f>IFERROR(VLOOKUP(C351,LF_lamp!$A$8:$AI$68,35,0)*F351,0)</f>
        <v>24.18</v>
      </c>
      <c r="Z351" s="210"/>
      <c r="AA351" s="229">
        <f>VLOOKUP(D351,LF_Ballast!$A$8:$N$220,14,FALSE)</f>
        <v>0.9</v>
      </c>
      <c r="AB351" s="229" t="b">
        <f>VLOOKUP(D351,LF_Ballast!$A$8:$I$220,9,FALSE)="Dimming"</f>
        <v>0</v>
      </c>
      <c r="AC351" s="229" t="b">
        <f>VLOOKUP(D351,LF_Ballast!$A$8:$I$220,4,FALSE)="PS"</f>
        <v>0</v>
      </c>
      <c r="AD351" s="210"/>
      <c r="AE351" s="210">
        <f t="shared" si="51"/>
        <v>2</v>
      </c>
      <c r="AF351" s="184">
        <f t="shared" si="52"/>
        <v>0</v>
      </c>
      <c r="AG351" s="184">
        <f t="shared" si="53"/>
        <v>0</v>
      </c>
      <c r="AH351" s="184">
        <f>VLOOKUP($C351,LF_lamp!$A$8:$H$68,8,FALSE)*AE351</f>
        <v>50</v>
      </c>
      <c r="AI351" s="184">
        <f>VLOOKUP($C351,LF_lamp!$A$8:$H$68,8,FALSE)*AF351</f>
        <v>0</v>
      </c>
      <c r="AJ351" s="184">
        <f>VLOOKUP($C351,LF_lamp!$A$8:$H$68,8,FALSE)*AG351</f>
        <v>0</v>
      </c>
      <c r="AK351" s="184">
        <f t="shared" si="60"/>
        <v>1.5</v>
      </c>
      <c r="AL351" s="184">
        <f t="shared" si="54"/>
        <v>0</v>
      </c>
      <c r="AM351" s="184">
        <f t="shared" si="55"/>
        <v>0</v>
      </c>
      <c r="AN351" s="184"/>
      <c r="AO351" s="184">
        <f>IF($W351&gt;0,INDEX('CostModel Coef'!D$17:D$18,$W351),"")</f>
        <v>21.92</v>
      </c>
      <c r="AP351" s="184">
        <f>IF($W351&gt;0,INDEX('CostModel Coef'!E$17:E$18,$W351),"")</f>
        <v>0.161</v>
      </c>
      <c r="AQ351" s="184">
        <f>IF($W351&gt;0,INDEX('CostModel Coef'!F$17:F$18,$W351),"")</f>
        <v>19</v>
      </c>
      <c r="AR351" s="184">
        <f>IF($W351&gt;0,INDEX('CostModel Coef'!G$17:G$18,$W351),"")</f>
        <v>116</v>
      </c>
      <c r="AS351" s="184">
        <f>IF($W351&gt;0,INDEX('CostModel Coef'!H$17:H$18,$W351),"")</f>
        <v>-11.27</v>
      </c>
      <c r="AT351" s="184">
        <f>IF($W351&gt;0,INDEX('CostModel Coef'!I$17:I$18,$W351),"")</f>
        <v>0.74</v>
      </c>
      <c r="AU351" s="184">
        <f>IF($W351&gt;0,INDEX('CostModel Coef'!J$17:J$18,$W351),"")</f>
        <v>1.18</v>
      </c>
      <c r="AV351" s="184">
        <f>IF($W351&gt;0,INDEX('CostModel Coef'!K$17:K$18,$W351),"")</f>
        <v>31.59</v>
      </c>
      <c r="AW351" s="184">
        <f>IF($W351&gt;0,INDEX('CostModel Coef'!L$17:L$18,$W351),"")</f>
        <v>17.190000000000001</v>
      </c>
      <c r="AX351" s="184">
        <f>IF($W351&gt;0,INDEX('CostModel Coef'!M$17:M$18,$W351),"")</f>
        <v>0</v>
      </c>
      <c r="AY351" s="184">
        <f>IF($W351&gt;0,INDEX('CostModel Coef'!N$17:N$18,$W351),"")</f>
        <v>0</v>
      </c>
      <c r="AZ351" s="184">
        <f>IF($W351&gt;0,INDEX('CostModel Coef'!O$17:O$18,$W351),"")</f>
        <v>-10.14</v>
      </c>
      <c r="BA351" s="184"/>
      <c r="BB351" s="116">
        <f t="shared" si="59"/>
        <v>29.745000000000005</v>
      </c>
      <c r="BC351" s="116">
        <f t="shared" si="56"/>
        <v>0</v>
      </c>
      <c r="BD351" s="116">
        <f t="shared" si="57"/>
        <v>0</v>
      </c>
      <c r="BE351" s="210"/>
      <c r="BF351" s="196">
        <f t="shared" si="58"/>
        <v>53.93</v>
      </c>
      <c r="BG351" s="210"/>
      <c r="BH351" s="210"/>
    </row>
    <row r="352" spans="1:60" hidden="1">
      <c r="A352" s="210" t="s">
        <v>2772</v>
      </c>
      <c r="B352" s="210" t="s">
        <v>1317</v>
      </c>
      <c r="C352" s="210" t="s">
        <v>1271</v>
      </c>
      <c r="D352" s="210" t="s">
        <v>1409</v>
      </c>
      <c r="E352" s="210" t="s">
        <v>129</v>
      </c>
      <c r="F352" s="210">
        <v>1</v>
      </c>
      <c r="G352" s="210">
        <v>0.5</v>
      </c>
      <c r="H352" s="210">
        <v>2</v>
      </c>
      <c r="I352" s="210">
        <v>23</v>
      </c>
      <c r="J352" s="210"/>
      <c r="K352" s="210" t="s">
        <v>83</v>
      </c>
      <c r="L352" s="210">
        <v>23</v>
      </c>
      <c r="M352" s="210"/>
      <c r="N352" s="210" t="s">
        <v>117</v>
      </c>
      <c r="O352" s="210"/>
      <c r="P352" s="210" t="s">
        <v>1799</v>
      </c>
      <c r="Q352" s="210" t="s">
        <v>129</v>
      </c>
      <c r="R352" s="210"/>
      <c r="S352" s="210" t="s">
        <v>111</v>
      </c>
      <c r="T352" s="210" t="s">
        <v>2773</v>
      </c>
      <c r="U352" s="115" t="s">
        <v>105</v>
      </c>
      <c r="V352" s="210" t="str">
        <f>IF(W352=0,"out of scope",(INDEX('CostModel Coef'!$C$17:$C$18,W352)))</f>
        <v>Elec</v>
      </c>
      <c r="W352" s="210">
        <v>2</v>
      </c>
      <c r="X352" s="210"/>
      <c r="Y352" s="116">
        <f>IFERROR(VLOOKUP(C352,LF_lamp!$A$8:$AI$68,35,0)*F352,0)</f>
        <v>8.06</v>
      </c>
      <c r="Z352" s="210"/>
      <c r="AA352" s="229">
        <f>VLOOKUP(D352,LF_Ballast!$A$8:$N$220,14,FALSE)</f>
        <v>0.9</v>
      </c>
      <c r="AB352" s="229" t="b">
        <f>VLOOKUP(D352,LF_Ballast!$A$8:$I$220,9,FALSE)="Dimming"</f>
        <v>0</v>
      </c>
      <c r="AC352" s="229" t="b">
        <f>VLOOKUP(D352,LF_Ballast!$A$8:$I$220,4,FALSE)="PS"</f>
        <v>0</v>
      </c>
      <c r="AD352" s="210"/>
      <c r="AE352" s="210">
        <f t="shared" si="51"/>
        <v>2</v>
      </c>
      <c r="AF352" s="184">
        <f t="shared" si="52"/>
        <v>0</v>
      </c>
      <c r="AG352" s="184">
        <f t="shared" si="53"/>
        <v>0</v>
      </c>
      <c r="AH352" s="184">
        <f>VLOOKUP($C352,LF_lamp!$A$8:$H$68,8,FALSE)*AE352</f>
        <v>50</v>
      </c>
      <c r="AI352" s="184">
        <f>VLOOKUP($C352,LF_lamp!$A$8:$H$68,8,FALSE)*AF352</f>
        <v>0</v>
      </c>
      <c r="AJ352" s="184">
        <f>VLOOKUP($C352,LF_lamp!$A$8:$H$68,8,FALSE)*AG352</f>
        <v>0</v>
      </c>
      <c r="AK352" s="184">
        <f t="shared" si="60"/>
        <v>0.5</v>
      </c>
      <c r="AL352" s="184">
        <f t="shared" si="54"/>
        <v>0</v>
      </c>
      <c r="AM352" s="184">
        <f t="shared" si="55"/>
        <v>0</v>
      </c>
      <c r="AN352" s="184"/>
      <c r="AO352" s="184">
        <f>IF($W352&gt;0,INDEX('CostModel Coef'!D$17:D$18,$W352),"")</f>
        <v>21.92</v>
      </c>
      <c r="AP352" s="184">
        <f>IF($W352&gt;0,INDEX('CostModel Coef'!E$17:E$18,$W352),"")</f>
        <v>0.161</v>
      </c>
      <c r="AQ352" s="184">
        <f>IF($W352&gt;0,INDEX('CostModel Coef'!F$17:F$18,$W352),"")</f>
        <v>19</v>
      </c>
      <c r="AR352" s="184">
        <f>IF($W352&gt;0,INDEX('CostModel Coef'!G$17:G$18,$W352),"")</f>
        <v>116</v>
      </c>
      <c r="AS352" s="184">
        <f>IF($W352&gt;0,INDEX('CostModel Coef'!H$17:H$18,$W352),"")</f>
        <v>-11.27</v>
      </c>
      <c r="AT352" s="184">
        <f>IF($W352&gt;0,INDEX('CostModel Coef'!I$17:I$18,$W352),"")</f>
        <v>0.74</v>
      </c>
      <c r="AU352" s="184">
        <f>IF($W352&gt;0,INDEX('CostModel Coef'!J$17:J$18,$W352),"")</f>
        <v>1.18</v>
      </c>
      <c r="AV352" s="184">
        <f>IF($W352&gt;0,INDEX('CostModel Coef'!K$17:K$18,$W352),"")</f>
        <v>31.59</v>
      </c>
      <c r="AW352" s="184">
        <f>IF($W352&gt;0,INDEX('CostModel Coef'!L$17:L$18,$W352),"")</f>
        <v>17.190000000000001</v>
      </c>
      <c r="AX352" s="184">
        <f>IF($W352&gt;0,INDEX('CostModel Coef'!M$17:M$18,$W352),"")</f>
        <v>0</v>
      </c>
      <c r="AY352" s="184">
        <f>IF($W352&gt;0,INDEX('CostModel Coef'!N$17:N$18,$W352),"")</f>
        <v>0</v>
      </c>
      <c r="AZ352" s="184">
        <f>IF($W352&gt;0,INDEX('CostModel Coef'!O$17:O$18,$W352),"")</f>
        <v>-10.14</v>
      </c>
      <c r="BA352" s="184"/>
      <c r="BB352" s="116">
        <f t="shared" si="59"/>
        <v>9.9150000000000009</v>
      </c>
      <c r="BC352" s="116">
        <f t="shared" si="56"/>
        <v>0</v>
      </c>
      <c r="BD352" s="116">
        <f t="shared" si="57"/>
        <v>0</v>
      </c>
      <c r="BE352" s="210"/>
      <c r="BF352" s="196">
        <f t="shared" si="58"/>
        <v>17.98</v>
      </c>
      <c r="BG352" s="210"/>
      <c r="BH352" s="210"/>
    </row>
    <row r="353" spans="1:60" hidden="1">
      <c r="A353" s="210" t="s">
        <v>2774</v>
      </c>
      <c r="B353" s="210" t="s">
        <v>1811</v>
      </c>
      <c r="C353" s="210" t="s">
        <v>1271</v>
      </c>
      <c r="D353" s="210" t="s">
        <v>1409</v>
      </c>
      <c r="E353" s="210" t="s">
        <v>129</v>
      </c>
      <c r="F353" s="210">
        <v>1</v>
      </c>
      <c r="G353" s="210">
        <v>1</v>
      </c>
      <c r="H353" s="210">
        <v>1</v>
      </c>
      <c r="I353" s="210">
        <v>25</v>
      </c>
      <c r="J353" s="210" t="s">
        <v>1833</v>
      </c>
      <c r="K353" s="210" t="s">
        <v>83</v>
      </c>
      <c r="L353" s="210">
        <v>25</v>
      </c>
      <c r="M353" s="210"/>
      <c r="N353" s="210" t="s">
        <v>117</v>
      </c>
      <c r="O353" s="210"/>
      <c r="P353" s="210" t="s">
        <v>1799</v>
      </c>
      <c r="Q353" s="210" t="s">
        <v>129</v>
      </c>
      <c r="R353" s="210"/>
      <c r="S353" s="210" t="s">
        <v>111</v>
      </c>
      <c r="T353" s="210" t="s">
        <v>2775</v>
      </c>
      <c r="U353" s="115" t="s">
        <v>105</v>
      </c>
      <c r="V353" s="210" t="str">
        <f>IF(W353=0,"out of scope",(INDEX('CostModel Coef'!$C$17:$C$18,W353)))</f>
        <v>Elec</v>
      </c>
      <c r="W353" s="210">
        <v>2</v>
      </c>
      <c r="X353" s="210"/>
      <c r="Y353" s="116">
        <f>IFERROR(VLOOKUP(C353,LF_lamp!$A$8:$AI$68,35,0)*F353,0)</f>
        <v>8.06</v>
      </c>
      <c r="Z353" s="210"/>
      <c r="AA353" s="229">
        <f>VLOOKUP(D353,LF_Ballast!$A$8:$N$220,14,FALSE)</f>
        <v>0.9</v>
      </c>
      <c r="AB353" s="229" t="b">
        <f>VLOOKUP(D353,LF_Ballast!$A$8:$I$220,9,FALSE)="Dimming"</f>
        <v>0</v>
      </c>
      <c r="AC353" s="229" t="b">
        <f>VLOOKUP(D353,LF_Ballast!$A$8:$I$220,4,FALSE)="PS"</f>
        <v>0</v>
      </c>
      <c r="AD353" s="210"/>
      <c r="AE353" s="210">
        <f t="shared" si="51"/>
        <v>1</v>
      </c>
      <c r="AF353" s="184">
        <f t="shared" si="52"/>
        <v>0</v>
      </c>
      <c r="AG353" s="184">
        <f t="shared" si="53"/>
        <v>0</v>
      </c>
      <c r="AH353" s="184">
        <f>VLOOKUP($C353,LF_lamp!$A$8:$H$68,8,FALSE)*AE353</f>
        <v>25</v>
      </c>
      <c r="AI353" s="184">
        <f>VLOOKUP($C353,LF_lamp!$A$8:$H$68,8,FALSE)*AF353</f>
        <v>0</v>
      </c>
      <c r="AJ353" s="184">
        <f>VLOOKUP($C353,LF_lamp!$A$8:$H$68,8,FALSE)*AG353</f>
        <v>0</v>
      </c>
      <c r="AK353" s="184">
        <f t="shared" si="60"/>
        <v>1</v>
      </c>
      <c r="AL353" s="184">
        <f t="shared" si="54"/>
        <v>0</v>
      </c>
      <c r="AM353" s="184">
        <f t="shared" si="55"/>
        <v>0</v>
      </c>
      <c r="AN353" s="184"/>
      <c r="AO353" s="184">
        <f>IF($W353&gt;0,INDEX('CostModel Coef'!D$17:D$18,$W353),"")</f>
        <v>21.92</v>
      </c>
      <c r="AP353" s="184">
        <f>IF($W353&gt;0,INDEX('CostModel Coef'!E$17:E$18,$W353),"")</f>
        <v>0.161</v>
      </c>
      <c r="AQ353" s="184">
        <f>IF($W353&gt;0,INDEX('CostModel Coef'!F$17:F$18,$W353),"")</f>
        <v>19</v>
      </c>
      <c r="AR353" s="184">
        <f>IF($W353&gt;0,INDEX('CostModel Coef'!G$17:G$18,$W353),"")</f>
        <v>116</v>
      </c>
      <c r="AS353" s="184">
        <f>IF($W353&gt;0,INDEX('CostModel Coef'!H$17:H$18,$W353),"")</f>
        <v>-11.27</v>
      </c>
      <c r="AT353" s="184">
        <f>IF($W353&gt;0,INDEX('CostModel Coef'!I$17:I$18,$W353),"")</f>
        <v>0.74</v>
      </c>
      <c r="AU353" s="184">
        <f>IF($W353&gt;0,INDEX('CostModel Coef'!J$17:J$18,$W353),"")</f>
        <v>1.18</v>
      </c>
      <c r="AV353" s="184">
        <f>IF($W353&gt;0,INDEX('CostModel Coef'!K$17:K$18,$W353),"")</f>
        <v>31.59</v>
      </c>
      <c r="AW353" s="184">
        <f>IF($W353&gt;0,INDEX('CostModel Coef'!L$17:L$18,$W353),"")</f>
        <v>17.190000000000001</v>
      </c>
      <c r="AX353" s="184">
        <f>IF($W353&gt;0,INDEX('CostModel Coef'!M$17:M$18,$W353),"")</f>
        <v>0</v>
      </c>
      <c r="AY353" s="184">
        <f>IF($W353&gt;0,INDEX('CostModel Coef'!N$17:N$18,$W353),"")</f>
        <v>0</v>
      </c>
      <c r="AZ353" s="184">
        <f>IF($W353&gt;0,INDEX('CostModel Coef'!O$17:O$18,$W353),"")</f>
        <v>-10.14</v>
      </c>
      <c r="BA353" s="184"/>
      <c r="BB353" s="116">
        <f t="shared" si="59"/>
        <v>15.805</v>
      </c>
      <c r="BC353" s="116">
        <f t="shared" si="56"/>
        <v>0</v>
      </c>
      <c r="BD353" s="116">
        <f t="shared" si="57"/>
        <v>0</v>
      </c>
      <c r="BE353" s="210"/>
      <c r="BF353" s="196">
        <f t="shared" si="58"/>
        <v>23.87</v>
      </c>
      <c r="BG353" s="210"/>
      <c r="BH353" s="210"/>
    </row>
    <row r="354" spans="1:60" hidden="1">
      <c r="A354" s="210" t="s">
        <v>2776</v>
      </c>
      <c r="B354" s="210" t="s">
        <v>587</v>
      </c>
      <c r="C354" s="210" t="s">
        <v>1271</v>
      </c>
      <c r="D354" s="210" t="s">
        <v>1409</v>
      </c>
      <c r="E354" s="210" t="s">
        <v>129</v>
      </c>
      <c r="F354" s="210">
        <v>1</v>
      </c>
      <c r="G354" s="210">
        <v>1</v>
      </c>
      <c r="H354" s="210">
        <v>1</v>
      </c>
      <c r="I354" s="210">
        <v>26</v>
      </c>
      <c r="J354" s="210" t="s">
        <v>1833</v>
      </c>
      <c r="K354" s="210" t="s">
        <v>83</v>
      </c>
      <c r="L354" s="210">
        <v>26</v>
      </c>
      <c r="M354" s="210"/>
      <c r="N354" s="210" t="s">
        <v>117</v>
      </c>
      <c r="O354" s="210"/>
      <c r="P354" s="210" t="s">
        <v>1799</v>
      </c>
      <c r="Q354" s="210" t="s">
        <v>129</v>
      </c>
      <c r="R354" s="210"/>
      <c r="S354" s="210" t="s">
        <v>111</v>
      </c>
      <c r="T354" s="210" t="s">
        <v>2777</v>
      </c>
      <c r="U354" s="115" t="s">
        <v>105</v>
      </c>
      <c r="V354" s="210" t="str">
        <f>IF(W354=0,"out of scope",(INDEX('CostModel Coef'!$C$17:$C$18,W354)))</f>
        <v>Elec</v>
      </c>
      <c r="W354" s="210">
        <v>2</v>
      </c>
      <c r="X354" s="210"/>
      <c r="Y354" s="116">
        <f>IFERROR(VLOOKUP(C354,LF_lamp!$A$8:$AI$68,35,0)*F354,0)</f>
        <v>8.06</v>
      </c>
      <c r="Z354" s="210"/>
      <c r="AA354" s="229">
        <f>VLOOKUP(D354,LF_Ballast!$A$8:$N$220,14,FALSE)</f>
        <v>0.9</v>
      </c>
      <c r="AB354" s="229" t="b">
        <f>VLOOKUP(D354,LF_Ballast!$A$8:$I$220,9,FALSE)="Dimming"</f>
        <v>0</v>
      </c>
      <c r="AC354" s="229" t="b">
        <f>VLOOKUP(D354,LF_Ballast!$A$8:$I$220,4,FALSE)="PS"</f>
        <v>0</v>
      </c>
      <c r="AD354" s="210"/>
      <c r="AE354" s="210">
        <f t="shared" si="51"/>
        <v>1</v>
      </c>
      <c r="AF354" s="184">
        <f t="shared" si="52"/>
        <v>0</v>
      </c>
      <c r="AG354" s="184">
        <f t="shared" si="53"/>
        <v>0</v>
      </c>
      <c r="AH354" s="184">
        <f>VLOOKUP($C354,LF_lamp!$A$8:$H$68,8,FALSE)*AE354</f>
        <v>25</v>
      </c>
      <c r="AI354" s="184">
        <f>VLOOKUP($C354,LF_lamp!$A$8:$H$68,8,FALSE)*AF354</f>
        <v>0</v>
      </c>
      <c r="AJ354" s="184">
        <f>VLOOKUP($C354,LF_lamp!$A$8:$H$68,8,FALSE)*AG354</f>
        <v>0</v>
      </c>
      <c r="AK354" s="184">
        <f t="shared" si="60"/>
        <v>1</v>
      </c>
      <c r="AL354" s="184">
        <f t="shared" si="54"/>
        <v>0</v>
      </c>
      <c r="AM354" s="184">
        <f t="shared" si="55"/>
        <v>0</v>
      </c>
      <c r="AN354" s="184"/>
      <c r="AO354" s="184">
        <f>IF($W354&gt;0,INDEX('CostModel Coef'!D$17:D$18,$W354),"")</f>
        <v>21.92</v>
      </c>
      <c r="AP354" s="184">
        <f>IF($W354&gt;0,INDEX('CostModel Coef'!E$17:E$18,$W354),"")</f>
        <v>0.161</v>
      </c>
      <c r="AQ354" s="184">
        <f>IF($W354&gt;0,INDEX('CostModel Coef'!F$17:F$18,$W354),"")</f>
        <v>19</v>
      </c>
      <c r="AR354" s="184">
        <f>IF($W354&gt;0,INDEX('CostModel Coef'!G$17:G$18,$W354),"")</f>
        <v>116</v>
      </c>
      <c r="AS354" s="184">
        <f>IF($W354&gt;0,INDEX('CostModel Coef'!H$17:H$18,$W354),"")</f>
        <v>-11.27</v>
      </c>
      <c r="AT354" s="184">
        <f>IF($W354&gt;0,INDEX('CostModel Coef'!I$17:I$18,$W354),"")</f>
        <v>0.74</v>
      </c>
      <c r="AU354" s="184">
        <f>IF($W354&gt;0,INDEX('CostModel Coef'!J$17:J$18,$W354),"")</f>
        <v>1.18</v>
      </c>
      <c r="AV354" s="184">
        <f>IF($W354&gt;0,INDEX('CostModel Coef'!K$17:K$18,$W354),"")</f>
        <v>31.59</v>
      </c>
      <c r="AW354" s="184">
        <f>IF($W354&gt;0,INDEX('CostModel Coef'!L$17:L$18,$W354),"")</f>
        <v>17.190000000000001</v>
      </c>
      <c r="AX354" s="184">
        <f>IF($W354&gt;0,INDEX('CostModel Coef'!M$17:M$18,$W354),"")</f>
        <v>0</v>
      </c>
      <c r="AY354" s="184">
        <f>IF($W354&gt;0,INDEX('CostModel Coef'!N$17:N$18,$W354),"")</f>
        <v>0</v>
      </c>
      <c r="AZ354" s="184">
        <f>IF($W354&gt;0,INDEX('CostModel Coef'!O$17:O$18,$W354),"")</f>
        <v>-10.14</v>
      </c>
      <c r="BA354" s="184"/>
      <c r="BB354" s="116">
        <f t="shared" si="59"/>
        <v>15.805</v>
      </c>
      <c r="BC354" s="116">
        <f t="shared" si="56"/>
        <v>0</v>
      </c>
      <c r="BD354" s="116">
        <f t="shared" si="57"/>
        <v>0</v>
      </c>
      <c r="BE354" s="210"/>
      <c r="BF354" s="196">
        <f t="shared" si="58"/>
        <v>23.87</v>
      </c>
      <c r="BG354" s="210"/>
      <c r="BH354" s="210"/>
    </row>
    <row r="355" spans="1:60" hidden="1">
      <c r="A355" s="210" t="s">
        <v>2778</v>
      </c>
      <c r="B355" s="210" t="s">
        <v>1811</v>
      </c>
      <c r="C355" s="210" t="s">
        <v>1271</v>
      </c>
      <c r="D355" s="210" t="s">
        <v>1409</v>
      </c>
      <c r="E355" s="210" t="s">
        <v>129</v>
      </c>
      <c r="F355" s="210">
        <v>1</v>
      </c>
      <c r="G355" s="210">
        <v>1</v>
      </c>
      <c r="H355" s="210">
        <v>1</v>
      </c>
      <c r="I355" s="210">
        <v>27.7</v>
      </c>
      <c r="J355" s="210" t="s">
        <v>1833</v>
      </c>
      <c r="K355" s="210" t="s">
        <v>83</v>
      </c>
      <c r="L355" s="210">
        <v>27.7</v>
      </c>
      <c r="M355" s="210"/>
      <c r="N355" s="210" t="s">
        <v>117</v>
      </c>
      <c r="O355" s="210"/>
      <c r="P355" s="210" t="s">
        <v>1799</v>
      </c>
      <c r="Q355" s="210" t="s">
        <v>129</v>
      </c>
      <c r="R355" s="210"/>
      <c r="S355" s="210" t="s">
        <v>111</v>
      </c>
      <c r="T355" s="210" t="s">
        <v>2779</v>
      </c>
      <c r="U355" s="115" t="s">
        <v>105</v>
      </c>
      <c r="V355" s="210" t="str">
        <f>IF(W355=0,"out of scope",(INDEX('CostModel Coef'!$C$17:$C$18,W355)))</f>
        <v>Elec</v>
      </c>
      <c r="W355" s="210">
        <v>2</v>
      </c>
      <c r="X355" s="210"/>
      <c r="Y355" s="116">
        <f>IFERROR(VLOOKUP(C355,LF_lamp!$A$8:$AI$68,35,0)*F355,0)</f>
        <v>8.06</v>
      </c>
      <c r="Z355" s="210"/>
      <c r="AA355" s="229">
        <f>VLOOKUP(D355,LF_Ballast!$A$8:$N$220,14,FALSE)</f>
        <v>0.9</v>
      </c>
      <c r="AB355" s="229" t="b">
        <f>VLOOKUP(D355,LF_Ballast!$A$8:$I$220,9,FALSE)="Dimming"</f>
        <v>0</v>
      </c>
      <c r="AC355" s="229" t="b">
        <f>VLOOKUP(D355,LF_Ballast!$A$8:$I$220,4,FALSE)="PS"</f>
        <v>0</v>
      </c>
      <c r="AD355" s="210"/>
      <c r="AE355" s="210">
        <f t="shared" si="51"/>
        <v>1</v>
      </c>
      <c r="AF355" s="184">
        <f t="shared" si="52"/>
        <v>0</v>
      </c>
      <c r="AG355" s="184">
        <f t="shared" si="53"/>
        <v>0</v>
      </c>
      <c r="AH355" s="184">
        <f>VLOOKUP($C355,LF_lamp!$A$8:$H$68,8,FALSE)*AE355</f>
        <v>25</v>
      </c>
      <c r="AI355" s="184">
        <f>VLOOKUP($C355,LF_lamp!$A$8:$H$68,8,FALSE)*AF355</f>
        <v>0</v>
      </c>
      <c r="AJ355" s="184">
        <f>VLOOKUP($C355,LF_lamp!$A$8:$H$68,8,FALSE)*AG355</f>
        <v>0</v>
      </c>
      <c r="AK355" s="184">
        <f t="shared" si="60"/>
        <v>1</v>
      </c>
      <c r="AL355" s="184">
        <f t="shared" si="54"/>
        <v>0</v>
      </c>
      <c r="AM355" s="184">
        <f t="shared" si="55"/>
        <v>0</v>
      </c>
      <c r="AN355" s="184"/>
      <c r="AO355" s="184">
        <f>IF($W355&gt;0,INDEX('CostModel Coef'!D$17:D$18,$W355),"")</f>
        <v>21.92</v>
      </c>
      <c r="AP355" s="184">
        <f>IF($W355&gt;0,INDEX('CostModel Coef'!E$17:E$18,$W355),"")</f>
        <v>0.161</v>
      </c>
      <c r="AQ355" s="184">
        <f>IF($W355&gt;0,INDEX('CostModel Coef'!F$17:F$18,$W355),"")</f>
        <v>19</v>
      </c>
      <c r="AR355" s="184">
        <f>IF($W355&gt;0,INDEX('CostModel Coef'!G$17:G$18,$W355),"")</f>
        <v>116</v>
      </c>
      <c r="AS355" s="184">
        <f>IF($W355&gt;0,INDEX('CostModel Coef'!H$17:H$18,$W355),"")</f>
        <v>-11.27</v>
      </c>
      <c r="AT355" s="184">
        <f>IF($W355&gt;0,INDEX('CostModel Coef'!I$17:I$18,$W355),"")</f>
        <v>0.74</v>
      </c>
      <c r="AU355" s="184">
        <f>IF($W355&gt;0,INDEX('CostModel Coef'!J$17:J$18,$W355),"")</f>
        <v>1.18</v>
      </c>
      <c r="AV355" s="184">
        <f>IF($W355&gt;0,INDEX('CostModel Coef'!K$17:K$18,$W355),"")</f>
        <v>31.59</v>
      </c>
      <c r="AW355" s="184">
        <f>IF($W355&gt;0,INDEX('CostModel Coef'!L$17:L$18,$W355),"")</f>
        <v>17.190000000000001</v>
      </c>
      <c r="AX355" s="184">
        <f>IF($W355&gt;0,INDEX('CostModel Coef'!M$17:M$18,$W355),"")</f>
        <v>0</v>
      </c>
      <c r="AY355" s="184">
        <f>IF($W355&gt;0,INDEX('CostModel Coef'!N$17:N$18,$W355),"")</f>
        <v>0</v>
      </c>
      <c r="AZ355" s="184">
        <f>IF($W355&gt;0,INDEX('CostModel Coef'!O$17:O$18,$W355),"")</f>
        <v>-10.14</v>
      </c>
      <c r="BA355" s="184"/>
      <c r="BB355" s="116">
        <f t="shared" si="59"/>
        <v>15.805</v>
      </c>
      <c r="BC355" s="116">
        <f t="shared" si="56"/>
        <v>0</v>
      </c>
      <c r="BD355" s="116">
        <f t="shared" si="57"/>
        <v>0</v>
      </c>
      <c r="BE355" s="210"/>
      <c r="BF355" s="196">
        <f t="shared" si="58"/>
        <v>23.87</v>
      </c>
      <c r="BG355" s="210"/>
      <c r="BH355" s="210"/>
    </row>
    <row r="356" spans="1:60" hidden="1">
      <c r="A356" s="210" t="s">
        <v>2780</v>
      </c>
      <c r="B356" s="210" t="s">
        <v>1317</v>
      </c>
      <c r="C356" s="210" t="s">
        <v>1271</v>
      </c>
      <c r="D356" s="210" t="s">
        <v>1409</v>
      </c>
      <c r="E356" s="210" t="s">
        <v>129</v>
      </c>
      <c r="F356" s="210">
        <v>1</v>
      </c>
      <c r="G356" s="210">
        <v>1</v>
      </c>
      <c r="H356" s="210">
        <v>1</v>
      </c>
      <c r="I356" s="210">
        <v>27</v>
      </c>
      <c r="J356" s="210"/>
      <c r="K356" s="210" t="s">
        <v>83</v>
      </c>
      <c r="L356" s="210">
        <v>27</v>
      </c>
      <c r="M356" s="210"/>
      <c r="N356" s="210" t="s">
        <v>117</v>
      </c>
      <c r="O356" s="210"/>
      <c r="P356" s="210" t="s">
        <v>1799</v>
      </c>
      <c r="Q356" s="210" t="s">
        <v>129</v>
      </c>
      <c r="R356" s="210"/>
      <c r="S356" s="210" t="s">
        <v>111</v>
      </c>
      <c r="T356" s="210" t="s">
        <v>2781</v>
      </c>
      <c r="U356" s="115" t="s">
        <v>105</v>
      </c>
      <c r="V356" s="210" t="str">
        <f>IF(W356=0,"out of scope",(INDEX('CostModel Coef'!$C$17:$C$18,W356)))</f>
        <v>Elec</v>
      </c>
      <c r="W356" s="210">
        <v>2</v>
      </c>
      <c r="X356" s="210"/>
      <c r="Y356" s="116">
        <f>IFERROR(VLOOKUP(C356,LF_lamp!$A$8:$AI$68,35,0)*F356,0)</f>
        <v>8.06</v>
      </c>
      <c r="Z356" s="210"/>
      <c r="AA356" s="229">
        <f>VLOOKUP(D356,LF_Ballast!$A$8:$N$220,14,FALSE)</f>
        <v>0.9</v>
      </c>
      <c r="AB356" s="229" t="b">
        <f>VLOOKUP(D356,LF_Ballast!$A$8:$I$220,9,FALSE)="Dimming"</f>
        <v>0</v>
      </c>
      <c r="AC356" s="229" t="b">
        <f>VLOOKUP(D356,LF_Ballast!$A$8:$I$220,4,FALSE)="PS"</f>
        <v>0</v>
      </c>
      <c r="AD356" s="210"/>
      <c r="AE356" s="210">
        <f t="shared" si="51"/>
        <v>1</v>
      </c>
      <c r="AF356" s="184">
        <f t="shared" si="52"/>
        <v>0</v>
      </c>
      <c r="AG356" s="184">
        <f t="shared" si="53"/>
        <v>0</v>
      </c>
      <c r="AH356" s="184">
        <f>VLOOKUP($C356,LF_lamp!$A$8:$H$68,8,FALSE)*AE356</f>
        <v>25</v>
      </c>
      <c r="AI356" s="184">
        <f>VLOOKUP($C356,LF_lamp!$A$8:$H$68,8,FALSE)*AF356</f>
        <v>0</v>
      </c>
      <c r="AJ356" s="184">
        <f>VLOOKUP($C356,LF_lamp!$A$8:$H$68,8,FALSE)*AG356</f>
        <v>0</v>
      </c>
      <c r="AK356" s="184">
        <f t="shared" si="60"/>
        <v>1</v>
      </c>
      <c r="AL356" s="184">
        <f t="shared" si="54"/>
        <v>0</v>
      </c>
      <c r="AM356" s="184">
        <f t="shared" si="55"/>
        <v>0</v>
      </c>
      <c r="AN356" s="184"/>
      <c r="AO356" s="184">
        <f>IF($W356&gt;0,INDEX('CostModel Coef'!D$17:D$18,$W356),"")</f>
        <v>21.92</v>
      </c>
      <c r="AP356" s="184">
        <f>IF($W356&gt;0,INDEX('CostModel Coef'!E$17:E$18,$W356),"")</f>
        <v>0.161</v>
      </c>
      <c r="AQ356" s="184">
        <f>IF($W356&gt;0,INDEX('CostModel Coef'!F$17:F$18,$W356),"")</f>
        <v>19</v>
      </c>
      <c r="AR356" s="184">
        <f>IF($W356&gt;0,INDEX('CostModel Coef'!G$17:G$18,$W356),"")</f>
        <v>116</v>
      </c>
      <c r="AS356" s="184">
        <f>IF($W356&gt;0,INDEX('CostModel Coef'!H$17:H$18,$W356),"")</f>
        <v>-11.27</v>
      </c>
      <c r="AT356" s="184">
        <f>IF($W356&gt;0,INDEX('CostModel Coef'!I$17:I$18,$W356),"")</f>
        <v>0.74</v>
      </c>
      <c r="AU356" s="184">
        <f>IF($W356&gt;0,INDEX('CostModel Coef'!J$17:J$18,$W356),"")</f>
        <v>1.18</v>
      </c>
      <c r="AV356" s="184">
        <f>IF($W356&gt;0,INDEX('CostModel Coef'!K$17:K$18,$W356),"")</f>
        <v>31.59</v>
      </c>
      <c r="AW356" s="184">
        <f>IF($W356&gt;0,INDEX('CostModel Coef'!L$17:L$18,$W356),"")</f>
        <v>17.190000000000001</v>
      </c>
      <c r="AX356" s="184">
        <f>IF($W356&gt;0,INDEX('CostModel Coef'!M$17:M$18,$W356),"")</f>
        <v>0</v>
      </c>
      <c r="AY356" s="184">
        <f>IF($W356&gt;0,INDEX('CostModel Coef'!N$17:N$18,$W356),"")</f>
        <v>0</v>
      </c>
      <c r="AZ356" s="184">
        <f>IF($W356&gt;0,INDEX('CostModel Coef'!O$17:O$18,$W356),"")</f>
        <v>-10.14</v>
      </c>
      <c r="BA356" s="184"/>
      <c r="BB356" s="116">
        <f t="shared" si="59"/>
        <v>15.805</v>
      </c>
      <c r="BC356" s="116">
        <f t="shared" si="56"/>
        <v>0</v>
      </c>
      <c r="BD356" s="116">
        <f t="shared" si="57"/>
        <v>0</v>
      </c>
      <c r="BE356" s="210"/>
      <c r="BF356" s="196">
        <f t="shared" si="58"/>
        <v>23.87</v>
      </c>
      <c r="BG356" s="210"/>
      <c r="BH356" s="210"/>
    </row>
    <row r="357" spans="1:60" hidden="1">
      <c r="A357" s="210" t="s">
        <v>2782</v>
      </c>
      <c r="B357" s="210" t="s">
        <v>587</v>
      </c>
      <c r="C357" s="210" t="s">
        <v>1271</v>
      </c>
      <c r="D357" s="210" t="s">
        <v>1409</v>
      </c>
      <c r="E357" s="210" t="s">
        <v>129</v>
      </c>
      <c r="F357" s="210">
        <v>1</v>
      </c>
      <c r="G357" s="210">
        <v>0.25</v>
      </c>
      <c r="H357" s="210">
        <v>4</v>
      </c>
      <c r="I357" s="210">
        <v>28</v>
      </c>
      <c r="J357" s="210"/>
      <c r="K357" s="210" t="s">
        <v>83</v>
      </c>
      <c r="L357" s="210">
        <v>28</v>
      </c>
      <c r="M357" s="210"/>
      <c r="N357" s="210" t="s">
        <v>117</v>
      </c>
      <c r="O357" s="210"/>
      <c r="P357" s="210" t="s">
        <v>1799</v>
      </c>
      <c r="Q357" s="210" t="s">
        <v>129</v>
      </c>
      <c r="R357" s="210"/>
      <c r="S357" s="210" t="s">
        <v>111</v>
      </c>
      <c r="T357" s="210" t="s">
        <v>2783</v>
      </c>
      <c r="U357" s="115" t="s">
        <v>105</v>
      </c>
      <c r="V357" s="210" t="str">
        <f>IF(W357=0,"out of scope",(INDEX('CostModel Coef'!$C$17:$C$18,W357)))</f>
        <v>Elec</v>
      </c>
      <c r="W357" s="210">
        <v>2</v>
      </c>
      <c r="X357" s="210"/>
      <c r="Y357" s="116">
        <f>IFERROR(VLOOKUP(C357,LF_lamp!$A$8:$AI$68,35,0)*F357,0)</f>
        <v>8.06</v>
      </c>
      <c r="Z357" s="210"/>
      <c r="AA357" s="229">
        <f>VLOOKUP(D357,LF_Ballast!$A$8:$N$220,14,FALSE)</f>
        <v>0.9</v>
      </c>
      <c r="AB357" s="229" t="b">
        <f>VLOOKUP(D357,LF_Ballast!$A$8:$I$220,9,FALSE)="Dimming"</f>
        <v>0</v>
      </c>
      <c r="AC357" s="229" t="b">
        <f>VLOOKUP(D357,LF_Ballast!$A$8:$I$220,4,FALSE)="PS"</f>
        <v>0</v>
      </c>
      <c r="AD357" s="210"/>
      <c r="AE357" s="210">
        <f t="shared" si="51"/>
        <v>4</v>
      </c>
      <c r="AF357" s="184">
        <f t="shared" si="52"/>
        <v>0</v>
      </c>
      <c r="AG357" s="184">
        <f t="shared" si="53"/>
        <v>0</v>
      </c>
      <c r="AH357" s="184">
        <f>VLOOKUP($C357,LF_lamp!$A$8:$H$68,8,FALSE)*AE357</f>
        <v>100</v>
      </c>
      <c r="AI357" s="184">
        <f>VLOOKUP($C357,LF_lamp!$A$8:$H$68,8,FALSE)*AF357</f>
        <v>0</v>
      </c>
      <c r="AJ357" s="184">
        <f>VLOOKUP($C357,LF_lamp!$A$8:$H$68,8,FALSE)*AG357</f>
        <v>0</v>
      </c>
      <c r="AK357" s="184">
        <f t="shared" si="60"/>
        <v>0.25</v>
      </c>
      <c r="AL357" s="184">
        <f t="shared" si="54"/>
        <v>0</v>
      </c>
      <c r="AM357" s="184">
        <f t="shared" si="55"/>
        <v>0</v>
      </c>
      <c r="AN357" s="184"/>
      <c r="AO357" s="184">
        <f>IF($W357&gt;0,INDEX('CostModel Coef'!D$17:D$18,$W357),"")</f>
        <v>21.92</v>
      </c>
      <c r="AP357" s="184">
        <f>IF($W357&gt;0,INDEX('CostModel Coef'!E$17:E$18,$W357),"")</f>
        <v>0.161</v>
      </c>
      <c r="AQ357" s="184">
        <f>IF($W357&gt;0,INDEX('CostModel Coef'!F$17:F$18,$W357),"")</f>
        <v>19</v>
      </c>
      <c r="AR357" s="184">
        <f>IF($W357&gt;0,INDEX('CostModel Coef'!G$17:G$18,$W357),"")</f>
        <v>116</v>
      </c>
      <c r="AS357" s="184">
        <f>IF($W357&gt;0,INDEX('CostModel Coef'!H$17:H$18,$W357),"")</f>
        <v>-11.27</v>
      </c>
      <c r="AT357" s="184">
        <f>IF($W357&gt;0,INDEX('CostModel Coef'!I$17:I$18,$W357),"")</f>
        <v>0.74</v>
      </c>
      <c r="AU357" s="184">
        <f>IF($W357&gt;0,INDEX('CostModel Coef'!J$17:J$18,$W357),"")</f>
        <v>1.18</v>
      </c>
      <c r="AV357" s="184">
        <f>IF($W357&gt;0,INDEX('CostModel Coef'!K$17:K$18,$W357),"")</f>
        <v>31.59</v>
      </c>
      <c r="AW357" s="184">
        <f>IF($W357&gt;0,INDEX('CostModel Coef'!L$17:L$18,$W357),"")</f>
        <v>17.190000000000001</v>
      </c>
      <c r="AX357" s="184">
        <f>IF($W357&gt;0,INDEX('CostModel Coef'!M$17:M$18,$W357),"")</f>
        <v>0</v>
      </c>
      <c r="AY357" s="184">
        <f>IF($W357&gt;0,INDEX('CostModel Coef'!N$17:N$18,$W357),"")</f>
        <v>0</v>
      </c>
      <c r="AZ357" s="184">
        <f>IF($W357&gt;0,INDEX('CostModel Coef'!O$17:O$18,$W357),"")</f>
        <v>-10.14</v>
      </c>
      <c r="BA357" s="184"/>
      <c r="BB357" s="116">
        <f t="shared" si="59"/>
        <v>6.9700000000000006</v>
      </c>
      <c r="BC357" s="116">
        <f t="shared" si="56"/>
        <v>0</v>
      </c>
      <c r="BD357" s="116">
        <f t="shared" si="57"/>
        <v>0</v>
      </c>
      <c r="BE357" s="210"/>
      <c r="BF357" s="196">
        <f t="shared" si="58"/>
        <v>15.03</v>
      </c>
      <c r="BG357" s="210"/>
      <c r="BH357" s="210"/>
    </row>
    <row r="358" spans="1:60" hidden="1">
      <c r="A358" s="210" t="s">
        <v>2784</v>
      </c>
      <c r="B358" s="210" t="s">
        <v>1317</v>
      </c>
      <c r="C358" s="210" t="s">
        <v>1271</v>
      </c>
      <c r="D358" s="210" t="s">
        <v>1409</v>
      </c>
      <c r="E358" s="210" t="s">
        <v>129</v>
      </c>
      <c r="F358" s="210">
        <v>2</v>
      </c>
      <c r="G358" s="210">
        <v>1</v>
      </c>
      <c r="H358" s="210">
        <v>2</v>
      </c>
      <c r="I358" s="210">
        <v>45</v>
      </c>
      <c r="J358" s="210"/>
      <c r="K358" s="210" t="s">
        <v>83</v>
      </c>
      <c r="L358" s="210">
        <v>45</v>
      </c>
      <c r="M358" s="210"/>
      <c r="N358" s="210" t="s">
        <v>117</v>
      </c>
      <c r="O358" s="210"/>
      <c r="P358" s="210" t="s">
        <v>1799</v>
      </c>
      <c r="Q358" s="210" t="s">
        <v>129</v>
      </c>
      <c r="R358" s="210"/>
      <c r="S358" s="210" t="s">
        <v>111</v>
      </c>
      <c r="T358" s="210" t="s">
        <v>2785</v>
      </c>
      <c r="U358" s="115" t="s">
        <v>105</v>
      </c>
      <c r="V358" s="210" t="str">
        <f>IF(W358=0,"out of scope",(INDEX('CostModel Coef'!$C$17:$C$18,W358)))</f>
        <v>Elec</v>
      </c>
      <c r="W358" s="210">
        <v>2</v>
      </c>
      <c r="X358" s="210"/>
      <c r="Y358" s="116">
        <f>IFERROR(VLOOKUP(C358,LF_lamp!$A$8:$AI$68,35,0)*F358,0)</f>
        <v>16.12</v>
      </c>
      <c r="Z358" s="210"/>
      <c r="AA358" s="229">
        <f>VLOOKUP(D358,LF_Ballast!$A$8:$N$220,14,FALSE)</f>
        <v>0.9</v>
      </c>
      <c r="AB358" s="229" t="b">
        <f>VLOOKUP(D358,LF_Ballast!$A$8:$I$220,9,FALSE)="Dimming"</f>
        <v>0</v>
      </c>
      <c r="AC358" s="229" t="b">
        <f>VLOOKUP(D358,LF_Ballast!$A$8:$I$220,4,FALSE)="PS"</f>
        <v>0</v>
      </c>
      <c r="AD358" s="210"/>
      <c r="AE358" s="210">
        <f t="shared" si="51"/>
        <v>2</v>
      </c>
      <c r="AF358" s="184">
        <f t="shared" si="52"/>
        <v>0</v>
      </c>
      <c r="AG358" s="184">
        <f t="shared" si="53"/>
        <v>0</v>
      </c>
      <c r="AH358" s="184">
        <f>VLOOKUP($C358,LF_lamp!$A$8:$H$68,8,FALSE)*AE358</f>
        <v>50</v>
      </c>
      <c r="AI358" s="184">
        <f>VLOOKUP($C358,LF_lamp!$A$8:$H$68,8,FALSE)*AF358</f>
        <v>0</v>
      </c>
      <c r="AJ358" s="184">
        <f>VLOOKUP($C358,LF_lamp!$A$8:$H$68,8,FALSE)*AG358</f>
        <v>0</v>
      </c>
      <c r="AK358" s="184">
        <f t="shared" si="60"/>
        <v>1</v>
      </c>
      <c r="AL358" s="184">
        <f t="shared" si="54"/>
        <v>0</v>
      </c>
      <c r="AM358" s="184">
        <f t="shared" si="55"/>
        <v>0</v>
      </c>
      <c r="AN358" s="184"/>
      <c r="AO358" s="184">
        <f>IF($W358&gt;0,INDEX('CostModel Coef'!D$17:D$18,$W358),"")</f>
        <v>21.92</v>
      </c>
      <c r="AP358" s="184">
        <f>IF($W358&gt;0,INDEX('CostModel Coef'!E$17:E$18,$W358),"")</f>
        <v>0.161</v>
      </c>
      <c r="AQ358" s="184">
        <f>IF($W358&gt;0,INDEX('CostModel Coef'!F$17:F$18,$W358),"")</f>
        <v>19</v>
      </c>
      <c r="AR358" s="184">
        <f>IF($W358&gt;0,INDEX('CostModel Coef'!G$17:G$18,$W358),"")</f>
        <v>116</v>
      </c>
      <c r="AS358" s="184">
        <f>IF($W358&gt;0,INDEX('CostModel Coef'!H$17:H$18,$W358),"")</f>
        <v>-11.27</v>
      </c>
      <c r="AT358" s="184">
        <f>IF($W358&gt;0,INDEX('CostModel Coef'!I$17:I$18,$W358),"")</f>
        <v>0.74</v>
      </c>
      <c r="AU358" s="184">
        <f>IF($W358&gt;0,INDEX('CostModel Coef'!J$17:J$18,$W358),"")</f>
        <v>1.18</v>
      </c>
      <c r="AV358" s="184">
        <f>IF($W358&gt;0,INDEX('CostModel Coef'!K$17:K$18,$W358),"")</f>
        <v>31.59</v>
      </c>
      <c r="AW358" s="184">
        <f>IF($W358&gt;0,INDEX('CostModel Coef'!L$17:L$18,$W358),"")</f>
        <v>17.190000000000001</v>
      </c>
      <c r="AX358" s="184">
        <f>IF($W358&gt;0,INDEX('CostModel Coef'!M$17:M$18,$W358),"")</f>
        <v>0</v>
      </c>
      <c r="AY358" s="184">
        <f>IF($W358&gt;0,INDEX('CostModel Coef'!N$17:N$18,$W358),"")</f>
        <v>0</v>
      </c>
      <c r="AZ358" s="184">
        <f>IF($W358&gt;0,INDEX('CostModel Coef'!O$17:O$18,$W358),"")</f>
        <v>-10.14</v>
      </c>
      <c r="BA358" s="184"/>
      <c r="BB358" s="116">
        <f t="shared" si="59"/>
        <v>19.830000000000002</v>
      </c>
      <c r="BC358" s="116">
        <f t="shared" si="56"/>
        <v>0</v>
      </c>
      <c r="BD358" s="116">
        <f t="shared" si="57"/>
        <v>0</v>
      </c>
      <c r="BE358" s="210"/>
      <c r="BF358" s="196">
        <f t="shared" si="58"/>
        <v>35.950000000000003</v>
      </c>
      <c r="BG358" s="210"/>
      <c r="BH358" s="210"/>
    </row>
    <row r="359" spans="1:60" hidden="1">
      <c r="A359" s="210" t="s">
        <v>2786</v>
      </c>
      <c r="B359" s="210" t="s">
        <v>1317</v>
      </c>
      <c r="C359" s="210" t="s">
        <v>1271</v>
      </c>
      <c r="D359" s="210" t="s">
        <v>1409</v>
      </c>
      <c r="E359" s="210" t="s">
        <v>129</v>
      </c>
      <c r="F359" s="210">
        <v>3</v>
      </c>
      <c r="G359" s="210">
        <v>2</v>
      </c>
      <c r="H359" s="210" t="s">
        <v>1857</v>
      </c>
      <c r="I359" s="210">
        <v>67</v>
      </c>
      <c r="J359" s="210"/>
      <c r="K359" s="210" t="s">
        <v>83</v>
      </c>
      <c r="L359" s="210">
        <v>67</v>
      </c>
      <c r="M359" s="210"/>
      <c r="N359" s="210" t="s">
        <v>117</v>
      </c>
      <c r="O359" s="210"/>
      <c r="P359" s="210" t="s">
        <v>1799</v>
      </c>
      <c r="Q359" s="210" t="s">
        <v>129</v>
      </c>
      <c r="R359" s="210"/>
      <c r="S359" s="210" t="s">
        <v>111</v>
      </c>
      <c r="T359" s="210" t="s">
        <v>2787</v>
      </c>
      <c r="U359" s="115" t="s">
        <v>105</v>
      </c>
      <c r="V359" s="210" t="str">
        <f>IF(W359=0,"out of scope",(INDEX('CostModel Coef'!$C$17:$C$18,W359)))</f>
        <v>Elec</v>
      </c>
      <c r="W359" s="210">
        <v>2</v>
      </c>
      <c r="X359" s="210"/>
      <c r="Y359" s="116">
        <f>IFERROR(VLOOKUP(C359,LF_lamp!$A$8:$AI$68,35,0)*F359,0)</f>
        <v>24.18</v>
      </c>
      <c r="Z359" s="210"/>
      <c r="AA359" s="229">
        <f>VLOOKUP(D359,LF_Ballast!$A$8:$N$220,14,FALSE)</f>
        <v>0.9</v>
      </c>
      <c r="AB359" s="229" t="b">
        <f>VLOOKUP(D359,LF_Ballast!$A$8:$I$220,9,FALSE)="Dimming"</f>
        <v>0</v>
      </c>
      <c r="AC359" s="229" t="b">
        <f>VLOOKUP(D359,LF_Ballast!$A$8:$I$220,4,FALSE)="PS"</f>
        <v>0</v>
      </c>
      <c r="AD359" s="210"/>
      <c r="AE359" s="210">
        <f t="shared" si="51"/>
        <v>1</v>
      </c>
      <c r="AF359" s="184">
        <f t="shared" si="52"/>
        <v>2</v>
      </c>
      <c r="AG359" s="184">
        <f t="shared" si="53"/>
        <v>0</v>
      </c>
      <c r="AH359" s="184">
        <f>VLOOKUP($C359,LF_lamp!$A$8:$H$68,8,FALSE)*AE359</f>
        <v>25</v>
      </c>
      <c r="AI359" s="184">
        <f>VLOOKUP($C359,LF_lamp!$A$8:$H$68,8,FALSE)*AF359</f>
        <v>50</v>
      </c>
      <c r="AJ359" s="184">
        <f>VLOOKUP($C359,LF_lamp!$A$8:$H$68,8,FALSE)*AG359</f>
        <v>0</v>
      </c>
      <c r="AK359" s="184">
        <f t="shared" si="60"/>
        <v>1</v>
      </c>
      <c r="AL359" s="184">
        <f t="shared" si="54"/>
        <v>1</v>
      </c>
      <c r="AM359" s="184">
        <f t="shared" si="55"/>
        <v>0</v>
      </c>
      <c r="AN359" s="184"/>
      <c r="AO359" s="184">
        <f>IF($W359&gt;0,INDEX('CostModel Coef'!D$17:D$18,$W359),"")</f>
        <v>21.92</v>
      </c>
      <c r="AP359" s="184">
        <f>IF($W359&gt;0,INDEX('CostModel Coef'!E$17:E$18,$W359),"")</f>
        <v>0.161</v>
      </c>
      <c r="AQ359" s="184">
        <f>IF($W359&gt;0,INDEX('CostModel Coef'!F$17:F$18,$W359),"")</f>
        <v>19</v>
      </c>
      <c r="AR359" s="184">
        <f>IF($W359&gt;0,INDEX('CostModel Coef'!G$17:G$18,$W359),"")</f>
        <v>116</v>
      </c>
      <c r="AS359" s="184">
        <f>IF($W359&gt;0,INDEX('CostModel Coef'!H$17:H$18,$W359),"")</f>
        <v>-11.27</v>
      </c>
      <c r="AT359" s="184">
        <f>IF($W359&gt;0,INDEX('CostModel Coef'!I$17:I$18,$W359),"")</f>
        <v>0.74</v>
      </c>
      <c r="AU359" s="184">
        <f>IF($W359&gt;0,INDEX('CostModel Coef'!J$17:J$18,$W359),"")</f>
        <v>1.18</v>
      </c>
      <c r="AV359" s="184">
        <f>IF($W359&gt;0,INDEX('CostModel Coef'!K$17:K$18,$W359),"")</f>
        <v>31.59</v>
      </c>
      <c r="AW359" s="184">
        <f>IF($W359&gt;0,INDEX('CostModel Coef'!L$17:L$18,$W359),"")</f>
        <v>17.190000000000001</v>
      </c>
      <c r="AX359" s="184">
        <f>IF($W359&gt;0,INDEX('CostModel Coef'!M$17:M$18,$W359),"")</f>
        <v>0</v>
      </c>
      <c r="AY359" s="184">
        <f>IF($W359&gt;0,INDEX('CostModel Coef'!N$17:N$18,$W359),"")</f>
        <v>0</v>
      </c>
      <c r="AZ359" s="184">
        <f>IF($W359&gt;0,INDEX('CostModel Coef'!O$17:O$18,$W359),"")</f>
        <v>-10.14</v>
      </c>
      <c r="BA359" s="184"/>
      <c r="BB359" s="116">
        <f t="shared" si="59"/>
        <v>15.805</v>
      </c>
      <c r="BC359" s="116">
        <f t="shared" si="56"/>
        <v>19.830000000000002</v>
      </c>
      <c r="BD359" s="116">
        <f t="shared" si="57"/>
        <v>0</v>
      </c>
      <c r="BE359" s="210"/>
      <c r="BF359" s="196">
        <f t="shared" si="58"/>
        <v>59.82</v>
      </c>
      <c r="BG359" s="210"/>
      <c r="BH359" s="210"/>
    </row>
    <row r="360" spans="1:60" hidden="1">
      <c r="A360" s="210" t="s">
        <v>2788</v>
      </c>
      <c r="B360" s="210" t="s">
        <v>1811</v>
      </c>
      <c r="C360" s="210" t="s">
        <v>1271</v>
      </c>
      <c r="D360" s="210" t="s">
        <v>1409</v>
      </c>
      <c r="E360" s="210" t="s">
        <v>129</v>
      </c>
      <c r="F360" s="210">
        <v>3</v>
      </c>
      <c r="G360" s="210">
        <v>1</v>
      </c>
      <c r="H360" s="210">
        <v>3</v>
      </c>
      <c r="I360" s="210">
        <v>68</v>
      </c>
      <c r="J360" s="210" t="s">
        <v>1833</v>
      </c>
      <c r="K360" s="210" t="s">
        <v>83</v>
      </c>
      <c r="L360" s="210">
        <v>68</v>
      </c>
      <c r="M360" s="210"/>
      <c r="N360" s="210" t="s">
        <v>117</v>
      </c>
      <c r="O360" s="210"/>
      <c r="P360" s="210" t="s">
        <v>1799</v>
      </c>
      <c r="Q360" s="210" t="s">
        <v>129</v>
      </c>
      <c r="R360" s="210"/>
      <c r="S360" s="210" t="s">
        <v>111</v>
      </c>
      <c r="T360" s="210" t="s">
        <v>2789</v>
      </c>
      <c r="U360" s="115" t="s">
        <v>105</v>
      </c>
      <c r="V360" s="210" t="str">
        <f>IF(W360=0,"out of scope",(INDEX('CostModel Coef'!$C$17:$C$18,W360)))</f>
        <v>Elec</v>
      </c>
      <c r="W360" s="210">
        <v>2</v>
      </c>
      <c r="X360" s="210"/>
      <c r="Y360" s="116">
        <f>IFERROR(VLOOKUP(C360,LF_lamp!$A$8:$AI$68,35,0)*F360,0)</f>
        <v>24.18</v>
      </c>
      <c r="Z360" s="210"/>
      <c r="AA360" s="229">
        <f>VLOOKUP(D360,LF_Ballast!$A$8:$N$220,14,FALSE)</f>
        <v>0.9</v>
      </c>
      <c r="AB360" s="229" t="b">
        <f>VLOOKUP(D360,LF_Ballast!$A$8:$I$220,9,FALSE)="Dimming"</f>
        <v>0</v>
      </c>
      <c r="AC360" s="229" t="b">
        <f>VLOOKUP(D360,LF_Ballast!$A$8:$I$220,4,FALSE)="PS"</f>
        <v>0</v>
      </c>
      <c r="AD360" s="210"/>
      <c r="AE360" s="210">
        <f t="shared" si="51"/>
        <v>3</v>
      </c>
      <c r="AF360" s="184">
        <f t="shared" si="52"/>
        <v>0</v>
      </c>
      <c r="AG360" s="184">
        <f t="shared" si="53"/>
        <v>0</v>
      </c>
      <c r="AH360" s="184">
        <f>VLOOKUP($C360,LF_lamp!$A$8:$H$68,8,FALSE)*AE360</f>
        <v>75</v>
      </c>
      <c r="AI360" s="184">
        <f>VLOOKUP($C360,LF_lamp!$A$8:$H$68,8,FALSE)*AF360</f>
        <v>0</v>
      </c>
      <c r="AJ360" s="184">
        <f>VLOOKUP($C360,LF_lamp!$A$8:$H$68,8,FALSE)*AG360</f>
        <v>0</v>
      </c>
      <c r="AK360" s="184">
        <f t="shared" si="60"/>
        <v>1</v>
      </c>
      <c r="AL360" s="184">
        <f t="shared" si="54"/>
        <v>0</v>
      </c>
      <c r="AM360" s="184">
        <f t="shared" si="55"/>
        <v>0</v>
      </c>
      <c r="AN360" s="184"/>
      <c r="AO360" s="184">
        <f>IF($W360&gt;0,INDEX('CostModel Coef'!D$17:D$18,$W360),"")</f>
        <v>21.92</v>
      </c>
      <c r="AP360" s="184">
        <f>IF($W360&gt;0,INDEX('CostModel Coef'!E$17:E$18,$W360),"")</f>
        <v>0.161</v>
      </c>
      <c r="AQ360" s="184">
        <f>IF($W360&gt;0,INDEX('CostModel Coef'!F$17:F$18,$W360),"")</f>
        <v>19</v>
      </c>
      <c r="AR360" s="184">
        <f>IF($W360&gt;0,INDEX('CostModel Coef'!G$17:G$18,$W360),"")</f>
        <v>116</v>
      </c>
      <c r="AS360" s="184">
        <f>IF($W360&gt;0,INDEX('CostModel Coef'!H$17:H$18,$W360),"")</f>
        <v>-11.27</v>
      </c>
      <c r="AT360" s="184">
        <f>IF($W360&gt;0,INDEX('CostModel Coef'!I$17:I$18,$W360),"")</f>
        <v>0.74</v>
      </c>
      <c r="AU360" s="184">
        <f>IF($W360&gt;0,INDEX('CostModel Coef'!J$17:J$18,$W360),"")</f>
        <v>1.18</v>
      </c>
      <c r="AV360" s="184">
        <f>IF($W360&gt;0,INDEX('CostModel Coef'!K$17:K$18,$W360),"")</f>
        <v>31.59</v>
      </c>
      <c r="AW360" s="184">
        <f>IF($W360&gt;0,INDEX('CostModel Coef'!L$17:L$18,$W360),"")</f>
        <v>17.190000000000001</v>
      </c>
      <c r="AX360" s="184">
        <f>IF($W360&gt;0,INDEX('CostModel Coef'!M$17:M$18,$W360),"")</f>
        <v>0</v>
      </c>
      <c r="AY360" s="184">
        <f>IF($W360&gt;0,INDEX('CostModel Coef'!N$17:N$18,$W360),"")</f>
        <v>0</v>
      </c>
      <c r="AZ360" s="184">
        <f>IF($W360&gt;0,INDEX('CostModel Coef'!O$17:O$18,$W360),"")</f>
        <v>-10.14</v>
      </c>
      <c r="BA360" s="184"/>
      <c r="BB360" s="116">
        <f t="shared" si="59"/>
        <v>23.855000000000004</v>
      </c>
      <c r="BC360" s="116">
        <f t="shared" si="56"/>
        <v>0</v>
      </c>
      <c r="BD360" s="116">
        <f t="shared" si="57"/>
        <v>0</v>
      </c>
      <c r="BE360" s="210"/>
      <c r="BF360" s="196">
        <f t="shared" si="58"/>
        <v>48.04</v>
      </c>
      <c r="BG360" s="210"/>
      <c r="BH360" s="210"/>
    </row>
    <row r="361" spans="1:60" hidden="1">
      <c r="A361" s="210" t="s">
        <v>2790</v>
      </c>
      <c r="B361" s="210" t="s">
        <v>1317</v>
      </c>
      <c r="C361" s="210" t="s">
        <v>1271</v>
      </c>
      <c r="D361" s="210" t="s">
        <v>1409</v>
      </c>
      <c r="E361" s="210" t="s">
        <v>129</v>
      </c>
      <c r="F361" s="210">
        <v>4</v>
      </c>
      <c r="G361" s="210">
        <v>1</v>
      </c>
      <c r="H361" s="210">
        <v>4</v>
      </c>
      <c r="I361" s="210">
        <v>87</v>
      </c>
      <c r="J361" s="210"/>
      <c r="K361" s="210" t="s">
        <v>83</v>
      </c>
      <c r="L361" s="210">
        <v>87</v>
      </c>
      <c r="M361" s="210"/>
      <c r="N361" s="210" t="s">
        <v>117</v>
      </c>
      <c r="O361" s="210"/>
      <c r="P361" s="210" t="s">
        <v>1799</v>
      </c>
      <c r="Q361" s="210" t="s">
        <v>129</v>
      </c>
      <c r="R361" s="210"/>
      <c r="S361" s="210" t="s">
        <v>111</v>
      </c>
      <c r="T361" s="210" t="s">
        <v>2791</v>
      </c>
      <c r="U361" s="115" t="s">
        <v>105</v>
      </c>
      <c r="V361" s="210" t="str">
        <f>IF(W361=0,"out of scope",(INDEX('CostModel Coef'!$C$17:$C$18,W361)))</f>
        <v>Elec</v>
      </c>
      <c r="W361" s="210">
        <v>2</v>
      </c>
      <c r="X361" s="210"/>
      <c r="Y361" s="116">
        <f>IFERROR(VLOOKUP(C361,LF_lamp!$A$8:$AI$68,35,0)*F361,0)</f>
        <v>32.24</v>
      </c>
      <c r="Z361" s="210"/>
      <c r="AA361" s="229">
        <f>VLOOKUP(D361,LF_Ballast!$A$8:$N$220,14,FALSE)</f>
        <v>0.9</v>
      </c>
      <c r="AB361" s="229" t="b">
        <f>VLOOKUP(D361,LF_Ballast!$A$8:$I$220,9,FALSE)="Dimming"</f>
        <v>0</v>
      </c>
      <c r="AC361" s="229" t="b">
        <f>VLOOKUP(D361,LF_Ballast!$A$8:$I$220,4,FALSE)="PS"</f>
        <v>0</v>
      </c>
      <c r="AD361" s="210"/>
      <c r="AE361" s="210">
        <f t="shared" si="51"/>
        <v>4</v>
      </c>
      <c r="AF361" s="184">
        <f t="shared" si="52"/>
        <v>0</v>
      </c>
      <c r="AG361" s="184">
        <f t="shared" si="53"/>
        <v>0</v>
      </c>
      <c r="AH361" s="184">
        <f>VLOOKUP($C361,LF_lamp!$A$8:$H$68,8,FALSE)*AE361</f>
        <v>100</v>
      </c>
      <c r="AI361" s="184">
        <f>VLOOKUP($C361,LF_lamp!$A$8:$H$68,8,FALSE)*AF361</f>
        <v>0</v>
      </c>
      <c r="AJ361" s="184">
        <f>VLOOKUP($C361,LF_lamp!$A$8:$H$68,8,FALSE)*AG361</f>
        <v>0</v>
      </c>
      <c r="AK361" s="184">
        <f t="shared" si="60"/>
        <v>1</v>
      </c>
      <c r="AL361" s="184">
        <f t="shared" si="54"/>
        <v>0</v>
      </c>
      <c r="AM361" s="184">
        <f t="shared" si="55"/>
        <v>0</v>
      </c>
      <c r="AN361" s="184"/>
      <c r="AO361" s="184">
        <f>IF($W361&gt;0,INDEX('CostModel Coef'!D$17:D$18,$W361),"")</f>
        <v>21.92</v>
      </c>
      <c r="AP361" s="184">
        <f>IF($W361&gt;0,INDEX('CostModel Coef'!E$17:E$18,$W361),"")</f>
        <v>0.161</v>
      </c>
      <c r="AQ361" s="184">
        <f>IF($W361&gt;0,INDEX('CostModel Coef'!F$17:F$18,$W361),"")</f>
        <v>19</v>
      </c>
      <c r="AR361" s="184">
        <f>IF($W361&gt;0,INDEX('CostModel Coef'!G$17:G$18,$W361),"")</f>
        <v>116</v>
      </c>
      <c r="AS361" s="184">
        <f>IF($W361&gt;0,INDEX('CostModel Coef'!H$17:H$18,$W361),"")</f>
        <v>-11.27</v>
      </c>
      <c r="AT361" s="184">
        <f>IF($W361&gt;0,INDEX('CostModel Coef'!I$17:I$18,$W361),"")</f>
        <v>0.74</v>
      </c>
      <c r="AU361" s="184">
        <f>IF($W361&gt;0,INDEX('CostModel Coef'!J$17:J$18,$W361),"")</f>
        <v>1.18</v>
      </c>
      <c r="AV361" s="184">
        <f>IF($W361&gt;0,INDEX('CostModel Coef'!K$17:K$18,$W361),"")</f>
        <v>31.59</v>
      </c>
      <c r="AW361" s="184">
        <f>IF($W361&gt;0,INDEX('CostModel Coef'!L$17:L$18,$W361),"")</f>
        <v>17.190000000000001</v>
      </c>
      <c r="AX361" s="184">
        <f>IF($W361&gt;0,INDEX('CostModel Coef'!M$17:M$18,$W361),"")</f>
        <v>0</v>
      </c>
      <c r="AY361" s="184">
        <f>IF($W361&gt;0,INDEX('CostModel Coef'!N$17:N$18,$W361),"")</f>
        <v>0</v>
      </c>
      <c r="AZ361" s="184">
        <f>IF($W361&gt;0,INDEX('CostModel Coef'!O$17:O$18,$W361),"")</f>
        <v>-10.14</v>
      </c>
      <c r="BA361" s="184"/>
      <c r="BB361" s="116">
        <f t="shared" si="59"/>
        <v>27.880000000000003</v>
      </c>
      <c r="BC361" s="116">
        <f t="shared" si="56"/>
        <v>0</v>
      </c>
      <c r="BD361" s="116">
        <f t="shared" si="57"/>
        <v>0</v>
      </c>
      <c r="BE361" s="210"/>
      <c r="BF361" s="196">
        <f t="shared" si="58"/>
        <v>60.12</v>
      </c>
      <c r="BG361" s="210"/>
      <c r="BH361" s="210"/>
    </row>
    <row r="362" spans="1:60" hidden="1">
      <c r="A362" s="210" t="s">
        <v>2792</v>
      </c>
      <c r="B362" s="210" t="s">
        <v>1317</v>
      </c>
      <c r="C362" s="210" t="s">
        <v>1271</v>
      </c>
      <c r="D362" s="210" t="s">
        <v>1409</v>
      </c>
      <c r="E362" s="210" t="s">
        <v>129</v>
      </c>
      <c r="F362" s="210">
        <v>4</v>
      </c>
      <c r="G362" s="210">
        <v>2</v>
      </c>
      <c r="H362" s="210">
        <v>2</v>
      </c>
      <c r="I362" s="210">
        <v>88</v>
      </c>
      <c r="J362" s="210"/>
      <c r="K362" s="210" t="s">
        <v>83</v>
      </c>
      <c r="L362" s="210">
        <v>88</v>
      </c>
      <c r="M362" s="210"/>
      <c r="N362" s="210" t="s">
        <v>117</v>
      </c>
      <c r="O362" s="210"/>
      <c r="P362" s="210" t="s">
        <v>1799</v>
      </c>
      <c r="Q362" s="210" t="s">
        <v>129</v>
      </c>
      <c r="R362" s="210"/>
      <c r="S362" s="210" t="s">
        <v>111</v>
      </c>
      <c r="T362" s="210" t="s">
        <v>2793</v>
      </c>
      <c r="U362" s="115" t="s">
        <v>105</v>
      </c>
      <c r="V362" s="210" t="str">
        <f>IF(W362=0,"out of scope",(INDEX('CostModel Coef'!$C$17:$C$18,W362)))</f>
        <v>Elec</v>
      </c>
      <c r="W362" s="210">
        <v>2</v>
      </c>
      <c r="X362" s="210"/>
      <c r="Y362" s="116">
        <f>IFERROR(VLOOKUP(C362,LF_lamp!$A$8:$AI$68,35,0)*F362,0)</f>
        <v>32.24</v>
      </c>
      <c r="Z362" s="210"/>
      <c r="AA362" s="229">
        <f>VLOOKUP(D362,LF_Ballast!$A$8:$N$220,14,FALSE)</f>
        <v>0.9</v>
      </c>
      <c r="AB362" s="229" t="b">
        <f>VLOOKUP(D362,LF_Ballast!$A$8:$I$220,9,FALSE)="Dimming"</f>
        <v>0</v>
      </c>
      <c r="AC362" s="229" t="b">
        <f>VLOOKUP(D362,LF_Ballast!$A$8:$I$220,4,FALSE)="PS"</f>
        <v>0</v>
      </c>
      <c r="AD362" s="210"/>
      <c r="AE362" s="210">
        <f t="shared" si="51"/>
        <v>2</v>
      </c>
      <c r="AF362" s="184">
        <f t="shared" si="52"/>
        <v>0</v>
      </c>
      <c r="AG362" s="184">
        <f t="shared" si="53"/>
        <v>0</v>
      </c>
      <c r="AH362" s="184">
        <f>VLOOKUP($C362,LF_lamp!$A$8:$H$68,8,FALSE)*AE362</f>
        <v>50</v>
      </c>
      <c r="AI362" s="184">
        <f>VLOOKUP($C362,LF_lamp!$A$8:$H$68,8,FALSE)*AF362</f>
        <v>0</v>
      </c>
      <c r="AJ362" s="184">
        <f>VLOOKUP($C362,LF_lamp!$A$8:$H$68,8,FALSE)*AG362</f>
        <v>0</v>
      </c>
      <c r="AK362" s="184">
        <f t="shared" si="60"/>
        <v>2</v>
      </c>
      <c r="AL362" s="184">
        <f t="shared" si="54"/>
        <v>0</v>
      </c>
      <c r="AM362" s="184">
        <f t="shared" si="55"/>
        <v>0</v>
      </c>
      <c r="AN362" s="184"/>
      <c r="AO362" s="184">
        <f>IF($W362&gt;0,INDEX('CostModel Coef'!D$17:D$18,$W362),"")</f>
        <v>21.92</v>
      </c>
      <c r="AP362" s="184">
        <f>IF($W362&gt;0,INDEX('CostModel Coef'!E$17:E$18,$W362),"")</f>
        <v>0.161</v>
      </c>
      <c r="AQ362" s="184">
        <f>IF($W362&gt;0,INDEX('CostModel Coef'!F$17:F$18,$W362),"")</f>
        <v>19</v>
      </c>
      <c r="AR362" s="184">
        <f>IF($W362&gt;0,INDEX('CostModel Coef'!G$17:G$18,$W362),"")</f>
        <v>116</v>
      </c>
      <c r="AS362" s="184">
        <f>IF($W362&gt;0,INDEX('CostModel Coef'!H$17:H$18,$W362),"")</f>
        <v>-11.27</v>
      </c>
      <c r="AT362" s="184">
        <f>IF($W362&gt;0,INDEX('CostModel Coef'!I$17:I$18,$W362),"")</f>
        <v>0.74</v>
      </c>
      <c r="AU362" s="184">
        <f>IF($W362&gt;0,INDEX('CostModel Coef'!J$17:J$18,$W362),"")</f>
        <v>1.18</v>
      </c>
      <c r="AV362" s="184">
        <f>IF($W362&gt;0,INDEX('CostModel Coef'!K$17:K$18,$W362),"")</f>
        <v>31.59</v>
      </c>
      <c r="AW362" s="184">
        <f>IF($W362&gt;0,INDEX('CostModel Coef'!L$17:L$18,$W362),"")</f>
        <v>17.190000000000001</v>
      </c>
      <c r="AX362" s="184">
        <f>IF($W362&gt;0,INDEX('CostModel Coef'!M$17:M$18,$W362),"")</f>
        <v>0</v>
      </c>
      <c r="AY362" s="184">
        <f>IF($W362&gt;0,INDEX('CostModel Coef'!N$17:N$18,$W362),"")</f>
        <v>0</v>
      </c>
      <c r="AZ362" s="184">
        <f>IF($W362&gt;0,INDEX('CostModel Coef'!O$17:O$18,$W362),"")</f>
        <v>-10.14</v>
      </c>
      <c r="BA362" s="184"/>
      <c r="BB362" s="116">
        <f t="shared" si="59"/>
        <v>39.660000000000004</v>
      </c>
      <c r="BC362" s="116">
        <f t="shared" si="56"/>
        <v>0</v>
      </c>
      <c r="BD362" s="116">
        <f t="shared" si="57"/>
        <v>0</v>
      </c>
      <c r="BE362" s="210"/>
      <c r="BF362" s="196">
        <f t="shared" si="58"/>
        <v>71.900000000000006</v>
      </c>
      <c r="BG362" s="210"/>
      <c r="BH362" s="210"/>
    </row>
    <row r="363" spans="1:60" hidden="1">
      <c r="A363" s="210" t="s">
        <v>2794</v>
      </c>
      <c r="B363" s="210" t="s">
        <v>1811</v>
      </c>
      <c r="C363" s="210" t="s">
        <v>1271</v>
      </c>
      <c r="D363" s="210" t="s">
        <v>1409</v>
      </c>
      <c r="E363" s="210" t="s">
        <v>129</v>
      </c>
      <c r="F363" s="210">
        <v>4</v>
      </c>
      <c r="G363" s="210">
        <v>1</v>
      </c>
      <c r="H363" s="210">
        <v>4</v>
      </c>
      <c r="I363" s="210">
        <v>90</v>
      </c>
      <c r="J363" s="210" t="s">
        <v>1833</v>
      </c>
      <c r="K363" s="210" t="s">
        <v>83</v>
      </c>
      <c r="L363" s="210">
        <v>90</v>
      </c>
      <c r="M363" s="210"/>
      <c r="N363" s="210" t="s">
        <v>117</v>
      </c>
      <c r="O363" s="210"/>
      <c r="P363" s="210" t="s">
        <v>1799</v>
      </c>
      <c r="Q363" s="210" t="s">
        <v>129</v>
      </c>
      <c r="R363" s="210"/>
      <c r="S363" s="210" t="s">
        <v>111</v>
      </c>
      <c r="T363" s="210" t="s">
        <v>2795</v>
      </c>
      <c r="U363" s="115" t="s">
        <v>105</v>
      </c>
      <c r="V363" s="210" t="str">
        <f>IF(W363=0,"out of scope",(INDEX('CostModel Coef'!$C$17:$C$18,W363)))</f>
        <v>Elec</v>
      </c>
      <c r="W363" s="210">
        <v>2</v>
      </c>
      <c r="X363" s="210"/>
      <c r="Y363" s="116">
        <f>IFERROR(VLOOKUP(C363,LF_lamp!$A$8:$AI$68,35,0)*F363,0)</f>
        <v>32.24</v>
      </c>
      <c r="Z363" s="210"/>
      <c r="AA363" s="229">
        <f>VLOOKUP(D363,LF_Ballast!$A$8:$N$220,14,FALSE)</f>
        <v>0.9</v>
      </c>
      <c r="AB363" s="229" t="b">
        <f>VLOOKUP(D363,LF_Ballast!$A$8:$I$220,9,FALSE)="Dimming"</f>
        <v>0</v>
      </c>
      <c r="AC363" s="229" t="b">
        <f>VLOOKUP(D363,LF_Ballast!$A$8:$I$220,4,FALSE)="PS"</f>
        <v>0</v>
      </c>
      <c r="AD363" s="210"/>
      <c r="AE363" s="210">
        <f t="shared" si="51"/>
        <v>4</v>
      </c>
      <c r="AF363" s="184">
        <f t="shared" si="52"/>
        <v>0</v>
      </c>
      <c r="AG363" s="184">
        <f t="shared" si="53"/>
        <v>0</v>
      </c>
      <c r="AH363" s="184">
        <f>VLOOKUP($C363,LF_lamp!$A$8:$H$68,8,FALSE)*AE363</f>
        <v>100</v>
      </c>
      <c r="AI363" s="184">
        <f>VLOOKUP($C363,LF_lamp!$A$8:$H$68,8,FALSE)*AF363</f>
        <v>0</v>
      </c>
      <c r="AJ363" s="184">
        <f>VLOOKUP($C363,LF_lamp!$A$8:$H$68,8,FALSE)*AG363</f>
        <v>0</v>
      </c>
      <c r="AK363" s="184">
        <f t="shared" si="60"/>
        <v>1</v>
      </c>
      <c r="AL363" s="184">
        <f t="shared" si="54"/>
        <v>0</v>
      </c>
      <c r="AM363" s="184">
        <f t="shared" si="55"/>
        <v>0</v>
      </c>
      <c r="AN363" s="184"/>
      <c r="AO363" s="184">
        <f>IF($W363&gt;0,INDEX('CostModel Coef'!D$17:D$18,$W363),"")</f>
        <v>21.92</v>
      </c>
      <c r="AP363" s="184">
        <f>IF($W363&gt;0,INDEX('CostModel Coef'!E$17:E$18,$W363),"")</f>
        <v>0.161</v>
      </c>
      <c r="AQ363" s="184">
        <f>IF($W363&gt;0,INDEX('CostModel Coef'!F$17:F$18,$W363),"")</f>
        <v>19</v>
      </c>
      <c r="AR363" s="184">
        <f>IF($W363&gt;0,INDEX('CostModel Coef'!G$17:G$18,$W363),"")</f>
        <v>116</v>
      </c>
      <c r="AS363" s="184">
        <f>IF($W363&gt;0,INDEX('CostModel Coef'!H$17:H$18,$W363),"")</f>
        <v>-11.27</v>
      </c>
      <c r="AT363" s="184">
        <f>IF($W363&gt;0,INDEX('CostModel Coef'!I$17:I$18,$W363),"")</f>
        <v>0.74</v>
      </c>
      <c r="AU363" s="184">
        <f>IF($W363&gt;0,INDEX('CostModel Coef'!J$17:J$18,$W363),"")</f>
        <v>1.18</v>
      </c>
      <c r="AV363" s="184">
        <f>IF($W363&gt;0,INDEX('CostModel Coef'!K$17:K$18,$W363),"")</f>
        <v>31.59</v>
      </c>
      <c r="AW363" s="184">
        <f>IF($W363&gt;0,INDEX('CostModel Coef'!L$17:L$18,$W363),"")</f>
        <v>17.190000000000001</v>
      </c>
      <c r="AX363" s="184">
        <f>IF($W363&gt;0,INDEX('CostModel Coef'!M$17:M$18,$W363),"")</f>
        <v>0</v>
      </c>
      <c r="AY363" s="184">
        <f>IF($W363&gt;0,INDEX('CostModel Coef'!N$17:N$18,$W363),"")</f>
        <v>0</v>
      </c>
      <c r="AZ363" s="184">
        <f>IF($W363&gt;0,INDEX('CostModel Coef'!O$17:O$18,$W363),"")</f>
        <v>-10.14</v>
      </c>
      <c r="BA363" s="184"/>
      <c r="BB363" s="116">
        <f t="shared" si="59"/>
        <v>27.880000000000003</v>
      </c>
      <c r="BC363" s="116">
        <f t="shared" si="56"/>
        <v>0</v>
      </c>
      <c r="BD363" s="116">
        <f t="shared" si="57"/>
        <v>0</v>
      </c>
      <c r="BE363" s="210"/>
      <c r="BF363" s="196">
        <f t="shared" si="58"/>
        <v>60.12</v>
      </c>
      <c r="BG363" s="210"/>
      <c r="BH363" s="210"/>
    </row>
    <row r="364" spans="1:60" hidden="1">
      <c r="A364" s="210" t="s">
        <v>2796</v>
      </c>
      <c r="B364" s="210" t="s">
        <v>1317</v>
      </c>
      <c r="C364" s="210" t="s">
        <v>1271</v>
      </c>
      <c r="D364" s="210" t="s">
        <v>1491</v>
      </c>
      <c r="E364" s="210" t="s">
        <v>129</v>
      </c>
      <c r="F364" s="210">
        <v>3</v>
      </c>
      <c r="G364" s="210">
        <v>1</v>
      </c>
      <c r="H364" s="210">
        <v>3</v>
      </c>
      <c r="I364" s="210">
        <v>58</v>
      </c>
      <c r="J364" s="210"/>
      <c r="K364" s="210" t="s">
        <v>83</v>
      </c>
      <c r="L364" s="210">
        <v>58</v>
      </c>
      <c r="M364" s="210"/>
      <c r="N364" s="210" t="s">
        <v>117</v>
      </c>
      <c r="O364" s="210"/>
      <c r="P364" s="210" t="s">
        <v>1799</v>
      </c>
      <c r="Q364" s="210" t="s">
        <v>129</v>
      </c>
      <c r="R364" s="210"/>
      <c r="S364" s="210" t="s">
        <v>111</v>
      </c>
      <c r="T364" s="210" t="s">
        <v>2797</v>
      </c>
      <c r="U364" s="115" t="s">
        <v>105</v>
      </c>
      <c r="V364" s="210" t="str">
        <f>IF(W364=0,"out of scope",(INDEX('CostModel Coef'!$C$17:$C$18,W364)))</f>
        <v>Elec</v>
      </c>
      <c r="W364" s="210">
        <v>2</v>
      </c>
      <c r="X364" s="210"/>
      <c r="Y364" s="116">
        <f>IFERROR(VLOOKUP(C364,LF_lamp!$A$8:$AI$68,35,0)*F364,0)</f>
        <v>24.18</v>
      </c>
      <c r="Z364" s="210"/>
      <c r="AA364" s="229">
        <f>VLOOKUP(D364,LF_Ballast!$A$8:$N$220,14,FALSE)</f>
        <v>0.82499999999999996</v>
      </c>
      <c r="AB364" s="229" t="b">
        <f>VLOOKUP(D364,LF_Ballast!$A$8:$I$220,9,FALSE)="Dimming"</f>
        <v>0</v>
      </c>
      <c r="AC364" s="229" t="b">
        <f>VLOOKUP(D364,LF_Ballast!$A$8:$I$220,4,FALSE)="PS"</f>
        <v>0</v>
      </c>
      <c r="AD364" s="210"/>
      <c r="AE364" s="210">
        <f t="shared" si="51"/>
        <v>3</v>
      </c>
      <c r="AF364" s="184">
        <f t="shared" si="52"/>
        <v>0</v>
      </c>
      <c r="AG364" s="184">
        <f t="shared" si="53"/>
        <v>0</v>
      </c>
      <c r="AH364" s="184">
        <f>VLOOKUP($C364,LF_lamp!$A$8:$H$68,8,FALSE)*AE364</f>
        <v>75</v>
      </c>
      <c r="AI364" s="184">
        <f>VLOOKUP($C364,LF_lamp!$A$8:$H$68,8,FALSE)*AF364</f>
        <v>0</v>
      </c>
      <c r="AJ364" s="184">
        <f>VLOOKUP($C364,LF_lamp!$A$8:$H$68,8,FALSE)*AG364</f>
        <v>0</v>
      </c>
      <c r="AK364" s="184">
        <f t="shared" si="60"/>
        <v>1</v>
      </c>
      <c r="AL364" s="184">
        <f t="shared" si="54"/>
        <v>0</v>
      </c>
      <c r="AM364" s="184">
        <f t="shared" si="55"/>
        <v>0</v>
      </c>
      <c r="AN364" s="184"/>
      <c r="AO364" s="184">
        <f>IF($W364&gt;0,INDEX('CostModel Coef'!D$17:D$18,$W364),"")</f>
        <v>21.92</v>
      </c>
      <c r="AP364" s="184">
        <f>IF($W364&gt;0,INDEX('CostModel Coef'!E$17:E$18,$W364),"")</f>
        <v>0.161</v>
      </c>
      <c r="AQ364" s="184">
        <f>IF($W364&gt;0,INDEX('CostModel Coef'!F$17:F$18,$W364),"")</f>
        <v>19</v>
      </c>
      <c r="AR364" s="184">
        <f>IF($W364&gt;0,INDEX('CostModel Coef'!G$17:G$18,$W364),"")</f>
        <v>116</v>
      </c>
      <c r="AS364" s="184">
        <f>IF($W364&gt;0,INDEX('CostModel Coef'!H$17:H$18,$W364),"")</f>
        <v>-11.27</v>
      </c>
      <c r="AT364" s="184">
        <f>IF($W364&gt;0,INDEX('CostModel Coef'!I$17:I$18,$W364),"")</f>
        <v>0.74</v>
      </c>
      <c r="AU364" s="184">
        <f>IF($W364&gt;0,INDEX('CostModel Coef'!J$17:J$18,$W364),"")</f>
        <v>1.18</v>
      </c>
      <c r="AV364" s="184">
        <f>IF($W364&gt;0,INDEX('CostModel Coef'!K$17:K$18,$W364),"")</f>
        <v>31.59</v>
      </c>
      <c r="AW364" s="184">
        <f>IF($W364&gt;0,INDEX('CostModel Coef'!L$17:L$18,$W364),"")</f>
        <v>17.190000000000001</v>
      </c>
      <c r="AX364" s="184">
        <f>IF($W364&gt;0,INDEX('CostModel Coef'!M$17:M$18,$W364),"")</f>
        <v>0</v>
      </c>
      <c r="AY364" s="184">
        <f>IF($W364&gt;0,INDEX('CostModel Coef'!N$17:N$18,$W364),"")</f>
        <v>0</v>
      </c>
      <c r="AZ364" s="184">
        <f>IF($W364&gt;0,INDEX('CostModel Coef'!O$17:O$18,$W364),"")</f>
        <v>-10.14</v>
      </c>
      <c r="BA364" s="184"/>
      <c r="BB364" s="116">
        <f t="shared" si="59"/>
        <v>23.855000000000004</v>
      </c>
      <c r="BC364" s="116">
        <f t="shared" si="56"/>
        <v>0</v>
      </c>
      <c r="BD364" s="116">
        <f t="shared" si="57"/>
        <v>0</v>
      </c>
      <c r="BE364" s="210"/>
      <c r="BF364" s="196">
        <f t="shared" si="58"/>
        <v>48.04</v>
      </c>
      <c r="BG364" s="210"/>
      <c r="BH364" s="210"/>
    </row>
    <row r="365" spans="1:60" hidden="1">
      <c r="A365" s="210" t="s">
        <v>2798</v>
      </c>
      <c r="B365" s="210" t="s">
        <v>1317</v>
      </c>
      <c r="C365" s="210" t="s">
        <v>1271</v>
      </c>
      <c r="D365" s="210" t="s">
        <v>1491</v>
      </c>
      <c r="E365" s="210" t="s">
        <v>129</v>
      </c>
      <c r="F365" s="210">
        <v>4</v>
      </c>
      <c r="G365" s="210">
        <v>1</v>
      </c>
      <c r="H365" s="210">
        <v>4</v>
      </c>
      <c r="I365" s="210">
        <v>76</v>
      </c>
      <c r="J365" s="210"/>
      <c r="K365" s="210" t="s">
        <v>83</v>
      </c>
      <c r="L365" s="210">
        <v>76</v>
      </c>
      <c r="M365" s="210"/>
      <c r="N365" s="210" t="s">
        <v>117</v>
      </c>
      <c r="O365" s="210"/>
      <c r="P365" s="210" t="s">
        <v>1799</v>
      </c>
      <c r="Q365" s="210" t="s">
        <v>129</v>
      </c>
      <c r="R365" s="210"/>
      <c r="S365" s="210" t="s">
        <v>111</v>
      </c>
      <c r="T365" s="210" t="s">
        <v>2799</v>
      </c>
      <c r="U365" s="115" t="s">
        <v>105</v>
      </c>
      <c r="V365" s="210" t="str">
        <f>IF(W365=0,"out of scope",(INDEX('CostModel Coef'!$C$17:$C$18,W365)))</f>
        <v>Elec</v>
      </c>
      <c r="W365" s="210">
        <v>2</v>
      </c>
      <c r="X365" s="210"/>
      <c r="Y365" s="116">
        <f>IFERROR(VLOOKUP(C365,LF_lamp!$A$8:$AI$68,35,0)*F365,0)</f>
        <v>32.24</v>
      </c>
      <c r="Z365" s="210"/>
      <c r="AA365" s="229">
        <f>VLOOKUP(D365,LF_Ballast!$A$8:$N$220,14,FALSE)</f>
        <v>0.82499999999999996</v>
      </c>
      <c r="AB365" s="229" t="b">
        <f>VLOOKUP(D365,LF_Ballast!$A$8:$I$220,9,FALSE)="Dimming"</f>
        <v>0</v>
      </c>
      <c r="AC365" s="229" t="b">
        <f>VLOOKUP(D365,LF_Ballast!$A$8:$I$220,4,FALSE)="PS"</f>
        <v>0</v>
      </c>
      <c r="AD365" s="210"/>
      <c r="AE365" s="210">
        <f t="shared" si="51"/>
        <v>4</v>
      </c>
      <c r="AF365" s="184">
        <f t="shared" si="52"/>
        <v>0</v>
      </c>
      <c r="AG365" s="184">
        <f t="shared" si="53"/>
        <v>0</v>
      </c>
      <c r="AH365" s="184">
        <f>VLOOKUP($C365,LF_lamp!$A$8:$H$68,8,FALSE)*AE365</f>
        <v>100</v>
      </c>
      <c r="AI365" s="184">
        <f>VLOOKUP($C365,LF_lamp!$A$8:$H$68,8,FALSE)*AF365</f>
        <v>0</v>
      </c>
      <c r="AJ365" s="184">
        <f>VLOOKUP($C365,LF_lamp!$A$8:$H$68,8,FALSE)*AG365</f>
        <v>0</v>
      </c>
      <c r="AK365" s="184">
        <f t="shared" si="60"/>
        <v>1</v>
      </c>
      <c r="AL365" s="184">
        <f t="shared" si="54"/>
        <v>0</v>
      </c>
      <c r="AM365" s="184">
        <f t="shared" si="55"/>
        <v>0</v>
      </c>
      <c r="AN365" s="184"/>
      <c r="AO365" s="184">
        <f>IF($W365&gt;0,INDEX('CostModel Coef'!D$17:D$18,$W365),"")</f>
        <v>21.92</v>
      </c>
      <c r="AP365" s="184">
        <f>IF($W365&gt;0,INDEX('CostModel Coef'!E$17:E$18,$W365),"")</f>
        <v>0.161</v>
      </c>
      <c r="AQ365" s="184">
        <f>IF($W365&gt;0,INDEX('CostModel Coef'!F$17:F$18,$W365),"")</f>
        <v>19</v>
      </c>
      <c r="AR365" s="184">
        <f>IF($W365&gt;0,INDEX('CostModel Coef'!G$17:G$18,$W365),"")</f>
        <v>116</v>
      </c>
      <c r="AS365" s="184">
        <f>IF($W365&gt;0,INDEX('CostModel Coef'!H$17:H$18,$W365),"")</f>
        <v>-11.27</v>
      </c>
      <c r="AT365" s="184">
        <f>IF($W365&gt;0,INDEX('CostModel Coef'!I$17:I$18,$W365),"")</f>
        <v>0.74</v>
      </c>
      <c r="AU365" s="184">
        <f>IF($W365&gt;0,INDEX('CostModel Coef'!J$17:J$18,$W365),"")</f>
        <v>1.18</v>
      </c>
      <c r="AV365" s="184">
        <f>IF($W365&gt;0,INDEX('CostModel Coef'!K$17:K$18,$W365),"")</f>
        <v>31.59</v>
      </c>
      <c r="AW365" s="184">
        <f>IF($W365&gt;0,INDEX('CostModel Coef'!L$17:L$18,$W365),"")</f>
        <v>17.190000000000001</v>
      </c>
      <c r="AX365" s="184">
        <f>IF($W365&gt;0,INDEX('CostModel Coef'!M$17:M$18,$W365),"")</f>
        <v>0</v>
      </c>
      <c r="AY365" s="184">
        <f>IF($W365&gt;0,INDEX('CostModel Coef'!N$17:N$18,$W365),"")</f>
        <v>0</v>
      </c>
      <c r="AZ365" s="184">
        <f>IF($W365&gt;0,INDEX('CostModel Coef'!O$17:O$18,$W365),"")</f>
        <v>-10.14</v>
      </c>
      <c r="BA365" s="184"/>
      <c r="BB365" s="116">
        <f t="shared" si="59"/>
        <v>27.880000000000003</v>
      </c>
      <c r="BC365" s="116">
        <f t="shared" si="56"/>
        <v>0</v>
      </c>
      <c r="BD365" s="116">
        <f t="shared" si="57"/>
        <v>0</v>
      </c>
      <c r="BE365" s="210"/>
      <c r="BF365" s="196">
        <f t="shared" si="58"/>
        <v>60.12</v>
      </c>
      <c r="BG365" s="210"/>
      <c r="BH365" s="210"/>
    </row>
    <row r="366" spans="1:60" hidden="1">
      <c r="A366" s="210" t="s">
        <v>2800</v>
      </c>
      <c r="B366" s="210" t="s">
        <v>1317</v>
      </c>
      <c r="C366" s="210" t="s">
        <v>1271</v>
      </c>
      <c r="D366" s="210" t="s">
        <v>1491</v>
      </c>
      <c r="E366" s="210" t="s">
        <v>129</v>
      </c>
      <c r="F366" s="210">
        <v>3</v>
      </c>
      <c r="G366" s="210">
        <v>2</v>
      </c>
      <c r="H366" s="210" t="s">
        <v>1857</v>
      </c>
      <c r="I366" s="210">
        <v>58</v>
      </c>
      <c r="J366" s="210"/>
      <c r="K366" s="210" t="s">
        <v>83</v>
      </c>
      <c r="L366" s="210">
        <v>58</v>
      </c>
      <c r="M366" s="210"/>
      <c r="N366" s="210" t="s">
        <v>117</v>
      </c>
      <c r="O366" s="210"/>
      <c r="P366" s="210" t="s">
        <v>1799</v>
      </c>
      <c r="Q366" s="210" t="s">
        <v>129</v>
      </c>
      <c r="R366" s="210"/>
      <c r="S366" s="210" t="s">
        <v>111</v>
      </c>
      <c r="T366" s="210" t="s">
        <v>2801</v>
      </c>
      <c r="U366" s="115" t="s">
        <v>105</v>
      </c>
      <c r="V366" s="210" t="str">
        <f>IF(W366=0,"out of scope",(INDEX('CostModel Coef'!$C$17:$C$18,W366)))</f>
        <v>Elec</v>
      </c>
      <c r="W366" s="210">
        <v>2</v>
      </c>
      <c r="X366" s="210"/>
      <c r="Y366" s="116">
        <f>IFERROR(VLOOKUP(C366,LF_lamp!$A$8:$AI$68,35,0)*F366,0)</f>
        <v>24.18</v>
      </c>
      <c r="Z366" s="210"/>
      <c r="AA366" s="229">
        <f>VLOOKUP(D366,LF_Ballast!$A$8:$N$220,14,FALSE)</f>
        <v>0.82499999999999996</v>
      </c>
      <c r="AB366" s="229" t="b">
        <f>VLOOKUP(D366,LF_Ballast!$A$8:$I$220,9,FALSE)="Dimming"</f>
        <v>0</v>
      </c>
      <c r="AC366" s="229" t="b">
        <f>VLOOKUP(D366,LF_Ballast!$A$8:$I$220,4,FALSE)="PS"</f>
        <v>0</v>
      </c>
      <c r="AD366" s="210"/>
      <c r="AE366" s="210">
        <f t="shared" si="51"/>
        <v>1</v>
      </c>
      <c r="AF366" s="184">
        <f t="shared" si="52"/>
        <v>2</v>
      </c>
      <c r="AG366" s="184">
        <f t="shared" si="53"/>
        <v>0</v>
      </c>
      <c r="AH366" s="184">
        <f>VLOOKUP($C366,LF_lamp!$A$8:$H$68,8,FALSE)*AE366</f>
        <v>25</v>
      </c>
      <c r="AI366" s="184">
        <f>VLOOKUP($C366,LF_lamp!$A$8:$H$68,8,FALSE)*AF366</f>
        <v>50</v>
      </c>
      <c r="AJ366" s="184">
        <f>VLOOKUP($C366,LF_lamp!$A$8:$H$68,8,FALSE)*AG366</f>
        <v>0</v>
      </c>
      <c r="AK366" s="184">
        <f t="shared" si="60"/>
        <v>1</v>
      </c>
      <c r="AL366" s="184">
        <f t="shared" si="54"/>
        <v>1</v>
      </c>
      <c r="AM366" s="184">
        <f t="shared" si="55"/>
        <v>0</v>
      </c>
      <c r="AN366" s="184"/>
      <c r="AO366" s="184">
        <f>IF($W366&gt;0,INDEX('CostModel Coef'!D$17:D$18,$W366),"")</f>
        <v>21.92</v>
      </c>
      <c r="AP366" s="184">
        <f>IF($W366&gt;0,INDEX('CostModel Coef'!E$17:E$18,$W366),"")</f>
        <v>0.161</v>
      </c>
      <c r="AQ366" s="184">
        <f>IF($W366&gt;0,INDEX('CostModel Coef'!F$17:F$18,$W366),"")</f>
        <v>19</v>
      </c>
      <c r="AR366" s="184">
        <f>IF($W366&gt;0,INDEX('CostModel Coef'!G$17:G$18,$W366),"")</f>
        <v>116</v>
      </c>
      <c r="AS366" s="184">
        <f>IF($W366&gt;0,INDEX('CostModel Coef'!H$17:H$18,$W366),"")</f>
        <v>-11.27</v>
      </c>
      <c r="AT366" s="184">
        <f>IF($W366&gt;0,INDEX('CostModel Coef'!I$17:I$18,$W366),"")</f>
        <v>0.74</v>
      </c>
      <c r="AU366" s="184">
        <f>IF($W366&gt;0,INDEX('CostModel Coef'!J$17:J$18,$W366),"")</f>
        <v>1.18</v>
      </c>
      <c r="AV366" s="184">
        <f>IF($W366&gt;0,INDEX('CostModel Coef'!K$17:K$18,$W366),"")</f>
        <v>31.59</v>
      </c>
      <c r="AW366" s="184">
        <f>IF($W366&gt;0,INDEX('CostModel Coef'!L$17:L$18,$W366),"")</f>
        <v>17.190000000000001</v>
      </c>
      <c r="AX366" s="184">
        <f>IF($W366&gt;0,INDEX('CostModel Coef'!M$17:M$18,$W366),"")</f>
        <v>0</v>
      </c>
      <c r="AY366" s="184">
        <f>IF($W366&gt;0,INDEX('CostModel Coef'!N$17:N$18,$W366),"")</f>
        <v>0</v>
      </c>
      <c r="AZ366" s="184">
        <f>IF($W366&gt;0,INDEX('CostModel Coef'!O$17:O$18,$W366),"")</f>
        <v>-10.14</v>
      </c>
      <c r="BA366" s="184"/>
      <c r="BB366" s="116">
        <f t="shared" si="59"/>
        <v>15.805</v>
      </c>
      <c r="BC366" s="116">
        <f t="shared" si="56"/>
        <v>19.830000000000002</v>
      </c>
      <c r="BD366" s="116">
        <f t="shared" si="57"/>
        <v>0</v>
      </c>
      <c r="BE366" s="210"/>
      <c r="BF366" s="196">
        <f t="shared" si="58"/>
        <v>59.82</v>
      </c>
      <c r="BG366" s="210"/>
      <c r="BH366" s="210"/>
    </row>
    <row r="367" spans="1:60" hidden="1">
      <c r="A367" s="210" t="s">
        <v>2802</v>
      </c>
      <c r="B367" s="210" t="s">
        <v>1317</v>
      </c>
      <c r="C367" s="210" t="s">
        <v>1271</v>
      </c>
      <c r="D367" s="210" t="s">
        <v>1491</v>
      </c>
      <c r="E367" s="210" t="s">
        <v>129</v>
      </c>
      <c r="F367" s="210">
        <v>4</v>
      </c>
      <c r="G367" s="210">
        <v>2</v>
      </c>
      <c r="H367" s="210">
        <v>2</v>
      </c>
      <c r="I367" s="210">
        <v>76</v>
      </c>
      <c r="J367" s="210"/>
      <c r="K367" s="210" t="s">
        <v>83</v>
      </c>
      <c r="L367" s="210">
        <v>76</v>
      </c>
      <c r="M367" s="210"/>
      <c r="N367" s="210" t="s">
        <v>117</v>
      </c>
      <c r="O367" s="210"/>
      <c r="P367" s="210" t="s">
        <v>1799</v>
      </c>
      <c r="Q367" s="210" t="s">
        <v>129</v>
      </c>
      <c r="R367" s="210"/>
      <c r="S367" s="210" t="s">
        <v>111</v>
      </c>
      <c r="T367" s="210" t="s">
        <v>2803</v>
      </c>
      <c r="U367" s="115" t="s">
        <v>105</v>
      </c>
      <c r="V367" s="210" t="str">
        <f>IF(W367=0,"out of scope",(INDEX('CostModel Coef'!$C$17:$C$18,W367)))</f>
        <v>Elec</v>
      </c>
      <c r="W367" s="210">
        <v>2</v>
      </c>
      <c r="X367" s="210"/>
      <c r="Y367" s="116">
        <f>IFERROR(VLOOKUP(C367,LF_lamp!$A$8:$AI$68,35,0)*F367,0)</f>
        <v>32.24</v>
      </c>
      <c r="Z367" s="210"/>
      <c r="AA367" s="229">
        <f>VLOOKUP(D367,LF_Ballast!$A$8:$N$220,14,FALSE)</f>
        <v>0.82499999999999996</v>
      </c>
      <c r="AB367" s="229" t="b">
        <f>VLOOKUP(D367,LF_Ballast!$A$8:$I$220,9,FALSE)="Dimming"</f>
        <v>0</v>
      </c>
      <c r="AC367" s="229" t="b">
        <f>VLOOKUP(D367,LF_Ballast!$A$8:$I$220,4,FALSE)="PS"</f>
        <v>0</v>
      </c>
      <c r="AD367" s="210"/>
      <c r="AE367" s="210">
        <f t="shared" si="51"/>
        <v>2</v>
      </c>
      <c r="AF367" s="184">
        <f t="shared" si="52"/>
        <v>0</v>
      </c>
      <c r="AG367" s="184">
        <f t="shared" si="53"/>
        <v>0</v>
      </c>
      <c r="AH367" s="184">
        <f>VLOOKUP($C367,LF_lamp!$A$8:$H$68,8,FALSE)*AE367</f>
        <v>50</v>
      </c>
      <c r="AI367" s="184">
        <f>VLOOKUP($C367,LF_lamp!$A$8:$H$68,8,FALSE)*AF367</f>
        <v>0</v>
      </c>
      <c r="AJ367" s="184">
        <f>VLOOKUP($C367,LF_lamp!$A$8:$H$68,8,FALSE)*AG367</f>
        <v>0</v>
      </c>
      <c r="AK367" s="184">
        <f t="shared" si="60"/>
        <v>2</v>
      </c>
      <c r="AL367" s="184">
        <f t="shared" si="54"/>
        <v>0</v>
      </c>
      <c r="AM367" s="184">
        <f t="shared" si="55"/>
        <v>0</v>
      </c>
      <c r="AN367" s="184"/>
      <c r="AO367" s="184">
        <f>IF($W367&gt;0,INDEX('CostModel Coef'!D$17:D$18,$W367),"")</f>
        <v>21.92</v>
      </c>
      <c r="AP367" s="184">
        <f>IF($W367&gt;0,INDEX('CostModel Coef'!E$17:E$18,$W367),"")</f>
        <v>0.161</v>
      </c>
      <c r="AQ367" s="184">
        <f>IF($W367&gt;0,INDEX('CostModel Coef'!F$17:F$18,$W367),"")</f>
        <v>19</v>
      </c>
      <c r="AR367" s="184">
        <f>IF($W367&gt;0,INDEX('CostModel Coef'!G$17:G$18,$W367),"")</f>
        <v>116</v>
      </c>
      <c r="AS367" s="184">
        <f>IF($W367&gt;0,INDEX('CostModel Coef'!H$17:H$18,$W367),"")</f>
        <v>-11.27</v>
      </c>
      <c r="AT367" s="184">
        <f>IF($W367&gt;0,INDEX('CostModel Coef'!I$17:I$18,$W367),"")</f>
        <v>0.74</v>
      </c>
      <c r="AU367" s="184">
        <f>IF($W367&gt;0,INDEX('CostModel Coef'!J$17:J$18,$W367),"")</f>
        <v>1.18</v>
      </c>
      <c r="AV367" s="184">
        <f>IF($W367&gt;0,INDEX('CostModel Coef'!K$17:K$18,$W367),"")</f>
        <v>31.59</v>
      </c>
      <c r="AW367" s="184">
        <f>IF($W367&gt;0,INDEX('CostModel Coef'!L$17:L$18,$W367),"")</f>
        <v>17.190000000000001</v>
      </c>
      <c r="AX367" s="184">
        <f>IF($W367&gt;0,INDEX('CostModel Coef'!M$17:M$18,$W367),"")</f>
        <v>0</v>
      </c>
      <c r="AY367" s="184">
        <f>IF($W367&gt;0,INDEX('CostModel Coef'!N$17:N$18,$W367),"")</f>
        <v>0</v>
      </c>
      <c r="AZ367" s="184">
        <f>IF($W367&gt;0,INDEX('CostModel Coef'!O$17:O$18,$W367),"")</f>
        <v>-10.14</v>
      </c>
      <c r="BA367" s="184"/>
      <c r="BB367" s="116">
        <f t="shared" si="59"/>
        <v>39.660000000000004</v>
      </c>
      <c r="BC367" s="116">
        <f t="shared" si="56"/>
        <v>0</v>
      </c>
      <c r="BD367" s="116">
        <f t="shared" si="57"/>
        <v>0</v>
      </c>
      <c r="BE367" s="210"/>
      <c r="BF367" s="196">
        <f t="shared" si="58"/>
        <v>71.900000000000006</v>
      </c>
      <c r="BG367" s="210"/>
      <c r="BH367" s="210"/>
    </row>
    <row r="368" spans="1:60" hidden="1">
      <c r="A368" s="210" t="s">
        <v>2804</v>
      </c>
      <c r="B368" s="210" t="s">
        <v>1317</v>
      </c>
      <c r="C368" s="210" t="s">
        <v>1271</v>
      </c>
      <c r="D368" s="210" t="s">
        <v>1491</v>
      </c>
      <c r="E368" s="210" t="s">
        <v>129</v>
      </c>
      <c r="F368" s="210">
        <v>1</v>
      </c>
      <c r="G368" s="210">
        <v>1</v>
      </c>
      <c r="H368" s="210">
        <v>1</v>
      </c>
      <c r="I368" s="210">
        <v>20</v>
      </c>
      <c r="J368" s="210"/>
      <c r="K368" s="210" t="s">
        <v>83</v>
      </c>
      <c r="L368" s="210">
        <v>20</v>
      </c>
      <c r="M368" s="210"/>
      <c r="N368" s="210" t="s">
        <v>117</v>
      </c>
      <c r="O368" s="210"/>
      <c r="P368" s="210" t="s">
        <v>1799</v>
      </c>
      <c r="Q368" s="210" t="s">
        <v>129</v>
      </c>
      <c r="R368" s="210"/>
      <c r="S368" s="210" t="s">
        <v>111</v>
      </c>
      <c r="T368" s="210" t="s">
        <v>2805</v>
      </c>
      <c r="U368" s="115" t="s">
        <v>105</v>
      </c>
      <c r="V368" s="210" t="str">
        <f>IF(W368=0,"out of scope",(INDEX('CostModel Coef'!$C$17:$C$18,W368)))</f>
        <v>Elec</v>
      </c>
      <c r="W368" s="210">
        <v>2</v>
      </c>
      <c r="X368" s="210"/>
      <c r="Y368" s="116">
        <f>IFERROR(VLOOKUP(C368,LF_lamp!$A$8:$AI$68,35,0)*F368,0)</f>
        <v>8.06</v>
      </c>
      <c r="Z368" s="210"/>
      <c r="AA368" s="229">
        <f>VLOOKUP(D368,LF_Ballast!$A$8:$N$220,14,FALSE)</f>
        <v>0.82499999999999996</v>
      </c>
      <c r="AB368" s="229" t="b">
        <f>VLOOKUP(D368,LF_Ballast!$A$8:$I$220,9,FALSE)="Dimming"</f>
        <v>0</v>
      </c>
      <c r="AC368" s="229" t="b">
        <f>VLOOKUP(D368,LF_Ballast!$A$8:$I$220,4,FALSE)="PS"</f>
        <v>0</v>
      </c>
      <c r="AD368" s="210"/>
      <c r="AE368" s="210">
        <f t="shared" si="51"/>
        <v>1</v>
      </c>
      <c r="AF368" s="184">
        <f t="shared" si="52"/>
        <v>0</v>
      </c>
      <c r="AG368" s="184">
        <f t="shared" si="53"/>
        <v>0</v>
      </c>
      <c r="AH368" s="184">
        <f>VLOOKUP($C368,LF_lamp!$A$8:$H$68,8,FALSE)*AE368</f>
        <v>25</v>
      </c>
      <c r="AI368" s="184">
        <f>VLOOKUP($C368,LF_lamp!$A$8:$H$68,8,FALSE)*AF368</f>
        <v>0</v>
      </c>
      <c r="AJ368" s="184">
        <f>VLOOKUP($C368,LF_lamp!$A$8:$H$68,8,FALSE)*AG368</f>
        <v>0</v>
      </c>
      <c r="AK368" s="184">
        <f t="shared" si="60"/>
        <v>1</v>
      </c>
      <c r="AL368" s="184">
        <f t="shared" si="54"/>
        <v>0</v>
      </c>
      <c r="AM368" s="184">
        <f t="shared" si="55"/>
        <v>0</v>
      </c>
      <c r="AN368" s="184"/>
      <c r="AO368" s="184">
        <f>IF($W368&gt;0,INDEX('CostModel Coef'!D$17:D$18,$W368),"")</f>
        <v>21.92</v>
      </c>
      <c r="AP368" s="184">
        <f>IF($W368&gt;0,INDEX('CostModel Coef'!E$17:E$18,$W368),"")</f>
        <v>0.161</v>
      </c>
      <c r="AQ368" s="184">
        <f>IF($W368&gt;0,INDEX('CostModel Coef'!F$17:F$18,$W368),"")</f>
        <v>19</v>
      </c>
      <c r="AR368" s="184">
        <f>IF($W368&gt;0,INDEX('CostModel Coef'!G$17:G$18,$W368),"")</f>
        <v>116</v>
      </c>
      <c r="AS368" s="184">
        <f>IF($W368&gt;0,INDEX('CostModel Coef'!H$17:H$18,$W368),"")</f>
        <v>-11.27</v>
      </c>
      <c r="AT368" s="184">
        <f>IF($W368&gt;0,INDEX('CostModel Coef'!I$17:I$18,$W368),"")</f>
        <v>0.74</v>
      </c>
      <c r="AU368" s="184">
        <f>IF($W368&gt;0,INDEX('CostModel Coef'!J$17:J$18,$W368),"")</f>
        <v>1.18</v>
      </c>
      <c r="AV368" s="184">
        <f>IF($W368&gt;0,INDEX('CostModel Coef'!K$17:K$18,$W368),"")</f>
        <v>31.59</v>
      </c>
      <c r="AW368" s="184">
        <f>IF($W368&gt;0,INDEX('CostModel Coef'!L$17:L$18,$W368),"")</f>
        <v>17.190000000000001</v>
      </c>
      <c r="AX368" s="184">
        <f>IF($W368&gt;0,INDEX('CostModel Coef'!M$17:M$18,$W368),"")</f>
        <v>0</v>
      </c>
      <c r="AY368" s="184">
        <f>IF($W368&gt;0,INDEX('CostModel Coef'!N$17:N$18,$W368),"")</f>
        <v>0</v>
      </c>
      <c r="AZ368" s="184">
        <f>IF($W368&gt;0,INDEX('CostModel Coef'!O$17:O$18,$W368),"")</f>
        <v>-10.14</v>
      </c>
      <c r="BA368" s="184"/>
      <c r="BB368" s="116">
        <f t="shared" si="59"/>
        <v>15.805</v>
      </c>
      <c r="BC368" s="116">
        <f t="shared" si="56"/>
        <v>0</v>
      </c>
      <c r="BD368" s="116">
        <f t="shared" si="57"/>
        <v>0</v>
      </c>
      <c r="BE368" s="210"/>
      <c r="BF368" s="196">
        <f t="shared" si="58"/>
        <v>23.87</v>
      </c>
      <c r="BG368" s="210"/>
      <c r="BH368" s="210"/>
    </row>
    <row r="369" spans="1:60" hidden="1">
      <c r="A369" s="210" t="s">
        <v>2806</v>
      </c>
      <c r="B369" s="210" t="s">
        <v>1811</v>
      </c>
      <c r="C369" s="210" t="s">
        <v>1271</v>
      </c>
      <c r="D369" s="210" t="s">
        <v>1491</v>
      </c>
      <c r="E369" s="210" t="s">
        <v>129</v>
      </c>
      <c r="F369" s="210">
        <v>1</v>
      </c>
      <c r="G369" s="210">
        <v>1</v>
      </c>
      <c r="H369" s="210">
        <v>1</v>
      </c>
      <c r="I369" s="210">
        <v>22</v>
      </c>
      <c r="J369" s="210" t="s">
        <v>1833</v>
      </c>
      <c r="K369" s="210" t="s">
        <v>83</v>
      </c>
      <c r="L369" s="210">
        <v>22</v>
      </c>
      <c r="M369" s="210"/>
      <c r="N369" s="210" t="s">
        <v>117</v>
      </c>
      <c r="O369" s="210"/>
      <c r="P369" s="210" t="s">
        <v>1799</v>
      </c>
      <c r="Q369" s="210" t="s">
        <v>129</v>
      </c>
      <c r="R369" s="210"/>
      <c r="S369" s="210" t="s">
        <v>111</v>
      </c>
      <c r="T369" s="210" t="s">
        <v>2807</v>
      </c>
      <c r="U369" s="115" t="s">
        <v>105</v>
      </c>
      <c r="V369" s="210" t="str">
        <f>IF(W369=0,"out of scope",(INDEX('CostModel Coef'!$C$17:$C$18,W369)))</f>
        <v>Elec</v>
      </c>
      <c r="W369" s="210">
        <v>2</v>
      </c>
      <c r="X369" s="210"/>
      <c r="Y369" s="116">
        <f>IFERROR(VLOOKUP(C369,LF_lamp!$A$8:$AI$68,35,0)*F369,0)</f>
        <v>8.06</v>
      </c>
      <c r="Z369" s="210"/>
      <c r="AA369" s="229">
        <f>VLOOKUP(D369,LF_Ballast!$A$8:$N$220,14,FALSE)</f>
        <v>0.82499999999999996</v>
      </c>
      <c r="AB369" s="229" t="b">
        <f>VLOOKUP(D369,LF_Ballast!$A$8:$I$220,9,FALSE)="Dimming"</f>
        <v>0</v>
      </c>
      <c r="AC369" s="229" t="b">
        <f>VLOOKUP(D369,LF_Ballast!$A$8:$I$220,4,FALSE)="PS"</f>
        <v>0</v>
      </c>
      <c r="AD369" s="210"/>
      <c r="AE369" s="210">
        <f t="shared" si="51"/>
        <v>1</v>
      </c>
      <c r="AF369" s="184">
        <f t="shared" si="52"/>
        <v>0</v>
      </c>
      <c r="AG369" s="184">
        <f t="shared" si="53"/>
        <v>0</v>
      </c>
      <c r="AH369" s="184">
        <f>VLOOKUP($C369,LF_lamp!$A$8:$H$68,8,FALSE)*AE369</f>
        <v>25</v>
      </c>
      <c r="AI369" s="184">
        <f>VLOOKUP($C369,LF_lamp!$A$8:$H$68,8,FALSE)*AF369</f>
        <v>0</v>
      </c>
      <c r="AJ369" s="184">
        <f>VLOOKUP($C369,LF_lamp!$A$8:$H$68,8,FALSE)*AG369</f>
        <v>0</v>
      </c>
      <c r="AK369" s="184">
        <f t="shared" si="60"/>
        <v>1</v>
      </c>
      <c r="AL369" s="184">
        <f t="shared" si="54"/>
        <v>0</v>
      </c>
      <c r="AM369" s="184">
        <f t="shared" si="55"/>
        <v>0</v>
      </c>
      <c r="AN369" s="184"/>
      <c r="AO369" s="184">
        <f>IF($W369&gt;0,INDEX('CostModel Coef'!D$17:D$18,$W369),"")</f>
        <v>21.92</v>
      </c>
      <c r="AP369" s="184">
        <f>IF($W369&gt;0,INDEX('CostModel Coef'!E$17:E$18,$W369),"")</f>
        <v>0.161</v>
      </c>
      <c r="AQ369" s="184">
        <f>IF($W369&gt;0,INDEX('CostModel Coef'!F$17:F$18,$W369),"")</f>
        <v>19</v>
      </c>
      <c r="AR369" s="184">
        <f>IF($W369&gt;0,INDEX('CostModel Coef'!G$17:G$18,$W369),"")</f>
        <v>116</v>
      </c>
      <c r="AS369" s="184">
        <f>IF($W369&gt;0,INDEX('CostModel Coef'!H$17:H$18,$W369),"")</f>
        <v>-11.27</v>
      </c>
      <c r="AT369" s="184">
        <f>IF($W369&gt;0,INDEX('CostModel Coef'!I$17:I$18,$W369),"")</f>
        <v>0.74</v>
      </c>
      <c r="AU369" s="184">
        <f>IF($W369&gt;0,INDEX('CostModel Coef'!J$17:J$18,$W369),"")</f>
        <v>1.18</v>
      </c>
      <c r="AV369" s="184">
        <f>IF($W369&gt;0,INDEX('CostModel Coef'!K$17:K$18,$W369),"")</f>
        <v>31.59</v>
      </c>
      <c r="AW369" s="184">
        <f>IF($W369&gt;0,INDEX('CostModel Coef'!L$17:L$18,$W369),"")</f>
        <v>17.190000000000001</v>
      </c>
      <c r="AX369" s="184">
        <f>IF($W369&gt;0,INDEX('CostModel Coef'!M$17:M$18,$W369),"")</f>
        <v>0</v>
      </c>
      <c r="AY369" s="184">
        <f>IF($W369&gt;0,INDEX('CostModel Coef'!N$17:N$18,$W369),"")</f>
        <v>0</v>
      </c>
      <c r="AZ369" s="184">
        <f>IF($W369&gt;0,INDEX('CostModel Coef'!O$17:O$18,$W369),"")</f>
        <v>-10.14</v>
      </c>
      <c r="BA369" s="184"/>
      <c r="BB369" s="116">
        <f t="shared" si="59"/>
        <v>15.805</v>
      </c>
      <c r="BC369" s="116">
        <f t="shared" si="56"/>
        <v>0</v>
      </c>
      <c r="BD369" s="116">
        <f t="shared" si="57"/>
        <v>0</v>
      </c>
      <c r="BE369" s="210"/>
      <c r="BF369" s="196">
        <f t="shared" si="58"/>
        <v>23.87</v>
      </c>
      <c r="BG369" s="210"/>
      <c r="BH369" s="210"/>
    </row>
    <row r="370" spans="1:60" hidden="1">
      <c r="A370" s="210" t="s">
        <v>2808</v>
      </c>
      <c r="B370" s="210" t="s">
        <v>1317</v>
      </c>
      <c r="C370" s="210" t="s">
        <v>1271</v>
      </c>
      <c r="D370" s="210" t="s">
        <v>1491</v>
      </c>
      <c r="E370" s="210" t="s">
        <v>129</v>
      </c>
      <c r="F370" s="210">
        <v>2</v>
      </c>
      <c r="G370" s="210">
        <v>1</v>
      </c>
      <c r="H370" s="210">
        <v>2</v>
      </c>
      <c r="I370" s="210">
        <v>38</v>
      </c>
      <c r="J370" s="210"/>
      <c r="K370" s="210" t="s">
        <v>83</v>
      </c>
      <c r="L370" s="210">
        <v>38</v>
      </c>
      <c r="M370" s="210"/>
      <c r="N370" s="210" t="s">
        <v>117</v>
      </c>
      <c r="O370" s="210"/>
      <c r="P370" s="210" t="s">
        <v>1799</v>
      </c>
      <c r="Q370" s="210" t="s">
        <v>129</v>
      </c>
      <c r="R370" s="210"/>
      <c r="S370" s="210" t="s">
        <v>111</v>
      </c>
      <c r="T370" s="210" t="s">
        <v>2809</v>
      </c>
      <c r="U370" s="115" t="s">
        <v>105</v>
      </c>
      <c r="V370" s="210" t="str">
        <f>IF(W370=0,"out of scope",(INDEX('CostModel Coef'!$C$17:$C$18,W370)))</f>
        <v>Elec</v>
      </c>
      <c r="W370" s="210">
        <v>2</v>
      </c>
      <c r="X370" s="210"/>
      <c r="Y370" s="116">
        <f>IFERROR(VLOOKUP(C370,LF_lamp!$A$8:$AI$68,35,0)*F370,0)</f>
        <v>16.12</v>
      </c>
      <c r="Z370" s="210"/>
      <c r="AA370" s="229">
        <f>VLOOKUP(D370,LF_Ballast!$A$8:$N$220,14,FALSE)</f>
        <v>0.82499999999999996</v>
      </c>
      <c r="AB370" s="229" t="b">
        <f>VLOOKUP(D370,LF_Ballast!$A$8:$I$220,9,FALSE)="Dimming"</f>
        <v>0</v>
      </c>
      <c r="AC370" s="229" t="b">
        <f>VLOOKUP(D370,LF_Ballast!$A$8:$I$220,4,FALSE)="PS"</f>
        <v>0</v>
      </c>
      <c r="AD370" s="210"/>
      <c r="AE370" s="210">
        <f t="shared" si="51"/>
        <v>2</v>
      </c>
      <c r="AF370" s="184">
        <f t="shared" si="52"/>
        <v>0</v>
      </c>
      <c r="AG370" s="184">
        <f t="shared" si="53"/>
        <v>0</v>
      </c>
      <c r="AH370" s="184">
        <f>VLOOKUP($C370,LF_lamp!$A$8:$H$68,8,FALSE)*AE370</f>
        <v>50</v>
      </c>
      <c r="AI370" s="184">
        <f>VLOOKUP($C370,LF_lamp!$A$8:$H$68,8,FALSE)*AF370</f>
        <v>0</v>
      </c>
      <c r="AJ370" s="184">
        <f>VLOOKUP($C370,LF_lamp!$A$8:$H$68,8,FALSE)*AG370</f>
        <v>0</v>
      </c>
      <c r="AK370" s="184">
        <f t="shared" si="60"/>
        <v>1</v>
      </c>
      <c r="AL370" s="184">
        <f t="shared" si="54"/>
        <v>0</v>
      </c>
      <c r="AM370" s="184">
        <f t="shared" si="55"/>
        <v>0</v>
      </c>
      <c r="AN370" s="184"/>
      <c r="AO370" s="184">
        <f>IF($W370&gt;0,INDEX('CostModel Coef'!D$17:D$18,$W370),"")</f>
        <v>21.92</v>
      </c>
      <c r="AP370" s="184">
        <f>IF($W370&gt;0,INDEX('CostModel Coef'!E$17:E$18,$W370),"")</f>
        <v>0.161</v>
      </c>
      <c r="AQ370" s="184">
        <f>IF($W370&gt;0,INDEX('CostModel Coef'!F$17:F$18,$W370),"")</f>
        <v>19</v>
      </c>
      <c r="AR370" s="184">
        <f>IF($W370&gt;0,INDEX('CostModel Coef'!G$17:G$18,$W370),"")</f>
        <v>116</v>
      </c>
      <c r="AS370" s="184">
        <f>IF($W370&gt;0,INDEX('CostModel Coef'!H$17:H$18,$W370),"")</f>
        <v>-11.27</v>
      </c>
      <c r="AT370" s="184">
        <f>IF($W370&gt;0,INDEX('CostModel Coef'!I$17:I$18,$W370),"")</f>
        <v>0.74</v>
      </c>
      <c r="AU370" s="184">
        <f>IF($W370&gt;0,INDEX('CostModel Coef'!J$17:J$18,$W370),"")</f>
        <v>1.18</v>
      </c>
      <c r="AV370" s="184">
        <f>IF($W370&gt;0,INDEX('CostModel Coef'!K$17:K$18,$W370),"")</f>
        <v>31.59</v>
      </c>
      <c r="AW370" s="184">
        <f>IF($W370&gt;0,INDEX('CostModel Coef'!L$17:L$18,$W370),"")</f>
        <v>17.190000000000001</v>
      </c>
      <c r="AX370" s="184">
        <f>IF($W370&gt;0,INDEX('CostModel Coef'!M$17:M$18,$W370),"")</f>
        <v>0</v>
      </c>
      <c r="AY370" s="184">
        <f>IF($W370&gt;0,INDEX('CostModel Coef'!N$17:N$18,$W370),"")</f>
        <v>0</v>
      </c>
      <c r="AZ370" s="184">
        <f>IF($W370&gt;0,INDEX('CostModel Coef'!O$17:O$18,$W370),"")</f>
        <v>-10.14</v>
      </c>
      <c r="BA370" s="184"/>
      <c r="BB370" s="116">
        <f t="shared" si="59"/>
        <v>19.830000000000002</v>
      </c>
      <c r="BC370" s="116">
        <f t="shared" si="56"/>
        <v>0</v>
      </c>
      <c r="BD370" s="116">
        <f t="shared" si="57"/>
        <v>0</v>
      </c>
      <c r="BE370" s="210"/>
      <c r="BF370" s="196">
        <f t="shared" si="58"/>
        <v>35.950000000000003</v>
      </c>
      <c r="BG370" s="210"/>
      <c r="BH370" s="210"/>
    </row>
    <row r="371" spans="1:60" hidden="1">
      <c r="A371" s="210" t="s">
        <v>2810</v>
      </c>
      <c r="B371" s="210" t="s">
        <v>1811</v>
      </c>
      <c r="C371" s="210" t="s">
        <v>1271</v>
      </c>
      <c r="D371" s="210" t="s">
        <v>1491</v>
      </c>
      <c r="E371" s="210" t="s">
        <v>129</v>
      </c>
      <c r="F371" s="210">
        <v>2</v>
      </c>
      <c r="G371" s="210">
        <v>1</v>
      </c>
      <c r="H371" s="210">
        <v>2</v>
      </c>
      <c r="I371" s="210">
        <v>44</v>
      </c>
      <c r="J371" s="210" t="s">
        <v>1833</v>
      </c>
      <c r="K371" s="210" t="s">
        <v>83</v>
      </c>
      <c r="L371" s="210">
        <v>44</v>
      </c>
      <c r="M371" s="210"/>
      <c r="N371" s="210" t="s">
        <v>117</v>
      </c>
      <c r="O371" s="210"/>
      <c r="P371" s="210" t="s">
        <v>1799</v>
      </c>
      <c r="Q371" s="210" t="s">
        <v>129</v>
      </c>
      <c r="R371" s="210"/>
      <c r="S371" s="210" t="s">
        <v>111</v>
      </c>
      <c r="T371" s="210" t="s">
        <v>2811</v>
      </c>
      <c r="U371" s="115" t="s">
        <v>105</v>
      </c>
      <c r="V371" s="210" t="str">
        <f>IF(W371=0,"out of scope",(INDEX('CostModel Coef'!$C$17:$C$18,W371)))</f>
        <v>Elec</v>
      </c>
      <c r="W371" s="210">
        <v>2</v>
      </c>
      <c r="X371" s="210"/>
      <c r="Y371" s="116">
        <f>IFERROR(VLOOKUP(C371,LF_lamp!$A$8:$AI$68,35,0)*F371,0)</f>
        <v>16.12</v>
      </c>
      <c r="Z371" s="210"/>
      <c r="AA371" s="229">
        <f>VLOOKUP(D371,LF_Ballast!$A$8:$N$220,14,FALSE)</f>
        <v>0.82499999999999996</v>
      </c>
      <c r="AB371" s="229" t="b">
        <f>VLOOKUP(D371,LF_Ballast!$A$8:$I$220,9,FALSE)="Dimming"</f>
        <v>0</v>
      </c>
      <c r="AC371" s="229" t="b">
        <f>VLOOKUP(D371,LF_Ballast!$A$8:$I$220,4,FALSE)="PS"</f>
        <v>0</v>
      </c>
      <c r="AD371" s="210"/>
      <c r="AE371" s="210">
        <f t="shared" si="51"/>
        <v>2</v>
      </c>
      <c r="AF371" s="184">
        <f t="shared" si="52"/>
        <v>0</v>
      </c>
      <c r="AG371" s="184">
        <f t="shared" si="53"/>
        <v>0</v>
      </c>
      <c r="AH371" s="184">
        <f>VLOOKUP($C371,LF_lamp!$A$8:$H$68,8,FALSE)*AE371</f>
        <v>50</v>
      </c>
      <c r="AI371" s="184">
        <f>VLOOKUP($C371,LF_lamp!$A$8:$H$68,8,FALSE)*AF371</f>
        <v>0</v>
      </c>
      <c r="AJ371" s="184">
        <f>VLOOKUP($C371,LF_lamp!$A$8:$H$68,8,FALSE)*AG371</f>
        <v>0</v>
      </c>
      <c r="AK371" s="184">
        <f t="shared" si="60"/>
        <v>1</v>
      </c>
      <c r="AL371" s="184">
        <f t="shared" si="54"/>
        <v>0</v>
      </c>
      <c r="AM371" s="184">
        <f t="shared" si="55"/>
        <v>0</v>
      </c>
      <c r="AN371" s="184"/>
      <c r="AO371" s="184">
        <f>IF($W371&gt;0,INDEX('CostModel Coef'!D$17:D$18,$W371),"")</f>
        <v>21.92</v>
      </c>
      <c r="AP371" s="184">
        <f>IF($W371&gt;0,INDEX('CostModel Coef'!E$17:E$18,$W371),"")</f>
        <v>0.161</v>
      </c>
      <c r="AQ371" s="184">
        <f>IF($W371&gt;0,INDEX('CostModel Coef'!F$17:F$18,$W371),"")</f>
        <v>19</v>
      </c>
      <c r="AR371" s="184">
        <f>IF($W371&gt;0,INDEX('CostModel Coef'!G$17:G$18,$W371),"")</f>
        <v>116</v>
      </c>
      <c r="AS371" s="184">
        <f>IF($W371&gt;0,INDEX('CostModel Coef'!H$17:H$18,$W371),"")</f>
        <v>-11.27</v>
      </c>
      <c r="AT371" s="184">
        <f>IF($W371&gt;0,INDEX('CostModel Coef'!I$17:I$18,$W371),"")</f>
        <v>0.74</v>
      </c>
      <c r="AU371" s="184">
        <f>IF($W371&gt;0,INDEX('CostModel Coef'!J$17:J$18,$W371),"")</f>
        <v>1.18</v>
      </c>
      <c r="AV371" s="184">
        <f>IF($W371&gt;0,INDEX('CostModel Coef'!K$17:K$18,$W371),"")</f>
        <v>31.59</v>
      </c>
      <c r="AW371" s="184">
        <f>IF($W371&gt;0,INDEX('CostModel Coef'!L$17:L$18,$W371),"")</f>
        <v>17.190000000000001</v>
      </c>
      <c r="AX371" s="184">
        <f>IF($W371&gt;0,INDEX('CostModel Coef'!M$17:M$18,$W371),"")</f>
        <v>0</v>
      </c>
      <c r="AY371" s="184">
        <f>IF($W371&gt;0,INDEX('CostModel Coef'!N$17:N$18,$W371),"")</f>
        <v>0</v>
      </c>
      <c r="AZ371" s="184">
        <f>IF($W371&gt;0,INDEX('CostModel Coef'!O$17:O$18,$W371),"")</f>
        <v>-10.14</v>
      </c>
      <c r="BA371" s="184"/>
      <c r="BB371" s="116">
        <f t="shared" si="59"/>
        <v>19.830000000000002</v>
      </c>
      <c r="BC371" s="116">
        <f t="shared" si="56"/>
        <v>0</v>
      </c>
      <c r="BD371" s="116">
        <f t="shared" si="57"/>
        <v>0</v>
      </c>
      <c r="BE371" s="210"/>
      <c r="BF371" s="196">
        <f t="shared" si="58"/>
        <v>35.950000000000003</v>
      </c>
      <c r="BG371" s="210"/>
      <c r="BH371" s="210"/>
    </row>
    <row r="372" spans="1:60" hidden="1">
      <c r="A372" s="210" t="s">
        <v>2812</v>
      </c>
      <c r="B372" s="210" t="s">
        <v>1317</v>
      </c>
      <c r="C372" s="210" t="s">
        <v>1271</v>
      </c>
      <c r="D372" s="210" t="s">
        <v>1491</v>
      </c>
      <c r="E372" s="210" t="s">
        <v>129</v>
      </c>
      <c r="F372" s="210">
        <v>3</v>
      </c>
      <c r="G372" s="210">
        <v>1.5</v>
      </c>
      <c r="H372" s="210">
        <v>2</v>
      </c>
      <c r="I372" s="210">
        <v>57</v>
      </c>
      <c r="J372" s="210"/>
      <c r="K372" s="210" t="s">
        <v>83</v>
      </c>
      <c r="L372" s="210">
        <v>57</v>
      </c>
      <c r="M372" s="210"/>
      <c r="N372" s="210" t="s">
        <v>117</v>
      </c>
      <c r="O372" s="210"/>
      <c r="P372" s="210" t="s">
        <v>1799</v>
      </c>
      <c r="Q372" s="210" t="s">
        <v>129</v>
      </c>
      <c r="R372" s="210"/>
      <c r="S372" s="210" t="s">
        <v>111</v>
      </c>
      <c r="T372" s="210" t="s">
        <v>2813</v>
      </c>
      <c r="U372" s="115" t="s">
        <v>105</v>
      </c>
      <c r="V372" s="210" t="str">
        <f>IF(W372=0,"out of scope",(INDEX('CostModel Coef'!$C$17:$C$18,W372)))</f>
        <v>Elec</v>
      </c>
      <c r="W372" s="210">
        <v>2</v>
      </c>
      <c r="X372" s="210"/>
      <c r="Y372" s="116">
        <f>IFERROR(VLOOKUP(C372,LF_lamp!$A$8:$AI$68,35,0)*F372,0)</f>
        <v>24.18</v>
      </c>
      <c r="Z372" s="210"/>
      <c r="AA372" s="229">
        <f>VLOOKUP(D372,LF_Ballast!$A$8:$N$220,14,FALSE)</f>
        <v>0.82499999999999996</v>
      </c>
      <c r="AB372" s="229" t="b">
        <f>VLOOKUP(D372,LF_Ballast!$A$8:$I$220,9,FALSE)="Dimming"</f>
        <v>0</v>
      </c>
      <c r="AC372" s="229" t="b">
        <f>VLOOKUP(D372,LF_Ballast!$A$8:$I$220,4,FALSE)="PS"</f>
        <v>0</v>
      </c>
      <c r="AD372" s="210"/>
      <c r="AE372" s="210">
        <f t="shared" si="51"/>
        <v>2</v>
      </c>
      <c r="AF372" s="184">
        <f t="shared" si="52"/>
        <v>0</v>
      </c>
      <c r="AG372" s="184">
        <f t="shared" si="53"/>
        <v>0</v>
      </c>
      <c r="AH372" s="184">
        <f>VLOOKUP($C372,LF_lamp!$A$8:$H$68,8,FALSE)*AE372</f>
        <v>50</v>
      </c>
      <c r="AI372" s="184">
        <f>VLOOKUP($C372,LF_lamp!$A$8:$H$68,8,FALSE)*AF372</f>
        <v>0</v>
      </c>
      <c r="AJ372" s="184">
        <f>VLOOKUP($C372,LF_lamp!$A$8:$H$68,8,FALSE)*AG372</f>
        <v>0</v>
      </c>
      <c r="AK372" s="184">
        <f t="shared" si="60"/>
        <v>1.5</v>
      </c>
      <c r="AL372" s="184">
        <f t="shared" si="54"/>
        <v>0</v>
      </c>
      <c r="AM372" s="184">
        <f t="shared" si="55"/>
        <v>0</v>
      </c>
      <c r="AN372" s="184"/>
      <c r="AO372" s="184">
        <f>IF($W372&gt;0,INDEX('CostModel Coef'!D$17:D$18,$W372),"")</f>
        <v>21.92</v>
      </c>
      <c r="AP372" s="184">
        <f>IF($W372&gt;0,INDEX('CostModel Coef'!E$17:E$18,$W372),"")</f>
        <v>0.161</v>
      </c>
      <c r="AQ372" s="184">
        <f>IF($W372&gt;0,INDEX('CostModel Coef'!F$17:F$18,$W372),"")</f>
        <v>19</v>
      </c>
      <c r="AR372" s="184">
        <f>IF($W372&gt;0,INDEX('CostModel Coef'!G$17:G$18,$W372),"")</f>
        <v>116</v>
      </c>
      <c r="AS372" s="184">
        <f>IF($W372&gt;0,INDEX('CostModel Coef'!H$17:H$18,$W372),"")</f>
        <v>-11.27</v>
      </c>
      <c r="AT372" s="184">
        <f>IF($W372&gt;0,INDEX('CostModel Coef'!I$17:I$18,$W372),"")</f>
        <v>0.74</v>
      </c>
      <c r="AU372" s="184">
        <f>IF($W372&gt;0,INDEX('CostModel Coef'!J$17:J$18,$W372),"")</f>
        <v>1.18</v>
      </c>
      <c r="AV372" s="184">
        <f>IF($W372&gt;0,INDEX('CostModel Coef'!K$17:K$18,$W372),"")</f>
        <v>31.59</v>
      </c>
      <c r="AW372" s="184">
        <f>IF($W372&gt;0,INDEX('CostModel Coef'!L$17:L$18,$W372),"")</f>
        <v>17.190000000000001</v>
      </c>
      <c r="AX372" s="184">
        <f>IF($W372&gt;0,INDEX('CostModel Coef'!M$17:M$18,$W372),"")</f>
        <v>0</v>
      </c>
      <c r="AY372" s="184">
        <f>IF($W372&gt;0,INDEX('CostModel Coef'!N$17:N$18,$W372),"")</f>
        <v>0</v>
      </c>
      <c r="AZ372" s="184">
        <f>IF($W372&gt;0,INDEX('CostModel Coef'!O$17:O$18,$W372),"")</f>
        <v>-10.14</v>
      </c>
      <c r="BA372" s="184"/>
      <c r="BB372" s="116">
        <f t="shared" si="59"/>
        <v>29.745000000000005</v>
      </c>
      <c r="BC372" s="116">
        <f t="shared" si="56"/>
        <v>0</v>
      </c>
      <c r="BD372" s="116">
        <f t="shared" si="57"/>
        <v>0</v>
      </c>
      <c r="BE372" s="210"/>
      <c r="BF372" s="196">
        <f t="shared" si="58"/>
        <v>53.93</v>
      </c>
      <c r="BG372" s="210"/>
      <c r="BH372" s="210"/>
    </row>
    <row r="373" spans="1:60" hidden="1">
      <c r="A373" s="210" t="s">
        <v>2814</v>
      </c>
      <c r="B373" s="210" t="s">
        <v>1811</v>
      </c>
      <c r="C373" s="210" t="s">
        <v>1271</v>
      </c>
      <c r="D373" s="210" t="s">
        <v>1491</v>
      </c>
      <c r="E373" s="210" t="s">
        <v>129</v>
      </c>
      <c r="F373" s="210">
        <v>3</v>
      </c>
      <c r="G373" s="210">
        <v>1</v>
      </c>
      <c r="H373" s="210">
        <v>3</v>
      </c>
      <c r="I373" s="210">
        <v>66</v>
      </c>
      <c r="J373" s="210" t="s">
        <v>1833</v>
      </c>
      <c r="K373" s="210" t="s">
        <v>83</v>
      </c>
      <c r="L373" s="210">
        <v>66</v>
      </c>
      <c r="M373" s="210"/>
      <c r="N373" s="210" t="s">
        <v>117</v>
      </c>
      <c r="O373" s="210"/>
      <c r="P373" s="210" t="s">
        <v>1799</v>
      </c>
      <c r="Q373" s="210" t="s">
        <v>129</v>
      </c>
      <c r="R373" s="210"/>
      <c r="S373" s="210" t="s">
        <v>111</v>
      </c>
      <c r="T373" s="210" t="s">
        <v>2815</v>
      </c>
      <c r="U373" s="115" t="s">
        <v>105</v>
      </c>
      <c r="V373" s="210" t="str">
        <f>IF(W373=0,"out of scope",(INDEX('CostModel Coef'!$C$17:$C$18,W373)))</f>
        <v>Elec</v>
      </c>
      <c r="W373" s="210">
        <v>2</v>
      </c>
      <c r="X373" s="210"/>
      <c r="Y373" s="116">
        <f>IFERROR(VLOOKUP(C373,LF_lamp!$A$8:$AI$68,35,0)*F373,0)</f>
        <v>24.18</v>
      </c>
      <c r="Z373" s="210"/>
      <c r="AA373" s="229">
        <f>VLOOKUP(D373,LF_Ballast!$A$8:$N$220,14,FALSE)</f>
        <v>0.82499999999999996</v>
      </c>
      <c r="AB373" s="229" t="b">
        <f>VLOOKUP(D373,LF_Ballast!$A$8:$I$220,9,FALSE)="Dimming"</f>
        <v>0</v>
      </c>
      <c r="AC373" s="229" t="b">
        <f>VLOOKUP(D373,LF_Ballast!$A$8:$I$220,4,FALSE)="PS"</f>
        <v>0</v>
      </c>
      <c r="AD373" s="210"/>
      <c r="AE373" s="210">
        <f t="shared" si="51"/>
        <v>3</v>
      </c>
      <c r="AF373" s="184">
        <f t="shared" si="52"/>
        <v>0</v>
      </c>
      <c r="AG373" s="184">
        <f t="shared" si="53"/>
        <v>0</v>
      </c>
      <c r="AH373" s="184">
        <f>VLOOKUP($C373,LF_lamp!$A$8:$H$68,8,FALSE)*AE373</f>
        <v>75</v>
      </c>
      <c r="AI373" s="184">
        <f>VLOOKUP($C373,LF_lamp!$A$8:$H$68,8,FALSE)*AF373</f>
        <v>0</v>
      </c>
      <c r="AJ373" s="184">
        <f>VLOOKUP($C373,LF_lamp!$A$8:$H$68,8,FALSE)*AG373</f>
        <v>0</v>
      </c>
      <c r="AK373" s="184">
        <f t="shared" si="60"/>
        <v>1</v>
      </c>
      <c r="AL373" s="184">
        <f t="shared" si="54"/>
        <v>0</v>
      </c>
      <c r="AM373" s="184">
        <f t="shared" si="55"/>
        <v>0</v>
      </c>
      <c r="AN373" s="184"/>
      <c r="AO373" s="184">
        <f>IF($W373&gt;0,INDEX('CostModel Coef'!D$17:D$18,$W373),"")</f>
        <v>21.92</v>
      </c>
      <c r="AP373" s="184">
        <f>IF($W373&gt;0,INDEX('CostModel Coef'!E$17:E$18,$W373),"")</f>
        <v>0.161</v>
      </c>
      <c r="AQ373" s="184">
        <f>IF($W373&gt;0,INDEX('CostModel Coef'!F$17:F$18,$W373),"")</f>
        <v>19</v>
      </c>
      <c r="AR373" s="184">
        <f>IF($W373&gt;0,INDEX('CostModel Coef'!G$17:G$18,$W373),"")</f>
        <v>116</v>
      </c>
      <c r="AS373" s="184">
        <f>IF($W373&gt;0,INDEX('CostModel Coef'!H$17:H$18,$W373),"")</f>
        <v>-11.27</v>
      </c>
      <c r="AT373" s="184">
        <f>IF($W373&gt;0,INDEX('CostModel Coef'!I$17:I$18,$W373),"")</f>
        <v>0.74</v>
      </c>
      <c r="AU373" s="184">
        <f>IF($W373&gt;0,INDEX('CostModel Coef'!J$17:J$18,$W373),"")</f>
        <v>1.18</v>
      </c>
      <c r="AV373" s="184">
        <f>IF($W373&gt;0,INDEX('CostModel Coef'!K$17:K$18,$W373),"")</f>
        <v>31.59</v>
      </c>
      <c r="AW373" s="184">
        <f>IF($W373&gt;0,INDEX('CostModel Coef'!L$17:L$18,$W373),"")</f>
        <v>17.190000000000001</v>
      </c>
      <c r="AX373" s="184">
        <f>IF($W373&gt;0,INDEX('CostModel Coef'!M$17:M$18,$W373),"")</f>
        <v>0</v>
      </c>
      <c r="AY373" s="184">
        <f>IF($W373&gt;0,INDEX('CostModel Coef'!N$17:N$18,$W373),"")</f>
        <v>0</v>
      </c>
      <c r="AZ373" s="184">
        <f>IF($W373&gt;0,INDEX('CostModel Coef'!O$17:O$18,$W373),"")</f>
        <v>-10.14</v>
      </c>
      <c r="BA373" s="184"/>
      <c r="BB373" s="116">
        <f t="shared" si="59"/>
        <v>23.855000000000004</v>
      </c>
      <c r="BC373" s="116">
        <f t="shared" si="56"/>
        <v>0</v>
      </c>
      <c r="BD373" s="116">
        <f t="shared" si="57"/>
        <v>0</v>
      </c>
      <c r="BE373" s="210"/>
      <c r="BF373" s="196">
        <f t="shared" si="58"/>
        <v>48.04</v>
      </c>
      <c r="BG373" s="210"/>
      <c r="BH373" s="210"/>
    </row>
    <row r="374" spans="1:60" hidden="1">
      <c r="A374" s="210" t="s">
        <v>2816</v>
      </c>
      <c r="B374" s="210" t="s">
        <v>1811</v>
      </c>
      <c r="C374" s="210" t="s">
        <v>1271</v>
      </c>
      <c r="D374" s="210" t="s">
        <v>1491</v>
      </c>
      <c r="E374" s="210" t="s">
        <v>129</v>
      </c>
      <c r="F374" s="210">
        <v>4</v>
      </c>
      <c r="G374" s="210">
        <v>1</v>
      </c>
      <c r="H374" s="210">
        <v>4</v>
      </c>
      <c r="I374" s="210">
        <v>90</v>
      </c>
      <c r="J374" s="210" t="s">
        <v>1833</v>
      </c>
      <c r="K374" s="210" t="s">
        <v>83</v>
      </c>
      <c r="L374" s="210">
        <v>90</v>
      </c>
      <c r="M374" s="210"/>
      <c r="N374" s="210" t="s">
        <v>117</v>
      </c>
      <c r="O374" s="210"/>
      <c r="P374" s="210" t="s">
        <v>1799</v>
      </c>
      <c r="Q374" s="210" t="s">
        <v>129</v>
      </c>
      <c r="R374" s="210"/>
      <c r="S374" s="210" t="s">
        <v>111</v>
      </c>
      <c r="T374" s="210" t="s">
        <v>2817</v>
      </c>
      <c r="U374" s="115" t="s">
        <v>105</v>
      </c>
      <c r="V374" s="210" t="str">
        <f>IF(W374=0,"out of scope",(INDEX('CostModel Coef'!$C$17:$C$18,W374)))</f>
        <v>Elec</v>
      </c>
      <c r="W374" s="210">
        <v>2</v>
      </c>
      <c r="X374" s="210"/>
      <c r="Y374" s="116">
        <f>IFERROR(VLOOKUP(C374,LF_lamp!$A$8:$AI$68,35,0)*F374,0)</f>
        <v>32.24</v>
      </c>
      <c r="Z374" s="210"/>
      <c r="AA374" s="229">
        <f>VLOOKUP(D374,LF_Ballast!$A$8:$N$220,14,FALSE)</f>
        <v>0.82499999999999996</v>
      </c>
      <c r="AB374" s="229" t="b">
        <f>VLOOKUP(D374,LF_Ballast!$A$8:$I$220,9,FALSE)="Dimming"</f>
        <v>0</v>
      </c>
      <c r="AC374" s="229" t="b">
        <f>VLOOKUP(D374,LF_Ballast!$A$8:$I$220,4,FALSE)="PS"</f>
        <v>0</v>
      </c>
      <c r="AD374" s="210"/>
      <c r="AE374" s="210">
        <f t="shared" si="51"/>
        <v>4</v>
      </c>
      <c r="AF374" s="184">
        <f t="shared" si="52"/>
        <v>0</v>
      </c>
      <c r="AG374" s="184">
        <f t="shared" si="53"/>
        <v>0</v>
      </c>
      <c r="AH374" s="184">
        <f>VLOOKUP($C374,LF_lamp!$A$8:$H$68,8,FALSE)*AE374</f>
        <v>100</v>
      </c>
      <c r="AI374" s="184">
        <f>VLOOKUP($C374,LF_lamp!$A$8:$H$68,8,FALSE)*AF374</f>
        <v>0</v>
      </c>
      <c r="AJ374" s="184">
        <f>VLOOKUP($C374,LF_lamp!$A$8:$H$68,8,FALSE)*AG374</f>
        <v>0</v>
      </c>
      <c r="AK374" s="184">
        <f t="shared" si="60"/>
        <v>1</v>
      </c>
      <c r="AL374" s="184">
        <f t="shared" si="54"/>
        <v>0</v>
      </c>
      <c r="AM374" s="184">
        <f t="shared" si="55"/>
        <v>0</v>
      </c>
      <c r="AN374" s="184"/>
      <c r="AO374" s="184">
        <f>IF($W374&gt;0,INDEX('CostModel Coef'!D$17:D$18,$W374),"")</f>
        <v>21.92</v>
      </c>
      <c r="AP374" s="184">
        <f>IF($W374&gt;0,INDEX('CostModel Coef'!E$17:E$18,$W374),"")</f>
        <v>0.161</v>
      </c>
      <c r="AQ374" s="184">
        <f>IF($W374&gt;0,INDEX('CostModel Coef'!F$17:F$18,$W374),"")</f>
        <v>19</v>
      </c>
      <c r="AR374" s="184">
        <f>IF($W374&gt;0,INDEX('CostModel Coef'!G$17:G$18,$W374),"")</f>
        <v>116</v>
      </c>
      <c r="AS374" s="184">
        <f>IF($W374&gt;0,INDEX('CostModel Coef'!H$17:H$18,$W374),"")</f>
        <v>-11.27</v>
      </c>
      <c r="AT374" s="184">
        <f>IF($W374&gt;0,INDEX('CostModel Coef'!I$17:I$18,$W374),"")</f>
        <v>0.74</v>
      </c>
      <c r="AU374" s="184">
        <f>IF($W374&gt;0,INDEX('CostModel Coef'!J$17:J$18,$W374),"")</f>
        <v>1.18</v>
      </c>
      <c r="AV374" s="184">
        <f>IF($W374&gt;0,INDEX('CostModel Coef'!K$17:K$18,$W374),"")</f>
        <v>31.59</v>
      </c>
      <c r="AW374" s="184">
        <f>IF($W374&gt;0,INDEX('CostModel Coef'!L$17:L$18,$W374),"")</f>
        <v>17.190000000000001</v>
      </c>
      <c r="AX374" s="184">
        <f>IF($W374&gt;0,INDEX('CostModel Coef'!M$17:M$18,$W374),"")</f>
        <v>0</v>
      </c>
      <c r="AY374" s="184">
        <f>IF($W374&gt;0,INDEX('CostModel Coef'!N$17:N$18,$W374),"")</f>
        <v>0</v>
      </c>
      <c r="AZ374" s="184">
        <f>IF($W374&gt;0,INDEX('CostModel Coef'!O$17:O$18,$W374),"")</f>
        <v>-10.14</v>
      </c>
      <c r="BA374" s="184"/>
      <c r="BB374" s="116">
        <f t="shared" si="59"/>
        <v>27.880000000000003</v>
      </c>
      <c r="BC374" s="116">
        <f t="shared" si="56"/>
        <v>0</v>
      </c>
      <c r="BD374" s="116">
        <f t="shared" si="57"/>
        <v>0</v>
      </c>
      <c r="BE374" s="210"/>
      <c r="BF374" s="196">
        <f t="shared" si="58"/>
        <v>60.12</v>
      </c>
      <c r="BG374" s="210"/>
      <c r="BH374" s="210"/>
    </row>
    <row r="375" spans="1:60" hidden="1">
      <c r="A375" s="210" t="s">
        <v>2818</v>
      </c>
      <c r="B375" s="210" t="s">
        <v>1317</v>
      </c>
      <c r="C375" s="210" t="s">
        <v>1271</v>
      </c>
      <c r="D375" s="210" t="s">
        <v>1563</v>
      </c>
      <c r="E375" s="210" t="s">
        <v>129</v>
      </c>
      <c r="F375" s="210">
        <v>4</v>
      </c>
      <c r="G375" s="210">
        <v>2</v>
      </c>
      <c r="H375" s="210">
        <v>2</v>
      </c>
      <c r="I375" s="210">
        <v>116</v>
      </c>
      <c r="J375" s="210"/>
      <c r="K375" s="210" t="s">
        <v>83</v>
      </c>
      <c r="L375" s="210">
        <v>116</v>
      </c>
      <c r="M375" s="210"/>
      <c r="N375" s="210" t="s">
        <v>117</v>
      </c>
      <c r="O375" s="210"/>
      <c r="P375" s="210" t="s">
        <v>1799</v>
      </c>
      <c r="Q375" s="210" t="s">
        <v>129</v>
      </c>
      <c r="R375" s="210"/>
      <c r="S375" s="210" t="s">
        <v>111</v>
      </c>
      <c r="T375" s="210" t="s">
        <v>2819</v>
      </c>
      <c r="U375" s="115" t="s">
        <v>105</v>
      </c>
      <c r="V375" s="210" t="str">
        <f>IF(W375=0,"out of scope",(INDEX('CostModel Coef'!$C$17:$C$18,W375)))</f>
        <v>Elec</v>
      </c>
      <c r="W375" s="210">
        <v>2</v>
      </c>
      <c r="X375" s="210"/>
      <c r="Y375" s="116">
        <f>IFERROR(VLOOKUP(C375,LF_lamp!$A$8:$AI$68,35,0)*F375,0)</f>
        <v>32.24</v>
      </c>
      <c r="Z375" s="210"/>
      <c r="AA375" s="229">
        <f>VLOOKUP(D375,LF_Ballast!$A$8:$N$220,14,FALSE)</f>
        <v>1.0249999999999999</v>
      </c>
      <c r="AB375" s="229" t="b">
        <f>VLOOKUP(D375,LF_Ballast!$A$8:$I$220,9,FALSE)="Dimming"</f>
        <v>0</v>
      </c>
      <c r="AC375" s="229" t="b">
        <f>VLOOKUP(D375,LF_Ballast!$A$8:$I$220,4,FALSE)="PS"</f>
        <v>1</v>
      </c>
      <c r="AD375" s="210"/>
      <c r="AE375" s="210">
        <f t="shared" si="51"/>
        <v>2</v>
      </c>
      <c r="AF375" s="184">
        <f t="shared" si="52"/>
        <v>0</v>
      </c>
      <c r="AG375" s="184">
        <f t="shared" si="53"/>
        <v>0</v>
      </c>
      <c r="AH375" s="184">
        <f>VLOOKUP($C375,LF_lamp!$A$8:$H$68,8,FALSE)*AE375</f>
        <v>50</v>
      </c>
      <c r="AI375" s="184">
        <f>VLOOKUP($C375,LF_lamp!$A$8:$H$68,8,FALSE)*AF375</f>
        <v>0</v>
      </c>
      <c r="AJ375" s="184">
        <f>VLOOKUP($C375,LF_lamp!$A$8:$H$68,8,FALSE)*AG375</f>
        <v>0</v>
      </c>
      <c r="AK375" s="184">
        <f t="shared" si="60"/>
        <v>2</v>
      </c>
      <c r="AL375" s="184">
        <f t="shared" si="54"/>
        <v>0</v>
      </c>
      <c r="AM375" s="184">
        <f t="shared" si="55"/>
        <v>0</v>
      </c>
      <c r="AN375" s="184"/>
      <c r="AO375" s="184">
        <f>IF($W375&gt;0,INDEX('CostModel Coef'!D$17:D$18,$W375),"")</f>
        <v>21.92</v>
      </c>
      <c r="AP375" s="184">
        <f>IF($W375&gt;0,INDEX('CostModel Coef'!E$17:E$18,$W375),"")</f>
        <v>0.161</v>
      </c>
      <c r="AQ375" s="184">
        <f>IF($W375&gt;0,INDEX('CostModel Coef'!F$17:F$18,$W375),"")</f>
        <v>19</v>
      </c>
      <c r="AR375" s="184">
        <f>IF($W375&gt;0,INDEX('CostModel Coef'!G$17:G$18,$W375),"")</f>
        <v>116</v>
      </c>
      <c r="AS375" s="184">
        <f>IF($W375&gt;0,INDEX('CostModel Coef'!H$17:H$18,$W375),"")</f>
        <v>-11.27</v>
      </c>
      <c r="AT375" s="184">
        <f>IF($W375&gt;0,INDEX('CostModel Coef'!I$17:I$18,$W375),"")</f>
        <v>0.74</v>
      </c>
      <c r="AU375" s="184">
        <f>IF($W375&gt;0,INDEX('CostModel Coef'!J$17:J$18,$W375),"")</f>
        <v>1.18</v>
      </c>
      <c r="AV375" s="184">
        <f>IF($W375&gt;0,INDEX('CostModel Coef'!K$17:K$18,$W375),"")</f>
        <v>31.59</v>
      </c>
      <c r="AW375" s="184">
        <f>IF($W375&gt;0,INDEX('CostModel Coef'!L$17:L$18,$W375),"")</f>
        <v>17.190000000000001</v>
      </c>
      <c r="AX375" s="184">
        <f>IF($W375&gt;0,INDEX('CostModel Coef'!M$17:M$18,$W375),"")</f>
        <v>0</v>
      </c>
      <c r="AY375" s="184">
        <f>IF($W375&gt;0,INDEX('CostModel Coef'!N$17:N$18,$W375),"")</f>
        <v>0</v>
      </c>
      <c r="AZ375" s="184">
        <f>IF($W375&gt;0,INDEX('CostModel Coef'!O$17:O$18,$W375),"")</f>
        <v>-10.14</v>
      </c>
      <c r="BA375" s="184"/>
      <c r="BB375" s="116">
        <f t="shared" si="59"/>
        <v>74.040000000000006</v>
      </c>
      <c r="BC375" s="116">
        <f t="shared" si="56"/>
        <v>0</v>
      </c>
      <c r="BD375" s="116">
        <f t="shared" si="57"/>
        <v>0</v>
      </c>
      <c r="BE375" s="210"/>
      <c r="BF375" s="196">
        <f t="shared" si="58"/>
        <v>106.28</v>
      </c>
      <c r="BG375" s="210"/>
      <c r="BH375" s="210"/>
    </row>
    <row r="376" spans="1:60" hidden="1">
      <c r="A376" s="210" t="s">
        <v>2820</v>
      </c>
      <c r="B376" s="210" t="s">
        <v>1317</v>
      </c>
      <c r="C376" s="210" t="s">
        <v>1271</v>
      </c>
      <c r="D376" s="210" t="s">
        <v>1563</v>
      </c>
      <c r="E376" s="210" t="s">
        <v>129</v>
      </c>
      <c r="F376" s="210">
        <v>4</v>
      </c>
      <c r="G376" s="210">
        <v>1</v>
      </c>
      <c r="H376" s="210">
        <v>4</v>
      </c>
      <c r="I376" s="210">
        <v>125</v>
      </c>
      <c r="J376" s="210"/>
      <c r="K376" s="210" t="s">
        <v>83</v>
      </c>
      <c r="L376" s="210">
        <v>125</v>
      </c>
      <c r="M376" s="210"/>
      <c r="N376" s="210" t="s">
        <v>117</v>
      </c>
      <c r="O376" s="210"/>
      <c r="P376" s="210" t="s">
        <v>1799</v>
      </c>
      <c r="Q376" s="210" t="s">
        <v>129</v>
      </c>
      <c r="R376" s="210"/>
      <c r="S376" s="210" t="s">
        <v>111</v>
      </c>
      <c r="T376" s="210" t="s">
        <v>2821</v>
      </c>
      <c r="U376" s="115" t="s">
        <v>105</v>
      </c>
      <c r="V376" s="210" t="str">
        <f>IF(W376=0,"out of scope",(INDEX('CostModel Coef'!$C$17:$C$18,W376)))</f>
        <v>Elec</v>
      </c>
      <c r="W376" s="210">
        <v>2</v>
      </c>
      <c r="X376" s="210"/>
      <c r="Y376" s="116">
        <f>IFERROR(VLOOKUP(C376,LF_lamp!$A$8:$AI$68,35,0)*F376,0)</f>
        <v>32.24</v>
      </c>
      <c r="Z376" s="210"/>
      <c r="AA376" s="229">
        <f>VLOOKUP(D376,LF_Ballast!$A$8:$N$220,14,FALSE)</f>
        <v>1.0249999999999999</v>
      </c>
      <c r="AB376" s="229" t="b">
        <f>VLOOKUP(D376,LF_Ballast!$A$8:$I$220,9,FALSE)="Dimming"</f>
        <v>0</v>
      </c>
      <c r="AC376" s="229" t="b">
        <f>VLOOKUP(D376,LF_Ballast!$A$8:$I$220,4,FALSE)="PS"</f>
        <v>1</v>
      </c>
      <c r="AD376" s="210"/>
      <c r="AE376" s="210">
        <f t="shared" si="51"/>
        <v>4</v>
      </c>
      <c r="AF376" s="184">
        <f t="shared" si="52"/>
        <v>0</v>
      </c>
      <c r="AG376" s="184">
        <f t="shared" si="53"/>
        <v>0</v>
      </c>
      <c r="AH376" s="184">
        <f>VLOOKUP($C376,LF_lamp!$A$8:$H$68,8,FALSE)*AE376</f>
        <v>100</v>
      </c>
      <c r="AI376" s="184">
        <f>VLOOKUP($C376,LF_lamp!$A$8:$H$68,8,FALSE)*AF376</f>
        <v>0</v>
      </c>
      <c r="AJ376" s="184">
        <f>VLOOKUP($C376,LF_lamp!$A$8:$H$68,8,FALSE)*AG376</f>
        <v>0</v>
      </c>
      <c r="AK376" s="184">
        <f t="shared" si="60"/>
        <v>1</v>
      </c>
      <c r="AL376" s="184">
        <f t="shared" si="54"/>
        <v>0</v>
      </c>
      <c r="AM376" s="184">
        <f t="shared" si="55"/>
        <v>0</v>
      </c>
      <c r="AN376" s="184"/>
      <c r="AO376" s="184">
        <f>IF($W376&gt;0,INDEX('CostModel Coef'!D$17:D$18,$W376),"")</f>
        <v>21.92</v>
      </c>
      <c r="AP376" s="184">
        <f>IF($W376&gt;0,INDEX('CostModel Coef'!E$17:E$18,$W376),"")</f>
        <v>0.161</v>
      </c>
      <c r="AQ376" s="184">
        <f>IF($W376&gt;0,INDEX('CostModel Coef'!F$17:F$18,$W376),"")</f>
        <v>19</v>
      </c>
      <c r="AR376" s="184">
        <f>IF($W376&gt;0,INDEX('CostModel Coef'!G$17:G$18,$W376),"")</f>
        <v>116</v>
      </c>
      <c r="AS376" s="184">
        <f>IF($W376&gt;0,INDEX('CostModel Coef'!H$17:H$18,$W376),"")</f>
        <v>-11.27</v>
      </c>
      <c r="AT376" s="184">
        <f>IF($W376&gt;0,INDEX('CostModel Coef'!I$17:I$18,$W376),"")</f>
        <v>0.74</v>
      </c>
      <c r="AU376" s="184">
        <f>IF($W376&gt;0,INDEX('CostModel Coef'!J$17:J$18,$W376),"")</f>
        <v>1.18</v>
      </c>
      <c r="AV376" s="184">
        <f>IF($W376&gt;0,INDEX('CostModel Coef'!K$17:K$18,$W376),"")</f>
        <v>31.59</v>
      </c>
      <c r="AW376" s="184">
        <f>IF($W376&gt;0,INDEX('CostModel Coef'!L$17:L$18,$W376),"")</f>
        <v>17.190000000000001</v>
      </c>
      <c r="AX376" s="184">
        <f>IF($W376&gt;0,INDEX('CostModel Coef'!M$17:M$18,$W376),"")</f>
        <v>0</v>
      </c>
      <c r="AY376" s="184">
        <f>IF($W376&gt;0,INDEX('CostModel Coef'!N$17:N$18,$W376),"")</f>
        <v>0</v>
      </c>
      <c r="AZ376" s="184">
        <f>IF($W376&gt;0,INDEX('CostModel Coef'!O$17:O$18,$W376),"")</f>
        <v>-10.14</v>
      </c>
      <c r="BA376" s="184"/>
      <c r="BB376" s="116">
        <f t="shared" si="59"/>
        <v>45.070000000000007</v>
      </c>
      <c r="BC376" s="116">
        <f t="shared" si="56"/>
        <v>0</v>
      </c>
      <c r="BD376" s="116">
        <f t="shared" si="57"/>
        <v>0</v>
      </c>
      <c r="BE376" s="210"/>
      <c r="BF376" s="196">
        <f t="shared" si="58"/>
        <v>77.31</v>
      </c>
      <c r="BG376" s="210"/>
      <c r="BH376" s="210"/>
    </row>
    <row r="377" spans="1:60" hidden="1">
      <c r="A377" s="210" t="s">
        <v>2822</v>
      </c>
      <c r="B377" s="210" t="s">
        <v>1317</v>
      </c>
      <c r="C377" s="210" t="s">
        <v>1271</v>
      </c>
      <c r="D377" s="210" t="s">
        <v>1563</v>
      </c>
      <c r="E377" s="210" t="s">
        <v>129</v>
      </c>
      <c r="F377" s="210">
        <v>1</v>
      </c>
      <c r="G377" s="210">
        <v>1</v>
      </c>
      <c r="H377" s="210">
        <v>1</v>
      </c>
      <c r="I377" s="210">
        <v>34</v>
      </c>
      <c r="J377" s="210"/>
      <c r="K377" s="210" t="s">
        <v>83</v>
      </c>
      <c r="L377" s="210">
        <v>34</v>
      </c>
      <c r="M377" s="210"/>
      <c r="N377" s="210" t="s">
        <v>117</v>
      </c>
      <c r="O377" s="210"/>
      <c r="P377" s="210" t="s">
        <v>1799</v>
      </c>
      <c r="Q377" s="210" t="s">
        <v>129</v>
      </c>
      <c r="R377" s="210"/>
      <c r="S377" s="210" t="s">
        <v>111</v>
      </c>
      <c r="T377" s="210" t="s">
        <v>2823</v>
      </c>
      <c r="U377" s="115" t="s">
        <v>105</v>
      </c>
      <c r="V377" s="210" t="str">
        <f>IF(W377=0,"out of scope",(INDEX('CostModel Coef'!$C$17:$C$18,W377)))</f>
        <v>Elec</v>
      </c>
      <c r="W377" s="210">
        <v>2</v>
      </c>
      <c r="X377" s="210"/>
      <c r="Y377" s="116">
        <f>IFERROR(VLOOKUP(C377,LF_lamp!$A$8:$AI$68,35,0)*F377,0)</f>
        <v>8.06</v>
      </c>
      <c r="Z377" s="210"/>
      <c r="AA377" s="229">
        <f>VLOOKUP(D377,LF_Ballast!$A$8:$N$220,14,FALSE)</f>
        <v>1.0249999999999999</v>
      </c>
      <c r="AB377" s="229" t="b">
        <f>VLOOKUP(D377,LF_Ballast!$A$8:$I$220,9,FALSE)="Dimming"</f>
        <v>0</v>
      </c>
      <c r="AC377" s="229" t="b">
        <f>VLOOKUP(D377,LF_Ballast!$A$8:$I$220,4,FALSE)="PS"</f>
        <v>1</v>
      </c>
      <c r="AD377" s="210"/>
      <c r="AE377" s="210">
        <f t="shared" si="51"/>
        <v>1</v>
      </c>
      <c r="AF377" s="184">
        <f t="shared" si="52"/>
        <v>0</v>
      </c>
      <c r="AG377" s="184">
        <f t="shared" si="53"/>
        <v>0</v>
      </c>
      <c r="AH377" s="184">
        <f>VLOOKUP($C377,LF_lamp!$A$8:$H$68,8,FALSE)*AE377</f>
        <v>25</v>
      </c>
      <c r="AI377" s="184">
        <f>VLOOKUP($C377,LF_lamp!$A$8:$H$68,8,FALSE)*AF377</f>
        <v>0</v>
      </c>
      <c r="AJ377" s="184">
        <f>VLOOKUP($C377,LF_lamp!$A$8:$H$68,8,FALSE)*AG377</f>
        <v>0</v>
      </c>
      <c r="AK377" s="184">
        <f t="shared" si="60"/>
        <v>1</v>
      </c>
      <c r="AL377" s="184">
        <f t="shared" si="54"/>
        <v>0</v>
      </c>
      <c r="AM377" s="184">
        <f t="shared" si="55"/>
        <v>0</v>
      </c>
      <c r="AN377" s="184"/>
      <c r="AO377" s="184">
        <f>IF($W377&gt;0,INDEX('CostModel Coef'!D$17:D$18,$W377),"")</f>
        <v>21.92</v>
      </c>
      <c r="AP377" s="184">
        <f>IF($W377&gt;0,INDEX('CostModel Coef'!E$17:E$18,$W377),"")</f>
        <v>0.161</v>
      </c>
      <c r="AQ377" s="184">
        <f>IF($W377&gt;0,INDEX('CostModel Coef'!F$17:F$18,$W377),"")</f>
        <v>19</v>
      </c>
      <c r="AR377" s="184">
        <f>IF($W377&gt;0,INDEX('CostModel Coef'!G$17:G$18,$W377),"")</f>
        <v>116</v>
      </c>
      <c r="AS377" s="184">
        <f>IF($W377&gt;0,INDEX('CostModel Coef'!H$17:H$18,$W377),"")</f>
        <v>-11.27</v>
      </c>
      <c r="AT377" s="184">
        <f>IF($W377&gt;0,INDEX('CostModel Coef'!I$17:I$18,$W377),"")</f>
        <v>0.74</v>
      </c>
      <c r="AU377" s="184">
        <f>IF($W377&gt;0,INDEX('CostModel Coef'!J$17:J$18,$W377),"")</f>
        <v>1.18</v>
      </c>
      <c r="AV377" s="184">
        <f>IF($W377&gt;0,INDEX('CostModel Coef'!K$17:K$18,$W377),"")</f>
        <v>31.59</v>
      </c>
      <c r="AW377" s="184">
        <f>IF($W377&gt;0,INDEX('CostModel Coef'!L$17:L$18,$W377),"")</f>
        <v>17.190000000000001</v>
      </c>
      <c r="AX377" s="184">
        <f>IF($W377&gt;0,INDEX('CostModel Coef'!M$17:M$18,$W377),"")</f>
        <v>0</v>
      </c>
      <c r="AY377" s="184">
        <f>IF($W377&gt;0,INDEX('CostModel Coef'!N$17:N$18,$W377),"")</f>
        <v>0</v>
      </c>
      <c r="AZ377" s="184">
        <f>IF($W377&gt;0,INDEX('CostModel Coef'!O$17:O$18,$W377),"")</f>
        <v>-10.14</v>
      </c>
      <c r="BA377" s="184"/>
      <c r="BB377" s="116">
        <f t="shared" si="59"/>
        <v>32.995000000000005</v>
      </c>
      <c r="BC377" s="116">
        <f t="shared" si="56"/>
        <v>0</v>
      </c>
      <c r="BD377" s="116">
        <f t="shared" si="57"/>
        <v>0</v>
      </c>
      <c r="BE377" s="210"/>
      <c r="BF377" s="196">
        <f t="shared" si="58"/>
        <v>41.06</v>
      </c>
      <c r="BG377" s="210"/>
      <c r="BH377" s="210"/>
    </row>
    <row r="378" spans="1:60" hidden="1">
      <c r="A378" s="210" t="s">
        <v>2824</v>
      </c>
      <c r="B378" s="210" t="s">
        <v>1317</v>
      </c>
      <c r="C378" s="210" t="s">
        <v>1271</v>
      </c>
      <c r="D378" s="210" t="s">
        <v>1563</v>
      </c>
      <c r="E378" s="210" t="s">
        <v>129</v>
      </c>
      <c r="F378" s="210">
        <v>2</v>
      </c>
      <c r="G378" s="210">
        <v>1</v>
      </c>
      <c r="H378" s="210">
        <v>2</v>
      </c>
      <c r="I378" s="210">
        <v>58</v>
      </c>
      <c r="J378" s="210"/>
      <c r="K378" s="210" t="s">
        <v>83</v>
      </c>
      <c r="L378" s="210">
        <v>58</v>
      </c>
      <c r="M378" s="210"/>
      <c r="N378" s="210" t="s">
        <v>117</v>
      </c>
      <c r="O378" s="210"/>
      <c r="P378" s="210" t="s">
        <v>1799</v>
      </c>
      <c r="Q378" s="210" t="s">
        <v>129</v>
      </c>
      <c r="R378" s="210"/>
      <c r="S378" s="210" t="s">
        <v>111</v>
      </c>
      <c r="T378" s="210" t="s">
        <v>2825</v>
      </c>
      <c r="U378" s="115" t="s">
        <v>105</v>
      </c>
      <c r="V378" s="210" t="str">
        <f>IF(W378=0,"out of scope",(INDEX('CostModel Coef'!$C$17:$C$18,W378)))</f>
        <v>Elec</v>
      </c>
      <c r="W378" s="210">
        <v>2</v>
      </c>
      <c r="X378" s="210"/>
      <c r="Y378" s="116">
        <f>IFERROR(VLOOKUP(C378,LF_lamp!$A$8:$AI$68,35,0)*F378,0)</f>
        <v>16.12</v>
      </c>
      <c r="Z378" s="210"/>
      <c r="AA378" s="229">
        <f>VLOOKUP(D378,LF_Ballast!$A$8:$N$220,14,FALSE)</f>
        <v>1.0249999999999999</v>
      </c>
      <c r="AB378" s="229" t="b">
        <f>VLOOKUP(D378,LF_Ballast!$A$8:$I$220,9,FALSE)="Dimming"</f>
        <v>0</v>
      </c>
      <c r="AC378" s="229" t="b">
        <f>VLOOKUP(D378,LF_Ballast!$A$8:$I$220,4,FALSE)="PS"</f>
        <v>1</v>
      </c>
      <c r="AD378" s="210"/>
      <c r="AE378" s="210">
        <f t="shared" si="51"/>
        <v>2</v>
      </c>
      <c r="AF378" s="184">
        <f t="shared" si="52"/>
        <v>0</v>
      </c>
      <c r="AG378" s="184">
        <f t="shared" si="53"/>
        <v>0</v>
      </c>
      <c r="AH378" s="184">
        <f>VLOOKUP($C378,LF_lamp!$A$8:$H$68,8,FALSE)*AE378</f>
        <v>50</v>
      </c>
      <c r="AI378" s="184">
        <f>VLOOKUP($C378,LF_lamp!$A$8:$H$68,8,FALSE)*AF378</f>
        <v>0</v>
      </c>
      <c r="AJ378" s="184">
        <f>VLOOKUP($C378,LF_lamp!$A$8:$H$68,8,FALSE)*AG378</f>
        <v>0</v>
      </c>
      <c r="AK378" s="184">
        <f t="shared" si="60"/>
        <v>1</v>
      </c>
      <c r="AL378" s="184">
        <f t="shared" si="54"/>
        <v>0</v>
      </c>
      <c r="AM378" s="184">
        <f t="shared" si="55"/>
        <v>0</v>
      </c>
      <c r="AN378" s="184"/>
      <c r="AO378" s="184">
        <f>IF($W378&gt;0,INDEX('CostModel Coef'!D$17:D$18,$W378),"")</f>
        <v>21.92</v>
      </c>
      <c r="AP378" s="184">
        <f>IF($W378&gt;0,INDEX('CostModel Coef'!E$17:E$18,$W378),"")</f>
        <v>0.161</v>
      </c>
      <c r="AQ378" s="184">
        <f>IF($W378&gt;0,INDEX('CostModel Coef'!F$17:F$18,$W378),"")</f>
        <v>19</v>
      </c>
      <c r="AR378" s="184">
        <f>IF($W378&gt;0,INDEX('CostModel Coef'!G$17:G$18,$W378),"")</f>
        <v>116</v>
      </c>
      <c r="AS378" s="184">
        <f>IF($W378&gt;0,INDEX('CostModel Coef'!H$17:H$18,$W378),"")</f>
        <v>-11.27</v>
      </c>
      <c r="AT378" s="184">
        <f>IF($W378&gt;0,INDEX('CostModel Coef'!I$17:I$18,$W378),"")</f>
        <v>0.74</v>
      </c>
      <c r="AU378" s="184">
        <f>IF($W378&gt;0,INDEX('CostModel Coef'!J$17:J$18,$W378),"")</f>
        <v>1.18</v>
      </c>
      <c r="AV378" s="184">
        <f>IF($W378&gt;0,INDEX('CostModel Coef'!K$17:K$18,$W378),"")</f>
        <v>31.59</v>
      </c>
      <c r="AW378" s="184">
        <f>IF($W378&gt;0,INDEX('CostModel Coef'!L$17:L$18,$W378),"")</f>
        <v>17.190000000000001</v>
      </c>
      <c r="AX378" s="184">
        <f>IF($W378&gt;0,INDEX('CostModel Coef'!M$17:M$18,$W378),"")</f>
        <v>0</v>
      </c>
      <c r="AY378" s="184">
        <f>IF($W378&gt;0,INDEX('CostModel Coef'!N$17:N$18,$W378),"")</f>
        <v>0</v>
      </c>
      <c r="AZ378" s="184">
        <f>IF($W378&gt;0,INDEX('CostModel Coef'!O$17:O$18,$W378),"")</f>
        <v>-10.14</v>
      </c>
      <c r="BA378" s="184"/>
      <c r="BB378" s="116">
        <f t="shared" si="59"/>
        <v>37.020000000000003</v>
      </c>
      <c r="BC378" s="116">
        <f t="shared" si="56"/>
        <v>0</v>
      </c>
      <c r="BD378" s="116">
        <f t="shared" si="57"/>
        <v>0</v>
      </c>
      <c r="BE378" s="210"/>
      <c r="BF378" s="196">
        <f t="shared" si="58"/>
        <v>53.14</v>
      </c>
      <c r="BG378" s="210"/>
      <c r="BH378" s="210"/>
    </row>
    <row r="379" spans="1:60" hidden="1">
      <c r="A379" s="210" t="s">
        <v>1122</v>
      </c>
      <c r="B379" s="210" t="s">
        <v>1317</v>
      </c>
      <c r="C379" s="210" t="s">
        <v>1271</v>
      </c>
      <c r="D379" s="210" t="s">
        <v>1563</v>
      </c>
      <c r="E379" s="210" t="s">
        <v>129</v>
      </c>
      <c r="F379" s="222">
        <v>3</v>
      </c>
      <c r="G379" s="222">
        <v>1.5</v>
      </c>
      <c r="H379" s="210">
        <v>2</v>
      </c>
      <c r="I379" s="210">
        <v>87</v>
      </c>
      <c r="J379" s="210"/>
      <c r="K379" s="210" t="s">
        <v>83</v>
      </c>
      <c r="L379" s="210">
        <v>87</v>
      </c>
      <c r="M379" s="210"/>
      <c r="N379" s="210" t="s">
        <v>117</v>
      </c>
      <c r="O379" s="210"/>
      <c r="P379" s="210" t="s">
        <v>1799</v>
      </c>
      <c r="Q379" s="210" t="s">
        <v>129</v>
      </c>
      <c r="R379" s="210"/>
      <c r="S379" s="210" t="s">
        <v>111</v>
      </c>
      <c r="T379" s="210" t="s">
        <v>2826</v>
      </c>
      <c r="U379" s="115" t="s">
        <v>105</v>
      </c>
      <c r="V379" s="210" t="str">
        <f>IF(W379=0,"out of scope",(INDEX('CostModel Coef'!$C$17:$C$18,W379)))</f>
        <v>Elec</v>
      </c>
      <c r="W379" s="210">
        <v>2</v>
      </c>
      <c r="X379" s="210"/>
      <c r="Y379" s="116">
        <f>IFERROR(VLOOKUP(C379,LF_lamp!$A$8:$AI$68,35,0)*F379,0)</f>
        <v>24.18</v>
      </c>
      <c r="Z379" s="210"/>
      <c r="AA379" s="229">
        <f>VLOOKUP(D379,LF_Ballast!$A$8:$N$220,14,FALSE)</f>
        <v>1.0249999999999999</v>
      </c>
      <c r="AB379" s="229" t="b">
        <f>VLOOKUP(D379,LF_Ballast!$A$8:$I$220,9,FALSE)="Dimming"</f>
        <v>0</v>
      </c>
      <c r="AC379" s="229" t="b">
        <f>VLOOKUP(D379,LF_Ballast!$A$8:$I$220,4,FALSE)="PS"</f>
        <v>1</v>
      </c>
      <c r="AD379" s="210"/>
      <c r="AE379" s="210">
        <f t="shared" si="51"/>
        <v>2</v>
      </c>
      <c r="AF379" s="184">
        <f t="shared" si="52"/>
        <v>0</v>
      </c>
      <c r="AG379" s="184">
        <f t="shared" si="53"/>
        <v>0</v>
      </c>
      <c r="AH379" s="184">
        <f>VLOOKUP($C379,LF_lamp!$A$8:$H$68,8,FALSE)*AE379</f>
        <v>50</v>
      </c>
      <c r="AI379" s="184">
        <f>VLOOKUP($C379,LF_lamp!$A$8:$H$68,8,FALSE)*AF379</f>
        <v>0</v>
      </c>
      <c r="AJ379" s="184">
        <f>VLOOKUP($C379,LF_lamp!$A$8:$H$68,8,FALSE)*AG379</f>
        <v>0</v>
      </c>
      <c r="AK379" s="184">
        <f t="shared" si="60"/>
        <v>1.5</v>
      </c>
      <c r="AL379" s="184">
        <f t="shared" si="54"/>
        <v>0</v>
      </c>
      <c r="AM379" s="184">
        <f t="shared" si="55"/>
        <v>0</v>
      </c>
      <c r="AN379" s="184"/>
      <c r="AO379" s="184">
        <f>IF($W379&gt;0,INDEX('CostModel Coef'!D$17:D$18,$W379),"")</f>
        <v>21.92</v>
      </c>
      <c r="AP379" s="184">
        <f>IF($W379&gt;0,INDEX('CostModel Coef'!E$17:E$18,$W379),"")</f>
        <v>0.161</v>
      </c>
      <c r="AQ379" s="184">
        <f>IF($W379&gt;0,INDEX('CostModel Coef'!F$17:F$18,$W379),"")</f>
        <v>19</v>
      </c>
      <c r="AR379" s="184">
        <f>IF($W379&gt;0,INDEX('CostModel Coef'!G$17:G$18,$W379),"")</f>
        <v>116</v>
      </c>
      <c r="AS379" s="184">
        <f>IF($W379&gt;0,INDEX('CostModel Coef'!H$17:H$18,$W379),"")</f>
        <v>-11.27</v>
      </c>
      <c r="AT379" s="184">
        <f>IF($W379&gt;0,INDEX('CostModel Coef'!I$17:I$18,$W379),"")</f>
        <v>0.74</v>
      </c>
      <c r="AU379" s="184">
        <f>IF($W379&gt;0,INDEX('CostModel Coef'!J$17:J$18,$W379),"")</f>
        <v>1.18</v>
      </c>
      <c r="AV379" s="184">
        <f>IF($W379&gt;0,INDEX('CostModel Coef'!K$17:K$18,$W379),"")</f>
        <v>31.59</v>
      </c>
      <c r="AW379" s="184">
        <f>IF($W379&gt;0,INDEX('CostModel Coef'!L$17:L$18,$W379),"")</f>
        <v>17.190000000000001</v>
      </c>
      <c r="AX379" s="184">
        <f>IF($W379&gt;0,INDEX('CostModel Coef'!M$17:M$18,$W379),"")</f>
        <v>0</v>
      </c>
      <c r="AY379" s="184">
        <f>IF($W379&gt;0,INDEX('CostModel Coef'!N$17:N$18,$W379),"")</f>
        <v>0</v>
      </c>
      <c r="AZ379" s="184">
        <f>IF($W379&gt;0,INDEX('CostModel Coef'!O$17:O$18,$W379),"")</f>
        <v>-10.14</v>
      </c>
      <c r="BA379" s="184"/>
      <c r="BB379" s="116">
        <f t="shared" si="59"/>
        <v>55.53</v>
      </c>
      <c r="BC379" s="116">
        <f t="shared" si="56"/>
        <v>0</v>
      </c>
      <c r="BD379" s="116">
        <f t="shared" si="57"/>
        <v>0</v>
      </c>
      <c r="BE379" s="210"/>
      <c r="BF379" s="196">
        <f t="shared" si="58"/>
        <v>79.709999999999994</v>
      </c>
      <c r="BG379" s="210"/>
      <c r="BH379" s="210"/>
    </row>
    <row r="380" spans="1:60" hidden="1">
      <c r="A380" s="210" t="s">
        <v>2827</v>
      </c>
      <c r="B380" s="210" t="s">
        <v>1317</v>
      </c>
      <c r="C380" s="210" t="s">
        <v>1271</v>
      </c>
      <c r="D380" s="210" t="s">
        <v>1563</v>
      </c>
      <c r="E380" s="210" t="s">
        <v>129</v>
      </c>
      <c r="F380" s="210">
        <v>3</v>
      </c>
      <c r="G380" s="210">
        <v>2</v>
      </c>
      <c r="H380" s="210" t="s">
        <v>1857</v>
      </c>
      <c r="I380" s="210">
        <v>92</v>
      </c>
      <c r="J380" s="210"/>
      <c r="K380" s="210" t="s">
        <v>83</v>
      </c>
      <c r="L380" s="210">
        <v>92</v>
      </c>
      <c r="M380" s="210"/>
      <c r="N380" s="210" t="s">
        <v>117</v>
      </c>
      <c r="O380" s="210"/>
      <c r="P380" s="210" t="s">
        <v>1799</v>
      </c>
      <c r="Q380" s="210" t="s">
        <v>129</v>
      </c>
      <c r="R380" s="210"/>
      <c r="S380" s="210" t="s">
        <v>111</v>
      </c>
      <c r="T380" s="210" t="s">
        <v>2828</v>
      </c>
      <c r="U380" s="115" t="s">
        <v>105</v>
      </c>
      <c r="V380" s="210" t="str">
        <f>IF(W380=0,"out of scope",(INDEX('CostModel Coef'!$C$17:$C$18,W380)))</f>
        <v>Elec</v>
      </c>
      <c r="W380" s="210">
        <v>2</v>
      </c>
      <c r="X380" s="210"/>
      <c r="Y380" s="116">
        <f>IFERROR(VLOOKUP(C380,LF_lamp!$A$8:$AI$68,35,0)*F380,0)</f>
        <v>24.18</v>
      </c>
      <c r="Z380" s="210"/>
      <c r="AA380" s="229">
        <f>VLOOKUP(D380,LF_Ballast!$A$8:$N$220,14,FALSE)</f>
        <v>1.0249999999999999</v>
      </c>
      <c r="AB380" s="229" t="b">
        <f>VLOOKUP(D380,LF_Ballast!$A$8:$I$220,9,FALSE)="Dimming"</f>
        <v>0</v>
      </c>
      <c r="AC380" s="229" t="b">
        <f>VLOOKUP(D380,LF_Ballast!$A$8:$I$220,4,FALSE)="PS"</f>
        <v>1</v>
      </c>
      <c r="AD380" s="210"/>
      <c r="AE380" s="210">
        <f t="shared" si="51"/>
        <v>1</v>
      </c>
      <c r="AF380" s="184">
        <f t="shared" si="52"/>
        <v>2</v>
      </c>
      <c r="AG380" s="184">
        <f t="shared" si="53"/>
        <v>0</v>
      </c>
      <c r="AH380" s="184">
        <f>VLOOKUP($C380,LF_lamp!$A$8:$H$68,8,FALSE)*AE380</f>
        <v>25</v>
      </c>
      <c r="AI380" s="184">
        <f>VLOOKUP($C380,LF_lamp!$A$8:$H$68,8,FALSE)*AF380</f>
        <v>50</v>
      </c>
      <c r="AJ380" s="184">
        <f>VLOOKUP($C380,LF_lamp!$A$8:$H$68,8,FALSE)*AG380</f>
        <v>0</v>
      </c>
      <c r="AK380" s="184">
        <f t="shared" si="60"/>
        <v>1</v>
      </c>
      <c r="AL380" s="184">
        <f t="shared" si="54"/>
        <v>1</v>
      </c>
      <c r="AM380" s="184">
        <f t="shared" si="55"/>
        <v>0</v>
      </c>
      <c r="AN380" s="184"/>
      <c r="AO380" s="184">
        <f>IF($W380&gt;0,INDEX('CostModel Coef'!D$17:D$18,$W380),"")</f>
        <v>21.92</v>
      </c>
      <c r="AP380" s="184">
        <f>IF($W380&gt;0,INDEX('CostModel Coef'!E$17:E$18,$W380),"")</f>
        <v>0.161</v>
      </c>
      <c r="AQ380" s="184">
        <f>IF($W380&gt;0,INDEX('CostModel Coef'!F$17:F$18,$W380),"")</f>
        <v>19</v>
      </c>
      <c r="AR380" s="184">
        <f>IF($W380&gt;0,INDEX('CostModel Coef'!G$17:G$18,$W380),"")</f>
        <v>116</v>
      </c>
      <c r="AS380" s="184">
        <f>IF($W380&gt;0,INDEX('CostModel Coef'!H$17:H$18,$W380),"")</f>
        <v>-11.27</v>
      </c>
      <c r="AT380" s="184">
        <f>IF($W380&gt;0,INDEX('CostModel Coef'!I$17:I$18,$W380),"")</f>
        <v>0.74</v>
      </c>
      <c r="AU380" s="184">
        <f>IF($W380&gt;0,INDEX('CostModel Coef'!J$17:J$18,$W380),"")</f>
        <v>1.18</v>
      </c>
      <c r="AV380" s="184">
        <f>IF($W380&gt;0,INDEX('CostModel Coef'!K$17:K$18,$W380),"")</f>
        <v>31.59</v>
      </c>
      <c r="AW380" s="184">
        <f>IF($W380&gt;0,INDEX('CostModel Coef'!L$17:L$18,$W380),"")</f>
        <v>17.190000000000001</v>
      </c>
      <c r="AX380" s="184">
        <f>IF($W380&gt;0,INDEX('CostModel Coef'!M$17:M$18,$W380),"")</f>
        <v>0</v>
      </c>
      <c r="AY380" s="184">
        <f>IF($W380&gt;0,INDEX('CostModel Coef'!N$17:N$18,$W380),"")</f>
        <v>0</v>
      </c>
      <c r="AZ380" s="184">
        <f>IF($W380&gt;0,INDEX('CostModel Coef'!O$17:O$18,$W380),"")</f>
        <v>-10.14</v>
      </c>
      <c r="BA380" s="184"/>
      <c r="BB380" s="116">
        <f t="shared" si="59"/>
        <v>32.995000000000005</v>
      </c>
      <c r="BC380" s="116">
        <f t="shared" si="56"/>
        <v>37.020000000000003</v>
      </c>
      <c r="BD380" s="116">
        <f t="shared" si="57"/>
        <v>0</v>
      </c>
      <c r="BE380" s="210"/>
      <c r="BF380" s="196">
        <f t="shared" si="58"/>
        <v>94.2</v>
      </c>
      <c r="BG380" s="210"/>
      <c r="BH380" s="210"/>
    </row>
    <row r="381" spans="1:60" hidden="1">
      <c r="A381" s="210" t="s">
        <v>2829</v>
      </c>
      <c r="B381" s="210" t="s">
        <v>1317</v>
      </c>
      <c r="C381" s="210" t="s">
        <v>1271</v>
      </c>
      <c r="D381" s="210" t="s">
        <v>1610</v>
      </c>
      <c r="E381" s="210" t="s">
        <v>129</v>
      </c>
      <c r="F381" s="210">
        <v>3</v>
      </c>
      <c r="G381" s="210">
        <v>1</v>
      </c>
      <c r="H381" s="210">
        <v>3</v>
      </c>
      <c r="I381" s="210">
        <v>66</v>
      </c>
      <c r="J381" s="210" t="s">
        <v>2830</v>
      </c>
      <c r="K381" s="210" t="s">
        <v>83</v>
      </c>
      <c r="L381" s="210">
        <v>66</v>
      </c>
      <c r="M381" s="210"/>
      <c r="N381" s="210" t="s">
        <v>117</v>
      </c>
      <c r="O381" s="210"/>
      <c r="P381" s="210" t="s">
        <v>1799</v>
      </c>
      <c r="Q381" s="210" t="s">
        <v>129</v>
      </c>
      <c r="R381" s="210"/>
      <c r="S381" s="210" t="s">
        <v>111</v>
      </c>
      <c r="T381" s="210" t="s">
        <v>2831</v>
      </c>
      <c r="U381" s="115" t="s">
        <v>105</v>
      </c>
      <c r="V381" s="210" t="str">
        <f>IF(W381=0,"out of scope",(INDEX('CostModel Coef'!$C$17:$C$18,W381)))</f>
        <v>Elec</v>
      </c>
      <c r="W381" s="210">
        <v>2</v>
      </c>
      <c r="X381" s="210"/>
      <c r="Y381" s="116">
        <f>IFERROR(VLOOKUP(C381,LF_lamp!$A$8:$AI$68,35,0)*F381,0)</f>
        <v>24.18</v>
      </c>
      <c r="Z381" s="210"/>
      <c r="AA381" s="229">
        <f>VLOOKUP(D381,LF_Ballast!$A$8:$N$220,14,FALSE)</f>
        <v>0.9</v>
      </c>
      <c r="AB381" s="229" t="b">
        <f>VLOOKUP(D381,LF_Ballast!$A$8:$I$220,9,FALSE)="Dimming"</f>
        <v>0</v>
      </c>
      <c r="AC381" s="229" t="b">
        <f>VLOOKUP(D381,LF_Ballast!$A$8:$I$220,4,FALSE)="PS"</f>
        <v>1</v>
      </c>
      <c r="AD381" s="210"/>
      <c r="AE381" s="210">
        <f t="shared" si="51"/>
        <v>3</v>
      </c>
      <c r="AF381" s="184">
        <f t="shared" si="52"/>
        <v>0</v>
      </c>
      <c r="AG381" s="184">
        <f t="shared" si="53"/>
        <v>0</v>
      </c>
      <c r="AH381" s="184">
        <f>VLOOKUP($C381,LF_lamp!$A$8:$H$68,8,FALSE)*AE381</f>
        <v>75</v>
      </c>
      <c r="AI381" s="184">
        <f>VLOOKUP($C381,LF_lamp!$A$8:$H$68,8,FALSE)*AF381</f>
        <v>0</v>
      </c>
      <c r="AJ381" s="184">
        <f>VLOOKUP($C381,LF_lamp!$A$8:$H$68,8,FALSE)*AG381</f>
        <v>0</v>
      </c>
      <c r="AK381" s="184">
        <f t="shared" si="60"/>
        <v>1</v>
      </c>
      <c r="AL381" s="184">
        <f t="shared" si="54"/>
        <v>0</v>
      </c>
      <c r="AM381" s="184">
        <f t="shared" si="55"/>
        <v>0</v>
      </c>
      <c r="AN381" s="184"/>
      <c r="AO381" s="184">
        <f>IF($W381&gt;0,INDEX('CostModel Coef'!D$17:D$18,$W381),"")</f>
        <v>21.92</v>
      </c>
      <c r="AP381" s="184">
        <f>IF($W381&gt;0,INDEX('CostModel Coef'!E$17:E$18,$W381),"")</f>
        <v>0.161</v>
      </c>
      <c r="AQ381" s="184">
        <f>IF($W381&gt;0,INDEX('CostModel Coef'!F$17:F$18,$W381),"")</f>
        <v>19</v>
      </c>
      <c r="AR381" s="184">
        <f>IF($W381&gt;0,INDEX('CostModel Coef'!G$17:G$18,$W381),"")</f>
        <v>116</v>
      </c>
      <c r="AS381" s="184">
        <f>IF($W381&gt;0,INDEX('CostModel Coef'!H$17:H$18,$W381),"")</f>
        <v>-11.27</v>
      </c>
      <c r="AT381" s="184">
        <f>IF($W381&gt;0,INDEX('CostModel Coef'!I$17:I$18,$W381),"")</f>
        <v>0.74</v>
      </c>
      <c r="AU381" s="184">
        <f>IF($W381&gt;0,INDEX('CostModel Coef'!J$17:J$18,$W381),"")</f>
        <v>1.18</v>
      </c>
      <c r="AV381" s="184">
        <f>IF($W381&gt;0,INDEX('CostModel Coef'!K$17:K$18,$W381),"")</f>
        <v>31.59</v>
      </c>
      <c r="AW381" s="184">
        <f>IF($W381&gt;0,INDEX('CostModel Coef'!L$17:L$18,$W381),"")</f>
        <v>17.190000000000001</v>
      </c>
      <c r="AX381" s="184">
        <f>IF($W381&gt;0,INDEX('CostModel Coef'!M$17:M$18,$W381),"")</f>
        <v>0</v>
      </c>
      <c r="AY381" s="184">
        <f>IF($W381&gt;0,INDEX('CostModel Coef'!N$17:N$18,$W381),"")</f>
        <v>0</v>
      </c>
      <c r="AZ381" s="184">
        <f>IF($W381&gt;0,INDEX('CostModel Coef'!O$17:O$18,$W381),"")</f>
        <v>-10.14</v>
      </c>
      <c r="BA381" s="184"/>
      <c r="BB381" s="116">
        <f t="shared" si="59"/>
        <v>41.045000000000002</v>
      </c>
      <c r="BC381" s="116">
        <f t="shared" si="56"/>
        <v>0</v>
      </c>
      <c r="BD381" s="116">
        <f t="shared" si="57"/>
        <v>0</v>
      </c>
      <c r="BE381" s="210"/>
      <c r="BF381" s="196">
        <f t="shared" si="58"/>
        <v>65.23</v>
      </c>
      <c r="BG381" s="210"/>
      <c r="BH381" s="210"/>
    </row>
    <row r="382" spans="1:60" hidden="1">
      <c r="A382" s="210" t="s">
        <v>1123</v>
      </c>
      <c r="B382" s="210" t="s">
        <v>1317</v>
      </c>
      <c r="C382" s="210" t="s">
        <v>1271</v>
      </c>
      <c r="D382" s="210" t="s">
        <v>1610</v>
      </c>
      <c r="E382" s="210" t="s">
        <v>129</v>
      </c>
      <c r="F382" s="222">
        <v>3</v>
      </c>
      <c r="G382" s="222">
        <v>1.5</v>
      </c>
      <c r="H382" s="210">
        <v>2</v>
      </c>
      <c r="I382" s="210">
        <v>66</v>
      </c>
      <c r="J382" s="210"/>
      <c r="K382" s="210" t="s">
        <v>83</v>
      </c>
      <c r="L382" s="210">
        <v>66</v>
      </c>
      <c r="M382" s="210"/>
      <c r="N382" s="210" t="s">
        <v>117</v>
      </c>
      <c r="O382" s="210"/>
      <c r="P382" s="210" t="s">
        <v>1799</v>
      </c>
      <c r="Q382" s="210" t="s">
        <v>129</v>
      </c>
      <c r="R382" s="210"/>
      <c r="S382" s="210" t="s">
        <v>111</v>
      </c>
      <c r="T382" s="210" t="s">
        <v>2832</v>
      </c>
      <c r="U382" s="115" t="s">
        <v>105</v>
      </c>
      <c r="V382" s="210" t="str">
        <f>IF(W382=0,"out of scope",(INDEX('CostModel Coef'!$C$17:$C$18,W382)))</f>
        <v>Elec</v>
      </c>
      <c r="W382" s="210">
        <v>2</v>
      </c>
      <c r="X382" s="210"/>
      <c r="Y382" s="116">
        <f>IFERROR(VLOOKUP(C382,LF_lamp!$A$8:$AI$68,35,0)*F382,0)</f>
        <v>24.18</v>
      </c>
      <c r="Z382" s="210"/>
      <c r="AA382" s="229">
        <f>VLOOKUP(D382,LF_Ballast!$A$8:$N$220,14,FALSE)</f>
        <v>0.9</v>
      </c>
      <c r="AB382" s="229" t="b">
        <f>VLOOKUP(D382,LF_Ballast!$A$8:$I$220,9,FALSE)="Dimming"</f>
        <v>0</v>
      </c>
      <c r="AC382" s="229" t="b">
        <f>VLOOKUP(D382,LF_Ballast!$A$8:$I$220,4,FALSE)="PS"</f>
        <v>1</v>
      </c>
      <c r="AD382" s="210"/>
      <c r="AE382" s="210">
        <f t="shared" si="51"/>
        <v>2</v>
      </c>
      <c r="AF382" s="184">
        <f t="shared" si="52"/>
        <v>0</v>
      </c>
      <c r="AG382" s="184">
        <f t="shared" si="53"/>
        <v>0</v>
      </c>
      <c r="AH382" s="184">
        <f>VLOOKUP($C382,LF_lamp!$A$8:$H$68,8,FALSE)*AE382</f>
        <v>50</v>
      </c>
      <c r="AI382" s="184">
        <f>VLOOKUP($C382,LF_lamp!$A$8:$H$68,8,FALSE)*AF382</f>
        <v>0</v>
      </c>
      <c r="AJ382" s="184">
        <f>VLOOKUP($C382,LF_lamp!$A$8:$H$68,8,FALSE)*AG382</f>
        <v>0</v>
      </c>
      <c r="AK382" s="184">
        <f t="shared" si="60"/>
        <v>1.5</v>
      </c>
      <c r="AL382" s="184">
        <f t="shared" si="54"/>
        <v>0</v>
      </c>
      <c r="AM382" s="184">
        <f t="shared" si="55"/>
        <v>0</v>
      </c>
      <c r="AN382" s="184"/>
      <c r="AO382" s="184">
        <f>IF($W382&gt;0,INDEX('CostModel Coef'!D$17:D$18,$W382),"")</f>
        <v>21.92</v>
      </c>
      <c r="AP382" s="184">
        <f>IF($W382&gt;0,INDEX('CostModel Coef'!E$17:E$18,$W382),"")</f>
        <v>0.161</v>
      </c>
      <c r="AQ382" s="184">
        <f>IF($W382&gt;0,INDEX('CostModel Coef'!F$17:F$18,$W382),"")</f>
        <v>19</v>
      </c>
      <c r="AR382" s="184">
        <f>IF($W382&gt;0,INDEX('CostModel Coef'!G$17:G$18,$W382),"")</f>
        <v>116</v>
      </c>
      <c r="AS382" s="184">
        <f>IF($W382&gt;0,INDEX('CostModel Coef'!H$17:H$18,$W382),"")</f>
        <v>-11.27</v>
      </c>
      <c r="AT382" s="184">
        <f>IF($W382&gt;0,INDEX('CostModel Coef'!I$17:I$18,$W382),"")</f>
        <v>0.74</v>
      </c>
      <c r="AU382" s="184">
        <f>IF($W382&gt;0,INDEX('CostModel Coef'!J$17:J$18,$W382),"")</f>
        <v>1.18</v>
      </c>
      <c r="AV382" s="184">
        <f>IF($W382&gt;0,INDEX('CostModel Coef'!K$17:K$18,$W382),"")</f>
        <v>31.59</v>
      </c>
      <c r="AW382" s="184">
        <f>IF($W382&gt;0,INDEX('CostModel Coef'!L$17:L$18,$W382),"")</f>
        <v>17.190000000000001</v>
      </c>
      <c r="AX382" s="184">
        <f>IF($W382&gt;0,INDEX('CostModel Coef'!M$17:M$18,$W382),"")</f>
        <v>0</v>
      </c>
      <c r="AY382" s="184">
        <f>IF($W382&gt;0,INDEX('CostModel Coef'!N$17:N$18,$W382),"")</f>
        <v>0</v>
      </c>
      <c r="AZ382" s="184">
        <f>IF($W382&gt;0,INDEX('CostModel Coef'!O$17:O$18,$W382),"")</f>
        <v>-10.14</v>
      </c>
      <c r="BA382" s="184"/>
      <c r="BB382" s="116">
        <f t="shared" si="59"/>
        <v>55.53</v>
      </c>
      <c r="BC382" s="116">
        <f t="shared" si="56"/>
        <v>0</v>
      </c>
      <c r="BD382" s="116">
        <f t="shared" si="57"/>
        <v>0</v>
      </c>
      <c r="BE382" s="210"/>
      <c r="BF382" s="196">
        <f t="shared" si="58"/>
        <v>79.709999999999994</v>
      </c>
      <c r="BG382" s="210"/>
      <c r="BH382" s="210"/>
    </row>
    <row r="383" spans="1:60" hidden="1">
      <c r="A383" s="210" t="s">
        <v>2833</v>
      </c>
      <c r="B383" s="210" t="s">
        <v>1317</v>
      </c>
      <c r="C383" s="210" t="s">
        <v>1271</v>
      </c>
      <c r="D383" s="210" t="s">
        <v>1610</v>
      </c>
      <c r="E383" s="210" t="s">
        <v>129</v>
      </c>
      <c r="F383" s="210">
        <v>1</v>
      </c>
      <c r="G383" s="210">
        <v>1</v>
      </c>
      <c r="H383" s="210">
        <v>1</v>
      </c>
      <c r="I383" s="210">
        <v>24</v>
      </c>
      <c r="J383" s="210"/>
      <c r="K383" s="210" t="s">
        <v>83</v>
      </c>
      <c r="L383" s="210">
        <v>24</v>
      </c>
      <c r="M383" s="210"/>
      <c r="N383" s="210" t="s">
        <v>117</v>
      </c>
      <c r="O383" s="210"/>
      <c r="P383" s="210" t="s">
        <v>1799</v>
      </c>
      <c r="Q383" s="210" t="s">
        <v>129</v>
      </c>
      <c r="R383" s="210"/>
      <c r="S383" s="210" t="s">
        <v>111</v>
      </c>
      <c r="T383" s="210" t="s">
        <v>2834</v>
      </c>
      <c r="U383" s="115" t="s">
        <v>105</v>
      </c>
      <c r="V383" s="210" t="str">
        <f>IF(W383=0,"out of scope",(INDEX('CostModel Coef'!$C$17:$C$18,W383)))</f>
        <v>Elec</v>
      </c>
      <c r="W383" s="210">
        <v>2</v>
      </c>
      <c r="X383" s="210"/>
      <c r="Y383" s="116">
        <f>IFERROR(VLOOKUP(C383,LF_lamp!$A$8:$AI$68,35,0)*F383,0)</f>
        <v>8.06</v>
      </c>
      <c r="Z383" s="210"/>
      <c r="AA383" s="229">
        <f>VLOOKUP(D383,LF_Ballast!$A$8:$N$220,14,FALSE)</f>
        <v>0.9</v>
      </c>
      <c r="AB383" s="229" t="b">
        <f>VLOOKUP(D383,LF_Ballast!$A$8:$I$220,9,FALSE)="Dimming"</f>
        <v>0</v>
      </c>
      <c r="AC383" s="229" t="b">
        <f>VLOOKUP(D383,LF_Ballast!$A$8:$I$220,4,FALSE)="PS"</f>
        <v>1</v>
      </c>
      <c r="AD383" s="210"/>
      <c r="AE383" s="210">
        <f t="shared" si="51"/>
        <v>1</v>
      </c>
      <c r="AF383" s="184">
        <f t="shared" si="52"/>
        <v>0</v>
      </c>
      <c r="AG383" s="184">
        <f t="shared" si="53"/>
        <v>0</v>
      </c>
      <c r="AH383" s="184">
        <f>VLOOKUP($C383,LF_lamp!$A$8:$H$68,8,FALSE)*AE383</f>
        <v>25</v>
      </c>
      <c r="AI383" s="184">
        <f>VLOOKUP($C383,LF_lamp!$A$8:$H$68,8,FALSE)*AF383</f>
        <v>0</v>
      </c>
      <c r="AJ383" s="184">
        <f>VLOOKUP($C383,LF_lamp!$A$8:$H$68,8,FALSE)*AG383</f>
        <v>0</v>
      </c>
      <c r="AK383" s="184">
        <f t="shared" si="60"/>
        <v>1</v>
      </c>
      <c r="AL383" s="184">
        <f t="shared" si="54"/>
        <v>0</v>
      </c>
      <c r="AM383" s="184">
        <f t="shared" si="55"/>
        <v>0</v>
      </c>
      <c r="AN383" s="184"/>
      <c r="AO383" s="184">
        <f>IF($W383&gt;0,INDEX('CostModel Coef'!D$17:D$18,$W383),"")</f>
        <v>21.92</v>
      </c>
      <c r="AP383" s="184">
        <f>IF($W383&gt;0,INDEX('CostModel Coef'!E$17:E$18,$W383),"")</f>
        <v>0.161</v>
      </c>
      <c r="AQ383" s="184">
        <f>IF($W383&gt;0,INDEX('CostModel Coef'!F$17:F$18,$W383),"")</f>
        <v>19</v>
      </c>
      <c r="AR383" s="184">
        <f>IF($W383&gt;0,INDEX('CostModel Coef'!G$17:G$18,$W383),"")</f>
        <v>116</v>
      </c>
      <c r="AS383" s="184">
        <f>IF($W383&gt;0,INDEX('CostModel Coef'!H$17:H$18,$W383),"")</f>
        <v>-11.27</v>
      </c>
      <c r="AT383" s="184">
        <f>IF($W383&gt;0,INDEX('CostModel Coef'!I$17:I$18,$W383),"")</f>
        <v>0.74</v>
      </c>
      <c r="AU383" s="184">
        <f>IF($W383&gt;0,INDEX('CostModel Coef'!J$17:J$18,$W383),"")</f>
        <v>1.18</v>
      </c>
      <c r="AV383" s="184">
        <f>IF($W383&gt;0,INDEX('CostModel Coef'!K$17:K$18,$W383),"")</f>
        <v>31.59</v>
      </c>
      <c r="AW383" s="184">
        <f>IF($W383&gt;0,INDEX('CostModel Coef'!L$17:L$18,$W383),"")</f>
        <v>17.190000000000001</v>
      </c>
      <c r="AX383" s="184">
        <f>IF($W383&gt;0,INDEX('CostModel Coef'!M$17:M$18,$W383),"")</f>
        <v>0</v>
      </c>
      <c r="AY383" s="184">
        <f>IF($W383&gt;0,INDEX('CostModel Coef'!N$17:N$18,$W383),"")</f>
        <v>0</v>
      </c>
      <c r="AZ383" s="184">
        <f>IF($W383&gt;0,INDEX('CostModel Coef'!O$17:O$18,$W383),"")</f>
        <v>-10.14</v>
      </c>
      <c r="BA383" s="184"/>
      <c r="BB383" s="116">
        <f t="shared" si="59"/>
        <v>32.995000000000005</v>
      </c>
      <c r="BC383" s="116">
        <f t="shared" si="56"/>
        <v>0</v>
      </c>
      <c r="BD383" s="116">
        <f t="shared" si="57"/>
        <v>0</v>
      </c>
      <c r="BE383" s="210"/>
      <c r="BF383" s="196">
        <f t="shared" si="58"/>
        <v>41.06</v>
      </c>
      <c r="BG383" s="210"/>
      <c r="BH383" s="210"/>
    </row>
    <row r="384" spans="1:60" hidden="1">
      <c r="A384" s="210" t="s">
        <v>2835</v>
      </c>
      <c r="B384" s="210" t="s">
        <v>1317</v>
      </c>
      <c r="C384" s="210" t="s">
        <v>1271</v>
      </c>
      <c r="D384" s="210" t="s">
        <v>1610</v>
      </c>
      <c r="E384" s="210" t="s">
        <v>129</v>
      </c>
      <c r="F384" s="210">
        <v>2</v>
      </c>
      <c r="G384" s="210">
        <v>1</v>
      </c>
      <c r="H384" s="210">
        <v>2</v>
      </c>
      <c r="I384" s="210">
        <v>44</v>
      </c>
      <c r="J384" s="210" t="s">
        <v>2836</v>
      </c>
      <c r="K384" s="210" t="s">
        <v>83</v>
      </c>
      <c r="L384" s="210">
        <v>44</v>
      </c>
      <c r="M384" s="210"/>
      <c r="N384" s="210" t="s">
        <v>117</v>
      </c>
      <c r="O384" s="210"/>
      <c r="P384" s="210" t="s">
        <v>1799</v>
      </c>
      <c r="Q384" s="210" t="s">
        <v>129</v>
      </c>
      <c r="R384" s="210"/>
      <c r="S384" s="210" t="s">
        <v>111</v>
      </c>
      <c r="T384" s="210" t="s">
        <v>2837</v>
      </c>
      <c r="U384" s="115" t="s">
        <v>105</v>
      </c>
      <c r="V384" s="210" t="str">
        <f>IF(W384=0,"out of scope",(INDEX('CostModel Coef'!$C$17:$C$18,W384)))</f>
        <v>Elec</v>
      </c>
      <c r="W384" s="210">
        <v>2</v>
      </c>
      <c r="X384" s="210"/>
      <c r="Y384" s="116">
        <f>IFERROR(VLOOKUP(C384,LF_lamp!$A$8:$AI$68,35,0)*F384,0)</f>
        <v>16.12</v>
      </c>
      <c r="Z384" s="210"/>
      <c r="AA384" s="229">
        <f>VLOOKUP(D384,LF_Ballast!$A$8:$N$220,14,FALSE)</f>
        <v>0.9</v>
      </c>
      <c r="AB384" s="229" t="b">
        <f>VLOOKUP(D384,LF_Ballast!$A$8:$I$220,9,FALSE)="Dimming"</f>
        <v>0</v>
      </c>
      <c r="AC384" s="229" t="b">
        <f>VLOOKUP(D384,LF_Ballast!$A$8:$I$220,4,FALSE)="PS"</f>
        <v>1</v>
      </c>
      <c r="AD384" s="210"/>
      <c r="AE384" s="210">
        <f t="shared" si="51"/>
        <v>2</v>
      </c>
      <c r="AF384" s="184">
        <f t="shared" si="52"/>
        <v>0</v>
      </c>
      <c r="AG384" s="184">
        <f t="shared" si="53"/>
        <v>0</v>
      </c>
      <c r="AH384" s="184">
        <f>VLOOKUP($C384,LF_lamp!$A$8:$H$68,8,FALSE)*AE384</f>
        <v>50</v>
      </c>
      <c r="AI384" s="184">
        <f>VLOOKUP($C384,LF_lamp!$A$8:$H$68,8,FALSE)*AF384</f>
        <v>0</v>
      </c>
      <c r="AJ384" s="184">
        <f>VLOOKUP($C384,LF_lamp!$A$8:$H$68,8,FALSE)*AG384</f>
        <v>0</v>
      </c>
      <c r="AK384" s="184">
        <f t="shared" si="60"/>
        <v>1</v>
      </c>
      <c r="AL384" s="184">
        <f t="shared" si="54"/>
        <v>0</v>
      </c>
      <c r="AM384" s="184">
        <f t="shared" si="55"/>
        <v>0</v>
      </c>
      <c r="AN384" s="184"/>
      <c r="AO384" s="184">
        <f>IF($W384&gt;0,INDEX('CostModel Coef'!D$17:D$18,$W384),"")</f>
        <v>21.92</v>
      </c>
      <c r="AP384" s="184">
        <f>IF($W384&gt;0,INDEX('CostModel Coef'!E$17:E$18,$W384),"")</f>
        <v>0.161</v>
      </c>
      <c r="AQ384" s="184">
        <f>IF($W384&gt;0,INDEX('CostModel Coef'!F$17:F$18,$W384),"")</f>
        <v>19</v>
      </c>
      <c r="AR384" s="184">
        <f>IF($W384&gt;0,INDEX('CostModel Coef'!G$17:G$18,$W384),"")</f>
        <v>116</v>
      </c>
      <c r="AS384" s="184">
        <f>IF($W384&gt;0,INDEX('CostModel Coef'!H$17:H$18,$W384),"")</f>
        <v>-11.27</v>
      </c>
      <c r="AT384" s="184">
        <f>IF($W384&gt;0,INDEX('CostModel Coef'!I$17:I$18,$W384),"")</f>
        <v>0.74</v>
      </c>
      <c r="AU384" s="184">
        <f>IF($W384&gt;0,INDEX('CostModel Coef'!J$17:J$18,$W384),"")</f>
        <v>1.18</v>
      </c>
      <c r="AV384" s="184">
        <f>IF($W384&gt;0,INDEX('CostModel Coef'!K$17:K$18,$W384),"")</f>
        <v>31.59</v>
      </c>
      <c r="AW384" s="184">
        <f>IF($W384&gt;0,INDEX('CostModel Coef'!L$17:L$18,$W384),"")</f>
        <v>17.190000000000001</v>
      </c>
      <c r="AX384" s="184">
        <f>IF($W384&gt;0,INDEX('CostModel Coef'!M$17:M$18,$W384),"")</f>
        <v>0</v>
      </c>
      <c r="AY384" s="184">
        <f>IF($W384&gt;0,INDEX('CostModel Coef'!N$17:N$18,$W384),"")</f>
        <v>0</v>
      </c>
      <c r="AZ384" s="184">
        <f>IF($W384&gt;0,INDEX('CostModel Coef'!O$17:O$18,$W384),"")</f>
        <v>-10.14</v>
      </c>
      <c r="BA384" s="184"/>
      <c r="BB384" s="116">
        <f t="shared" si="59"/>
        <v>37.020000000000003</v>
      </c>
      <c r="BC384" s="116">
        <f t="shared" si="56"/>
        <v>0</v>
      </c>
      <c r="BD384" s="116">
        <f t="shared" si="57"/>
        <v>0</v>
      </c>
      <c r="BE384" s="210"/>
      <c r="BF384" s="196">
        <f t="shared" si="58"/>
        <v>53.14</v>
      </c>
      <c r="BG384" s="210"/>
      <c r="BH384" s="210"/>
    </row>
    <row r="385" spans="1:60" hidden="1">
      <c r="A385" s="210" t="s">
        <v>2838</v>
      </c>
      <c r="B385" s="210" t="s">
        <v>1317</v>
      </c>
      <c r="C385" s="210" t="s">
        <v>1271</v>
      </c>
      <c r="D385" s="210" t="s">
        <v>1610</v>
      </c>
      <c r="E385" s="210" t="s">
        <v>129</v>
      </c>
      <c r="F385" s="210">
        <v>3</v>
      </c>
      <c r="G385" s="210">
        <v>2</v>
      </c>
      <c r="H385" s="210" t="s">
        <v>1857</v>
      </c>
      <c r="I385" s="210">
        <v>68</v>
      </c>
      <c r="J385" s="210"/>
      <c r="K385" s="210" t="s">
        <v>83</v>
      </c>
      <c r="L385" s="210">
        <v>68</v>
      </c>
      <c r="M385" s="210"/>
      <c r="N385" s="210" t="s">
        <v>117</v>
      </c>
      <c r="O385" s="210"/>
      <c r="P385" s="210" t="s">
        <v>1799</v>
      </c>
      <c r="Q385" s="210" t="s">
        <v>129</v>
      </c>
      <c r="R385" s="210"/>
      <c r="S385" s="210" t="s">
        <v>111</v>
      </c>
      <c r="T385" s="210" t="s">
        <v>2839</v>
      </c>
      <c r="U385" s="115" t="s">
        <v>105</v>
      </c>
      <c r="V385" s="210" t="str">
        <f>IF(W385=0,"out of scope",(INDEX('CostModel Coef'!$C$17:$C$18,W385)))</f>
        <v>Elec</v>
      </c>
      <c r="W385" s="210">
        <v>2</v>
      </c>
      <c r="X385" s="210"/>
      <c r="Y385" s="116">
        <f>IFERROR(VLOOKUP(C385,LF_lamp!$A$8:$AI$68,35,0)*F385,0)</f>
        <v>24.18</v>
      </c>
      <c r="Z385" s="210"/>
      <c r="AA385" s="229">
        <f>VLOOKUP(D385,LF_Ballast!$A$8:$N$220,14,FALSE)</f>
        <v>0.9</v>
      </c>
      <c r="AB385" s="229" t="b">
        <f>VLOOKUP(D385,LF_Ballast!$A$8:$I$220,9,FALSE)="Dimming"</f>
        <v>0</v>
      </c>
      <c r="AC385" s="229" t="b">
        <f>VLOOKUP(D385,LF_Ballast!$A$8:$I$220,4,FALSE)="PS"</f>
        <v>1</v>
      </c>
      <c r="AD385" s="210"/>
      <c r="AE385" s="210">
        <f t="shared" si="51"/>
        <v>1</v>
      </c>
      <c r="AF385" s="184">
        <f t="shared" si="52"/>
        <v>2</v>
      </c>
      <c r="AG385" s="184">
        <f t="shared" si="53"/>
        <v>0</v>
      </c>
      <c r="AH385" s="184">
        <f>VLOOKUP($C385,LF_lamp!$A$8:$H$68,8,FALSE)*AE385</f>
        <v>25</v>
      </c>
      <c r="AI385" s="184">
        <f>VLOOKUP($C385,LF_lamp!$A$8:$H$68,8,FALSE)*AF385</f>
        <v>50</v>
      </c>
      <c r="AJ385" s="184">
        <f>VLOOKUP($C385,LF_lamp!$A$8:$H$68,8,FALSE)*AG385</f>
        <v>0</v>
      </c>
      <c r="AK385" s="184">
        <f t="shared" si="60"/>
        <v>1</v>
      </c>
      <c r="AL385" s="184">
        <f t="shared" si="54"/>
        <v>1</v>
      </c>
      <c r="AM385" s="184">
        <f t="shared" si="55"/>
        <v>0</v>
      </c>
      <c r="AN385" s="184"/>
      <c r="AO385" s="184">
        <f>IF($W385&gt;0,INDEX('CostModel Coef'!D$17:D$18,$W385),"")</f>
        <v>21.92</v>
      </c>
      <c r="AP385" s="184">
        <f>IF($W385&gt;0,INDEX('CostModel Coef'!E$17:E$18,$W385),"")</f>
        <v>0.161</v>
      </c>
      <c r="AQ385" s="184">
        <f>IF($W385&gt;0,INDEX('CostModel Coef'!F$17:F$18,$W385),"")</f>
        <v>19</v>
      </c>
      <c r="AR385" s="184">
        <f>IF($W385&gt;0,INDEX('CostModel Coef'!G$17:G$18,$W385),"")</f>
        <v>116</v>
      </c>
      <c r="AS385" s="184">
        <f>IF($W385&gt;0,INDEX('CostModel Coef'!H$17:H$18,$W385),"")</f>
        <v>-11.27</v>
      </c>
      <c r="AT385" s="184">
        <f>IF($W385&gt;0,INDEX('CostModel Coef'!I$17:I$18,$W385),"")</f>
        <v>0.74</v>
      </c>
      <c r="AU385" s="184">
        <f>IF($W385&gt;0,INDEX('CostModel Coef'!J$17:J$18,$W385),"")</f>
        <v>1.18</v>
      </c>
      <c r="AV385" s="184">
        <f>IF($W385&gt;0,INDEX('CostModel Coef'!K$17:K$18,$W385),"")</f>
        <v>31.59</v>
      </c>
      <c r="AW385" s="184">
        <f>IF($W385&gt;0,INDEX('CostModel Coef'!L$17:L$18,$W385),"")</f>
        <v>17.190000000000001</v>
      </c>
      <c r="AX385" s="184">
        <f>IF($W385&gt;0,INDEX('CostModel Coef'!M$17:M$18,$W385),"")</f>
        <v>0</v>
      </c>
      <c r="AY385" s="184">
        <f>IF($W385&gt;0,INDEX('CostModel Coef'!N$17:N$18,$W385),"")</f>
        <v>0</v>
      </c>
      <c r="AZ385" s="184">
        <f>IF($W385&gt;0,INDEX('CostModel Coef'!O$17:O$18,$W385),"")</f>
        <v>-10.14</v>
      </c>
      <c r="BA385" s="184"/>
      <c r="BB385" s="116">
        <f t="shared" si="59"/>
        <v>32.995000000000005</v>
      </c>
      <c r="BC385" s="116">
        <f t="shared" si="56"/>
        <v>37.020000000000003</v>
      </c>
      <c r="BD385" s="116">
        <f t="shared" si="57"/>
        <v>0</v>
      </c>
      <c r="BE385" s="210"/>
      <c r="BF385" s="196">
        <f t="shared" si="58"/>
        <v>94.2</v>
      </c>
      <c r="BG385" s="210"/>
      <c r="BH385" s="210"/>
    </row>
    <row r="386" spans="1:60" hidden="1">
      <c r="A386" s="210" t="s">
        <v>2840</v>
      </c>
      <c r="B386" s="210" t="s">
        <v>1317</v>
      </c>
      <c r="C386" s="210" t="s">
        <v>1271</v>
      </c>
      <c r="D386" s="210" t="s">
        <v>1610</v>
      </c>
      <c r="E386" s="210" t="s">
        <v>129</v>
      </c>
      <c r="F386" s="210">
        <v>4</v>
      </c>
      <c r="G386" s="210">
        <v>2</v>
      </c>
      <c r="H386" s="210">
        <v>2</v>
      </c>
      <c r="I386" s="210">
        <v>88</v>
      </c>
      <c r="J386" s="210"/>
      <c r="K386" s="210" t="s">
        <v>83</v>
      </c>
      <c r="L386" s="210">
        <v>88</v>
      </c>
      <c r="M386" s="210"/>
      <c r="N386" s="210" t="s">
        <v>117</v>
      </c>
      <c r="O386" s="210"/>
      <c r="P386" s="210" t="s">
        <v>1799</v>
      </c>
      <c r="Q386" s="210" t="s">
        <v>129</v>
      </c>
      <c r="R386" s="210"/>
      <c r="S386" s="210" t="s">
        <v>111</v>
      </c>
      <c r="T386" s="210" t="s">
        <v>2841</v>
      </c>
      <c r="U386" s="115" t="s">
        <v>105</v>
      </c>
      <c r="V386" s="210" t="str">
        <f>IF(W386=0,"out of scope",(INDEX('CostModel Coef'!$C$17:$C$18,W386)))</f>
        <v>Elec</v>
      </c>
      <c r="W386" s="210">
        <v>2</v>
      </c>
      <c r="X386" s="210"/>
      <c r="Y386" s="116">
        <f>IFERROR(VLOOKUP(C386,LF_lamp!$A$8:$AI$68,35,0)*F386,0)</f>
        <v>32.24</v>
      </c>
      <c r="Z386" s="210"/>
      <c r="AA386" s="229">
        <f>VLOOKUP(D386,LF_Ballast!$A$8:$N$220,14,FALSE)</f>
        <v>0.9</v>
      </c>
      <c r="AB386" s="229" t="b">
        <f>VLOOKUP(D386,LF_Ballast!$A$8:$I$220,9,FALSE)="Dimming"</f>
        <v>0</v>
      </c>
      <c r="AC386" s="229" t="b">
        <f>VLOOKUP(D386,LF_Ballast!$A$8:$I$220,4,FALSE)="PS"</f>
        <v>1</v>
      </c>
      <c r="AD386" s="210"/>
      <c r="AE386" s="210">
        <f t="shared" si="51"/>
        <v>2</v>
      </c>
      <c r="AF386" s="184">
        <f t="shared" si="52"/>
        <v>0</v>
      </c>
      <c r="AG386" s="184">
        <f t="shared" si="53"/>
        <v>0</v>
      </c>
      <c r="AH386" s="184">
        <f>VLOOKUP($C386,LF_lamp!$A$8:$H$68,8,FALSE)*AE386</f>
        <v>50</v>
      </c>
      <c r="AI386" s="184">
        <f>VLOOKUP($C386,LF_lamp!$A$8:$H$68,8,FALSE)*AF386</f>
        <v>0</v>
      </c>
      <c r="AJ386" s="184">
        <f>VLOOKUP($C386,LF_lamp!$A$8:$H$68,8,FALSE)*AG386</f>
        <v>0</v>
      </c>
      <c r="AK386" s="184">
        <f t="shared" si="60"/>
        <v>2</v>
      </c>
      <c r="AL386" s="184">
        <f t="shared" si="54"/>
        <v>0</v>
      </c>
      <c r="AM386" s="184">
        <f t="shared" si="55"/>
        <v>0</v>
      </c>
      <c r="AN386" s="184"/>
      <c r="AO386" s="184">
        <f>IF($W386&gt;0,INDEX('CostModel Coef'!D$17:D$18,$W386),"")</f>
        <v>21.92</v>
      </c>
      <c r="AP386" s="184">
        <f>IF($W386&gt;0,INDEX('CostModel Coef'!E$17:E$18,$W386),"")</f>
        <v>0.161</v>
      </c>
      <c r="AQ386" s="184">
        <f>IF($W386&gt;0,INDEX('CostModel Coef'!F$17:F$18,$W386),"")</f>
        <v>19</v>
      </c>
      <c r="AR386" s="184">
        <f>IF($W386&gt;0,INDEX('CostModel Coef'!G$17:G$18,$W386),"")</f>
        <v>116</v>
      </c>
      <c r="AS386" s="184">
        <f>IF($W386&gt;0,INDEX('CostModel Coef'!H$17:H$18,$W386),"")</f>
        <v>-11.27</v>
      </c>
      <c r="AT386" s="184">
        <f>IF($W386&gt;0,INDEX('CostModel Coef'!I$17:I$18,$W386),"")</f>
        <v>0.74</v>
      </c>
      <c r="AU386" s="184">
        <f>IF($W386&gt;0,INDEX('CostModel Coef'!J$17:J$18,$W386),"")</f>
        <v>1.18</v>
      </c>
      <c r="AV386" s="184">
        <f>IF($W386&gt;0,INDEX('CostModel Coef'!K$17:K$18,$W386),"")</f>
        <v>31.59</v>
      </c>
      <c r="AW386" s="184">
        <f>IF($W386&gt;0,INDEX('CostModel Coef'!L$17:L$18,$W386),"")</f>
        <v>17.190000000000001</v>
      </c>
      <c r="AX386" s="184">
        <f>IF($W386&gt;0,INDEX('CostModel Coef'!M$17:M$18,$W386),"")</f>
        <v>0</v>
      </c>
      <c r="AY386" s="184">
        <f>IF($W386&gt;0,INDEX('CostModel Coef'!N$17:N$18,$W386),"")</f>
        <v>0</v>
      </c>
      <c r="AZ386" s="184">
        <f>IF($W386&gt;0,INDEX('CostModel Coef'!O$17:O$18,$W386),"")</f>
        <v>-10.14</v>
      </c>
      <c r="BA386" s="184"/>
      <c r="BB386" s="116">
        <f t="shared" si="59"/>
        <v>74.040000000000006</v>
      </c>
      <c r="BC386" s="116">
        <f t="shared" si="56"/>
        <v>0</v>
      </c>
      <c r="BD386" s="116">
        <f t="shared" si="57"/>
        <v>0</v>
      </c>
      <c r="BE386" s="210"/>
      <c r="BF386" s="196">
        <f t="shared" si="58"/>
        <v>106.28</v>
      </c>
      <c r="BG386" s="210"/>
      <c r="BH386" s="210"/>
    </row>
    <row r="387" spans="1:60" hidden="1">
      <c r="A387" s="210" t="s">
        <v>2842</v>
      </c>
      <c r="B387" s="210" t="s">
        <v>1317</v>
      </c>
      <c r="C387" s="210" t="s">
        <v>1271</v>
      </c>
      <c r="D387" s="210" t="s">
        <v>1610</v>
      </c>
      <c r="E387" s="210" t="s">
        <v>129</v>
      </c>
      <c r="F387" s="210">
        <v>4</v>
      </c>
      <c r="G387" s="210">
        <v>1</v>
      </c>
      <c r="H387" s="210">
        <v>4</v>
      </c>
      <c r="I387" s="210">
        <v>90</v>
      </c>
      <c r="J387" s="210" t="s">
        <v>2843</v>
      </c>
      <c r="K387" s="210" t="s">
        <v>83</v>
      </c>
      <c r="L387" s="210">
        <v>90</v>
      </c>
      <c r="M387" s="210"/>
      <c r="N387" s="210" t="s">
        <v>117</v>
      </c>
      <c r="O387" s="210"/>
      <c r="P387" s="210" t="s">
        <v>1799</v>
      </c>
      <c r="Q387" s="210" t="s">
        <v>129</v>
      </c>
      <c r="R387" s="210"/>
      <c r="S387" s="210" t="s">
        <v>111</v>
      </c>
      <c r="T387" s="210" t="s">
        <v>2844</v>
      </c>
      <c r="U387" s="115" t="s">
        <v>105</v>
      </c>
      <c r="V387" s="210" t="str">
        <f>IF(W387=0,"out of scope",(INDEX('CostModel Coef'!$C$17:$C$18,W387)))</f>
        <v>Elec</v>
      </c>
      <c r="W387" s="210">
        <v>2</v>
      </c>
      <c r="X387" s="210"/>
      <c r="Y387" s="116">
        <f>IFERROR(VLOOKUP(C387,LF_lamp!$A$8:$AI$68,35,0)*F387,0)</f>
        <v>32.24</v>
      </c>
      <c r="Z387" s="210"/>
      <c r="AA387" s="229">
        <f>VLOOKUP(D387,LF_Ballast!$A$8:$N$220,14,FALSE)</f>
        <v>0.9</v>
      </c>
      <c r="AB387" s="229" t="b">
        <f>VLOOKUP(D387,LF_Ballast!$A$8:$I$220,9,FALSE)="Dimming"</f>
        <v>0</v>
      </c>
      <c r="AC387" s="229" t="b">
        <f>VLOOKUP(D387,LF_Ballast!$A$8:$I$220,4,FALSE)="PS"</f>
        <v>1</v>
      </c>
      <c r="AD387" s="210"/>
      <c r="AE387" s="210">
        <f t="shared" si="51"/>
        <v>4</v>
      </c>
      <c r="AF387" s="184">
        <f t="shared" si="52"/>
        <v>0</v>
      </c>
      <c r="AG387" s="184">
        <f t="shared" si="53"/>
        <v>0</v>
      </c>
      <c r="AH387" s="184">
        <f>VLOOKUP($C387,LF_lamp!$A$8:$H$68,8,FALSE)*AE387</f>
        <v>100</v>
      </c>
      <c r="AI387" s="184">
        <f>VLOOKUP($C387,LF_lamp!$A$8:$H$68,8,FALSE)*AF387</f>
        <v>0</v>
      </c>
      <c r="AJ387" s="184">
        <f>VLOOKUP($C387,LF_lamp!$A$8:$H$68,8,FALSE)*AG387</f>
        <v>0</v>
      </c>
      <c r="AK387" s="184">
        <f t="shared" si="60"/>
        <v>1</v>
      </c>
      <c r="AL387" s="184">
        <f t="shared" si="54"/>
        <v>0</v>
      </c>
      <c r="AM387" s="184">
        <f t="shared" si="55"/>
        <v>0</v>
      </c>
      <c r="AN387" s="184"/>
      <c r="AO387" s="184">
        <f>IF($W387&gt;0,INDEX('CostModel Coef'!D$17:D$18,$W387),"")</f>
        <v>21.92</v>
      </c>
      <c r="AP387" s="184">
        <f>IF($W387&gt;0,INDEX('CostModel Coef'!E$17:E$18,$W387),"")</f>
        <v>0.161</v>
      </c>
      <c r="AQ387" s="184">
        <f>IF($W387&gt;0,INDEX('CostModel Coef'!F$17:F$18,$W387),"")</f>
        <v>19</v>
      </c>
      <c r="AR387" s="184">
        <f>IF($W387&gt;0,INDEX('CostModel Coef'!G$17:G$18,$W387),"")</f>
        <v>116</v>
      </c>
      <c r="AS387" s="184">
        <f>IF($W387&gt;0,INDEX('CostModel Coef'!H$17:H$18,$W387),"")</f>
        <v>-11.27</v>
      </c>
      <c r="AT387" s="184">
        <f>IF($W387&gt;0,INDEX('CostModel Coef'!I$17:I$18,$W387),"")</f>
        <v>0.74</v>
      </c>
      <c r="AU387" s="184">
        <f>IF($W387&gt;0,INDEX('CostModel Coef'!J$17:J$18,$W387),"")</f>
        <v>1.18</v>
      </c>
      <c r="AV387" s="184">
        <f>IF($W387&gt;0,INDEX('CostModel Coef'!K$17:K$18,$W387),"")</f>
        <v>31.59</v>
      </c>
      <c r="AW387" s="184">
        <f>IF($W387&gt;0,INDEX('CostModel Coef'!L$17:L$18,$W387),"")</f>
        <v>17.190000000000001</v>
      </c>
      <c r="AX387" s="184">
        <f>IF($W387&gt;0,INDEX('CostModel Coef'!M$17:M$18,$W387),"")</f>
        <v>0</v>
      </c>
      <c r="AY387" s="184">
        <f>IF($W387&gt;0,INDEX('CostModel Coef'!N$17:N$18,$W387),"")</f>
        <v>0</v>
      </c>
      <c r="AZ387" s="184">
        <f>IF($W387&gt;0,INDEX('CostModel Coef'!O$17:O$18,$W387),"")</f>
        <v>-10.14</v>
      </c>
      <c r="BA387" s="184"/>
      <c r="BB387" s="116">
        <f t="shared" si="59"/>
        <v>45.070000000000007</v>
      </c>
      <c r="BC387" s="116">
        <f t="shared" si="56"/>
        <v>0</v>
      </c>
      <c r="BD387" s="116">
        <f t="shared" si="57"/>
        <v>0</v>
      </c>
      <c r="BE387" s="210"/>
      <c r="BF387" s="196">
        <f t="shared" si="58"/>
        <v>77.31</v>
      </c>
      <c r="BG387" s="210"/>
      <c r="BH387" s="210"/>
    </row>
    <row r="388" spans="1:60" hidden="1">
      <c r="A388" s="210" t="s">
        <v>2845</v>
      </c>
      <c r="B388" s="210" t="s">
        <v>1317</v>
      </c>
      <c r="C388" s="210" t="s">
        <v>1271</v>
      </c>
      <c r="D388" s="210" t="s">
        <v>1692</v>
      </c>
      <c r="E388" s="210" t="s">
        <v>129</v>
      </c>
      <c r="F388" s="210">
        <v>1</v>
      </c>
      <c r="G388" s="210">
        <v>1</v>
      </c>
      <c r="H388" s="210">
        <v>1</v>
      </c>
      <c r="I388" s="210">
        <v>20</v>
      </c>
      <c r="J388" s="210"/>
      <c r="K388" s="210" t="s">
        <v>83</v>
      </c>
      <c r="L388" s="210">
        <v>20</v>
      </c>
      <c r="M388" s="210"/>
      <c r="N388" s="210" t="s">
        <v>117</v>
      </c>
      <c r="O388" s="210"/>
      <c r="P388" s="210" t="s">
        <v>1799</v>
      </c>
      <c r="Q388" s="210" t="s">
        <v>129</v>
      </c>
      <c r="R388" s="210"/>
      <c r="S388" s="210" t="s">
        <v>111</v>
      </c>
      <c r="T388" s="210" t="s">
        <v>2846</v>
      </c>
      <c r="U388" s="115" t="s">
        <v>105</v>
      </c>
      <c r="V388" s="210" t="str">
        <f>IF(W388=0,"out of scope",(INDEX('CostModel Coef'!$C$17:$C$18,W388)))</f>
        <v>Elec</v>
      </c>
      <c r="W388" s="210">
        <v>2</v>
      </c>
      <c r="X388" s="210"/>
      <c r="Y388" s="116">
        <f>IFERROR(VLOOKUP(C388,LF_lamp!$A$8:$AI$68,35,0)*F388,0)</f>
        <v>8.06</v>
      </c>
      <c r="Z388" s="210"/>
      <c r="AA388" s="229">
        <f>VLOOKUP(D388,LF_Ballast!$A$8:$N$220,14,FALSE)</f>
        <v>0.82499999999999996</v>
      </c>
      <c r="AB388" s="229" t="b">
        <f>VLOOKUP(D388,LF_Ballast!$A$8:$I$220,9,FALSE)="Dimming"</f>
        <v>0</v>
      </c>
      <c r="AC388" s="229" t="b">
        <f>VLOOKUP(D388,LF_Ballast!$A$8:$I$220,4,FALSE)="PS"</f>
        <v>1</v>
      </c>
      <c r="AD388" s="210"/>
      <c r="AE388" s="210">
        <f t="shared" si="51"/>
        <v>1</v>
      </c>
      <c r="AF388" s="184">
        <f t="shared" si="52"/>
        <v>0</v>
      </c>
      <c r="AG388" s="184">
        <f t="shared" si="53"/>
        <v>0</v>
      </c>
      <c r="AH388" s="184">
        <f>VLOOKUP($C388,LF_lamp!$A$8:$H$68,8,FALSE)*AE388</f>
        <v>25</v>
      </c>
      <c r="AI388" s="184">
        <f>VLOOKUP($C388,LF_lamp!$A$8:$H$68,8,FALSE)*AF388</f>
        <v>0</v>
      </c>
      <c r="AJ388" s="184">
        <f>VLOOKUP($C388,LF_lamp!$A$8:$H$68,8,FALSE)*AG388</f>
        <v>0</v>
      </c>
      <c r="AK388" s="184">
        <f t="shared" si="60"/>
        <v>1</v>
      </c>
      <c r="AL388" s="184">
        <f t="shared" si="54"/>
        <v>0</v>
      </c>
      <c r="AM388" s="184">
        <f t="shared" si="55"/>
        <v>0</v>
      </c>
      <c r="AN388" s="184"/>
      <c r="AO388" s="184">
        <f>IF($W388&gt;0,INDEX('CostModel Coef'!D$17:D$18,$W388),"")</f>
        <v>21.92</v>
      </c>
      <c r="AP388" s="184">
        <f>IF($W388&gt;0,INDEX('CostModel Coef'!E$17:E$18,$W388),"")</f>
        <v>0.161</v>
      </c>
      <c r="AQ388" s="184">
        <f>IF($W388&gt;0,INDEX('CostModel Coef'!F$17:F$18,$W388),"")</f>
        <v>19</v>
      </c>
      <c r="AR388" s="184">
        <f>IF($W388&gt;0,INDEX('CostModel Coef'!G$17:G$18,$W388),"")</f>
        <v>116</v>
      </c>
      <c r="AS388" s="184">
        <f>IF($W388&gt;0,INDEX('CostModel Coef'!H$17:H$18,$W388),"")</f>
        <v>-11.27</v>
      </c>
      <c r="AT388" s="184">
        <f>IF($W388&gt;0,INDEX('CostModel Coef'!I$17:I$18,$W388),"")</f>
        <v>0.74</v>
      </c>
      <c r="AU388" s="184">
        <f>IF($W388&gt;0,INDEX('CostModel Coef'!J$17:J$18,$W388),"")</f>
        <v>1.18</v>
      </c>
      <c r="AV388" s="184">
        <f>IF($W388&gt;0,INDEX('CostModel Coef'!K$17:K$18,$W388),"")</f>
        <v>31.59</v>
      </c>
      <c r="AW388" s="184">
        <f>IF($W388&gt;0,INDEX('CostModel Coef'!L$17:L$18,$W388),"")</f>
        <v>17.190000000000001</v>
      </c>
      <c r="AX388" s="184">
        <f>IF($W388&gt;0,INDEX('CostModel Coef'!M$17:M$18,$W388),"")</f>
        <v>0</v>
      </c>
      <c r="AY388" s="184">
        <f>IF($W388&gt;0,INDEX('CostModel Coef'!N$17:N$18,$W388),"")</f>
        <v>0</v>
      </c>
      <c r="AZ388" s="184">
        <f>IF($W388&gt;0,INDEX('CostModel Coef'!O$17:O$18,$W388),"")</f>
        <v>-10.14</v>
      </c>
      <c r="BA388" s="184"/>
      <c r="BB388" s="116">
        <f t="shared" si="59"/>
        <v>32.995000000000005</v>
      </c>
      <c r="BC388" s="116">
        <f t="shared" si="56"/>
        <v>0</v>
      </c>
      <c r="BD388" s="116">
        <f t="shared" si="57"/>
        <v>0</v>
      </c>
      <c r="BE388" s="210"/>
      <c r="BF388" s="196">
        <f t="shared" si="58"/>
        <v>41.06</v>
      </c>
      <c r="BG388" s="210"/>
      <c r="BH388" s="210"/>
    </row>
    <row r="389" spans="1:60" hidden="1">
      <c r="A389" s="210" t="s">
        <v>2847</v>
      </c>
      <c r="B389" s="210" t="s">
        <v>1317</v>
      </c>
      <c r="C389" s="210" t="s">
        <v>1271</v>
      </c>
      <c r="D389" s="210" t="s">
        <v>1692</v>
      </c>
      <c r="E389" s="210" t="s">
        <v>129</v>
      </c>
      <c r="F389" s="210">
        <v>2</v>
      </c>
      <c r="G389" s="210">
        <v>1</v>
      </c>
      <c r="H389" s="210">
        <v>2</v>
      </c>
      <c r="I389" s="210">
        <v>37</v>
      </c>
      <c r="J389" s="210"/>
      <c r="K389" s="210" t="s">
        <v>83</v>
      </c>
      <c r="L389" s="210">
        <v>37</v>
      </c>
      <c r="M389" s="210"/>
      <c r="N389" s="210" t="s">
        <v>117</v>
      </c>
      <c r="O389" s="210"/>
      <c r="P389" s="210" t="s">
        <v>1799</v>
      </c>
      <c r="Q389" s="210" t="s">
        <v>129</v>
      </c>
      <c r="R389" s="210"/>
      <c r="S389" s="210" t="s">
        <v>111</v>
      </c>
      <c r="T389" s="210" t="s">
        <v>2848</v>
      </c>
      <c r="U389" s="115" t="s">
        <v>105</v>
      </c>
      <c r="V389" s="210" t="str">
        <f>IF(W389=0,"out of scope",(INDEX('CostModel Coef'!$C$17:$C$18,W389)))</f>
        <v>Elec</v>
      </c>
      <c r="W389" s="210">
        <v>2</v>
      </c>
      <c r="X389" s="210"/>
      <c r="Y389" s="116">
        <f>IFERROR(VLOOKUP(C389,LF_lamp!$A$8:$AI$68,35,0)*F389,0)</f>
        <v>16.12</v>
      </c>
      <c r="Z389" s="210"/>
      <c r="AA389" s="229">
        <f>VLOOKUP(D389,LF_Ballast!$A$8:$N$220,14,FALSE)</f>
        <v>0.82499999999999996</v>
      </c>
      <c r="AB389" s="229" t="b">
        <f>VLOOKUP(D389,LF_Ballast!$A$8:$I$220,9,FALSE)="Dimming"</f>
        <v>0</v>
      </c>
      <c r="AC389" s="229" t="b">
        <f>VLOOKUP(D389,LF_Ballast!$A$8:$I$220,4,FALSE)="PS"</f>
        <v>1</v>
      </c>
      <c r="AD389" s="210"/>
      <c r="AE389" s="210">
        <f t="shared" si="51"/>
        <v>2</v>
      </c>
      <c r="AF389" s="184">
        <f t="shared" si="52"/>
        <v>0</v>
      </c>
      <c r="AG389" s="184">
        <f t="shared" si="53"/>
        <v>0</v>
      </c>
      <c r="AH389" s="184">
        <f>VLOOKUP($C389,LF_lamp!$A$8:$H$68,8,FALSE)*AE389</f>
        <v>50</v>
      </c>
      <c r="AI389" s="184">
        <f>VLOOKUP($C389,LF_lamp!$A$8:$H$68,8,FALSE)*AF389</f>
        <v>0</v>
      </c>
      <c r="AJ389" s="184">
        <f>VLOOKUP($C389,LF_lamp!$A$8:$H$68,8,FALSE)*AG389</f>
        <v>0</v>
      </c>
      <c r="AK389" s="184">
        <f t="shared" si="60"/>
        <v>1</v>
      </c>
      <c r="AL389" s="184">
        <f t="shared" si="54"/>
        <v>0</v>
      </c>
      <c r="AM389" s="184">
        <f t="shared" si="55"/>
        <v>0</v>
      </c>
      <c r="AN389" s="184"/>
      <c r="AO389" s="184">
        <f>IF($W389&gt;0,INDEX('CostModel Coef'!D$17:D$18,$W389),"")</f>
        <v>21.92</v>
      </c>
      <c r="AP389" s="184">
        <f>IF($W389&gt;0,INDEX('CostModel Coef'!E$17:E$18,$W389),"")</f>
        <v>0.161</v>
      </c>
      <c r="AQ389" s="184">
        <f>IF($W389&gt;0,INDEX('CostModel Coef'!F$17:F$18,$W389),"")</f>
        <v>19</v>
      </c>
      <c r="AR389" s="184">
        <f>IF($W389&gt;0,INDEX('CostModel Coef'!G$17:G$18,$W389),"")</f>
        <v>116</v>
      </c>
      <c r="AS389" s="184">
        <f>IF($W389&gt;0,INDEX('CostModel Coef'!H$17:H$18,$W389),"")</f>
        <v>-11.27</v>
      </c>
      <c r="AT389" s="184">
        <f>IF($W389&gt;0,INDEX('CostModel Coef'!I$17:I$18,$W389),"")</f>
        <v>0.74</v>
      </c>
      <c r="AU389" s="184">
        <f>IF($W389&gt;0,INDEX('CostModel Coef'!J$17:J$18,$W389),"")</f>
        <v>1.18</v>
      </c>
      <c r="AV389" s="184">
        <f>IF($W389&gt;0,INDEX('CostModel Coef'!K$17:K$18,$W389),"")</f>
        <v>31.59</v>
      </c>
      <c r="AW389" s="184">
        <f>IF($W389&gt;0,INDEX('CostModel Coef'!L$17:L$18,$W389),"")</f>
        <v>17.190000000000001</v>
      </c>
      <c r="AX389" s="184">
        <f>IF($W389&gt;0,INDEX('CostModel Coef'!M$17:M$18,$W389),"")</f>
        <v>0</v>
      </c>
      <c r="AY389" s="184">
        <f>IF($W389&gt;0,INDEX('CostModel Coef'!N$17:N$18,$W389),"")</f>
        <v>0</v>
      </c>
      <c r="AZ389" s="184">
        <f>IF($W389&gt;0,INDEX('CostModel Coef'!O$17:O$18,$W389),"")</f>
        <v>-10.14</v>
      </c>
      <c r="BA389" s="184"/>
      <c r="BB389" s="116">
        <f t="shared" si="59"/>
        <v>37.020000000000003</v>
      </c>
      <c r="BC389" s="116">
        <f t="shared" si="56"/>
        <v>0</v>
      </c>
      <c r="BD389" s="116">
        <f t="shared" si="57"/>
        <v>0</v>
      </c>
      <c r="BE389" s="210"/>
      <c r="BF389" s="196">
        <f t="shared" si="58"/>
        <v>53.14</v>
      </c>
      <c r="BG389" s="210"/>
      <c r="BH389" s="210"/>
    </row>
    <row r="390" spans="1:60" hidden="1">
      <c r="A390" s="210" t="s">
        <v>1124</v>
      </c>
      <c r="B390" s="210" t="s">
        <v>1317</v>
      </c>
      <c r="C390" s="210" t="s">
        <v>1271</v>
      </c>
      <c r="D390" s="210" t="s">
        <v>1692</v>
      </c>
      <c r="E390" s="210" t="s">
        <v>129</v>
      </c>
      <c r="F390" s="222">
        <v>3</v>
      </c>
      <c r="G390" s="222">
        <v>1.5</v>
      </c>
      <c r="H390" s="210">
        <v>2</v>
      </c>
      <c r="I390" s="210">
        <v>56</v>
      </c>
      <c r="J390" s="210"/>
      <c r="K390" s="210" t="s">
        <v>83</v>
      </c>
      <c r="L390" s="210">
        <v>56</v>
      </c>
      <c r="M390" s="210"/>
      <c r="N390" s="210" t="s">
        <v>117</v>
      </c>
      <c r="O390" s="210"/>
      <c r="P390" s="210" t="s">
        <v>1799</v>
      </c>
      <c r="Q390" s="210" t="s">
        <v>129</v>
      </c>
      <c r="R390" s="210"/>
      <c r="S390" s="210" t="s">
        <v>111</v>
      </c>
      <c r="T390" s="210" t="s">
        <v>2849</v>
      </c>
      <c r="U390" s="115" t="s">
        <v>105</v>
      </c>
      <c r="V390" s="210" t="str">
        <f>IF(W390=0,"out of scope",(INDEX('CostModel Coef'!$C$17:$C$18,W390)))</f>
        <v>Elec</v>
      </c>
      <c r="W390" s="210">
        <v>2</v>
      </c>
      <c r="X390" s="210"/>
      <c r="Y390" s="116">
        <f>IFERROR(VLOOKUP(C390,LF_lamp!$A$8:$AI$68,35,0)*F390,0)</f>
        <v>24.18</v>
      </c>
      <c r="Z390" s="210"/>
      <c r="AA390" s="229">
        <f>VLOOKUP(D390,LF_Ballast!$A$8:$N$220,14,FALSE)</f>
        <v>0.82499999999999996</v>
      </c>
      <c r="AB390" s="229" t="b">
        <f>VLOOKUP(D390,LF_Ballast!$A$8:$I$220,9,FALSE)="Dimming"</f>
        <v>0</v>
      </c>
      <c r="AC390" s="229" t="b">
        <f>VLOOKUP(D390,LF_Ballast!$A$8:$I$220,4,FALSE)="PS"</f>
        <v>1</v>
      </c>
      <c r="AD390" s="210"/>
      <c r="AE390" s="210">
        <f t="shared" si="51"/>
        <v>2</v>
      </c>
      <c r="AF390" s="184">
        <f t="shared" si="52"/>
        <v>0</v>
      </c>
      <c r="AG390" s="184">
        <f t="shared" si="53"/>
        <v>0</v>
      </c>
      <c r="AH390" s="184">
        <f>VLOOKUP($C390,LF_lamp!$A$8:$H$68,8,FALSE)*AE390</f>
        <v>50</v>
      </c>
      <c r="AI390" s="184">
        <f>VLOOKUP($C390,LF_lamp!$A$8:$H$68,8,FALSE)*AF390</f>
        <v>0</v>
      </c>
      <c r="AJ390" s="184">
        <f>VLOOKUP($C390,LF_lamp!$A$8:$H$68,8,FALSE)*AG390</f>
        <v>0</v>
      </c>
      <c r="AK390" s="184">
        <f t="shared" si="60"/>
        <v>1.5</v>
      </c>
      <c r="AL390" s="184">
        <f t="shared" si="54"/>
        <v>0</v>
      </c>
      <c r="AM390" s="184">
        <f t="shared" si="55"/>
        <v>0</v>
      </c>
      <c r="AN390" s="184"/>
      <c r="AO390" s="184">
        <f>IF($W390&gt;0,INDEX('CostModel Coef'!D$17:D$18,$W390),"")</f>
        <v>21.92</v>
      </c>
      <c r="AP390" s="184">
        <f>IF($W390&gt;0,INDEX('CostModel Coef'!E$17:E$18,$W390),"")</f>
        <v>0.161</v>
      </c>
      <c r="AQ390" s="184">
        <f>IF($W390&gt;0,INDEX('CostModel Coef'!F$17:F$18,$W390),"")</f>
        <v>19</v>
      </c>
      <c r="AR390" s="184">
        <f>IF($W390&gt;0,INDEX('CostModel Coef'!G$17:G$18,$W390),"")</f>
        <v>116</v>
      </c>
      <c r="AS390" s="184">
        <f>IF($W390&gt;0,INDEX('CostModel Coef'!H$17:H$18,$W390),"")</f>
        <v>-11.27</v>
      </c>
      <c r="AT390" s="184">
        <f>IF($W390&gt;0,INDEX('CostModel Coef'!I$17:I$18,$W390),"")</f>
        <v>0.74</v>
      </c>
      <c r="AU390" s="184">
        <f>IF($W390&gt;0,INDEX('CostModel Coef'!J$17:J$18,$W390),"")</f>
        <v>1.18</v>
      </c>
      <c r="AV390" s="184">
        <f>IF($W390&gt;0,INDEX('CostModel Coef'!K$17:K$18,$W390),"")</f>
        <v>31.59</v>
      </c>
      <c r="AW390" s="184">
        <f>IF($W390&gt;0,INDEX('CostModel Coef'!L$17:L$18,$W390),"")</f>
        <v>17.190000000000001</v>
      </c>
      <c r="AX390" s="184">
        <f>IF($W390&gt;0,INDEX('CostModel Coef'!M$17:M$18,$W390),"")</f>
        <v>0</v>
      </c>
      <c r="AY390" s="184">
        <f>IF($W390&gt;0,INDEX('CostModel Coef'!N$17:N$18,$W390),"")</f>
        <v>0</v>
      </c>
      <c r="AZ390" s="184">
        <f>IF($W390&gt;0,INDEX('CostModel Coef'!O$17:O$18,$W390),"")</f>
        <v>-10.14</v>
      </c>
      <c r="BA390" s="184"/>
      <c r="BB390" s="116">
        <f t="shared" si="59"/>
        <v>55.53</v>
      </c>
      <c r="BC390" s="116">
        <f t="shared" si="56"/>
        <v>0</v>
      </c>
      <c r="BD390" s="116">
        <f t="shared" si="57"/>
        <v>0</v>
      </c>
      <c r="BE390" s="210"/>
      <c r="BF390" s="196">
        <f t="shared" si="58"/>
        <v>79.709999999999994</v>
      </c>
      <c r="BG390" s="210"/>
      <c r="BH390" s="210"/>
    </row>
    <row r="391" spans="1:60" hidden="1">
      <c r="A391" s="210" t="s">
        <v>2850</v>
      </c>
      <c r="B391" s="210" t="s">
        <v>1317</v>
      </c>
      <c r="C391" s="210" t="s">
        <v>1271</v>
      </c>
      <c r="D391" s="210" t="s">
        <v>1692</v>
      </c>
      <c r="E391" s="210" t="s">
        <v>129</v>
      </c>
      <c r="F391" s="210">
        <v>3</v>
      </c>
      <c r="G391" s="210">
        <v>2</v>
      </c>
      <c r="H391" s="210" t="s">
        <v>1857</v>
      </c>
      <c r="I391" s="210">
        <v>57</v>
      </c>
      <c r="J391" s="210"/>
      <c r="K391" s="210" t="s">
        <v>83</v>
      </c>
      <c r="L391" s="210">
        <v>57</v>
      </c>
      <c r="M391" s="210"/>
      <c r="N391" s="210" t="s">
        <v>117</v>
      </c>
      <c r="O391" s="210"/>
      <c r="P391" s="210" t="s">
        <v>1799</v>
      </c>
      <c r="Q391" s="210" t="s">
        <v>129</v>
      </c>
      <c r="R391" s="210"/>
      <c r="S391" s="210" t="s">
        <v>111</v>
      </c>
      <c r="T391" s="210" t="s">
        <v>2851</v>
      </c>
      <c r="U391" s="115" t="s">
        <v>105</v>
      </c>
      <c r="V391" s="210" t="str">
        <f>IF(W391=0,"out of scope",(INDEX('CostModel Coef'!$C$17:$C$18,W391)))</f>
        <v>Elec</v>
      </c>
      <c r="W391" s="210">
        <v>2</v>
      </c>
      <c r="X391" s="210"/>
      <c r="Y391" s="116">
        <f>IFERROR(VLOOKUP(C391,LF_lamp!$A$8:$AI$68,35,0)*F391,0)</f>
        <v>24.18</v>
      </c>
      <c r="Z391" s="210"/>
      <c r="AA391" s="229">
        <f>VLOOKUP(D391,LF_Ballast!$A$8:$N$220,14,FALSE)</f>
        <v>0.82499999999999996</v>
      </c>
      <c r="AB391" s="229" t="b">
        <f>VLOOKUP(D391,LF_Ballast!$A$8:$I$220,9,FALSE)="Dimming"</f>
        <v>0</v>
      </c>
      <c r="AC391" s="229" t="b">
        <f>VLOOKUP(D391,LF_Ballast!$A$8:$I$220,4,FALSE)="PS"</f>
        <v>1</v>
      </c>
      <c r="AD391" s="210"/>
      <c r="AE391" s="210">
        <f t="shared" si="51"/>
        <v>1</v>
      </c>
      <c r="AF391" s="184">
        <f t="shared" si="52"/>
        <v>2</v>
      </c>
      <c r="AG391" s="184">
        <f t="shared" si="53"/>
        <v>0</v>
      </c>
      <c r="AH391" s="184">
        <f>VLOOKUP($C391,LF_lamp!$A$8:$H$68,8,FALSE)*AE391</f>
        <v>25</v>
      </c>
      <c r="AI391" s="184">
        <f>VLOOKUP($C391,LF_lamp!$A$8:$H$68,8,FALSE)*AF391</f>
        <v>50</v>
      </c>
      <c r="AJ391" s="184">
        <f>VLOOKUP($C391,LF_lamp!$A$8:$H$68,8,FALSE)*AG391</f>
        <v>0</v>
      </c>
      <c r="AK391" s="184">
        <f t="shared" si="60"/>
        <v>1</v>
      </c>
      <c r="AL391" s="184">
        <f t="shared" si="54"/>
        <v>1</v>
      </c>
      <c r="AM391" s="184">
        <f t="shared" si="55"/>
        <v>0</v>
      </c>
      <c r="AN391" s="184"/>
      <c r="AO391" s="184">
        <f>IF($W391&gt;0,INDEX('CostModel Coef'!D$17:D$18,$W391),"")</f>
        <v>21.92</v>
      </c>
      <c r="AP391" s="184">
        <f>IF($W391&gt;0,INDEX('CostModel Coef'!E$17:E$18,$W391),"")</f>
        <v>0.161</v>
      </c>
      <c r="AQ391" s="184">
        <f>IF($W391&gt;0,INDEX('CostModel Coef'!F$17:F$18,$W391),"")</f>
        <v>19</v>
      </c>
      <c r="AR391" s="184">
        <f>IF($W391&gt;0,INDEX('CostModel Coef'!G$17:G$18,$W391),"")</f>
        <v>116</v>
      </c>
      <c r="AS391" s="184">
        <f>IF($W391&gt;0,INDEX('CostModel Coef'!H$17:H$18,$W391),"")</f>
        <v>-11.27</v>
      </c>
      <c r="AT391" s="184">
        <f>IF($W391&gt;0,INDEX('CostModel Coef'!I$17:I$18,$W391),"")</f>
        <v>0.74</v>
      </c>
      <c r="AU391" s="184">
        <f>IF($W391&gt;0,INDEX('CostModel Coef'!J$17:J$18,$W391),"")</f>
        <v>1.18</v>
      </c>
      <c r="AV391" s="184">
        <f>IF($W391&gt;0,INDEX('CostModel Coef'!K$17:K$18,$W391),"")</f>
        <v>31.59</v>
      </c>
      <c r="AW391" s="184">
        <f>IF($W391&gt;0,INDEX('CostModel Coef'!L$17:L$18,$W391),"")</f>
        <v>17.190000000000001</v>
      </c>
      <c r="AX391" s="184">
        <f>IF($W391&gt;0,INDEX('CostModel Coef'!M$17:M$18,$W391),"")</f>
        <v>0</v>
      </c>
      <c r="AY391" s="184">
        <f>IF($W391&gt;0,INDEX('CostModel Coef'!N$17:N$18,$W391),"")</f>
        <v>0</v>
      </c>
      <c r="AZ391" s="184">
        <f>IF($W391&gt;0,INDEX('CostModel Coef'!O$17:O$18,$W391),"")</f>
        <v>-10.14</v>
      </c>
      <c r="BA391" s="184"/>
      <c r="BB391" s="116">
        <f t="shared" si="59"/>
        <v>32.995000000000005</v>
      </c>
      <c r="BC391" s="116">
        <f t="shared" si="56"/>
        <v>37.020000000000003</v>
      </c>
      <c r="BD391" s="116">
        <f t="shared" si="57"/>
        <v>0</v>
      </c>
      <c r="BE391" s="210"/>
      <c r="BF391" s="196">
        <f t="shared" si="58"/>
        <v>94.2</v>
      </c>
      <c r="BG391" s="210"/>
      <c r="BH391" s="210"/>
    </row>
    <row r="392" spans="1:60" hidden="1">
      <c r="A392" s="210" t="s">
        <v>2852</v>
      </c>
      <c r="B392" s="210" t="s">
        <v>1317</v>
      </c>
      <c r="C392" s="210" t="s">
        <v>1271</v>
      </c>
      <c r="D392" s="210" t="s">
        <v>1692</v>
      </c>
      <c r="E392" s="210" t="s">
        <v>129</v>
      </c>
      <c r="F392" s="210">
        <v>4</v>
      </c>
      <c r="G392" s="210">
        <v>2</v>
      </c>
      <c r="H392" s="210">
        <v>2</v>
      </c>
      <c r="I392" s="210">
        <v>74</v>
      </c>
      <c r="J392" s="210"/>
      <c r="K392" s="210" t="s">
        <v>83</v>
      </c>
      <c r="L392" s="210">
        <v>74</v>
      </c>
      <c r="M392" s="210"/>
      <c r="N392" s="210" t="s">
        <v>117</v>
      </c>
      <c r="O392" s="210"/>
      <c r="P392" s="210" t="s">
        <v>1799</v>
      </c>
      <c r="Q392" s="210" t="s">
        <v>129</v>
      </c>
      <c r="R392" s="210"/>
      <c r="S392" s="210" t="s">
        <v>111</v>
      </c>
      <c r="T392" s="210" t="s">
        <v>2853</v>
      </c>
      <c r="U392" s="115" t="s">
        <v>105</v>
      </c>
      <c r="V392" s="210" t="str">
        <f>IF(W392=0,"out of scope",(INDEX('CostModel Coef'!$C$17:$C$18,W392)))</f>
        <v>Elec</v>
      </c>
      <c r="W392" s="210">
        <v>2</v>
      </c>
      <c r="X392" s="210"/>
      <c r="Y392" s="116">
        <f>IFERROR(VLOOKUP(C392,LF_lamp!$A$8:$AI$68,35,0)*F392,0)</f>
        <v>32.24</v>
      </c>
      <c r="Z392" s="210"/>
      <c r="AA392" s="229">
        <f>VLOOKUP(D392,LF_Ballast!$A$8:$N$220,14,FALSE)</f>
        <v>0.82499999999999996</v>
      </c>
      <c r="AB392" s="229" t="b">
        <f>VLOOKUP(D392,LF_Ballast!$A$8:$I$220,9,FALSE)="Dimming"</f>
        <v>0</v>
      </c>
      <c r="AC392" s="229" t="b">
        <f>VLOOKUP(D392,LF_Ballast!$A$8:$I$220,4,FALSE)="PS"</f>
        <v>1</v>
      </c>
      <c r="AD392" s="210"/>
      <c r="AE392" s="210">
        <f t="shared" si="51"/>
        <v>2</v>
      </c>
      <c r="AF392" s="184">
        <f t="shared" si="52"/>
        <v>0</v>
      </c>
      <c r="AG392" s="184">
        <f t="shared" si="53"/>
        <v>0</v>
      </c>
      <c r="AH392" s="184">
        <f>VLOOKUP($C392,LF_lamp!$A$8:$H$68,8,FALSE)*AE392</f>
        <v>50</v>
      </c>
      <c r="AI392" s="184">
        <f>VLOOKUP($C392,LF_lamp!$A$8:$H$68,8,FALSE)*AF392</f>
        <v>0</v>
      </c>
      <c r="AJ392" s="184">
        <f>VLOOKUP($C392,LF_lamp!$A$8:$H$68,8,FALSE)*AG392</f>
        <v>0</v>
      </c>
      <c r="AK392" s="184">
        <f t="shared" si="60"/>
        <v>2</v>
      </c>
      <c r="AL392" s="184">
        <f t="shared" si="54"/>
        <v>0</v>
      </c>
      <c r="AM392" s="184">
        <f t="shared" si="55"/>
        <v>0</v>
      </c>
      <c r="AN392" s="184"/>
      <c r="AO392" s="184">
        <f>IF($W392&gt;0,INDEX('CostModel Coef'!D$17:D$18,$W392),"")</f>
        <v>21.92</v>
      </c>
      <c r="AP392" s="184">
        <f>IF($W392&gt;0,INDEX('CostModel Coef'!E$17:E$18,$W392),"")</f>
        <v>0.161</v>
      </c>
      <c r="AQ392" s="184">
        <f>IF($W392&gt;0,INDEX('CostModel Coef'!F$17:F$18,$W392),"")</f>
        <v>19</v>
      </c>
      <c r="AR392" s="184">
        <f>IF($W392&gt;0,INDEX('CostModel Coef'!G$17:G$18,$W392),"")</f>
        <v>116</v>
      </c>
      <c r="AS392" s="184">
        <f>IF($W392&gt;0,INDEX('CostModel Coef'!H$17:H$18,$W392),"")</f>
        <v>-11.27</v>
      </c>
      <c r="AT392" s="184">
        <f>IF($W392&gt;0,INDEX('CostModel Coef'!I$17:I$18,$W392),"")</f>
        <v>0.74</v>
      </c>
      <c r="AU392" s="184">
        <f>IF($W392&gt;0,INDEX('CostModel Coef'!J$17:J$18,$W392),"")</f>
        <v>1.18</v>
      </c>
      <c r="AV392" s="184">
        <f>IF($W392&gt;0,INDEX('CostModel Coef'!K$17:K$18,$W392),"")</f>
        <v>31.59</v>
      </c>
      <c r="AW392" s="184">
        <f>IF($W392&gt;0,INDEX('CostModel Coef'!L$17:L$18,$W392),"")</f>
        <v>17.190000000000001</v>
      </c>
      <c r="AX392" s="184">
        <f>IF($W392&gt;0,INDEX('CostModel Coef'!M$17:M$18,$W392),"")</f>
        <v>0</v>
      </c>
      <c r="AY392" s="184">
        <f>IF($W392&gt;0,INDEX('CostModel Coef'!N$17:N$18,$W392),"")</f>
        <v>0</v>
      </c>
      <c r="AZ392" s="184">
        <f>IF($W392&gt;0,INDEX('CostModel Coef'!O$17:O$18,$W392),"")</f>
        <v>-10.14</v>
      </c>
      <c r="BA392" s="184"/>
      <c r="BB392" s="116">
        <f t="shared" si="59"/>
        <v>74.040000000000006</v>
      </c>
      <c r="BC392" s="116">
        <f t="shared" si="56"/>
        <v>0</v>
      </c>
      <c r="BD392" s="116">
        <f t="shared" si="57"/>
        <v>0</v>
      </c>
      <c r="BE392" s="210"/>
      <c r="BF392" s="196">
        <f t="shared" si="58"/>
        <v>106.28</v>
      </c>
      <c r="BG392" s="210"/>
      <c r="BH392" s="210"/>
    </row>
    <row r="393" spans="1:60" hidden="1">
      <c r="A393" s="210" t="s">
        <v>2854</v>
      </c>
      <c r="B393" s="210" t="s">
        <v>1317</v>
      </c>
      <c r="C393" s="210" t="s">
        <v>1271</v>
      </c>
      <c r="D393" s="210" t="s">
        <v>1692</v>
      </c>
      <c r="E393" s="210" t="s">
        <v>129</v>
      </c>
      <c r="F393" s="210">
        <v>4</v>
      </c>
      <c r="G393" s="210">
        <v>1</v>
      </c>
      <c r="H393" s="210">
        <v>4</v>
      </c>
      <c r="I393" s="210">
        <v>79</v>
      </c>
      <c r="J393" s="210" t="s">
        <v>2855</v>
      </c>
      <c r="K393" s="210" t="s">
        <v>83</v>
      </c>
      <c r="L393" s="210">
        <v>79</v>
      </c>
      <c r="M393" s="210"/>
      <c r="N393" s="210" t="s">
        <v>117</v>
      </c>
      <c r="O393" s="210"/>
      <c r="P393" s="210" t="s">
        <v>1799</v>
      </c>
      <c r="Q393" s="210" t="s">
        <v>129</v>
      </c>
      <c r="R393" s="210"/>
      <c r="S393" s="210" t="s">
        <v>111</v>
      </c>
      <c r="T393" s="210" t="s">
        <v>2856</v>
      </c>
      <c r="U393" s="115" t="s">
        <v>105</v>
      </c>
      <c r="V393" s="210" t="str">
        <f>IF(W393=0,"out of scope",(INDEX('CostModel Coef'!$C$17:$C$18,W393)))</f>
        <v>Elec</v>
      </c>
      <c r="W393" s="210">
        <v>2</v>
      </c>
      <c r="X393" s="210"/>
      <c r="Y393" s="116">
        <f>IFERROR(VLOOKUP(C393,LF_lamp!$A$8:$AI$68,35,0)*F393,0)</f>
        <v>32.24</v>
      </c>
      <c r="Z393" s="210"/>
      <c r="AA393" s="229">
        <f>VLOOKUP(D393,LF_Ballast!$A$8:$N$220,14,FALSE)</f>
        <v>0.82499999999999996</v>
      </c>
      <c r="AB393" s="229" t="b">
        <f>VLOOKUP(D393,LF_Ballast!$A$8:$I$220,9,FALSE)="Dimming"</f>
        <v>0</v>
      </c>
      <c r="AC393" s="229" t="b">
        <f>VLOOKUP(D393,LF_Ballast!$A$8:$I$220,4,FALSE)="PS"</f>
        <v>1</v>
      </c>
      <c r="AD393" s="210"/>
      <c r="AE393" s="210">
        <f t="shared" ref="AE393:AE456" si="61">IF(ISNUMBER($H393),$H393,IF($H393="1+2",1,IF($H393="2+3",2,IF($H393="4+4+2",4,0))))</f>
        <v>4</v>
      </c>
      <c r="AF393" s="184">
        <f t="shared" ref="AF393:AF456" si="62">IF($H393="1+2",2,IF($H393="2+3",3,IF($H393="4+4+2",4,0)))</f>
        <v>0</v>
      </c>
      <c r="AG393" s="184">
        <f t="shared" ref="AG393:AG456" si="63">IF($H393="4+4+2",2,0)</f>
        <v>0</v>
      </c>
      <c r="AH393" s="184">
        <f>VLOOKUP($C393,LF_lamp!$A$8:$H$68,8,FALSE)*AE393</f>
        <v>100</v>
      </c>
      <c r="AI393" s="184">
        <f>VLOOKUP($C393,LF_lamp!$A$8:$H$68,8,FALSE)*AF393</f>
        <v>0</v>
      </c>
      <c r="AJ393" s="184">
        <f>VLOOKUP($C393,LF_lamp!$A$8:$H$68,8,FALSE)*AG393</f>
        <v>0</v>
      </c>
      <c r="AK393" s="184">
        <f t="shared" si="60"/>
        <v>1</v>
      </c>
      <c r="AL393" s="184">
        <f t="shared" ref="AL393:AL456" si="64">IF(ISNUMBER($H393),0,IF(AF393&gt;0,1,0))</f>
        <v>0</v>
      </c>
      <c r="AM393" s="184">
        <f t="shared" ref="AM393:AM456" si="65">IF(ISNUMBER($H393),0,IF(AG393&gt;0,1,0))</f>
        <v>0</v>
      </c>
      <c r="AN393" s="184"/>
      <c r="AO393" s="184">
        <f>IF($W393&gt;0,INDEX('CostModel Coef'!D$17:D$18,$W393),"")</f>
        <v>21.92</v>
      </c>
      <c r="AP393" s="184">
        <f>IF($W393&gt;0,INDEX('CostModel Coef'!E$17:E$18,$W393),"")</f>
        <v>0.161</v>
      </c>
      <c r="AQ393" s="184">
        <f>IF($W393&gt;0,INDEX('CostModel Coef'!F$17:F$18,$W393),"")</f>
        <v>19</v>
      </c>
      <c r="AR393" s="184">
        <f>IF($W393&gt;0,INDEX('CostModel Coef'!G$17:G$18,$W393),"")</f>
        <v>116</v>
      </c>
      <c r="AS393" s="184">
        <f>IF($W393&gt;0,INDEX('CostModel Coef'!H$17:H$18,$W393),"")</f>
        <v>-11.27</v>
      </c>
      <c r="AT393" s="184">
        <f>IF($W393&gt;0,INDEX('CostModel Coef'!I$17:I$18,$W393),"")</f>
        <v>0.74</v>
      </c>
      <c r="AU393" s="184">
        <f>IF($W393&gt;0,INDEX('CostModel Coef'!J$17:J$18,$W393),"")</f>
        <v>1.18</v>
      </c>
      <c r="AV393" s="184">
        <f>IF($W393&gt;0,INDEX('CostModel Coef'!K$17:K$18,$W393),"")</f>
        <v>31.59</v>
      </c>
      <c r="AW393" s="184">
        <f>IF($W393&gt;0,INDEX('CostModel Coef'!L$17:L$18,$W393),"")</f>
        <v>17.190000000000001</v>
      </c>
      <c r="AX393" s="184">
        <f>IF($W393&gt;0,INDEX('CostModel Coef'!M$17:M$18,$W393),"")</f>
        <v>0</v>
      </c>
      <c r="AY393" s="184">
        <f>IF($W393&gt;0,INDEX('CostModel Coef'!N$17:N$18,$W393),"")</f>
        <v>0</v>
      </c>
      <c r="AZ393" s="184">
        <f>IF($W393&gt;0,INDEX('CostModel Coef'!O$17:O$18,$W393),"")</f>
        <v>-10.14</v>
      </c>
      <c r="BA393" s="184"/>
      <c r="BB393" s="116">
        <f t="shared" si="59"/>
        <v>45.070000000000007</v>
      </c>
      <c r="BC393" s="116">
        <f t="shared" ref="BC393:BC456" si="66">IFERROR(IF(AF393&gt;0,(AO393+AP393*AI393+IF(W393=1,AS393*AA393,AZ393)+IF(AB393,AV393,0)+IF(AC393,AW393,0)+AX393)*AL393,0),0)</f>
        <v>0</v>
      </c>
      <c r="BD393" s="116">
        <f t="shared" ref="BD393:BD456" si="67">IFERROR(IF(AG393&gt;0,(AO393+AP393*AJ393+IF(W393=1,AS393*AA393,AZ393)+IF(AB393,AV393,0)+IF(AC393,AW393,0)+AX393)*AM393,0),0)</f>
        <v>0</v>
      </c>
      <c r="BE393" s="210"/>
      <c r="BF393" s="196">
        <f t="shared" ref="BF393:BF456" si="68">IF(AND(Y393&gt;0,BB393&gt;0),ROUND(Y393+BB393+BC393+BD393,2),"")</f>
        <v>77.31</v>
      </c>
      <c r="BG393" s="210"/>
      <c r="BH393" s="210"/>
    </row>
    <row r="394" spans="1:60" hidden="1">
      <c r="A394" s="210" t="s">
        <v>2857</v>
      </c>
      <c r="B394" s="210" t="s">
        <v>1317</v>
      </c>
      <c r="C394" s="210" t="s">
        <v>1273</v>
      </c>
      <c r="D394" s="210" t="s">
        <v>1342</v>
      </c>
      <c r="E394" s="210" t="s">
        <v>129</v>
      </c>
      <c r="F394" s="210">
        <v>4</v>
      </c>
      <c r="G394" s="210">
        <v>1</v>
      </c>
      <c r="H394" s="210">
        <v>4</v>
      </c>
      <c r="I394" s="210">
        <v>125</v>
      </c>
      <c r="J394" s="210"/>
      <c r="K394" s="210" t="s">
        <v>83</v>
      </c>
      <c r="L394" s="210">
        <v>125</v>
      </c>
      <c r="M394" s="210"/>
      <c r="N394" s="210" t="s">
        <v>117</v>
      </c>
      <c r="O394" s="210"/>
      <c r="P394" s="210" t="s">
        <v>1799</v>
      </c>
      <c r="Q394" s="210" t="s">
        <v>129</v>
      </c>
      <c r="R394" s="210"/>
      <c r="S394" s="210" t="s">
        <v>111</v>
      </c>
      <c r="T394" s="210" t="s">
        <v>2858</v>
      </c>
      <c r="U394" s="115" t="s">
        <v>105</v>
      </c>
      <c r="V394" s="210" t="str">
        <f>IF(W394=0,"out of scope",(INDEX('CostModel Coef'!$C$17:$C$18,W394)))</f>
        <v>Elec</v>
      </c>
      <c r="W394" s="210">
        <v>2</v>
      </c>
      <c r="X394" s="210"/>
      <c r="Y394" s="116">
        <f>IFERROR(VLOOKUP(C394,LF_lamp!$A$8:$AI$68,35,0)*F394,0)</f>
        <v>25.48</v>
      </c>
      <c r="Z394" s="210"/>
      <c r="AA394" s="229">
        <f>VLOOKUP(D394,LF_Ballast!$A$8:$N$220,14,FALSE)</f>
        <v>1.0249999999999999</v>
      </c>
      <c r="AB394" s="229" t="b">
        <f>VLOOKUP(D394,LF_Ballast!$A$8:$I$220,9,FALSE)="Dimming"</f>
        <v>0</v>
      </c>
      <c r="AC394" s="229" t="b">
        <f>VLOOKUP(D394,LF_Ballast!$A$8:$I$220,4,FALSE)="PS"</f>
        <v>0</v>
      </c>
      <c r="AD394" s="210"/>
      <c r="AE394" s="210">
        <f t="shared" si="61"/>
        <v>4</v>
      </c>
      <c r="AF394" s="184">
        <f t="shared" si="62"/>
        <v>0</v>
      </c>
      <c r="AG394" s="184">
        <f t="shared" si="63"/>
        <v>0</v>
      </c>
      <c r="AH394" s="184">
        <f>VLOOKUP($C394,LF_lamp!$A$8:$H$68,8,FALSE)*AE394</f>
        <v>112</v>
      </c>
      <c r="AI394" s="184">
        <f>VLOOKUP($C394,LF_lamp!$A$8:$H$68,8,FALSE)*AF394</f>
        <v>0</v>
      </c>
      <c r="AJ394" s="184">
        <f>VLOOKUP($C394,LF_lamp!$A$8:$H$68,8,FALSE)*AG394</f>
        <v>0</v>
      </c>
      <c r="AK394" s="184">
        <f t="shared" si="60"/>
        <v>1</v>
      </c>
      <c r="AL394" s="184">
        <f t="shared" si="64"/>
        <v>0</v>
      </c>
      <c r="AM394" s="184">
        <f t="shared" si="65"/>
        <v>0</v>
      </c>
      <c r="AN394" s="184"/>
      <c r="AO394" s="184">
        <f>IF($W394&gt;0,INDEX('CostModel Coef'!D$17:D$18,$W394),"")</f>
        <v>21.92</v>
      </c>
      <c r="AP394" s="184">
        <f>IF($W394&gt;0,INDEX('CostModel Coef'!E$17:E$18,$W394),"")</f>
        <v>0.161</v>
      </c>
      <c r="AQ394" s="184">
        <f>IF($W394&gt;0,INDEX('CostModel Coef'!F$17:F$18,$W394),"")</f>
        <v>19</v>
      </c>
      <c r="AR394" s="184">
        <f>IF($W394&gt;0,INDEX('CostModel Coef'!G$17:G$18,$W394),"")</f>
        <v>116</v>
      </c>
      <c r="AS394" s="184">
        <f>IF($W394&gt;0,INDEX('CostModel Coef'!H$17:H$18,$W394),"")</f>
        <v>-11.27</v>
      </c>
      <c r="AT394" s="184">
        <f>IF($W394&gt;0,INDEX('CostModel Coef'!I$17:I$18,$W394),"")</f>
        <v>0.74</v>
      </c>
      <c r="AU394" s="184">
        <f>IF($W394&gt;0,INDEX('CostModel Coef'!J$17:J$18,$W394),"")</f>
        <v>1.18</v>
      </c>
      <c r="AV394" s="184">
        <f>IF($W394&gt;0,INDEX('CostModel Coef'!K$17:K$18,$W394),"")</f>
        <v>31.59</v>
      </c>
      <c r="AW394" s="184">
        <f>IF($W394&gt;0,INDEX('CostModel Coef'!L$17:L$18,$W394),"")</f>
        <v>17.190000000000001</v>
      </c>
      <c r="AX394" s="184">
        <f>IF($W394&gt;0,INDEX('CostModel Coef'!M$17:M$18,$W394),"")</f>
        <v>0</v>
      </c>
      <c r="AY394" s="184">
        <f>IF($W394&gt;0,INDEX('CostModel Coef'!N$17:N$18,$W394),"")</f>
        <v>0</v>
      </c>
      <c r="AZ394" s="184">
        <f>IF($W394&gt;0,INDEX('CostModel Coef'!O$17:O$18,$W394),"")</f>
        <v>-10.14</v>
      </c>
      <c r="BA394" s="184"/>
      <c r="BB394" s="116">
        <f t="shared" ref="BB394:BB457" si="69">IFERROR((AO394+AP394*AH394+IF(W394=1,AS394*AA394,AZ394)+IF(AB394,AV394,0)+IF(AC394,AW394,0)+AX394)*AK394,0)</f>
        <v>29.811999999999998</v>
      </c>
      <c r="BC394" s="116">
        <f t="shared" si="66"/>
        <v>0</v>
      </c>
      <c r="BD394" s="116">
        <f t="shared" si="67"/>
        <v>0</v>
      </c>
      <c r="BE394" s="210"/>
      <c r="BF394" s="196">
        <f t="shared" si="68"/>
        <v>55.29</v>
      </c>
      <c r="BG394" s="210"/>
      <c r="BH394" s="210"/>
    </row>
    <row r="395" spans="1:60" hidden="1">
      <c r="A395" s="210" t="s">
        <v>2859</v>
      </c>
      <c r="B395" s="210" t="s">
        <v>1317</v>
      </c>
      <c r="C395" s="210" t="s">
        <v>1273</v>
      </c>
      <c r="D395" s="210" t="s">
        <v>1342</v>
      </c>
      <c r="E395" s="210" t="s">
        <v>129</v>
      </c>
      <c r="F395" s="210">
        <v>1</v>
      </c>
      <c r="G395" s="210">
        <v>1</v>
      </c>
      <c r="H395" s="210">
        <v>1</v>
      </c>
      <c r="I395" s="210">
        <v>30</v>
      </c>
      <c r="J395" s="210"/>
      <c r="K395" s="210" t="s">
        <v>83</v>
      </c>
      <c r="L395" s="210">
        <v>30</v>
      </c>
      <c r="M395" s="210"/>
      <c r="N395" s="210" t="s">
        <v>117</v>
      </c>
      <c r="O395" s="210"/>
      <c r="P395" s="210" t="s">
        <v>1799</v>
      </c>
      <c r="Q395" s="210" t="s">
        <v>129</v>
      </c>
      <c r="R395" s="210"/>
      <c r="S395" s="210" t="s">
        <v>111</v>
      </c>
      <c r="T395" s="210" t="s">
        <v>2860</v>
      </c>
      <c r="U395" s="115" t="s">
        <v>105</v>
      </c>
      <c r="V395" s="210" t="str">
        <f>IF(W395=0,"out of scope",(INDEX('CostModel Coef'!$C$17:$C$18,W395)))</f>
        <v>Elec</v>
      </c>
      <c r="W395" s="210">
        <v>2</v>
      </c>
      <c r="X395" s="210"/>
      <c r="Y395" s="116">
        <f>IFERROR(VLOOKUP(C395,LF_lamp!$A$8:$AI$68,35,0)*F395,0)</f>
        <v>6.37</v>
      </c>
      <c r="Z395" s="210"/>
      <c r="AA395" s="229">
        <f>VLOOKUP(D395,LF_Ballast!$A$8:$N$220,14,FALSE)</f>
        <v>1.0249999999999999</v>
      </c>
      <c r="AB395" s="229" t="b">
        <f>VLOOKUP(D395,LF_Ballast!$A$8:$I$220,9,FALSE)="Dimming"</f>
        <v>0</v>
      </c>
      <c r="AC395" s="229" t="b">
        <f>VLOOKUP(D395,LF_Ballast!$A$8:$I$220,4,FALSE)="PS"</f>
        <v>0</v>
      </c>
      <c r="AD395" s="210"/>
      <c r="AE395" s="210">
        <f t="shared" si="61"/>
        <v>1</v>
      </c>
      <c r="AF395" s="184">
        <f t="shared" si="62"/>
        <v>0</v>
      </c>
      <c r="AG395" s="184">
        <f t="shared" si="63"/>
        <v>0</v>
      </c>
      <c r="AH395" s="184">
        <f>VLOOKUP($C395,LF_lamp!$A$8:$H$68,8,FALSE)*AE395</f>
        <v>28</v>
      </c>
      <c r="AI395" s="184">
        <f>VLOOKUP($C395,LF_lamp!$A$8:$H$68,8,FALSE)*AF395</f>
        <v>0</v>
      </c>
      <c r="AJ395" s="184">
        <f>VLOOKUP($C395,LF_lamp!$A$8:$H$68,8,FALSE)*AG395</f>
        <v>0</v>
      </c>
      <c r="AK395" s="184">
        <f t="shared" si="60"/>
        <v>1</v>
      </c>
      <c r="AL395" s="184">
        <f t="shared" si="64"/>
        <v>0</v>
      </c>
      <c r="AM395" s="184">
        <f t="shared" si="65"/>
        <v>0</v>
      </c>
      <c r="AN395" s="184"/>
      <c r="AO395" s="184">
        <f>IF($W395&gt;0,INDEX('CostModel Coef'!D$17:D$18,$W395),"")</f>
        <v>21.92</v>
      </c>
      <c r="AP395" s="184">
        <f>IF($W395&gt;0,INDEX('CostModel Coef'!E$17:E$18,$W395),"")</f>
        <v>0.161</v>
      </c>
      <c r="AQ395" s="184">
        <f>IF($W395&gt;0,INDEX('CostModel Coef'!F$17:F$18,$W395),"")</f>
        <v>19</v>
      </c>
      <c r="AR395" s="184">
        <f>IF($W395&gt;0,INDEX('CostModel Coef'!G$17:G$18,$W395),"")</f>
        <v>116</v>
      </c>
      <c r="AS395" s="184">
        <f>IF($W395&gt;0,INDEX('CostModel Coef'!H$17:H$18,$W395),"")</f>
        <v>-11.27</v>
      </c>
      <c r="AT395" s="184">
        <f>IF($W395&gt;0,INDEX('CostModel Coef'!I$17:I$18,$W395),"")</f>
        <v>0.74</v>
      </c>
      <c r="AU395" s="184">
        <f>IF($W395&gt;0,INDEX('CostModel Coef'!J$17:J$18,$W395),"")</f>
        <v>1.18</v>
      </c>
      <c r="AV395" s="184">
        <f>IF($W395&gt;0,INDEX('CostModel Coef'!K$17:K$18,$W395),"")</f>
        <v>31.59</v>
      </c>
      <c r="AW395" s="184">
        <f>IF($W395&gt;0,INDEX('CostModel Coef'!L$17:L$18,$W395),"")</f>
        <v>17.190000000000001</v>
      </c>
      <c r="AX395" s="184">
        <f>IF($W395&gt;0,INDEX('CostModel Coef'!M$17:M$18,$W395),"")</f>
        <v>0</v>
      </c>
      <c r="AY395" s="184">
        <f>IF($W395&gt;0,INDEX('CostModel Coef'!N$17:N$18,$W395),"")</f>
        <v>0</v>
      </c>
      <c r="AZ395" s="184">
        <f>IF($W395&gt;0,INDEX('CostModel Coef'!O$17:O$18,$W395),"")</f>
        <v>-10.14</v>
      </c>
      <c r="BA395" s="184"/>
      <c r="BB395" s="116">
        <f t="shared" si="69"/>
        <v>16.288</v>
      </c>
      <c r="BC395" s="116">
        <f t="shared" si="66"/>
        <v>0</v>
      </c>
      <c r="BD395" s="116">
        <f t="shared" si="67"/>
        <v>0</v>
      </c>
      <c r="BE395" s="210"/>
      <c r="BF395" s="196">
        <f t="shared" si="68"/>
        <v>22.66</v>
      </c>
      <c r="BG395" s="210"/>
      <c r="BH395" s="210"/>
    </row>
    <row r="396" spans="1:60" hidden="1">
      <c r="A396" s="210" t="s">
        <v>2861</v>
      </c>
      <c r="B396" s="210" t="s">
        <v>1317</v>
      </c>
      <c r="C396" s="210" t="s">
        <v>1273</v>
      </c>
      <c r="D396" s="210" t="s">
        <v>1342</v>
      </c>
      <c r="E396" s="210" t="s">
        <v>129</v>
      </c>
      <c r="F396" s="210">
        <v>2</v>
      </c>
      <c r="G396" s="210">
        <v>1</v>
      </c>
      <c r="H396" s="210">
        <v>2</v>
      </c>
      <c r="I396" s="210">
        <v>62</v>
      </c>
      <c r="J396" s="210"/>
      <c r="K396" s="210" t="s">
        <v>83</v>
      </c>
      <c r="L396" s="210">
        <v>62</v>
      </c>
      <c r="M396" s="210"/>
      <c r="N396" s="210" t="s">
        <v>117</v>
      </c>
      <c r="O396" s="210"/>
      <c r="P396" s="210" t="s">
        <v>1799</v>
      </c>
      <c r="Q396" s="210" t="s">
        <v>129</v>
      </c>
      <c r="R396" s="210"/>
      <c r="S396" s="210" t="s">
        <v>111</v>
      </c>
      <c r="T396" s="210" t="s">
        <v>2862</v>
      </c>
      <c r="U396" s="115" t="s">
        <v>105</v>
      </c>
      <c r="V396" s="210" t="str">
        <f>IF(W396=0,"out of scope",(INDEX('CostModel Coef'!$C$17:$C$18,W396)))</f>
        <v>Elec</v>
      </c>
      <c r="W396" s="210">
        <v>2</v>
      </c>
      <c r="X396" s="210"/>
      <c r="Y396" s="116">
        <f>IFERROR(VLOOKUP(C396,LF_lamp!$A$8:$AI$68,35,0)*F396,0)</f>
        <v>12.74</v>
      </c>
      <c r="Z396" s="210"/>
      <c r="AA396" s="229">
        <f>VLOOKUP(D396,LF_Ballast!$A$8:$N$220,14,FALSE)</f>
        <v>1.0249999999999999</v>
      </c>
      <c r="AB396" s="229" t="b">
        <f>VLOOKUP(D396,LF_Ballast!$A$8:$I$220,9,FALSE)="Dimming"</f>
        <v>0</v>
      </c>
      <c r="AC396" s="229" t="b">
        <f>VLOOKUP(D396,LF_Ballast!$A$8:$I$220,4,FALSE)="PS"</f>
        <v>0</v>
      </c>
      <c r="AD396" s="210"/>
      <c r="AE396" s="210">
        <f t="shared" si="61"/>
        <v>2</v>
      </c>
      <c r="AF396" s="184">
        <f t="shared" si="62"/>
        <v>0</v>
      </c>
      <c r="AG396" s="184">
        <f t="shared" si="63"/>
        <v>0</v>
      </c>
      <c r="AH396" s="184">
        <f>VLOOKUP($C396,LF_lamp!$A$8:$H$68,8,FALSE)*AE396</f>
        <v>56</v>
      </c>
      <c r="AI396" s="184">
        <f>VLOOKUP($C396,LF_lamp!$A$8:$H$68,8,FALSE)*AF396</f>
        <v>0</v>
      </c>
      <c r="AJ396" s="184">
        <f>VLOOKUP($C396,LF_lamp!$A$8:$H$68,8,FALSE)*AG396</f>
        <v>0</v>
      </c>
      <c r="AK396" s="184">
        <f t="shared" si="60"/>
        <v>1</v>
      </c>
      <c r="AL396" s="184">
        <f t="shared" si="64"/>
        <v>0</v>
      </c>
      <c r="AM396" s="184">
        <f t="shared" si="65"/>
        <v>0</v>
      </c>
      <c r="AN396" s="184"/>
      <c r="AO396" s="184">
        <f>IF($W396&gt;0,INDEX('CostModel Coef'!D$17:D$18,$W396),"")</f>
        <v>21.92</v>
      </c>
      <c r="AP396" s="184">
        <f>IF($W396&gt;0,INDEX('CostModel Coef'!E$17:E$18,$W396),"")</f>
        <v>0.161</v>
      </c>
      <c r="AQ396" s="184">
        <f>IF($W396&gt;0,INDEX('CostModel Coef'!F$17:F$18,$W396),"")</f>
        <v>19</v>
      </c>
      <c r="AR396" s="184">
        <f>IF($W396&gt;0,INDEX('CostModel Coef'!G$17:G$18,$W396),"")</f>
        <v>116</v>
      </c>
      <c r="AS396" s="184">
        <f>IF($W396&gt;0,INDEX('CostModel Coef'!H$17:H$18,$W396),"")</f>
        <v>-11.27</v>
      </c>
      <c r="AT396" s="184">
        <f>IF($W396&gt;0,INDEX('CostModel Coef'!I$17:I$18,$W396),"")</f>
        <v>0.74</v>
      </c>
      <c r="AU396" s="184">
        <f>IF($W396&gt;0,INDEX('CostModel Coef'!J$17:J$18,$W396),"")</f>
        <v>1.18</v>
      </c>
      <c r="AV396" s="184">
        <f>IF($W396&gt;0,INDEX('CostModel Coef'!K$17:K$18,$W396),"")</f>
        <v>31.59</v>
      </c>
      <c r="AW396" s="184">
        <f>IF($W396&gt;0,INDEX('CostModel Coef'!L$17:L$18,$W396),"")</f>
        <v>17.190000000000001</v>
      </c>
      <c r="AX396" s="184">
        <f>IF($W396&gt;0,INDEX('CostModel Coef'!M$17:M$18,$W396),"")</f>
        <v>0</v>
      </c>
      <c r="AY396" s="184">
        <f>IF($W396&gt;0,INDEX('CostModel Coef'!N$17:N$18,$W396),"")</f>
        <v>0</v>
      </c>
      <c r="AZ396" s="184">
        <f>IF($W396&gt;0,INDEX('CostModel Coef'!O$17:O$18,$W396),"")</f>
        <v>-10.14</v>
      </c>
      <c r="BA396" s="184"/>
      <c r="BB396" s="116">
        <f t="shared" si="69"/>
        <v>20.795999999999999</v>
      </c>
      <c r="BC396" s="116">
        <f t="shared" si="66"/>
        <v>0</v>
      </c>
      <c r="BD396" s="116">
        <f t="shared" si="67"/>
        <v>0</v>
      </c>
      <c r="BE396" s="210"/>
      <c r="BF396" s="196">
        <f t="shared" si="68"/>
        <v>33.54</v>
      </c>
      <c r="BG396" s="210"/>
      <c r="BH396" s="210"/>
    </row>
    <row r="397" spans="1:60" hidden="1">
      <c r="A397" s="210" t="s">
        <v>2863</v>
      </c>
      <c r="B397" s="210" t="s">
        <v>1811</v>
      </c>
      <c r="C397" s="210" t="s">
        <v>1273</v>
      </c>
      <c r="D397" s="210" t="s">
        <v>1342</v>
      </c>
      <c r="E397" s="210" t="s">
        <v>129</v>
      </c>
      <c r="F397" s="210">
        <v>2</v>
      </c>
      <c r="G397" s="210">
        <v>1</v>
      </c>
      <c r="H397" s="210">
        <v>2</v>
      </c>
      <c r="I397" s="210">
        <v>67</v>
      </c>
      <c r="J397" s="210" t="s">
        <v>1833</v>
      </c>
      <c r="K397" s="210" t="s">
        <v>83</v>
      </c>
      <c r="L397" s="210">
        <v>67</v>
      </c>
      <c r="M397" s="210"/>
      <c r="N397" s="210" t="s">
        <v>117</v>
      </c>
      <c r="O397" s="210"/>
      <c r="P397" s="210" t="s">
        <v>1799</v>
      </c>
      <c r="Q397" s="210" t="s">
        <v>129</v>
      </c>
      <c r="R397" s="210"/>
      <c r="S397" s="210" t="s">
        <v>111</v>
      </c>
      <c r="T397" s="210" t="s">
        <v>2864</v>
      </c>
      <c r="U397" s="115" t="s">
        <v>105</v>
      </c>
      <c r="V397" s="210" t="str">
        <f>IF(W397=0,"out of scope",(INDEX('CostModel Coef'!$C$17:$C$18,W397)))</f>
        <v>Elec</v>
      </c>
      <c r="W397" s="210">
        <v>2</v>
      </c>
      <c r="X397" s="210"/>
      <c r="Y397" s="116">
        <f>IFERROR(VLOOKUP(C397,LF_lamp!$A$8:$AI$68,35,0)*F397,0)</f>
        <v>12.74</v>
      </c>
      <c r="Z397" s="210"/>
      <c r="AA397" s="229">
        <f>VLOOKUP(D397,LF_Ballast!$A$8:$N$220,14,FALSE)</f>
        <v>1.0249999999999999</v>
      </c>
      <c r="AB397" s="229" t="b">
        <f>VLOOKUP(D397,LF_Ballast!$A$8:$I$220,9,FALSE)="Dimming"</f>
        <v>0</v>
      </c>
      <c r="AC397" s="229" t="b">
        <f>VLOOKUP(D397,LF_Ballast!$A$8:$I$220,4,FALSE)="PS"</f>
        <v>0</v>
      </c>
      <c r="AD397" s="210"/>
      <c r="AE397" s="210">
        <f t="shared" si="61"/>
        <v>2</v>
      </c>
      <c r="AF397" s="184">
        <f t="shared" si="62"/>
        <v>0</v>
      </c>
      <c r="AG397" s="184">
        <f t="shared" si="63"/>
        <v>0</v>
      </c>
      <c r="AH397" s="184">
        <f>VLOOKUP($C397,LF_lamp!$A$8:$H$68,8,FALSE)*AE397</f>
        <v>56</v>
      </c>
      <c r="AI397" s="184">
        <f>VLOOKUP($C397,LF_lamp!$A$8:$H$68,8,FALSE)*AF397</f>
        <v>0</v>
      </c>
      <c r="AJ397" s="184">
        <f>VLOOKUP($C397,LF_lamp!$A$8:$H$68,8,FALSE)*AG397</f>
        <v>0</v>
      </c>
      <c r="AK397" s="184">
        <f t="shared" si="60"/>
        <v>1</v>
      </c>
      <c r="AL397" s="184">
        <f t="shared" si="64"/>
        <v>0</v>
      </c>
      <c r="AM397" s="184">
        <f t="shared" si="65"/>
        <v>0</v>
      </c>
      <c r="AN397" s="184"/>
      <c r="AO397" s="184">
        <f>IF($W397&gt;0,INDEX('CostModel Coef'!D$17:D$18,$W397),"")</f>
        <v>21.92</v>
      </c>
      <c r="AP397" s="184">
        <f>IF($W397&gt;0,INDEX('CostModel Coef'!E$17:E$18,$W397),"")</f>
        <v>0.161</v>
      </c>
      <c r="AQ397" s="184">
        <f>IF($W397&gt;0,INDEX('CostModel Coef'!F$17:F$18,$W397),"")</f>
        <v>19</v>
      </c>
      <c r="AR397" s="184">
        <f>IF($W397&gt;0,INDEX('CostModel Coef'!G$17:G$18,$W397),"")</f>
        <v>116</v>
      </c>
      <c r="AS397" s="184">
        <f>IF($W397&gt;0,INDEX('CostModel Coef'!H$17:H$18,$W397),"")</f>
        <v>-11.27</v>
      </c>
      <c r="AT397" s="184">
        <f>IF($W397&gt;0,INDEX('CostModel Coef'!I$17:I$18,$W397),"")</f>
        <v>0.74</v>
      </c>
      <c r="AU397" s="184">
        <f>IF($W397&gt;0,INDEX('CostModel Coef'!J$17:J$18,$W397),"")</f>
        <v>1.18</v>
      </c>
      <c r="AV397" s="184">
        <f>IF($W397&gt;0,INDEX('CostModel Coef'!K$17:K$18,$W397),"")</f>
        <v>31.59</v>
      </c>
      <c r="AW397" s="184">
        <f>IF($W397&gt;0,INDEX('CostModel Coef'!L$17:L$18,$W397),"")</f>
        <v>17.190000000000001</v>
      </c>
      <c r="AX397" s="184">
        <f>IF($W397&gt;0,INDEX('CostModel Coef'!M$17:M$18,$W397),"")</f>
        <v>0</v>
      </c>
      <c r="AY397" s="184">
        <f>IF($W397&gt;0,INDEX('CostModel Coef'!N$17:N$18,$W397),"")</f>
        <v>0</v>
      </c>
      <c r="AZ397" s="184">
        <f>IF($W397&gt;0,INDEX('CostModel Coef'!O$17:O$18,$W397),"")</f>
        <v>-10.14</v>
      </c>
      <c r="BA397" s="184"/>
      <c r="BB397" s="116">
        <f t="shared" si="69"/>
        <v>20.795999999999999</v>
      </c>
      <c r="BC397" s="116">
        <f t="shared" si="66"/>
        <v>0</v>
      </c>
      <c r="BD397" s="116">
        <f t="shared" si="67"/>
        <v>0</v>
      </c>
      <c r="BE397" s="210"/>
      <c r="BF397" s="196">
        <f t="shared" si="68"/>
        <v>33.54</v>
      </c>
      <c r="BG397" s="210"/>
      <c r="BH397" s="210"/>
    </row>
    <row r="398" spans="1:60" hidden="1">
      <c r="A398" s="210" t="s">
        <v>2865</v>
      </c>
      <c r="B398" s="210" t="s">
        <v>1317</v>
      </c>
      <c r="C398" s="210" t="s">
        <v>1273</v>
      </c>
      <c r="D398" s="210" t="s">
        <v>1342</v>
      </c>
      <c r="E398" s="210" t="s">
        <v>129</v>
      </c>
      <c r="F398" s="210">
        <v>3</v>
      </c>
      <c r="G398" s="210">
        <v>1</v>
      </c>
      <c r="H398" s="210">
        <v>3</v>
      </c>
      <c r="I398" s="210">
        <v>97</v>
      </c>
      <c r="J398" s="210"/>
      <c r="K398" s="210" t="s">
        <v>83</v>
      </c>
      <c r="L398" s="210">
        <v>97</v>
      </c>
      <c r="M398" s="210"/>
      <c r="N398" s="210" t="s">
        <v>117</v>
      </c>
      <c r="O398" s="210"/>
      <c r="P398" s="210" t="s">
        <v>1799</v>
      </c>
      <c r="Q398" s="210" t="s">
        <v>129</v>
      </c>
      <c r="R398" s="210"/>
      <c r="S398" s="210" t="s">
        <v>111</v>
      </c>
      <c r="T398" s="210" t="s">
        <v>2866</v>
      </c>
      <c r="U398" s="115" t="s">
        <v>105</v>
      </c>
      <c r="V398" s="210" t="str">
        <f>IF(W398=0,"out of scope",(INDEX('CostModel Coef'!$C$17:$C$18,W398)))</f>
        <v>Elec</v>
      </c>
      <c r="W398" s="210">
        <v>2</v>
      </c>
      <c r="X398" s="210"/>
      <c r="Y398" s="116">
        <f>IFERROR(VLOOKUP(C398,LF_lamp!$A$8:$AI$68,35,0)*F398,0)</f>
        <v>19.11</v>
      </c>
      <c r="Z398" s="210"/>
      <c r="AA398" s="229">
        <f>VLOOKUP(D398,LF_Ballast!$A$8:$N$220,14,FALSE)</f>
        <v>1.0249999999999999</v>
      </c>
      <c r="AB398" s="229" t="b">
        <f>VLOOKUP(D398,LF_Ballast!$A$8:$I$220,9,FALSE)="Dimming"</f>
        <v>0</v>
      </c>
      <c r="AC398" s="229" t="b">
        <f>VLOOKUP(D398,LF_Ballast!$A$8:$I$220,4,FALSE)="PS"</f>
        <v>0</v>
      </c>
      <c r="AD398" s="210"/>
      <c r="AE398" s="210">
        <f t="shared" si="61"/>
        <v>3</v>
      </c>
      <c r="AF398" s="184">
        <f t="shared" si="62"/>
        <v>0</v>
      </c>
      <c r="AG398" s="184">
        <f t="shared" si="63"/>
        <v>0</v>
      </c>
      <c r="AH398" s="184">
        <f>VLOOKUP($C398,LF_lamp!$A$8:$H$68,8,FALSE)*AE398</f>
        <v>84</v>
      </c>
      <c r="AI398" s="184">
        <f>VLOOKUP($C398,LF_lamp!$A$8:$H$68,8,FALSE)*AF398</f>
        <v>0</v>
      </c>
      <c r="AJ398" s="184">
        <f>VLOOKUP($C398,LF_lamp!$A$8:$H$68,8,FALSE)*AG398</f>
        <v>0</v>
      </c>
      <c r="AK398" s="184">
        <f t="shared" si="60"/>
        <v>1</v>
      </c>
      <c r="AL398" s="184">
        <f t="shared" si="64"/>
        <v>0</v>
      </c>
      <c r="AM398" s="184">
        <f t="shared" si="65"/>
        <v>0</v>
      </c>
      <c r="AN398" s="184"/>
      <c r="AO398" s="184">
        <f>IF($W398&gt;0,INDEX('CostModel Coef'!D$17:D$18,$W398),"")</f>
        <v>21.92</v>
      </c>
      <c r="AP398" s="184">
        <f>IF($W398&gt;0,INDEX('CostModel Coef'!E$17:E$18,$W398),"")</f>
        <v>0.161</v>
      </c>
      <c r="AQ398" s="184">
        <f>IF($W398&gt;0,INDEX('CostModel Coef'!F$17:F$18,$W398),"")</f>
        <v>19</v>
      </c>
      <c r="AR398" s="184">
        <f>IF($W398&gt;0,INDEX('CostModel Coef'!G$17:G$18,$W398),"")</f>
        <v>116</v>
      </c>
      <c r="AS398" s="184">
        <f>IF($W398&gt;0,INDEX('CostModel Coef'!H$17:H$18,$W398),"")</f>
        <v>-11.27</v>
      </c>
      <c r="AT398" s="184">
        <f>IF($W398&gt;0,INDEX('CostModel Coef'!I$17:I$18,$W398),"")</f>
        <v>0.74</v>
      </c>
      <c r="AU398" s="184">
        <f>IF($W398&gt;0,INDEX('CostModel Coef'!J$17:J$18,$W398),"")</f>
        <v>1.18</v>
      </c>
      <c r="AV398" s="184">
        <f>IF($W398&gt;0,INDEX('CostModel Coef'!K$17:K$18,$W398),"")</f>
        <v>31.59</v>
      </c>
      <c r="AW398" s="184">
        <f>IF($W398&gt;0,INDEX('CostModel Coef'!L$17:L$18,$W398),"")</f>
        <v>17.190000000000001</v>
      </c>
      <c r="AX398" s="184">
        <f>IF($W398&gt;0,INDEX('CostModel Coef'!M$17:M$18,$W398),"")</f>
        <v>0</v>
      </c>
      <c r="AY398" s="184">
        <f>IF($W398&gt;0,INDEX('CostModel Coef'!N$17:N$18,$W398),"")</f>
        <v>0</v>
      </c>
      <c r="AZ398" s="184">
        <f>IF($W398&gt;0,INDEX('CostModel Coef'!O$17:O$18,$W398),"")</f>
        <v>-10.14</v>
      </c>
      <c r="BA398" s="184"/>
      <c r="BB398" s="116">
        <f t="shared" si="69"/>
        <v>25.304000000000002</v>
      </c>
      <c r="BC398" s="116">
        <f t="shared" si="66"/>
        <v>0</v>
      </c>
      <c r="BD398" s="116">
        <f t="shared" si="67"/>
        <v>0</v>
      </c>
      <c r="BE398" s="210"/>
      <c r="BF398" s="196">
        <f t="shared" si="68"/>
        <v>44.41</v>
      </c>
      <c r="BG398" s="210"/>
      <c r="BH398" s="210"/>
    </row>
    <row r="399" spans="1:60" hidden="1">
      <c r="A399" s="210" t="s">
        <v>2867</v>
      </c>
      <c r="B399" s="210" t="s">
        <v>587</v>
      </c>
      <c r="C399" s="210" t="s">
        <v>1273</v>
      </c>
      <c r="D399" s="210" t="s">
        <v>1342</v>
      </c>
      <c r="E399" s="210" t="s">
        <v>129</v>
      </c>
      <c r="F399" s="210">
        <v>2</v>
      </c>
      <c r="G399" s="210">
        <v>1</v>
      </c>
      <c r="H399" s="210">
        <v>2</v>
      </c>
      <c r="I399" s="210">
        <v>67</v>
      </c>
      <c r="J399" s="210"/>
      <c r="K399" s="210" t="s">
        <v>83</v>
      </c>
      <c r="L399" s="210">
        <v>67</v>
      </c>
      <c r="M399" s="210"/>
      <c r="N399" s="210" t="s">
        <v>1290</v>
      </c>
      <c r="O399" s="210"/>
      <c r="P399" s="210" t="s">
        <v>1799</v>
      </c>
      <c r="Q399" s="210" t="s">
        <v>136</v>
      </c>
      <c r="R399" s="210"/>
      <c r="S399" s="210" t="s">
        <v>111</v>
      </c>
      <c r="T399" s="210" t="s">
        <v>2868</v>
      </c>
      <c r="U399" s="115" t="s">
        <v>105</v>
      </c>
      <c r="V399" s="210" t="str">
        <f>IF(W399=0,"out of scope",(INDEX('CostModel Coef'!$C$17:$C$18,W399)))</f>
        <v>Elec</v>
      </c>
      <c r="W399" s="210">
        <v>2</v>
      </c>
      <c r="X399" s="210"/>
      <c r="Y399" s="116">
        <f>IFERROR(VLOOKUP(C399,LF_lamp!$A$8:$AI$68,35,0)*F399,0)</f>
        <v>12.74</v>
      </c>
      <c r="Z399" s="210"/>
      <c r="AA399" s="229">
        <f>VLOOKUP(D399,LF_Ballast!$A$8:$N$220,14,FALSE)</f>
        <v>1.0249999999999999</v>
      </c>
      <c r="AB399" s="229" t="b">
        <f>VLOOKUP(D399,LF_Ballast!$A$8:$I$220,9,FALSE)="Dimming"</f>
        <v>0</v>
      </c>
      <c r="AC399" s="229" t="b">
        <f>VLOOKUP(D399,LF_Ballast!$A$8:$I$220,4,FALSE)="PS"</f>
        <v>0</v>
      </c>
      <c r="AD399" s="210"/>
      <c r="AE399" s="210">
        <f t="shared" si="61"/>
        <v>2</v>
      </c>
      <c r="AF399" s="184">
        <f t="shared" si="62"/>
        <v>0</v>
      </c>
      <c r="AG399" s="184">
        <f t="shared" si="63"/>
        <v>0</v>
      </c>
      <c r="AH399" s="184">
        <f>VLOOKUP($C399,LF_lamp!$A$8:$H$68,8,FALSE)*AE399</f>
        <v>56</v>
      </c>
      <c r="AI399" s="184">
        <f>VLOOKUP($C399,LF_lamp!$A$8:$H$68,8,FALSE)*AF399</f>
        <v>0</v>
      </c>
      <c r="AJ399" s="184">
        <f>VLOOKUP($C399,LF_lamp!$A$8:$H$68,8,FALSE)*AG399</f>
        <v>0</v>
      </c>
      <c r="AK399" s="184">
        <f t="shared" si="60"/>
        <v>1</v>
      </c>
      <c r="AL399" s="184">
        <f t="shared" si="64"/>
        <v>0</v>
      </c>
      <c r="AM399" s="184">
        <f t="shared" si="65"/>
        <v>0</v>
      </c>
      <c r="AN399" s="184"/>
      <c r="AO399" s="184">
        <f>IF($W399&gt;0,INDEX('CostModel Coef'!D$17:D$18,$W399),"")</f>
        <v>21.92</v>
      </c>
      <c r="AP399" s="184">
        <f>IF($W399&gt;0,INDEX('CostModel Coef'!E$17:E$18,$W399),"")</f>
        <v>0.161</v>
      </c>
      <c r="AQ399" s="184">
        <f>IF($W399&gt;0,INDEX('CostModel Coef'!F$17:F$18,$W399),"")</f>
        <v>19</v>
      </c>
      <c r="AR399" s="184">
        <f>IF($W399&gt;0,INDEX('CostModel Coef'!G$17:G$18,$W399),"")</f>
        <v>116</v>
      </c>
      <c r="AS399" s="184">
        <f>IF($W399&gt;0,INDEX('CostModel Coef'!H$17:H$18,$W399),"")</f>
        <v>-11.27</v>
      </c>
      <c r="AT399" s="184">
        <f>IF($W399&gt;0,INDEX('CostModel Coef'!I$17:I$18,$W399),"")</f>
        <v>0.74</v>
      </c>
      <c r="AU399" s="184">
        <f>IF($W399&gt;0,INDEX('CostModel Coef'!J$17:J$18,$W399),"")</f>
        <v>1.18</v>
      </c>
      <c r="AV399" s="184">
        <f>IF($W399&gt;0,INDEX('CostModel Coef'!K$17:K$18,$W399),"")</f>
        <v>31.59</v>
      </c>
      <c r="AW399" s="184">
        <f>IF($W399&gt;0,INDEX('CostModel Coef'!L$17:L$18,$W399),"")</f>
        <v>17.190000000000001</v>
      </c>
      <c r="AX399" s="184">
        <f>IF($W399&gt;0,INDEX('CostModel Coef'!M$17:M$18,$W399),"")</f>
        <v>0</v>
      </c>
      <c r="AY399" s="184">
        <f>IF($W399&gt;0,INDEX('CostModel Coef'!N$17:N$18,$W399),"")</f>
        <v>0</v>
      </c>
      <c r="AZ399" s="184">
        <f>IF($W399&gt;0,INDEX('CostModel Coef'!O$17:O$18,$W399),"")</f>
        <v>-10.14</v>
      </c>
      <c r="BA399" s="184"/>
      <c r="BB399" s="116">
        <f t="shared" si="69"/>
        <v>20.795999999999999</v>
      </c>
      <c r="BC399" s="116">
        <f t="shared" si="66"/>
        <v>0</v>
      </c>
      <c r="BD399" s="116">
        <f t="shared" si="67"/>
        <v>0</v>
      </c>
      <c r="BE399" s="210"/>
      <c r="BF399" s="196">
        <f t="shared" si="68"/>
        <v>33.54</v>
      </c>
      <c r="BG399" s="210"/>
      <c r="BH399" s="210"/>
    </row>
    <row r="400" spans="1:60" s="213" customFormat="1">
      <c r="A400" s="213" t="s">
        <v>2869</v>
      </c>
      <c r="B400" s="213" t="s">
        <v>587</v>
      </c>
      <c r="C400" s="213" t="s">
        <v>1273</v>
      </c>
      <c r="D400" s="213" t="s">
        <v>1409</v>
      </c>
      <c r="E400" s="213" t="s">
        <v>129</v>
      </c>
      <c r="F400" s="213">
        <v>1</v>
      </c>
      <c r="G400" s="213">
        <v>1</v>
      </c>
      <c r="H400" s="213">
        <v>1</v>
      </c>
      <c r="I400" s="213">
        <v>26</v>
      </c>
      <c r="J400" s="213" t="s">
        <v>1833</v>
      </c>
      <c r="K400" s="213" t="s">
        <v>83</v>
      </c>
      <c r="L400" s="213">
        <v>26</v>
      </c>
      <c r="N400" s="213" t="s">
        <v>117</v>
      </c>
      <c r="P400" s="213" t="s">
        <v>1799</v>
      </c>
      <c r="Q400" s="213" t="s">
        <v>129</v>
      </c>
      <c r="S400" s="213" t="s">
        <v>111</v>
      </c>
      <c r="T400" s="213" t="s">
        <v>2870</v>
      </c>
      <c r="U400" s="216" t="s">
        <v>105</v>
      </c>
      <c r="V400" s="213" t="str">
        <f>IF(W400=0,"out of scope",(INDEX('CostModel Coef'!$C$17:$C$18,W400)))</f>
        <v>Elec</v>
      </c>
      <c r="W400" s="213">
        <v>2</v>
      </c>
      <c r="Y400" s="217">
        <f>IFERROR(VLOOKUP(C400,LF_lamp!$A$8:$AI$68,35,0)*F400,0)</f>
        <v>6.37</v>
      </c>
      <c r="AA400" s="218">
        <f>VLOOKUP(D400,LF_Ballast!$A$8:$N$220,14,FALSE)</f>
        <v>0.9</v>
      </c>
      <c r="AB400" s="218" t="b">
        <f>VLOOKUP(D400,LF_Ballast!$A$8:$I$220,9,FALSE)="Dimming"</f>
        <v>0</v>
      </c>
      <c r="AC400" s="218" t="b">
        <f>VLOOKUP(D400,LF_Ballast!$A$8:$I$220,4,FALSE)="PS"</f>
        <v>0</v>
      </c>
      <c r="AE400" s="213">
        <f t="shared" si="61"/>
        <v>1</v>
      </c>
      <c r="AF400" s="219">
        <f t="shared" si="62"/>
        <v>0</v>
      </c>
      <c r="AG400" s="219">
        <f t="shared" si="63"/>
        <v>0</v>
      </c>
      <c r="AH400" s="219">
        <f>VLOOKUP($C400,LF_lamp!$A$8:$H$68,8,FALSE)*AE400</f>
        <v>28</v>
      </c>
      <c r="AI400" s="219">
        <f>VLOOKUP($C400,LF_lamp!$A$8:$H$68,8,FALSE)*AF400</f>
        <v>0</v>
      </c>
      <c r="AJ400" s="219">
        <f>VLOOKUP($C400,LF_lamp!$A$8:$H$68,8,FALSE)*AG400</f>
        <v>0</v>
      </c>
      <c r="AK400" s="184">
        <f t="shared" si="60"/>
        <v>1</v>
      </c>
      <c r="AL400" s="184">
        <f t="shared" si="64"/>
        <v>0</v>
      </c>
      <c r="AM400" s="184">
        <f t="shared" si="65"/>
        <v>0</v>
      </c>
      <c r="AN400" s="219"/>
      <c r="AO400" s="219">
        <f>IF($W400&gt;0,INDEX('CostModel Coef'!D$17:D$18,$W400),"")</f>
        <v>21.92</v>
      </c>
      <c r="AP400" s="219">
        <f>IF($W400&gt;0,INDEX('CostModel Coef'!E$17:E$18,$W400),"")</f>
        <v>0.161</v>
      </c>
      <c r="AQ400" s="219">
        <f>IF($W400&gt;0,INDEX('CostModel Coef'!F$17:F$18,$W400),"")</f>
        <v>19</v>
      </c>
      <c r="AR400" s="219">
        <f>IF($W400&gt;0,INDEX('CostModel Coef'!G$17:G$18,$W400),"")</f>
        <v>116</v>
      </c>
      <c r="AS400" s="219">
        <f>IF($W400&gt;0,INDEX('CostModel Coef'!H$17:H$18,$W400),"")</f>
        <v>-11.27</v>
      </c>
      <c r="AT400" s="219">
        <f>IF($W400&gt;0,INDEX('CostModel Coef'!I$17:I$18,$W400),"")</f>
        <v>0.74</v>
      </c>
      <c r="AU400" s="219">
        <f>IF($W400&gt;0,INDEX('CostModel Coef'!J$17:J$18,$W400),"")</f>
        <v>1.18</v>
      </c>
      <c r="AV400" s="219">
        <f>IF($W400&gt;0,INDEX('CostModel Coef'!K$17:K$18,$W400),"")</f>
        <v>31.59</v>
      </c>
      <c r="AW400" s="219">
        <f>IF($W400&gt;0,INDEX('CostModel Coef'!L$17:L$18,$W400),"")</f>
        <v>17.190000000000001</v>
      </c>
      <c r="AX400" s="219">
        <f>IF($W400&gt;0,INDEX('CostModel Coef'!M$17:M$18,$W400),"")</f>
        <v>0</v>
      </c>
      <c r="AY400" s="219">
        <f>IF($W400&gt;0,INDEX('CostModel Coef'!N$17:N$18,$W400),"")</f>
        <v>0</v>
      </c>
      <c r="AZ400" s="219">
        <f>IF($W400&gt;0,INDEX('CostModel Coef'!O$17:O$18,$W400),"")</f>
        <v>-10.14</v>
      </c>
      <c r="BA400" s="219"/>
      <c r="BB400" s="116">
        <f t="shared" si="69"/>
        <v>16.288</v>
      </c>
      <c r="BC400" s="116">
        <f t="shared" si="66"/>
        <v>0</v>
      </c>
      <c r="BD400" s="116">
        <f t="shared" si="67"/>
        <v>0</v>
      </c>
      <c r="BF400" s="220">
        <f t="shared" si="68"/>
        <v>22.66</v>
      </c>
    </row>
    <row r="401" spans="1:60" hidden="1">
      <c r="A401" s="210" t="s">
        <v>2871</v>
      </c>
      <c r="B401" s="210" t="s">
        <v>1317</v>
      </c>
      <c r="C401" s="210" t="s">
        <v>1273</v>
      </c>
      <c r="D401" s="210" t="s">
        <v>1409</v>
      </c>
      <c r="E401" s="210" t="s">
        <v>129</v>
      </c>
      <c r="F401" s="210">
        <v>1</v>
      </c>
      <c r="G401" s="210">
        <v>0.5</v>
      </c>
      <c r="H401" s="210">
        <v>2</v>
      </c>
      <c r="I401" s="210">
        <v>27</v>
      </c>
      <c r="J401" s="210"/>
      <c r="K401" s="210" t="s">
        <v>83</v>
      </c>
      <c r="L401" s="210">
        <v>27</v>
      </c>
      <c r="M401" s="210"/>
      <c r="N401" s="210" t="s">
        <v>117</v>
      </c>
      <c r="O401" s="210"/>
      <c r="P401" s="210" t="s">
        <v>1799</v>
      </c>
      <c r="Q401" s="210" t="s">
        <v>129</v>
      </c>
      <c r="R401" s="210"/>
      <c r="S401" s="210" t="s">
        <v>111</v>
      </c>
      <c r="T401" s="210" t="s">
        <v>2872</v>
      </c>
      <c r="U401" s="115" t="s">
        <v>105</v>
      </c>
      <c r="V401" s="210" t="str">
        <f>IF(W401=0,"out of scope",(INDEX('CostModel Coef'!$C$17:$C$18,W401)))</f>
        <v>Elec</v>
      </c>
      <c r="W401" s="210">
        <v>2</v>
      </c>
      <c r="X401" s="210"/>
      <c r="Y401" s="116">
        <f>IFERROR(VLOOKUP(C401,LF_lamp!$A$8:$AI$68,35,0)*F401,0)</f>
        <v>6.37</v>
      </c>
      <c r="Z401" s="210"/>
      <c r="AA401" s="229">
        <f>VLOOKUP(D401,LF_Ballast!$A$8:$N$220,14,FALSE)</f>
        <v>0.9</v>
      </c>
      <c r="AB401" s="229" t="b">
        <f>VLOOKUP(D401,LF_Ballast!$A$8:$I$220,9,FALSE)="Dimming"</f>
        <v>0</v>
      </c>
      <c r="AC401" s="229" t="b">
        <f>VLOOKUP(D401,LF_Ballast!$A$8:$I$220,4,FALSE)="PS"</f>
        <v>0</v>
      </c>
      <c r="AD401" s="210"/>
      <c r="AE401" s="210">
        <f t="shared" si="61"/>
        <v>2</v>
      </c>
      <c r="AF401" s="184">
        <f t="shared" si="62"/>
        <v>0</v>
      </c>
      <c r="AG401" s="184">
        <f t="shared" si="63"/>
        <v>0</v>
      </c>
      <c r="AH401" s="184">
        <f>VLOOKUP($C401,LF_lamp!$A$8:$H$68,8,FALSE)*AE401</f>
        <v>56</v>
      </c>
      <c r="AI401" s="184">
        <f>VLOOKUP($C401,LF_lamp!$A$8:$H$68,8,FALSE)*AF401</f>
        <v>0</v>
      </c>
      <c r="AJ401" s="184">
        <f>VLOOKUP($C401,LF_lamp!$A$8:$H$68,8,FALSE)*AG401</f>
        <v>0</v>
      </c>
      <c r="AK401" s="184">
        <f t="shared" ref="AK401:AK464" si="70">IF(ISNUMBER($H401),$G401,1)</f>
        <v>0.5</v>
      </c>
      <c r="AL401" s="184">
        <f t="shared" si="64"/>
        <v>0</v>
      </c>
      <c r="AM401" s="184">
        <f t="shared" si="65"/>
        <v>0</v>
      </c>
      <c r="AN401" s="184"/>
      <c r="AO401" s="184">
        <f>IF($W401&gt;0,INDEX('CostModel Coef'!D$17:D$18,$W401),"")</f>
        <v>21.92</v>
      </c>
      <c r="AP401" s="184">
        <f>IF($W401&gt;0,INDEX('CostModel Coef'!E$17:E$18,$W401),"")</f>
        <v>0.161</v>
      </c>
      <c r="AQ401" s="184">
        <f>IF($W401&gt;0,INDEX('CostModel Coef'!F$17:F$18,$W401),"")</f>
        <v>19</v>
      </c>
      <c r="AR401" s="184">
        <f>IF($W401&gt;0,INDEX('CostModel Coef'!G$17:G$18,$W401),"")</f>
        <v>116</v>
      </c>
      <c r="AS401" s="184">
        <f>IF($W401&gt;0,INDEX('CostModel Coef'!H$17:H$18,$W401),"")</f>
        <v>-11.27</v>
      </c>
      <c r="AT401" s="184">
        <f>IF($W401&gt;0,INDEX('CostModel Coef'!I$17:I$18,$W401),"")</f>
        <v>0.74</v>
      </c>
      <c r="AU401" s="184">
        <f>IF($W401&gt;0,INDEX('CostModel Coef'!J$17:J$18,$W401),"")</f>
        <v>1.18</v>
      </c>
      <c r="AV401" s="184">
        <f>IF($W401&gt;0,INDEX('CostModel Coef'!K$17:K$18,$W401),"")</f>
        <v>31.59</v>
      </c>
      <c r="AW401" s="184">
        <f>IF($W401&gt;0,INDEX('CostModel Coef'!L$17:L$18,$W401),"")</f>
        <v>17.190000000000001</v>
      </c>
      <c r="AX401" s="184">
        <f>IF($W401&gt;0,INDEX('CostModel Coef'!M$17:M$18,$W401),"")</f>
        <v>0</v>
      </c>
      <c r="AY401" s="184">
        <f>IF($W401&gt;0,INDEX('CostModel Coef'!N$17:N$18,$W401),"")</f>
        <v>0</v>
      </c>
      <c r="AZ401" s="184">
        <f>IF($W401&gt;0,INDEX('CostModel Coef'!O$17:O$18,$W401),"")</f>
        <v>-10.14</v>
      </c>
      <c r="BA401" s="184"/>
      <c r="BB401" s="116">
        <f t="shared" si="69"/>
        <v>10.398</v>
      </c>
      <c r="BC401" s="116">
        <f t="shared" si="66"/>
        <v>0</v>
      </c>
      <c r="BD401" s="116">
        <f t="shared" si="67"/>
        <v>0</v>
      </c>
      <c r="BE401" s="210"/>
      <c r="BF401" s="196">
        <f t="shared" si="68"/>
        <v>16.77</v>
      </c>
      <c r="BG401" s="210"/>
      <c r="BH401" s="210"/>
    </row>
    <row r="402" spans="1:60" hidden="1">
      <c r="A402" s="210" t="s">
        <v>2873</v>
      </c>
      <c r="B402" s="210" t="s">
        <v>1317</v>
      </c>
      <c r="C402" s="210" t="s">
        <v>1273</v>
      </c>
      <c r="D402" s="210" t="s">
        <v>1409</v>
      </c>
      <c r="E402" s="210" t="s">
        <v>129</v>
      </c>
      <c r="F402" s="210">
        <v>1</v>
      </c>
      <c r="G402" s="210">
        <v>1</v>
      </c>
      <c r="H402" s="210">
        <v>1</v>
      </c>
      <c r="I402" s="210">
        <v>28</v>
      </c>
      <c r="J402" s="210"/>
      <c r="K402" s="210" t="s">
        <v>83</v>
      </c>
      <c r="L402" s="210">
        <v>28</v>
      </c>
      <c r="M402" s="210"/>
      <c r="N402" s="210" t="s">
        <v>117</v>
      </c>
      <c r="O402" s="210"/>
      <c r="P402" s="210" t="s">
        <v>1799</v>
      </c>
      <c r="Q402" s="210" t="s">
        <v>129</v>
      </c>
      <c r="R402" s="210"/>
      <c r="S402" s="210" t="s">
        <v>111</v>
      </c>
      <c r="T402" s="210" t="s">
        <v>2874</v>
      </c>
      <c r="U402" s="115" t="s">
        <v>105</v>
      </c>
      <c r="V402" s="210" t="str">
        <f>IF(W402=0,"out of scope",(INDEX('CostModel Coef'!$C$17:$C$18,W402)))</f>
        <v>Elec</v>
      </c>
      <c r="W402" s="210">
        <v>2</v>
      </c>
      <c r="X402" s="210"/>
      <c r="Y402" s="116">
        <f>IFERROR(VLOOKUP(C402,LF_lamp!$A$8:$AI$68,35,0)*F402,0)</f>
        <v>6.37</v>
      </c>
      <c r="Z402" s="210"/>
      <c r="AA402" s="229">
        <f>VLOOKUP(D402,LF_Ballast!$A$8:$N$220,14,FALSE)</f>
        <v>0.9</v>
      </c>
      <c r="AB402" s="229" t="b">
        <f>VLOOKUP(D402,LF_Ballast!$A$8:$I$220,9,FALSE)="Dimming"</f>
        <v>0</v>
      </c>
      <c r="AC402" s="229" t="b">
        <f>VLOOKUP(D402,LF_Ballast!$A$8:$I$220,4,FALSE)="PS"</f>
        <v>0</v>
      </c>
      <c r="AD402" s="210"/>
      <c r="AE402" s="210">
        <f t="shared" si="61"/>
        <v>1</v>
      </c>
      <c r="AF402" s="184">
        <f t="shared" si="62"/>
        <v>0</v>
      </c>
      <c r="AG402" s="184">
        <f t="shared" si="63"/>
        <v>0</v>
      </c>
      <c r="AH402" s="184">
        <f>VLOOKUP($C402,LF_lamp!$A$8:$H$68,8,FALSE)*AE402</f>
        <v>28</v>
      </c>
      <c r="AI402" s="184">
        <f>VLOOKUP($C402,LF_lamp!$A$8:$H$68,8,FALSE)*AF402</f>
        <v>0</v>
      </c>
      <c r="AJ402" s="184">
        <f>VLOOKUP($C402,LF_lamp!$A$8:$H$68,8,FALSE)*AG402</f>
        <v>0</v>
      </c>
      <c r="AK402" s="184">
        <f t="shared" si="70"/>
        <v>1</v>
      </c>
      <c r="AL402" s="184">
        <f t="shared" si="64"/>
        <v>0</v>
      </c>
      <c r="AM402" s="184">
        <f t="shared" si="65"/>
        <v>0</v>
      </c>
      <c r="AN402" s="184"/>
      <c r="AO402" s="184">
        <f>IF($W402&gt;0,INDEX('CostModel Coef'!D$17:D$18,$W402),"")</f>
        <v>21.92</v>
      </c>
      <c r="AP402" s="184">
        <f>IF($W402&gt;0,INDEX('CostModel Coef'!E$17:E$18,$W402),"")</f>
        <v>0.161</v>
      </c>
      <c r="AQ402" s="184">
        <f>IF($W402&gt;0,INDEX('CostModel Coef'!F$17:F$18,$W402),"")</f>
        <v>19</v>
      </c>
      <c r="AR402" s="184">
        <f>IF($W402&gt;0,INDEX('CostModel Coef'!G$17:G$18,$W402),"")</f>
        <v>116</v>
      </c>
      <c r="AS402" s="184">
        <f>IF($W402&gt;0,INDEX('CostModel Coef'!H$17:H$18,$W402),"")</f>
        <v>-11.27</v>
      </c>
      <c r="AT402" s="184">
        <f>IF($W402&gt;0,INDEX('CostModel Coef'!I$17:I$18,$W402),"")</f>
        <v>0.74</v>
      </c>
      <c r="AU402" s="184">
        <f>IF($W402&gt;0,INDEX('CostModel Coef'!J$17:J$18,$W402),"")</f>
        <v>1.18</v>
      </c>
      <c r="AV402" s="184">
        <f>IF($W402&gt;0,INDEX('CostModel Coef'!K$17:K$18,$W402),"")</f>
        <v>31.59</v>
      </c>
      <c r="AW402" s="184">
        <f>IF($W402&gt;0,INDEX('CostModel Coef'!L$17:L$18,$W402),"")</f>
        <v>17.190000000000001</v>
      </c>
      <c r="AX402" s="184">
        <f>IF($W402&gt;0,INDEX('CostModel Coef'!M$17:M$18,$W402),"")</f>
        <v>0</v>
      </c>
      <c r="AY402" s="184">
        <f>IF($W402&gt;0,INDEX('CostModel Coef'!N$17:N$18,$W402),"")</f>
        <v>0</v>
      </c>
      <c r="AZ402" s="184">
        <f>IF($W402&gt;0,INDEX('CostModel Coef'!O$17:O$18,$W402),"")</f>
        <v>-10.14</v>
      </c>
      <c r="BA402" s="184"/>
      <c r="BB402" s="116">
        <f t="shared" si="69"/>
        <v>16.288</v>
      </c>
      <c r="BC402" s="116">
        <f t="shared" si="66"/>
        <v>0</v>
      </c>
      <c r="BD402" s="116">
        <f t="shared" si="67"/>
        <v>0</v>
      </c>
      <c r="BE402" s="210"/>
      <c r="BF402" s="196">
        <f t="shared" si="68"/>
        <v>22.66</v>
      </c>
      <c r="BG402" s="210"/>
      <c r="BH402" s="210"/>
    </row>
    <row r="403" spans="1:60" hidden="1">
      <c r="A403" s="210" t="s">
        <v>2875</v>
      </c>
      <c r="B403" s="210" t="s">
        <v>1811</v>
      </c>
      <c r="C403" s="210" t="s">
        <v>1273</v>
      </c>
      <c r="D403" s="210" t="s">
        <v>1409</v>
      </c>
      <c r="E403" s="210" t="s">
        <v>129</v>
      </c>
      <c r="F403" s="210">
        <v>1</v>
      </c>
      <c r="G403" s="210">
        <v>1</v>
      </c>
      <c r="H403" s="210">
        <v>1</v>
      </c>
      <c r="I403" s="210">
        <v>30.3</v>
      </c>
      <c r="J403" s="210" t="s">
        <v>1833</v>
      </c>
      <c r="K403" s="210" t="s">
        <v>83</v>
      </c>
      <c r="L403" s="210">
        <v>30.3</v>
      </c>
      <c r="M403" s="210"/>
      <c r="N403" s="210" t="s">
        <v>117</v>
      </c>
      <c r="O403" s="210"/>
      <c r="P403" s="210" t="s">
        <v>1799</v>
      </c>
      <c r="Q403" s="210" t="s">
        <v>129</v>
      </c>
      <c r="R403" s="210"/>
      <c r="S403" s="210" t="s">
        <v>111</v>
      </c>
      <c r="T403" s="210" t="s">
        <v>2876</v>
      </c>
      <c r="U403" s="115" t="s">
        <v>105</v>
      </c>
      <c r="V403" s="210" t="str">
        <f>IF(W403=0,"out of scope",(INDEX('CostModel Coef'!$C$17:$C$18,W403)))</f>
        <v>Elec</v>
      </c>
      <c r="W403" s="210">
        <v>2</v>
      </c>
      <c r="X403" s="210"/>
      <c r="Y403" s="116">
        <f>IFERROR(VLOOKUP(C403,LF_lamp!$A$8:$AI$68,35,0)*F403,0)</f>
        <v>6.37</v>
      </c>
      <c r="Z403" s="210"/>
      <c r="AA403" s="229">
        <f>VLOOKUP(D403,LF_Ballast!$A$8:$N$220,14,FALSE)</f>
        <v>0.9</v>
      </c>
      <c r="AB403" s="229" t="b">
        <f>VLOOKUP(D403,LF_Ballast!$A$8:$I$220,9,FALSE)="Dimming"</f>
        <v>0</v>
      </c>
      <c r="AC403" s="229" t="b">
        <f>VLOOKUP(D403,LF_Ballast!$A$8:$I$220,4,FALSE)="PS"</f>
        <v>0</v>
      </c>
      <c r="AD403" s="210"/>
      <c r="AE403" s="210">
        <f t="shared" si="61"/>
        <v>1</v>
      </c>
      <c r="AF403" s="184">
        <f t="shared" si="62"/>
        <v>0</v>
      </c>
      <c r="AG403" s="184">
        <f t="shared" si="63"/>
        <v>0</v>
      </c>
      <c r="AH403" s="184">
        <f>VLOOKUP($C403,LF_lamp!$A$8:$H$68,8,FALSE)*AE403</f>
        <v>28</v>
      </c>
      <c r="AI403" s="184">
        <f>VLOOKUP($C403,LF_lamp!$A$8:$H$68,8,FALSE)*AF403</f>
        <v>0</v>
      </c>
      <c r="AJ403" s="184">
        <f>VLOOKUP($C403,LF_lamp!$A$8:$H$68,8,FALSE)*AG403</f>
        <v>0</v>
      </c>
      <c r="AK403" s="184">
        <f t="shared" si="70"/>
        <v>1</v>
      </c>
      <c r="AL403" s="184">
        <f t="shared" si="64"/>
        <v>0</v>
      </c>
      <c r="AM403" s="184">
        <f t="shared" si="65"/>
        <v>0</v>
      </c>
      <c r="AN403" s="184"/>
      <c r="AO403" s="184">
        <f>IF($W403&gt;0,INDEX('CostModel Coef'!D$17:D$18,$W403),"")</f>
        <v>21.92</v>
      </c>
      <c r="AP403" s="184">
        <f>IF($W403&gt;0,INDEX('CostModel Coef'!E$17:E$18,$W403),"")</f>
        <v>0.161</v>
      </c>
      <c r="AQ403" s="184">
        <f>IF($W403&gt;0,INDEX('CostModel Coef'!F$17:F$18,$W403),"")</f>
        <v>19</v>
      </c>
      <c r="AR403" s="184">
        <f>IF($W403&gt;0,INDEX('CostModel Coef'!G$17:G$18,$W403),"")</f>
        <v>116</v>
      </c>
      <c r="AS403" s="184">
        <f>IF($W403&gt;0,INDEX('CostModel Coef'!H$17:H$18,$W403),"")</f>
        <v>-11.27</v>
      </c>
      <c r="AT403" s="184">
        <f>IF($W403&gt;0,INDEX('CostModel Coef'!I$17:I$18,$W403),"")</f>
        <v>0.74</v>
      </c>
      <c r="AU403" s="184">
        <f>IF($W403&gt;0,INDEX('CostModel Coef'!J$17:J$18,$W403),"")</f>
        <v>1.18</v>
      </c>
      <c r="AV403" s="184">
        <f>IF($W403&gt;0,INDEX('CostModel Coef'!K$17:K$18,$W403),"")</f>
        <v>31.59</v>
      </c>
      <c r="AW403" s="184">
        <f>IF($W403&gt;0,INDEX('CostModel Coef'!L$17:L$18,$W403),"")</f>
        <v>17.190000000000001</v>
      </c>
      <c r="AX403" s="184">
        <f>IF($W403&gt;0,INDEX('CostModel Coef'!M$17:M$18,$W403),"")</f>
        <v>0</v>
      </c>
      <c r="AY403" s="184">
        <f>IF($W403&gt;0,INDEX('CostModel Coef'!N$17:N$18,$W403),"")</f>
        <v>0</v>
      </c>
      <c r="AZ403" s="184">
        <f>IF($W403&gt;0,INDEX('CostModel Coef'!O$17:O$18,$W403),"")</f>
        <v>-10.14</v>
      </c>
      <c r="BA403" s="184"/>
      <c r="BB403" s="116">
        <f t="shared" si="69"/>
        <v>16.288</v>
      </c>
      <c r="BC403" s="116">
        <f t="shared" si="66"/>
        <v>0</v>
      </c>
      <c r="BD403" s="116">
        <f t="shared" si="67"/>
        <v>0</v>
      </c>
      <c r="BE403" s="210"/>
      <c r="BF403" s="196">
        <f t="shared" si="68"/>
        <v>22.66</v>
      </c>
      <c r="BG403" s="210"/>
      <c r="BH403" s="210"/>
    </row>
    <row r="404" spans="1:60" hidden="1">
      <c r="A404" s="210" t="s">
        <v>2877</v>
      </c>
      <c r="B404" s="210" t="s">
        <v>1317</v>
      </c>
      <c r="C404" s="210" t="s">
        <v>1273</v>
      </c>
      <c r="D404" s="210" t="s">
        <v>1409</v>
      </c>
      <c r="E404" s="210" t="s">
        <v>129</v>
      </c>
      <c r="F404" s="210">
        <v>2</v>
      </c>
      <c r="G404" s="210">
        <v>1</v>
      </c>
      <c r="H404" s="210">
        <v>2</v>
      </c>
      <c r="I404" s="210">
        <v>53</v>
      </c>
      <c r="J404" s="210"/>
      <c r="K404" s="210" t="s">
        <v>83</v>
      </c>
      <c r="L404" s="210">
        <v>53</v>
      </c>
      <c r="M404" s="210"/>
      <c r="N404" s="210" t="s">
        <v>117</v>
      </c>
      <c r="O404" s="210"/>
      <c r="P404" s="210" t="s">
        <v>1799</v>
      </c>
      <c r="Q404" s="210" t="s">
        <v>129</v>
      </c>
      <c r="R404" s="210"/>
      <c r="S404" s="210" t="s">
        <v>111</v>
      </c>
      <c r="T404" s="210" t="s">
        <v>2878</v>
      </c>
      <c r="U404" s="115" t="s">
        <v>105</v>
      </c>
      <c r="V404" s="210" t="str">
        <f>IF(W404=0,"out of scope",(INDEX('CostModel Coef'!$C$17:$C$18,W404)))</f>
        <v>Elec</v>
      </c>
      <c r="W404" s="210">
        <v>2</v>
      </c>
      <c r="X404" s="210"/>
      <c r="Y404" s="116">
        <f>IFERROR(VLOOKUP(C404,LF_lamp!$A$8:$AI$68,35,0)*F404,0)</f>
        <v>12.74</v>
      </c>
      <c r="Z404" s="210"/>
      <c r="AA404" s="229">
        <f>VLOOKUP(D404,LF_Ballast!$A$8:$N$220,14,FALSE)</f>
        <v>0.9</v>
      </c>
      <c r="AB404" s="229" t="b">
        <f>VLOOKUP(D404,LF_Ballast!$A$8:$I$220,9,FALSE)="Dimming"</f>
        <v>0</v>
      </c>
      <c r="AC404" s="229" t="b">
        <f>VLOOKUP(D404,LF_Ballast!$A$8:$I$220,4,FALSE)="PS"</f>
        <v>0</v>
      </c>
      <c r="AD404" s="210"/>
      <c r="AE404" s="210">
        <f t="shared" si="61"/>
        <v>2</v>
      </c>
      <c r="AF404" s="184">
        <f t="shared" si="62"/>
        <v>0</v>
      </c>
      <c r="AG404" s="184">
        <f t="shared" si="63"/>
        <v>0</v>
      </c>
      <c r="AH404" s="184">
        <f>VLOOKUP($C404,LF_lamp!$A$8:$H$68,8,FALSE)*AE404</f>
        <v>56</v>
      </c>
      <c r="AI404" s="184">
        <f>VLOOKUP($C404,LF_lamp!$A$8:$H$68,8,FALSE)*AF404</f>
        <v>0</v>
      </c>
      <c r="AJ404" s="184">
        <f>VLOOKUP($C404,LF_lamp!$A$8:$H$68,8,FALSE)*AG404</f>
        <v>0</v>
      </c>
      <c r="AK404" s="184">
        <f t="shared" si="70"/>
        <v>1</v>
      </c>
      <c r="AL404" s="184">
        <f t="shared" si="64"/>
        <v>0</v>
      </c>
      <c r="AM404" s="184">
        <f t="shared" si="65"/>
        <v>0</v>
      </c>
      <c r="AN404" s="184"/>
      <c r="AO404" s="184">
        <f>IF($W404&gt;0,INDEX('CostModel Coef'!D$17:D$18,$W404),"")</f>
        <v>21.92</v>
      </c>
      <c r="AP404" s="184">
        <f>IF($W404&gt;0,INDEX('CostModel Coef'!E$17:E$18,$W404),"")</f>
        <v>0.161</v>
      </c>
      <c r="AQ404" s="184">
        <f>IF($W404&gt;0,INDEX('CostModel Coef'!F$17:F$18,$W404),"")</f>
        <v>19</v>
      </c>
      <c r="AR404" s="184">
        <f>IF($W404&gt;0,INDEX('CostModel Coef'!G$17:G$18,$W404),"")</f>
        <v>116</v>
      </c>
      <c r="AS404" s="184">
        <f>IF($W404&gt;0,INDEX('CostModel Coef'!H$17:H$18,$W404),"")</f>
        <v>-11.27</v>
      </c>
      <c r="AT404" s="184">
        <f>IF($W404&gt;0,INDEX('CostModel Coef'!I$17:I$18,$W404),"")</f>
        <v>0.74</v>
      </c>
      <c r="AU404" s="184">
        <f>IF($W404&gt;0,INDEX('CostModel Coef'!J$17:J$18,$W404),"")</f>
        <v>1.18</v>
      </c>
      <c r="AV404" s="184">
        <f>IF($W404&gt;0,INDEX('CostModel Coef'!K$17:K$18,$W404),"")</f>
        <v>31.59</v>
      </c>
      <c r="AW404" s="184">
        <f>IF($W404&gt;0,INDEX('CostModel Coef'!L$17:L$18,$W404),"")</f>
        <v>17.190000000000001</v>
      </c>
      <c r="AX404" s="184">
        <f>IF($W404&gt;0,INDEX('CostModel Coef'!M$17:M$18,$W404),"")</f>
        <v>0</v>
      </c>
      <c r="AY404" s="184">
        <f>IF($W404&gt;0,INDEX('CostModel Coef'!N$17:N$18,$W404),"")</f>
        <v>0</v>
      </c>
      <c r="AZ404" s="184">
        <f>IF($W404&gt;0,INDEX('CostModel Coef'!O$17:O$18,$W404),"")</f>
        <v>-10.14</v>
      </c>
      <c r="BA404" s="184"/>
      <c r="BB404" s="116">
        <f t="shared" si="69"/>
        <v>20.795999999999999</v>
      </c>
      <c r="BC404" s="116">
        <f t="shared" si="66"/>
        <v>0</v>
      </c>
      <c r="BD404" s="116">
        <f t="shared" si="67"/>
        <v>0</v>
      </c>
      <c r="BE404" s="210"/>
      <c r="BF404" s="196">
        <f t="shared" si="68"/>
        <v>33.54</v>
      </c>
      <c r="BG404" s="210"/>
      <c r="BH404" s="210"/>
    </row>
    <row r="405" spans="1:60" hidden="1">
      <c r="A405" s="210" t="s">
        <v>2879</v>
      </c>
      <c r="B405" s="210" t="s">
        <v>1317</v>
      </c>
      <c r="C405" s="210" t="s">
        <v>1273</v>
      </c>
      <c r="D405" s="210" t="s">
        <v>1409</v>
      </c>
      <c r="E405" s="210" t="s">
        <v>129</v>
      </c>
      <c r="F405" s="210">
        <v>3</v>
      </c>
      <c r="G405" s="210">
        <v>1</v>
      </c>
      <c r="H405" s="210">
        <v>3</v>
      </c>
      <c r="I405" s="210">
        <v>73</v>
      </c>
      <c r="J405" s="210"/>
      <c r="K405" s="210" t="s">
        <v>83</v>
      </c>
      <c r="L405" s="210">
        <v>73</v>
      </c>
      <c r="M405" s="210"/>
      <c r="N405" s="210" t="s">
        <v>117</v>
      </c>
      <c r="O405" s="210"/>
      <c r="P405" s="210" t="s">
        <v>1799</v>
      </c>
      <c r="Q405" s="210" t="s">
        <v>129</v>
      </c>
      <c r="R405" s="210"/>
      <c r="S405" s="210" t="s">
        <v>111</v>
      </c>
      <c r="T405" s="210" t="s">
        <v>2880</v>
      </c>
      <c r="U405" s="115" t="s">
        <v>105</v>
      </c>
      <c r="V405" s="210" t="str">
        <f>IF(W405=0,"out of scope",(INDEX('CostModel Coef'!$C$17:$C$18,W405)))</f>
        <v>Elec</v>
      </c>
      <c r="W405" s="210">
        <v>2</v>
      </c>
      <c r="X405" s="210"/>
      <c r="Y405" s="116">
        <f>IFERROR(VLOOKUP(C405,LF_lamp!$A$8:$AI$68,35,0)*F405,0)</f>
        <v>19.11</v>
      </c>
      <c r="Z405" s="210"/>
      <c r="AA405" s="229">
        <f>VLOOKUP(D405,LF_Ballast!$A$8:$N$220,14,FALSE)</f>
        <v>0.9</v>
      </c>
      <c r="AB405" s="229" t="b">
        <f>VLOOKUP(D405,LF_Ballast!$A$8:$I$220,9,FALSE)="Dimming"</f>
        <v>0</v>
      </c>
      <c r="AC405" s="229" t="b">
        <f>VLOOKUP(D405,LF_Ballast!$A$8:$I$220,4,FALSE)="PS"</f>
        <v>0</v>
      </c>
      <c r="AD405" s="210"/>
      <c r="AE405" s="210">
        <f t="shared" si="61"/>
        <v>3</v>
      </c>
      <c r="AF405" s="184">
        <f t="shared" si="62"/>
        <v>0</v>
      </c>
      <c r="AG405" s="184">
        <f t="shared" si="63"/>
        <v>0</v>
      </c>
      <c r="AH405" s="184">
        <f>VLOOKUP($C405,LF_lamp!$A$8:$H$68,8,FALSE)*AE405</f>
        <v>84</v>
      </c>
      <c r="AI405" s="184">
        <f>VLOOKUP($C405,LF_lamp!$A$8:$H$68,8,FALSE)*AF405</f>
        <v>0</v>
      </c>
      <c r="AJ405" s="184">
        <f>VLOOKUP($C405,LF_lamp!$A$8:$H$68,8,FALSE)*AG405</f>
        <v>0</v>
      </c>
      <c r="AK405" s="184">
        <f t="shared" si="70"/>
        <v>1</v>
      </c>
      <c r="AL405" s="184">
        <f t="shared" si="64"/>
        <v>0</v>
      </c>
      <c r="AM405" s="184">
        <f t="shared" si="65"/>
        <v>0</v>
      </c>
      <c r="AN405" s="184"/>
      <c r="AO405" s="184">
        <f>IF($W405&gt;0,INDEX('CostModel Coef'!D$17:D$18,$W405),"")</f>
        <v>21.92</v>
      </c>
      <c r="AP405" s="184">
        <f>IF($W405&gt;0,INDEX('CostModel Coef'!E$17:E$18,$W405),"")</f>
        <v>0.161</v>
      </c>
      <c r="AQ405" s="184">
        <f>IF($W405&gt;0,INDEX('CostModel Coef'!F$17:F$18,$W405),"")</f>
        <v>19</v>
      </c>
      <c r="AR405" s="184">
        <f>IF($W405&gt;0,INDEX('CostModel Coef'!G$17:G$18,$W405),"")</f>
        <v>116</v>
      </c>
      <c r="AS405" s="184">
        <f>IF($W405&gt;0,INDEX('CostModel Coef'!H$17:H$18,$W405),"")</f>
        <v>-11.27</v>
      </c>
      <c r="AT405" s="184">
        <f>IF($W405&gt;0,INDEX('CostModel Coef'!I$17:I$18,$W405),"")</f>
        <v>0.74</v>
      </c>
      <c r="AU405" s="184">
        <f>IF($W405&gt;0,INDEX('CostModel Coef'!J$17:J$18,$W405),"")</f>
        <v>1.18</v>
      </c>
      <c r="AV405" s="184">
        <f>IF($W405&gt;0,INDEX('CostModel Coef'!K$17:K$18,$W405),"")</f>
        <v>31.59</v>
      </c>
      <c r="AW405" s="184">
        <f>IF($W405&gt;0,INDEX('CostModel Coef'!L$17:L$18,$W405),"")</f>
        <v>17.190000000000001</v>
      </c>
      <c r="AX405" s="184">
        <f>IF($W405&gt;0,INDEX('CostModel Coef'!M$17:M$18,$W405),"")</f>
        <v>0</v>
      </c>
      <c r="AY405" s="184">
        <f>IF($W405&gt;0,INDEX('CostModel Coef'!N$17:N$18,$W405),"")</f>
        <v>0</v>
      </c>
      <c r="AZ405" s="184">
        <f>IF($W405&gt;0,INDEX('CostModel Coef'!O$17:O$18,$W405),"")</f>
        <v>-10.14</v>
      </c>
      <c r="BA405" s="184"/>
      <c r="BB405" s="116">
        <f t="shared" si="69"/>
        <v>25.304000000000002</v>
      </c>
      <c r="BC405" s="116">
        <f t="shared" si="66"/>
        <v>0</v>
      </c>
      <c r="BD405" s="116">
        <f t="shared" si="67"/>
        <v>0</v>
      </c>
      <c r="BE405" s="210"/>
      <c r="BF405" s="196">
        <f t="shared" si="68"/>
        <v>44.41</v>
      </c>
      <c r="BG405" s="210"/>
      <c r="BH405" s="210"/>
    </row>
    <row r="406" spans="1:60" hidden="1">
      <c r="A406" s="210" t="s">
        <v>2881</v>
      </c>
      <c r="B406" s="210" t="s">
        <v>1811</v>
      </c>
      <c r="C406" s="210" t="s">
        <v>1273</v>
      </c>
      <c r="D406" s="210" t="s">
        <v>1409</v>
      </c>
      <c r="E406" s="210" t="s">
        <v>129</v>
      </c>
      <c r="F406" s="210">
        <v>3</v>
      </c>
      <c r="G406" s="210">
        <v>1</v>
      </c>
      <c r="H406" s="210">
        <v>3</v>
      </c>
      <c r="I406" s="210">
        <v>75</v>
      </c>
      <c r="J406" s="210" t="s">
        <v>1833</v>
      </c>
      <c r="K406" s="210" t="s">
        <v>83</v>
      </c>
      <c r="L406" s="210">
        <v>75</v>
      </c>
      <c r="M406" s="210"/>
      <c r="N406" s="210" t="s">
        <v>117</v>
      </c>
      <c r="O406" s="210"/>
      <c r="P406" s="210" t="s">
        <v>1799</v>
      </c>
      <c r="Q406" s="210" t="s">
        <v>129</v>
      </c>
      <c r="R406" s="210"/>
      <c r="S406" s="210" t="s">
        <v>111</v>
      </c>
      <c r="T406" s="210" t="s">
        <v>2882</v>
      </c>
      <c r="U406" s="115" t="s">
        <v>105</v>
      </c>
      <c r="V406" s="210" t="str">
        <f>IF(W406=0,"out of scope",(INDEX('CostModel Coef'!$C$17:$C$18,W406)))</f>
        <v>Elec</v>
      </c>
      <c r="W406" s="210">
        <v>2</v>
      </c>
      <c r="X406" s="210"/>
      <c r="Y406" s="116">
        <f>IFERROR(VLOOKUP(C406,LF_lamp!$A$8:$AI$68,35,0)*F406,0)</f>
        <v>19.11</v>
      </c>
      <c r="Z406" s="210"/>
      <c r="AA406" s="229">
        <f>VLOOKUP(D406,LF_Ballast!$A$8:$N$220,14,FALSE)</f>
        <v>0.9</v>
      </c>
      <c r="AB406" s="229" t="b">
        <f>VLOOKUP(D406,LF_Ballast!$A$8:$I$220,9,FALSE)="Dimming"</f>
        <v>0</v>
      </c>
      <c r="AC406" s="229" t="b">
        <f>VLOOKUP(D406,LF_Ballast!$A$8:$I$220,4,FALSE)="PS"</f>
        <v>0</v>
      </c>
      <c r="AD406" s="210"/>
      <c r="AE406" s="210">
        <f t="shared" si="61"/>
        <v>3</v>
      </c>
      <c r="AF406" s="184">
        <f t="shared" si="62"/>
        <v>0</v>
      </c>
      <c r="AG406" s="184">
        <f t="shared" si="63"/>
        <v>0</v>
      </c>
      <c r="AH406" s="184">
        <f>VLOOKUP($C406,LF_lamp!$A$8:$H$68,8,FALSE)*AE406</f>
        <v>84</v>
      </c>
      <c r="AI406" s="184">
        <f>VLOOKUP($C406,LF_lamp!$A$8:$H$68,8,FALSE)*AF406</f>
        <v>0</v>
      </c>
      <c r="AJ406" s="184">
        <f>VLOOKUP($C406,LF_lamp!$A$8:$H$68,8,FALSE)*AG406</f>
        <v>0</v>
      </c>
      <c r="AK406" s="184">
        <f t="shared" si="70"/>
        <v>1</v>
      </c>
      <c r="AL406" s="184">
        <f t="shared" si="64"/>
        <v>0</v>
      </c>
      <c r="AM406" s="184">
        <f t="shared" si="65"/>
        <v>0</v>
      </c>
      <c r="AN406" s="184"/>
      <c r="AO406" s="184">
        <f>IF($W406&gt;0,INDEX('CostModel Coef'!D$17:D$18,$W406),"")</f>
        <v>21.92</v>
      </c>
      <c r="AP406" s="184">
        <f>IF($W406&gt;0,INDEX('CostModel Coef'!E$17:E$18,$W406),"")</f>
        <v>0.161</v>
      </c>
      <c r="AQ406" s="184">
        <f>IF($W406&gt;0,INDEX('CostModel Coef'!F$17:F$18,$W406),"")</f>
        <v>19</v>
      </c>
      <c r="AR406" s="184">
        <f>IF($W406&gt;0,INDEX('CostModel Coef'!G$17:G$18,$W406),"")</f>
        <v>116</v>
      </c>
      <c r="AS406" s="184">
        <f>IF($W406&gt;0,INDEX('CostModel Coef'!H$17:H$18,$W406),"")</f>
        <v>-11.27</v>
      </c>
      <c r="AT406" s="184">
        <f>IF($W406&gt;0,INDEX('CostModel Coef'!I$17:I$18,$W406),"")</f>
        <v>0.74</v>
      </c>
      <c r="AU406" s="184">
        <f>IF($W406&gt;0,INDEX('CostModel Coef'!J$17:J$18,$W406),"")</f>
        <v>1.18</v>
      </c>
      <c r="AV406" s="184">
        <f>IF($W406&gt;0,INDEX('CostModel Coef'!K$17:K$18,$W406),"")</f>
        <v>31.59</v>
      </c>
      <c r="AW406" s="184">
        <f>IF($W406&gt;0,INDEX('CostModel Coef'!L$17:L$18,$W406),"")</f>
        <v>17.190000000000001</v>
      </c>
      <c r="AX406" s="184">
        <f>IF($W406&gt;0,INDEX('CostModel Coef'!M$17:M$18,$W406),"")</f>
        <v>0</v>
      </c>
      <c r="AY406" s="184">
        <f>IF($W406&gt;0,INDEX('CostModel Coef'!N$17:N$18,$W406),"")</f>
        <v>0</v>
      </c>
      <c r="AZ406" s="184">
        <f>IF($W406&gt;0,INDEX('CostModel Coef'!O$17:O$18,$W406),"")</f>
        <v>-10.14</v>
      </c>
      <c r="BA406" s="184"/>
      <c r="BB406" s="116">
        <f t="shared" si="69"/>
        <v>25.304000000000002</v>
      </c>
      <c r="BC406" s="116">
        <f t="shared" si="66"/>
        <v>0</v>
      </c>
      <c r="BD406" s="116">
        <f t="shared" si="67"/>
        <v>0</v>
      </c>
      <c r="BE406" s="210"/>
      <c r="BF406" s="196">
        <f t="shared" si="68"/>
        <v>44.41</v>
      </c>
      <c r="BG406" s="210"/>
      <c r="BH406" s="210"/>
    </row>
    <row r="407" spans="1:60" hidden="1">
      <c r="A407" s="210" t="s">
        <v>2883</v>
      </c>
      <c r="B407" s="210" t="s">
        <v>1317</v>
      </c>
      <c r="C407" s="210" t="s">
        <v>1273</v>
      </c>
      <c r="D407" s="210" t="s">
        <v>1409</v>
      </c>
      <c r="E407" s="210" t="s">
        <v>129</v>
      </c>
      <c r="F407" s="210">
        <v>4</v>
      </c>
      <c r="G407" s="210">
        <v>1</v>
      </c>
      <c r="H407" s="210">
        <v>4</v>
      </c>
      <c r="I407" s="210">
        <v>94</v>
      </c>
      <c r="J407" s="210"/>
      <c r="K407" s="210" t="s">
        <v>83</v>
      </c>
      <c r="L407" s="210">
        <v>94</v>
      </c>
      <c r="M407" s="210"/>
      <c r="N407" s="210" t="s">
        <v>117</v>
      </c>
      <c r="O407" s="210"/>
      <c r="P407" s="210" t="s">
        <v>1799</v>
      </c>
      <c r="Q407" s="210" t="s">
        <v>129</v>
      </c>
      <c r="R407" s="210"/>
      <c r="S407" s="210" t="s">
        <v>111</v>
      </c>
      <c r="T407" s="210" t="s">
        <v>2884</v>
      </c>
      <c r="U407" s="115" t="s">
        <v>105</v>
      </c>
      <c r="V407" s="210" t="str">
        <f>IF(W407=0,"out of scope",(INDEX('CostModel Coef'!$C$17:$C$18,W407)))</f>
        <v>Elec</v>
      </c>
      <c r="W407" s="210">
        <v>2</v>
      </c>
      <c r="X407" s="210"/>
      <c r="Y407" s="116">
        <f>IFERROR(VLOOKUP(C407,LF_lamp!$A$8:$AI$68,35,0)*F407,0)</f>
        <v>25.48</v>
      </c>
      <c r="Z407" s="210"/>
      <c r="AA407" s="229">
        <f>VLOOKUP(D407,LF_Ballast!$A$8:$N$220,14,FALSE)</f>
        <v>0.9</v>
      </c>
      <c r="AB407" s="229" t="b">
        <f>VLOOKUP(D407,LF_Ballast!$A$8:$I$220,9,FALSE)="Dimming"</f>
        <v>0</v>
      </c>
      <c r="AC407" s="229" t="b">
        <f>VLOOKUP(D407,LF_Ballast!$A$8:$I$220,4,FALSE)="PS"</f>
        <v>0</v>
      </c>
      <c r="AD407" s="210"/>
      <c r="AE407" s="210">
        <f t="shared" si="61"/>
        <v>4</v>
      </c>
      <c r="AF407" s="184">
        <f t="shared" si="62"/>
        <v>0</v>
      </c>
      <c r="AG407" s="184">
        <f t="shared" si="63"/>
        <v>0</v>
      </c>
      <c r="AH407" s="184">
        <f>VLOOKUP($C407,LF_lamp!$A$8:$H$68,8,FALSE)*AE407</f>
        <v>112</v>
      </c>
      <c r="AI407" s="184">
        <f>VLOOKUP($C407,LF_lamp!$A$8:$H$68,8,FALSE)*AF407</f>
        <v>0</v>
      </c>
      <c r="AJ407" s="184">
        <f>VLOOKUP($C407,LF_lamp!$A$8:$H$68,8,FALSE)*AG407</f>
        <v>0</v>
      </c>
      <c r="AK407" s="184">
        <f t="shared" si="70"/>
        <v>1</v>
      </c>
      <c r="AL407" s="184">
        <f t="shared" si="64"/>
        <v>0</v>
      </c>
      <c r="AM407" s="184">
        <f t="shared" si="65"/>
        <v>0</v>
      </c>
      <c r="AN407" s="184"/>
      <c r="AO407" s="184">
        <f>IF($W407&gt;0,INDEX('CostModel Coef'!D$17:D$18,$W407),"")</f>
        <v>21.92</v>
      </c>
      <c r="AP407" s="184">
        <f>IF($W407&gt;0,INDEX('CostModel Coef'!E$17:E$18,$W407),"")</f>
        <v>0.161</v>
      </c>
      <c r="AQ407" s="184">
        <f>IF($W407&gt;0,INDEX('CostModel Coef'!F$17:F$18,$W407),"")</f>
        <v>19</v>
      </c>
      <c r="AR407" s="184">
        <f>IF($W407&gt;0,INDEX('CostModel Coef'!G$17:G$18,$W407),"")</f>
        <v>116</v>
      </c>
      <c r="AS407" s="184">
        <f>IF($W407&gt;0,INDEX('CostModel Coef'!H$17:H$18,$W407),"")</f>
        <v>-11.27</v>
      </c>
      <c r="AT407" s="184">
        <f>IF($W407&gt;0,INDEX('CostModel Coef'!I$17:I$18,$W407),"")</f>
        <v>0.74</v>
      </c>
      <c r="AU407" s="184">
        <f>IF($W407&gt;0,INDEX('CostModel Coef'!J$17:J$18,$W407),"")</f>
        <v>1.18</v>
      </c>
      <c r="AV407" s="184">
        <f>IF($W407&gt;0,INDEX('CostModel Coef'!K$17:K$18,$W407),"")</f>
        <v>31.59</v>
      </c>
      <c r="AW407" s="184">
        <f>IF($W407&gt;0,INDEX('CostModel Coef'!L$17:L$18,$W407),"")</f>
        <v>17.190000000000001</v>
      </c>
      <c r="AX407" s="184">
        <f>IF($W407&gt;0,INDEX('CostModel Coef'!M$17:M$18,$W407),"")</f>
        <v>0</v>
      </c>
      <c r="AY407" s="184">
        <f>IF($W407&gt;0,INDEX('CostModel Coef'!N$17:N$18,$W407),"")</f>
        <v>0</v>
      </c>
      <c r="AZ407" s="184">
        <f>IF($W407&gt;0,INDEX('CostModel Coef'!O$17:O$18,$W407),"")</f>
        <v>-10.14</v>
      </c>
      <c r="BA407" s="184"/>
      <c r="BB407" s="116">
        <f t="shared" si="69"/>
        <v>29.811999999999998</v>
      </c>
      <c r="BC407" s="116">
        <f t="shared" si="66"/>
        <v>0</v>
      </c>
      <c r="BD407" s="116">
        <f t="shared" si="67"/>
        <v>0</v>
      </c>
      <c r="BE407" s="210"/>
      <c r="BF407" s="196">
        <f t="shared" si="68"/>
        <v>55.29</v>
      </c>
      <c r="BG407" s="210"/>
      <c r="BH407" s="210"/>
    </row>
    <row r="408" spans="1:60" hidden="1">
      <c r="A408" s="210" t="s">
        <v>2885</v>
      </c>
      <c r="B408" s="210" t="s">
        <v>1811</v>
      </c>
      <c r="C408" s="210" t="s">
        <v>1273</v>
      </c>
      <c r="D408" s="210" t="s">
        <v>1409</v>
      </c>
      <c r="E408" s="210" t="s">
        <v>129</v>
      </c>
      <c r="F408" s="210">
        <v>4</v>
      </c>
      <c r="G408" s="210">
        <v>1</v>
      </c>
      <c r="H408" s="210">
        <v>4</v>
      </c>
      <c r="I408" s="210">
        <v>98</v>
      </c>
      <c r="J408" s="210" t="s">
        <v>1833</v>
      </c>
      <c r="K408" s="210" t="s">
        <v>83</v>
      </c>
      <c r="L408" s="210">
        <v>98</v>
      </c>
      <c r="M408" s="210"/>
      <c r="N408" s="210" t="s">
        <v>117</v>
      </c>
      <c r="O408" s="210"/>
      <c r="P408" s="210" t="s">
        <v>1799</v>
      </c>
      <c r="Q408" s="210" t="s">
        <v>129</v>
      </c>
      <c r="R408" s="210"/>
      <c r="S408" s="210" t="s">
        <v>111</v>
      </c>
      <c r="T408" s="210" t="s">
        <v>2886</v>
      </c>
      <c r="U408" s="115" t="s">
        <v>105</v>
      </c>
      <c r="V408" s="210" t="str">
        <f>IF(W408=0,"out of scope",(INDEX('CostModel Coef'!$C$17:$C$18,W408)))</f>
        <v>Elec</v>
      </c>
      <c r="W408" s="210">
        <v>2</v>
      </c>
      <c r="X408" s="210"/>
      <c r="Y408" s="116">
        <f>IFERROR(VLOOKUP(C408,LF_lamp!$A$8:$AI$68,35,0)*F408,0)</f>
        <v>25.48</v>
      </c>
      <c r="Z408" s="210"/>
      <c r="AA408" s="229">
        <f>VLOOKUP(D408,LF_Ballast!$A$8:$N$220,14,FALSE)</f>
        <v>0.9</v>
      </c>
      <c r="AB408" s="229" t="b">
        <f>VLOOKUP(D408,LF_Ballast!$A$8:$I$220,9,FALSE)="Dimming"</f>
        <v>0</v>
      </c>
      <c r="AC408" s="229" t="b">
        <f>VLOOKUP(D408,LF_Ballast!$A$8:$I$220,4,FALSE)="PS"</f>
        <v>0</v>
      </c>
      <c r="AD408" s="210"/>
      <c r="AE408" s="210">
        <f t="shared" si="61"/>
        <v>4</v>
      </c>
      <c r="AF408" s="184">
        <f t="shared" si="62"/>
        <v>0</v>
      </c>
      <c r="AG408" s="184">
        <f t="shared" si="63"/>
        <v>0</v>
      </c>
      <c r="AH408" s="184">
        <f>VLOOKUP($C408,LF_lamp!$A$8:$H$68,8,FALSE)*AE408</f>
        <v>112</v>
      </c>
      <c r="AI408" s="184">
        <f>VLOOKUP($C408,LF_lamp!$A$8:$H$68,8,FALSE)*AF408</f>
        <v>0</v>
      </c>
      <c r="AJ408" s="184">
        <f>VLOOKUP($C408,LF_lamp!$A$8:$H$68,8,FALSE)*AG408</f>
        <v>0</v>
      </c>
      <c r="AK408" s="184">
        <f t="shared" si="70"/>
        <v>1</v>
      </c>
      <c r="AL408" s="184">
        <f t="shared" si="64"/>
        <v>0</v>
      </c>
      <c r="AM408" s="184">
        <f t="shared" si="65"/>
        <v>0</v>
      </c>
      <c r="AN408" s="184"/>
      <c r="AO408" s="184">
        <f>IF($W408&gt;0,INDEX('CostModel Coef'!D$17:D$18,$W408),"")</f>
        <v>21.92</v>
      </c>
      <c r="AP408" s="184">
        <f>IF($W408&gt;0,INDEX('CostModel Coef'!E$17:E$18,$W408),"")</f>
        <v>0.161</v>
      </c>
      <c r="AQ408" s="184">
        <f>IF($W408&gt;0,INDEX('CostModel Coef'!F$17:F$18,$W408),"")</f>
        <v>19</v>
      </c>
      <c r="AR408" s="184">
        <f>IF($W408&gt;0,INDEX('CostModel Coef'!G$17:G$18,$W408),"")</f>
        <v>116</v>
      </c>
      <c r="AS408" s="184">
        <f>IF($W408&gt;0,INDEX('CostModel Coef'!H$17:H$18,$W408),"")</f>
        <v>-11.27</v>
      </c>
      <c r="AT408" s="184">
        <f>IF($W408&gt;0,INDEX('CostModel Coef'!I$17:I$18,$W408),"")</f>
        <v>0.74</v>
      </c>
      <c r="AU408" s="184">
        <f>IF($W408&gt;0,INDEX('CostModel Coef'!J$17:J$18,$W408),"")</f>
        <v>1.18</v>
      </c>
      <c r="AV408" s="184">
        <f>IF($W408&gt;0,INDEX('CostModel Coef'!K$17:K$18,$W408),"")</f>
        <v>31.59</v>
      </c>
      <c r="AW408" s="184">
        <f>IF($W408&gt;0,INDEX('CostModel Coef'!L$17:L$18,$W408),"")</f>
        <v>17.190000000000001</v>
      </c>
      <c r="AX408" s="184">
        <f>IF($W408&gt;0,INDEX('CostModel Coef'!M$17:M$18,$W408),"")</f>
        <v>0</v>
      </c>
      <c r="AY408" s="184">
        <f>IF($W408&gt;0,INDEX('CostModel Coef'!N$17:N$18,$W408),"")</f>
        <v>0</v>
      </c>
      <c r="AZ408" s="184">
        <f>IF($W408&gt;0,INDEX('CostModel Coef'!O$17:O$18,$W408),"")</f>
        <v>-10.14</v>
      </c>
      <c r="BA408" s="184"/>
      <c r="BB408" s="116">
        <f t="shared" si="69"/>
        <v>29.811999999999998</v>
      </c>
      <c r="BC408" s="116">
        <f t="shared" si="66"/>
        <v>0</v>
      </c>
      <c r="BD408" s="116">
        <f t="shared" si="67"/>
        <v>0</v>
      </c>
      <c r="BE408" s="210"/>
      <c r="BF408" s="196">
        <f t="shared" si="68"/>
        <v>55.29</v>
      </c>
      <c r="BG408" s="210"/>
      <c r="BH408" s="210"/>
    </row>
    <row r="409" spans="1:60" hidden="1">
      <c r="A409" s="210" t="s">
        <v>2887</v>
      </c>
      <c r="B409" s="210" t="s">
        <v>1317</v>
      </c>
      <c r="C409" s="210" t="s">
        <v>1273</v>
      </c>
      <c r="D409" s="210" t="s">
        <v>1409</v>
      </c>
      <c r="E409" s="210" t="s">
        <v>129</v>
      </c>
      <c r="F409" s="210">
        <v>2</v>
      </c>
      <c r="G409" s="210">
        <v>1</v>
      </c>
      <c r="H409" s="210">
        <v>2</v>
      </c>
      <c r="I409" s="210">
        <v>53</v>
      </c>
      <c r="J409" s="210"/>
      <c r="K409" s="210" t="s">
        <v>83</v>
      </c>
      <c r="L409" s="210">
        <v>53</v>
      </c>
      <c r="M409" s="210"/>
      <c r="N409" s="210" t="s">
        <v>117</v>
      </c>
      <c r="O409" s="210"/>
      <c r="P409" s="210" t="s">
        <v>1799</v>
      </c>
      <c r="Q409" s="210" t="s">
        <v>136</v>
      </c>
      <c r="R409" s="210"/>
      <c r="S409" s="210" t="s">
        <v>111</v>
      </c>
      <c r="T409" s="210" t="s">
        <v>2888</v>
      </c>
      <c r="U409" s="115" t="s">
        <v>105</v>
      </c>
      <c r="V409" s="210" t="str">
        <f>IF(W409=0,"out of scope",(INDEX('CostModel Coef'!$C$17:$C$18,W409)))</f>
        <v>Elec</v>
      </c>
      <c r="W409" s="210">
        <v>2</v>
      </c>
      <c r="X409" s="210"/>
      <c r="Y409" s="116">
        <f>IFERROR(VLOOKUP(C409,LF_lamp!$A$8:$AI$68,35,0)*F409,0)</f>
        <v>12.74</v>
      </c>
      <c r="Z409" s="210"/>
      <c r="AA409" s="229">
        <f>VLOOKUP(D409,LF_Ballast!$A$8:$N$220,14,FALSE)</f>
        <v>0.9</v>
      </c>
      <c r="AB409" s="229" t="b">
        <f>VLOOKUP(D409,LF_Ballast!$A$8:$I$220,9,FALSE)="Dimming"</f>
        <v>0</v>
      </c>
      <c r="AC409" s="229" t="b">
        <f>VLOOKUP(D409,LF_Ballast!$A$8:$I$220,4,FALSE)="PS"</f>
        <v>0</v>
      </c>
      <c r="AD409" s="210"/>
      <c r="AE409" s="210">
        <f t="shared" si="61"/>
        <v>2</v>
      </c>
      <c r="AF409" s="184">
        <f t="shared" si="62"/>
        <v>0</v>
      </c>
      <c r="AG409" s="184">
        <f t="shared" si="63"/>
        <v>0</v>
      </c>
      <c r="AH409" s="184">
        <f>VLOOKUP($C409,LF_lamp!$A$8:$H$68,8,FALSE)*AE409</f>
        <v>56</v>
      </c>
      <c r="AI409" s="184">
        <f>VLOOKUP($C409,LF_lamp!$A$8:$H$68,8,FALSE)*AF409</f>
        <v>0</v>
      </c>
      <c r="AJ409" s="184">
        <f>VLOOKUP($C409,LF_lamp!$A$8:$H$68,8,FALSE)*AG409</f>
        <v>0</v>
      </c>
      <c r="AK409" s="184">
        <f t="shared" si="70"/>
        <v>1</v>
      </c>
      <c r="AL409" s="184">
        <f t="shared" si="64"/>
        <v>0</v>
      </c>
      <c r="AM409" s="184">
        <f t="shared" si="65"/>
        <v>0</v>
      </c>
      <c r="AN409" s="184"/>
      <c r="AO409" s="184">
        <f>IF($W409&gt;0,INDEX('CostModel Coef'!D$17:D$18,$W409),"")</f>
        <v>21.92</v>
      </c>
      <c r="AP409" s="184">
        <f>IF($W409&gt;0,INDEX('CostModel Coef'!E$17:E$18,$W409),"")</f>
        <v>0.161</v>
      </c>
      <c r="AQ409" s="184">
        <f>IF($W409&gt;0,INDEX('CostModel Coef'!F$17:F$18,$W409),"")</f>
        <v>19</v>
      </c>
      <c r="AR409" s="184">
        <f>IF($W409&gt;0,INDEX('CostModel Coef'!G$17:G$18,$W409),"")</f>
        <v>116</v>
      </c>
      <c r="AS409" s="184">
        <f>IF($W409&gt;0,INDEX('CostModel Coef'!H$17:H$18,$W409),"")</f>
        <v>-11.27</v>
      </c>
      <c r="AT409" s="184">
        <f>IF($W409&gt;0,INDEX('CostModel Coef'!I$17:I$18,$W409),"")</f>
        <v>0.74</v>
      </c>
      <c r="AU409" s="184">
        <f>IF($W409&gt;0,INDEX('CostModel Coef'!J$17:J$18,$W409),"")</f>
        <v>1.18</v>
      </c>
      <c r="AV409" s="184">
        <f>IF($W409&gt;0,INDEX('CostModel Coef'!K$17:K$18,$W409),"")</f>
        <v>31.59</v>
      </c>
      <c r="AW409" s="184">
        <f>IF($W409&gt;0,INDEX('CostModel Coef'!L$17:L$18,$W409),"")</f>
        <v>17.190000000000001</v>
      </c>
      <c r="AX409" s="184">
        <f>IF($W409&gt;0,INDEX('CostModel Coef'!M$17:M$18,$W409),"")</f>
        <v>0</v>
      </c>
      <c r="AY409" s="184">
        <f>IF($W409&gt;0,INDEX('CostModel Coef'!N$17:N$18,$W409),"")</f>
        <v>0</v>
      </c>
      <c r="AZ409" s="184">
        <f>IF($W409&gt;0,INDEX('CostModel Coef'!O$17:O$18,$W409),"")</f>
        <v>-10.14</v>
      </c>
      <c r="BA409" s="184"/>
      <c r="BB409" s="116">
        <f t="shared" si="69"/>
        <v>20.795999999999999</v>
      </c>
      <c r="BC409" s="116">
        <f t="shared" si="66"/>
        <v>0</v>
      </c>
      <c r="BD409" s="116">
        <f t="shared" si="67"/>
        <v>0</v>
      </c>
      <c r="BE409" s="210"/>
      <c r="BF409" s="196">
        <f t="shared" si="68"/>
        <v>33.54</v>
      </c>
      <c r="BG409" s="210"/>
      <c r="BH409" s="210"/>
    </row>
    <row r="410" spans="1:60" hidden="1">
      <c r="A410" s="210" t="s">
        <v>2889</v>
      </c>
      <c r="B410" s="210" t="s">
        <v>1317</v>
      </c>
      <c r="C410" s="210" t="s">
        <v>1273</v>
      </c>
      <c r="D410" s="210" t="s">
        <v>1491</v>
      </c>
      <c r="E410" s="210" t="s">
        <v>129</v>
      </c>
      <c r="F410" s="210">
        <v>4</v>
      </c>
      <c r="G410" s="210">
        <v>2</v>
      </c>
      <c r="H410" s="210">
        <v>2</v>
      </c>
      <c r="I410" s="210">
        <v>124</v>
      </c>
      <c r="J410" s="210"/>
      <c r="K410" s="210" t="s">
        <v>83</v>
      </c>
      <c r="L410" s="210">
        <v>124</v>
      </c>
      <c r="M410" s="210"/>
      <c r="N410" s="210" t="s">
        <v>117</v>
      </c>
      <c r="O410" s="210"/>
      <c r="P410" s="210" t="s">
        <v>1799</v>
      </c>
      <c r="Q410" s="210" t="s">
        <v>129</v>
      </c>
      <c r="R410" s="210"/>
      <c r="S410" s="210" t="s">
        <v>111</v>
      </c>
      <c r="T410" s="210" t="s">
        <v>2890</v>
      </c>
      <c r="U410" s="115" t="s">
        <v>105</v>
      </c>
      <c r="V410" s="210" t="str">
        <f>IF(W410=0,"out of scope",(INDEX('CostModel Coef'!$C$17:$C$18,W410)))</f>
        <v>Elec</v>
      </c>
      <c r="W410" s="210">
        <v>2</v>
      </c>
      <c r="X410" s="210"/>
      <c r="Y410" s="116">
        <f>IFERROR(VLOOKUP(C410,LF_lamp!$A$8:$AI$68,35,0)*F410,0)</f>
        <v>25.48</v>
      </c>
      <c r="Z410" s="210"/>
      <c r="AA410" s="229">
        <f>VLOOKUP(D410,LF_Ballast!$A$8:$N$220,14,FALSE)</f>
        <v>0.82499999999999996</v>
      </c>
      <c r="AB410" s="229" t="b">
        <f>VLOOKUP(D410,LF_Ballast!$A$8:$I$220,9,FALSE)="Dimming"</f>
        <v>0</v>
      </c>
      <c r="AC410" s="229" t="b">
        <f>VLOOKUP(D410,LF_Ballast!$A$8:$I$220,4,FALSE)="PS"</f>
        <v>0</v>
      </c>
      <c r="AD410" s="210"/>
      <c r="AE410" s="210">
        <f t="shared" si="61"/>
        <v>2</v>
      </c>
      <c r="AF410" s="184">
        <f t="shared" si="62"/>
        <v>0</v>
      </c>
      <c r="AG410" s="184">
        <f t="shared" si="63"/>
        <v>0</v>
      </c>
      <c r="AH410" s="184">
        <f>VLOOKUP($C410,LF_lamp!$A$8:$H$68,8,FALSE)*AE410</f>
        <v>56</v>
      </c>
      <c r="AI410" s="184">
        <f>VLOOKUP($C410,LF_lamp!$A$8:$H$68,8,FALSE)*AF410</f>
        <v>0</v>
      </c>
      <c r="AJ410" s="184">
        <f>VLOOKUP($C410,LF_lamp!$A$8:$H$68,8,FALSE)*AG410</f>
        <v>0</v>
      </c>
      <c r="AK410" s="184">
        <f t="shared" si="70"/>
        <v>2</v>
      </c>
      <c r="AL410" s="184">
        <f t="shared" si="64"/>
        <v>0</v>
      </c>
      <c r="AM410" s="184">
        <f t="shared" si="65"/>
        <v>0</v>
      </c>
      <c r="AN410" s="184"/>
      <c r="AO410" s="184">
        <f>IF($W410&gt;0,INDEX('CostModel Coef'!D$17:D$18,$W410),"")</f>
        <v>21.92</v>
      </c>
      <c r="AP410" s="184">
        <f>IF($W410&gt;0,INDEX('CostModel Coef'!E$17:E$18,$W410),"")</f>
        <v>0.161</v>
      </c>
      <c r="AQ410" s="184">
        <f>IF($W410&gt;0,INDEX('CostModel Coef'!F$17:F$18,$W410),"")</f>
        <v>19</v>
      </c>
      <c r="AR410" s="184">
        <f>IF($W410&gt;0,INDEX('CostModel Coef'!G$17:G$18,$W410),"")</f>
        <v>116</v>
      </c>
      <c r="AS410" s="184">
        <f>IF($W410&gt;0,INDEX('CostModel Coef'!H$17:H$18,$W410),"")</f>
        <v>-11.27</v>
      </c>
      <c r="AT410" s="184">
        <f>IF($W410&gt;0,INDEX('CostModel Coef'!I$17:I$18,$W410),"")</f>
        <v>0.74</v>
      </c>
      <c r="AU410" s="184">
        <f>IF($W410&gt;0,INDEX('CostModel Coef'!J$17:J$18,$W410),"")</f>
        <v>1.18</v>
      </c>
      <c r="AV410" s="184">
        <f>IF($W410&gt;0,INDEX('CostModel Coef'!K$17:K$18,$W410),"")</f>
        <v>31.59</v>
      </c>
      <c r="AW410" s="184">
        <f>IF($W410&gt;0,INDEX('CostModel Coef'!L$17:L$18,$W410),"")</f>
        <v>17.190000000000001</v>
      </c>
      <c r="AX410" s="184">
        <f>IF($W410&gt;0,INDEX('CostModel Coef'!M$17:M$18,$W410),"")</f>
        <v>0</v>
      </c>
      <c r="AY410" s="184">
        <f>IF($W410&gt;0,INDEX('CostModel Coef'!N$17:N$18,$W410),"")</f>
        <v>0</v>
      </c>
      <c r="AZ410" s="184">
        <f>IF($W410&gt;0,INDEX('CostModel Coef'!O$17:O$18,$W410),"")</f>
        <v>-10.14</v>
      </c>
      <c r="BA410" s="184"/>
      <c r="BB410" s="116">
        <f t="shared" si="69"/>
        <v>41.591999999999999</v>
      </c>
      <c r="BC410" s="116">
        <f t="shared" si="66"/>
        <v>0</v>
      </c>
      <c r="BD410" s="116">
        <f t="shared" si="67"/>
        <v>0</v>
      </c>
      <c r="BE410" s="210"/>
      <c r="BF410" s="196">
        <f t="shared" si="68"/>
        <v>67.069999999999993</v>
      </c>
      <c r="BG410" s="210"/>
      <c r="BH410" s="210"/>
    </row>
    <row r="411" spans="1:60" hidden="1">
      <c r="A411" s="210" t="s">
        <v>2891</v>
      </c>
      <c r="B411" s="210" t="s">
        <v>1317</v>
      </c>
      <c r="C411" s="210" t="s">
        <v>1273</v>
      </c>
      <c r="D411" s="210" t="s">
        <v>1491</v>
      </c>
      <c r="E411" s="210" t="s">
        <v>129</v>
      </c>
      <c r="F411" s="210">
        <v>1</v>
      </c>
      <c r="G411" s="210">
        <v>1</v>
      </c>
      <c r="H411" s="210">
        <v>1</v>
      </c>
      <c r="I411" s="210">
        <v>24</v>
      </c>
      <c r="J411" s="210"/>
      <c r="K411" s="210" t="s">
        <v>83</v>
      </c>
      <c r="L411" s="210">
        <v>24</v>
      </c>
      <c r="M411" s="210"/>
      <c r="N411" s="210" t="s">
        <v>117</v>
      </c>
      <c r="O411" s="210"/>
      <c r="P411" s="210" t="s">
        <v>1799</v>
      </c>
      <c r="Q411" s="210" t="s">
        <v>129</v>
      </c>
      <c r="R411" s="210"/>
      <c r="S411" s="210" t="s">
        <v>111</v>
      </c>
      <c r="T411" s="210" t="s">
        <v>2892</v>
      </c>
      <c r="U411" s="115" t="s">
        <v>105</v>
      </c>
      <c r="V411" s="210" t="str">
        <f>IF(W411=0,"out of scope",(INDEX('CostModel Coef'!$C$17:$C$18,W411)))</f>
        <v>Elec</v>
      </c>
      <c r="W411" s="210">
        <v>2</v>
      </c>
      <c r="X411" s="210"/>
      <c r="Y411" s="116">
        <f>IFERROR(VLOOKUP(C411,LF_lamp!$A$8:$AI$68,35,0)*F411,0)</f>
        <v>6.37</v>
      </c>
      <c r="Z411" s="210"/>
      <c r="AA411" s="229">
        <f>VLOOKUP(D411,LF_Ballast!$A$8:$N$220,14,FALSE)</f>
        <v>0.82499999999999996</v>
      </c>
      <c r="AB411" s="229" t="b">
        <f>VLOOKUP(D411,LF_Ballast!$A$8:$I$220,9,FALSE)="Dimming"</f>
        <v>0</v>
      </c>
      <c r="AC411" s="229" t="b">
        <f>VLOOKUP(D411,LF_Ballast!$A$8:$I$220,4,FALSE)="PS"</f>
        <v>0</v>
      </c>
      <c r="AD411" s="210"/>
      <c r="AE411" s="210">
        <f t="shared" si="61"/>
        <v>1</v>
      </c>
      <c r="AF411" s="184">
        <f t="shared" si="62"/>
        <v>0</v>
      </c>
      <c r="AG411" s="184">
        <f t="shared" si="63"/>
        <v>0</v>
      </c>
      <c r="AH411" s="184">
        <f>VLOOKUP($C411,LF_lamp!$A$8:$H$68,8,FALSE)*AE411</f>
        <v>28</v>
      </c>
      <c r="AI411" s="184">
        <f>VLOOKUP($C411,LF_lamp!$A$8:$H$68,8,FALSE)*AF411</f>
        <v>0</v>
      </c>
      <c r="AJ411" s="184">
        <f>VLOOKUP($C411,LF_lamp!$A$8:$H$68,8,FALSE)*AG411</f>
        <v>0</v>
      </c>
      <c r="AK411" s="184">
        <f t="shared" si="70"/>
        <v>1</v>
      </c>
      <c r="AL411" s="184">
        <f t="shared" si="64"/>
        <v>0</v>
      </c>
      <c r="AM411" s="184">
        <f t="shared" si="65"/>
        <v>0</v>
      </c>
      <c r="AN411" s="184"/>
      <c r="AO411" s="184">
        <f>IF($W411&gt;0,INDEX('CostModel Coef'!D$17:D$18,$W411),"")</f>
        <v>21.92</v>
      </c>
      <c r="AP411" s="184">
        <f>IF($W411&gt;0,INDEX('CostModel Coef'!E$17:E$18,$W411),"")</f>
        <v>0.161</v>
      </c>
      <c r="AQ411" s="184">
        <f>IF($W411&gt;0,INDEX('CostModel Coef'!F$17:F$18,$W411),"")</f>
        <v>19</v>
      </c>
      <c r="AR411" s="184">
        <f>IF($W411&gt;0,INDEX('CostModel Coef'!G$17:G$18,$W411),"")</f>
        <v>116</v>
      </c>
      <c r="AS411" s="184">
        <f>IF($W411&gt;0,INDEX('CostModel Coef'!H$17:H$18,$W411),"")</f>
        <v>-11.27</v>
      </c>
      <c r="AT411" s="184">
        <f>IF($W411&gt;0,INDEX('CostModel Coef'!I$17:I$18,$W411),"")</f>
        <v>0.74</v>
      </c>
      <c r="AU411" s="184">
        <f>IF($W411&gt;0,INDEX('CostModel Coef'!J$17:J$18,$W411),"")</f>
        <v>1.18</v>
      </c>
      <c r="AV411" s="184">
        <f>IF($W411&gt;0,INDEX('CostModel Coef'!K$17:K$18,$W411),"")</f>
        <v>31.59</v>
      </c>
      <c r="AW411" s="184">
        <f>IF($W411&gt;0,INDEX('CostModel Coef'!L$17:L$18,$W411),"")</f>
        <v>17.190000000000001</v>
      </c>
      <c r="AX411" s="184">
        <f>IF($W411&gt;0,INDEX('CostModel Coef'!M$17:M$18,$W411),"")</f>
        <v>0</v>
      </c>
      <c r="AY411" s="184">
        <f>IF($W411&gt;0,INDEX('CostModel Coef'!N$17:N$18,$W411),"")</f>
        <v>0</v>
      </c>
      <c r="AZ411" s="184">
        <f>IF($W411&gt;0,INDEX('CostModel Coef'!O$17:O$18,$W411),"")</f>
        <v>-10.14</v>
      </c>
      <c r="BA411" s="184"/>
      <c r="BB411" s="116">
        <f t="shared" si="69"/>
        <v>16.288</v>
      </c>
      <c r="BC411" s="116">
        <f t="shared" si="66"/>
        <v>0</v>
      </c>
      <c r="BD411" s="116">
        <f t="shared" si="67"/>
        <v>0</v>
      </c>
      <c r="BE411" s="210"/>
      <c r="BF411" s="196">
        <f t="shared" si="68"/>
        <v>22.66</v>
      </c>
      <c r="BG411" s="210"/>
      <c r="BH411" s="210"/>
    </row>
    <row r="412" spans="1:60" hidden="1">
      <c r="A412" s="210" t="s">
        <v>2893</v>
      </c>
      <c r="B412" s="210" t="s">
        <v>1811</v>
      </c>
      <c r="C412" s="210" t="s">
        <v>1273</v>
      </c>
      <c r="D412" s="210" t="s">
        <v>1491</v>
      </c>
      <c r="E412" s="210" t="s">
        <v>129</v>
      </c>
      <c r="F412" s="210">
        <v>2</v>
      </c>
      <c r="G412" s="210">
        <v>1</v>
      </c>
      <c r="H412" s="210">
        <v>2</v>
      </c>
      <c r="I412" s="210">
        <v>42</v>
      </c>
      <c r="J412" s="210" t="s">
        <v>1833</v>
      </c>
      <c r="K412" s="210" t="s">
        <v>83</v>
      </c>
      <c r="L412" s="210">
        <v>42</v>
      </c>
      <c r="M412" s="210"/>
      <c r="N412" s="210" t="s">
        <v>117</v>
      </c>
      <c r="O412" s="210"/>
      <c r="P412" s="210" t="s">
        <v>1799</v>
      </c>
      <c r="Q412" s="210" t="s">
        <v>129</v>
      </c>
      <c r="R412" s="210"/>
      <c r="S412" s="210" t="s">
        <v>111</v>
      </c>
      <c r="T412" s="210" t="s">
        <v>2894</v>
      </c>
      <c r="U412" s="115" t="s">
        <v>105</v>
      </c>
      <c r="V412" s="210" t="str">
        <f>IF(W412=0,"out of scope",(INDEX('CostModel Coef'!$C$17:$C$18,W412)))</f>
        <v>Elec</v>
      </c>
      <c r="W412" s="210">
        <v>2</v>
      </c>
      <c r="X412" s="210"/>
      <c r="Y412" s="116">
        <f>IFERROR(VLOOKUP(C412,LF_lamp!$A$8:$AI$68,35,0)*F412,0)</f>
        <v>12.74</v>
      </c>
      <c r="Z412" s="210"/>
      <c r="AA412" s="229">
        <f>VLOOKUP(D412,LF_Ballast!$A$8:$N$220,14,FALSE)</f>
        <v>0.82499999999999996</v>
      </c>
      <c r="AB412" s="229" t="b">
        <f>VLOOKUP(D412,LF_Ballast!$A$8:$I$220,9,FALSE)="Dimming"</f>
        <v>0</v>
      </c>
      <c r="AC412" s="229" t="b">
        <f>VLOOKUP(D412,LF_Ballast!$A$8:$I$220,4,FALSE)="PS"</f>
        <v>0</v>
      </c>
      <c r="AD412" s="210"/>
      <c r="AE412" s="210">
        <f t="shared" si="61"/>
        <v>2</v>
      </c>
      <c r="AF412" s="184">
        <f t="shared" si="62"/>
        <v>0</v>
      </c>
      <c r="AG412" s="184">
        <f t="shared" si="63"/>
        <v>0</v>
      </c>
      <c r="AH412" s="184">
        <f>VLOOKUP($C412,LF_lamp!$A$8:$H$68,8,FALSE)*AE412</f>
        <v>56</v>
      </c>
      <c r="AI412" s="184">
        <f>VLOOKUP($C412,LF_lamp!$A$8:$H$68,8,FALSE)*AF412</f>
        <v>0</v>
      </c>
      <c r="AJ412" s="184">
        <f>VLOOKUP($C412,LF_lamp!$A$8:$H$68,8,FALSE)*AG412</f>
        <v>0</v>
      </c>
      <c r="AK412" s="184">
        <f t="shared" si="70"/>
        <v>1</v>
      </c>
      <c r="AL412" s="184">
        <f t="shared" si="64"/>
        <v>0</v>
      </c>
      <c r="AM412" s="184">
        <f t="shared" si="65"/>
        <v>0</v>
      </c>
      <c r="AN412" s="184"/>
      <c r="AO412" s="184">
        <f>IF($W412&gt;0,INDEX('CostModel Coef'!D$17:D$18,$W412),"")</f>
        <v>21.92</v>
      </c>
      <c r="AP412" s="184">
        <f>IF($W412&gt;0,INDEX('CostModel Coef'!E$17:E$18,$W412),"")</f>
        <v>0.161</v>
      </c>
      <c r="AQ412" s="184">
        <f>IF($W412&gt;0,INDEX('CostModel Coef'!F$17:F$18,$W412),"")</f>
        <v>19</v>
      </c>
      <c r="AR412" s="184">
        <f>IF($W412&gt;0,INDEX('CostModel Coef'!G$17:G$18,$W412),"")</f>
        <v>116</v>
      </c>
      <c r="AS412" s="184">
        <f>IF($W412&gt;0,INDEX('CostModel Coef'!H$17:H$18,$W412),"")</f>
        <v>-11.27</v>
      </c>
      <c r="AT412" s="184">
        <f>IF($W412&gt;0,INDEX('CostModel Coef'!I$17:I$18,$W412),"")</f>
        <v>0.74</v>
      </c>
      <c r="AU412" s="184">
        <f>IF($W412&gt;0,INDEX('CostModel Coef'!J$17:J$18,$W412),"")</f>
        <v>1.18</v>
      </c>
      <c r="AV412" s="184">
        <f>IF($W412&gt;0,INDEX('CostModel Coef'!K$17:K$18,$W412),"")</f>
        <v>31.59</v>
      </c>
      <c r="AW412" s="184">
        <f>IF($W412&gt;0,INDEX('CostModel Coef'!L$17:L$18,$W412),"")</f>
        <v>17.190000000000001</v>
      </c>
      <c r="AX412" s="184">
        <f>IF($W412&gt;0,INDEX('CostModel Coef'!M$17:M$18,$W412),"")</f>
        <v>0</v>
      </c>
      <c r="AY412" s="184">
        <f>IF($W412&gt;0,INDEX('CostModel Coef'!N$17:N$18,$W412),"")</f>
        <v>0</v>
      </c>
      <c r="AZ412" s="184">
        <f>IF($W412&gt;0,INDEX('CostModel Coef'!O$17:O$18,$W412),"")</f>
        <v>-10.14</v>
      </c>
      <c r="BA412" s="184"/>
      <c r="BB412" s="116">
        <f t="shared" si="69"/>
        <v>20.795999999999999</v>
      </c>
      <c r="BC412" s="116">
        <f t="shared" si="66"/>
        <v>0</v>
      </c>
      <c r="BD412" s="116">
        <f t="shared" si="67"/>
        <v>0</v>
      </c>
      <c r="BE412" s="210"/>
      <c r="BF412" s="196">
        <f t="shared" si="68"/>
        <v>33.54</v>
      </c>
      <c r="BG412" s="210"/>
      <c r="BH412" s="210"/>
    </row>
    <row r="413" spans="1:60" hidden="1">
      <c r="A413" s="210" t="s">
        <v>2895</v>
      </c>
      <c r="B413" s="210" t="s">
        <v>1317</v>
      </c>
      <c r="C413" s="210" t="s">
        <v>1273</v>
      </c>
      <c r="D413" s="210" t="s">
        <v>1491</v>
      </c>
      <c r="E413" s="210" t="s">
        <v>129</v>
      </c>
      <c r="F413" s="210">
        <v>2</v>
      </c>
      <c r="G413" s="210">
        <v>1</v>
      </c>
      <c r="H413" s="210">
        <v>2</v>
      </c>
      <c r="I413" s="210">
        <v>44</v>
      </c>
      <c r="J413" s="210"/>
      <c r="K413" s="210" t="s">
        <v>83</v>
      </c>
      <c r="L413" s="210">
        <v>44</v>
      </c>
      <c r="M413" s="210"/>
      <c r="N413" s="210" t="s">
        <v>117</v>
      </c>
      <c r="O413" s="210"/>
      <c r="P413" s="210" t="s">
        <v>1799</v>
      </c>
      <c r="Q413" s="210" t="s">
        <v>129</v>
      </c>
      <c r="R413" s="210"/>
      <c r="S413" s="210" t="s">
        <v>111</v>
      </c>
      <c r="T413" s="210" t="s">
        <v>2896</v>
      </c>
      <c r="U413" s="115" t="s">
        <v>105</v>
      </c>
      <c r="V413" s="210" t="str">
        <f>IF(W413=0,"out of scope",(INDEX('CostModel Coef'!$C$17:$C$18,W413)))</f>
        <v>Elec</v>
      </c>
      <c r="W413" s="210">
        <v>2</v>
      </c>
      <c r="X413" s="210"/>
      <c r="Y413" s="116">
        <f>IFERROR(VLOOKUP(C413,LF_lamp!$A$8:$AI$68,35,0)*F413,0)</f>
        <v>12.74</v>
      </c>
      <c r="Z413" s="210"/>
      <c r="AA413" s="229">
        <f>VLOOKUP(D413,LF_Ballast!$A$8:$N$220,14,FALSE)</f>
        <v>0.82499999999999996</v>
      </c>
      <c r="AB413" s="229" t="b">
        <f>VLOOKUP(D413,LF_Ballast!$A$8:$I$220,9,FALSE)="Dimming"</f>
        <v>0</v>
      </c>
      <c r="AC413" s="229" t="b">
        <f>VLOOKUP(D413,LF_Ballast!$A$8:$I$220,4,FALSE)="PS"</f>
        <v>0</v>
      </c>
      <c r="AD413" s="210"/>
      <c r="AE413" s="210">
        <f t="shared" si="61"/>
        <v>2</v>
      </c>
      <c r="AF413" s="184">
        <f t="shared" si="62"/>
        <v>0</v>
      </c>
      <c r="AG413" s="184">
        <f t="shared" si="63"/>
        <v>0</v>
      </c>
      <c r="AH413" s="184">
        <f>VLOOKUP($C413,LF_lamp!$A$8:$H$68,8,FALSE)*AE413</f>
        <v>56</v>
      </c>
      <c r="AI413" s="184">
        <f>VLOOKUP($C413,LF_lamp!$A$8:$H$68,8,FALSE)*AF413</f>
        <v>0</v>
      </c>
      <c r="AJ413" s="184">
        <f>VLOOKUP($C413,LF_lamp!$A$8:$H$68,8,FALSE)*AG413</f>
        <v>0</v>
      </c>
      <c r="AK413" s="184">
        <f t="shared" si="70"/>
        <v>1</v>
      </c>
      <c r="AL413" s="184">
        <f t="shared" si="64"/>
        <v>0</v>
      </c>
      <c r="AM413" s="184">
        <f t="shared" si="65"/>
        <v>0</v>
      </c>
      <c r="AN413" s="184"/>
      <c r="AO413" s="184">
        <f>IF($W413&gt;0,INDEX('CostModel Coef'!D$17:D$18,$W413),"")</f>
        <v>21.92</v>
      </c>
      <c r="AP413" s="184">
        <f>IF($W413&gt;0,INDEX('CostModel Coef'!E$17:E$18,$W413),"")</f>
        <v>0.161</v>
      </c>
      <c r="AQ413" s="184">
        <f>IF($W413&gt;0,INDEX('CostModel Coef'!F$17:F$18,$W413),"")</f>
        <v>19</v>
      </c>
      <c r="AR413" s="184">
        <f>IF($W413&gt;0,INDEX('CostModel Coef'!G$17:G$18,$W413),"")</f>
        <v>116</v>
      </c>
      <c r="AS413" s="184">
        <f>IF($W413&gt;0,INDEX('CostModel Coef'!H$17:H$18,$W413),"")</f>
        <v>-11.27</v>
      </c>
      <c r="AT413" s="184">
        <f>IF($W413&gt;0,INDEX('CostModel Coef'!I$17:I$18,$W413),"")</f>
        <v>0.74</v>
      </c>
      <c r="AU413" s="184">
        <f>IF($W413&gt;0,INDEX('CostModel Coef'!J$17:J$18,$W413),"")</f>
        <v>1.18</v>
      </c>
      <c r="AV413" s="184">
        <f>IF($W413&gt;0,INDEX('CostModel Coef'!K$17:K$18,$W413),"")</f>
        <v>31.59</v>
      </c>
      <c r="AW413" s="184">
        <f>IF($W413&gt;0,INDEX('CostModel Coef'!L$17:L$18,$W413),"")</f>
        <v>17.190000000000001</v>
      </c>
      <c r="AX413" s="184">
        <f>IF($W413&gt;0,INDEX('CostModel Coef'!M$17:M$18,$W413),"")</f>
        <v>0</v>
      </c>
      <c r="AY413" s="184">
        <f>IF($W413&gt;0,INDEX('CostModel Coef'!N$17:N$18,$W413),"")</f>
        <v>0</v>
      </c>
      <c r="AZ413" s="184">
        <f>IF($W413&gt;0,INDEX('CostModel Coef'!O$17:O$18,$W413),"")</f>
        <v>-10.14</v>
      </c>
      <c r="BA413" s="184"/>
      <c r="BB413" s="116">
        <f t="shared" si="69"/>
        <v>20.795999999999999</v>
      </c>
      <c r="BC413" s="116">
        <f t="shared" si="66"/>
        <v>0</v>
      </c>
      <c r="BD413" s="116">
        <f t="shared" si="67"/>
        <v>0</v>
      </c>
      <c r="BE413" s="210"/>
      <c r="BF413" s="196">
        <f t="shared" si="68"/>
        <v>33.54</v>
      </c>
      <c r="BG413" s="210"/>
      <c r="BH413" s="210"/>
    </row>
    <row r="414" spans="1:60" hidden="1">
      <c r="A414" s="210" t="s">
        <v>2897</v>
      </c>
      <c r="B414" s="210" t="s">
        <v>1317</v>
      </c>
      <c r="C414" s="210" t="s">
        <v>1273</v>
      </c>
      <c r="D414" s="210" t="s">
        <v>1491</v>
      </c>
      <c r="E414" s="210" t="s">
        <v>129</v>
      </c>
      <c r="F414" s="210">
        <v>3</v>
      </c>
      <c r="G414" s="210">
        <v>1</v>
      </c>
      <c r="H414" s="210">
        <v>3</v>
      </c>
      <c r="I414" s="210">
        <v>65</v>
      </c>
      <c r="J414" s="210"/>
      <c r="K414" s="210" t="s">
        <v>83</v>
      </c>
      <c r="L414" s="210">
        <v>65</v>
      </c>
      <c r="M414" s="210"/>
      <c r="N414" s="210" t="s">
        <v>117</v>
      </c>
      <c r="O414" s="210"/>
      <c r="P414" s="210" t="s">
        <v>1799</v>
      </c>
      <c r="Q414" s="210" t="s">
        <v>129</v>
      </c>
      <c r="R414" s="210"/>
      <c r="S414" s="210" t="s">
        <v>111</v>
      </c>
      <c r="T414" s="210" t="s">
        <v>2898</v>
      </c>
      <c r="U414" s="115" t="s">
        <v>105</v>
      </c>
      <c r="V414" s="210" t="str">
        <f>IF(W414=0,"out of scope",(INDEX('CostModel Coef'!$C$17:$C$18,W414)))</f>
        <v>Elec</v>
      </c>
      <c r="W414" s="210">
        <v>2</v>
      </c>
      <c r="X414" s="210"/>
      <c r="Y414" s="116">
        <f>IFERROR(VLOOKUP(C414,LF_lamp!$A$8:$AI$68,35,0)*F414,0)</f>
        <v>19.11</v>
      </c>
      <c r="Z414" s="210"/>
      <c r="AA414" s="229">
        <f>VLOOKUP(D414,LF_Ballast!$A$8:$N$220,14,FALSE)</f>
        <v>0.82499999999999996</v>
      </c>
      <c r="AB414" s="229" t="b">
        <f>VLOOKUP(D414,LF_Ballast!$A$8:$I$220,9,FALSE)="Dimming"</f>
        <v>0</v>
      </c>
      <c r="AC414" s="229" t="b">
        <f>VLOOKUP(D414,LF_Ballast!$A$8:$I$220,4,FALSE)="PS"</f>
        <v>0</v>
      </c>
      <c r="AD414" s="210"/>
      <c r="AE414" s="210">
        <f t="shared" si="61"/>
        <v>3</v>
      </c>
      <c r="AF414" s="184">
        <f t="shared" si="62"/>
        <v>0</v>
      </c>
      <c r="AG414" s="184">
        <f t="shared" si="63"/>
        <v>0</v>
      </c>
      <c r="AH414" s="184">
        <f>VLOOKUP($C414,LF_lamp!$A$8:$H$68,8,FALSE)*AE414</f>
        <v>84</v>
      </c>
      <c r="AI414" s="184">
        <f>VLOOKUP($C414,LF_lamp!$A$8:$H$68,8,FALSE)*AF414</f>
        <v>0</v>
      </c>
      <c r="AJ414" s="184">
        <f>VLOOKUP($C414,LF_lamp!$A$8:$H$68,8,FALSE)*AG414</f>
        <v>0</v>
      </c>
      <c r="AK414" s="184">
        <f t="shared" si="70"/>
        <v>1</v>
      </c>
      <c r="AL414" s="184">
        <f t="shared" si="64"/>
        <v>0</v>
      </c>
      <c r="AM414" s="184">
        <f t="shared" si="65"/>
        <v>0</v>
      </c>
      <c r="AN414" s="184"/>
      <c r="AO414" s="184">
        <f>IF($W414&gt;0,INDEX('CostModel Coef'!D$17:D$18,$W414),"")</f>
        <v>21.92</v>
      </c>
      <c r="AP414" s="184">
        <f>IF($W414&gt;0,INDEX('CostModel Coef'!E$17:E$18,$W414),"")</f>
        <v>0.161</v>
      </c>
      <c r="AQ414" s="184">
        <f>IF($W414&gt;0,INDEX('CostModel Coef'!F$17:F$18,$W414),"")</f>
        <v>19</v>
      </c>
      <c r="AR414" s="184">
        <f>IF($W414&gt;0,INDEX('CostModel Coef'!G$17:G$18,$W414),"")</f>
        <v>116</v>
      </c>
      <c r="AS414" s="184">
        <f>IF($W414&gt;0,INDEX('CostModel Coef'!H$17:H$18,$W414),"")</f>
        <v>-11.27</v>
      </c>
      <c r="AT414" s="184">
        <f>IF($W414&gt;0,INDEX('CostModel Coef'!I$17:I$18,$W414),"")</f>
        <v>0.74</v>
      </c>
      <c r="AU414" s="184">
        <f>IF($W414&gt;0,INDEX('CostModel Coef'!J$17:J$18,$W414),"")</f>
        <v>1.18</v>
      </c>
      <c r="AV414" s="184">
        <f>IF($W414&gt;0,INDEX('CostModel Coef'!K$17:K$18,$W414),"")</f>
        <v>31.59</v>
      </c>
      <c r="AW414" s="184">
        <f>IF($W414&gt;0,INDEX('CostModel Coef'!L$17:L$18,$W414),"")</f>
        <v>17.190000000000001</v>
      </c>
      <c r="AX414" s="184">
        <f>IF($W414&gt;0,INDEX('CostModel Coef'!M$17:M$18,$W414),"")</f>
        <v>0</v>
      </c>
      <c r="AY414" s="184">
        <f>IF($W414&gt;0,INDEX('CostModel Coef'!N$17:N$18,$W414),"")</f>
        <v>0</v>
      </c>
      <c r="AZ414" s="184">
        <f>IF($W414&gt;0,INDEX('CostModel Coef'!O$17:O$18,$W414),"")</f>
        <v>-10.14</v>
      </c>
      <c r="BA414" s="184"/>
      <c r="BB414" s="116">
        <f t="shared" si="69"/>
        <v>25.304000000000002</v>
      </c>
      <c r="BC414" s="116">
        <f t="shared" si="66"/>
        <v>0</v>
      </c>
      <c r="BD414" s="116">
        <f t="shared" si="67"/>
        <v>0</v>
      </c>
      <c r="BE414" s="210"/>
      <c r="BF414" s="196">
        <f t="shared" si="68"/>
        <v>44.41</v>
      </c>
      <c r="BG414" s="210"/>
      <c r="BH414" s="210"/>
    </row>
    <row r="415" spans="1:60" hidden="1">
      <c r="A415" s="210" t="s">
        <v>2899</v>
      </c>
      <c r="B415" s="210" t="s">
        <v>1811</v>
      </c>
      <c r="C415" s="210" t="s">
        <v>1273</v>
      </c>
      <c r="D415" s="210" t="s">
        <v>1491</v>
      </c>
      <c r="E415" s="210" t="s">
        <v>129</v>
      </c>
      <c r="F415" s="210">
        <v>4</v>
      </c>
      <c r="G415" s="210">
        <v>1</v>
      </c>
      <c r="H415" s="210">
        <v>4</v>
      </c>
      <c r="I415" s="210">
        <v>84</v>
      </c>
      <c r="J415" s="210" t="s">
        <v>1833</v>
      </c>
      <c r="K415" s="210" t="s">
        <v>83</v>
      </c>
      <c r="L415" s="210">
        <v>84</v>
      </c>
      <c r="M415" s="210"/>
      <c r="N415" s="210" t="s">
        <v>117</v>
      </c>
      <c r="O415" s="210"/>
      <c r="P415" s="210" t="s">
        <v>1799</v>
      </c>
      <c r="Q415" s="210" t="s">
        <v>129</v>
      </c>
      <c r="R415" s="210"/>
      <c r="S415" s="210" t="s">
        <v>111</v>
      </c>
      <c r="T415" s="210" t="s">
        <v>2900</v>
      </c>
      <c r="U415" s="115" t="s">
        <v>105</v>
      </c>
      <c r="V415" s="210" t="str">
        <f>IF(W415=0,"out of scope",(INDEX('CostModel Coef'!$C$17:$C$18,W415)))</f>
        <v>Elec</v>
      </c>
      <c r="W415" s="210">
        <v>2</v>
      </c>
      <c r="X415" s="210"/>
      <c r="Y415" s="116">
        <f>IFERROR(VLOOKUP(C415,LF_lamp!$A$8:$AI$68,35,0)*F415,0)</f>
        <v>25.48</v>
      </c>
      <c r="Z415" s="210"/>
      <c r="AA415" s="229">
        <f>VLOOKUP(D415,LF_Ballast!$A$8:$N$220,14,FALSE)</f>
        <v>0.82499999999999996</v>
      </c>
      <c r="AB415" s="229" t="b">
        <f>VLOOKUP(D415,LF_Ballast!$A$8:$I$220,9,FALSE)="Dimming"</f>
        <v>0</v>
      </c>
      <c r="AC415" s="229" t="b">
        <f>VLOOKUP(D415,LF_Ballast!$A$8:$I$220,4,FALSE)="PS"</f>
        <v>0</v>
      </c>
      <c r="AD415" s="210"/>
      <c r="AE415" s="210">
        <f t="shared" si="61"/>
        <v>4</v>
      </c>
      <c r="AF415" s="184">
        <f t="shared" si="62"/>
        <v>0</v>
      </c>
      <c r="AG415" s="184">
        <f t="shared" si="63"/>
        <v>0</v>
      </c>
      <c r="AH415" s="184">
        <f>VLOOKUP($C415,LF_lamp!$A$8:$H$68,8,FALSE)*AE415</f>
        <v>112</v>
      </c>
      <c r="AI415" s="184">
        <f>VLOOKUP($C415,LF_lamp!$A$8:$H$68,8,FALSE)*AF415</f>
        <v>0</v>
      </c>
      <c r="AJ415" s="184">
        <f>VLOOKUP($C415,LF_lamp!$A$8:$H$68,8,FALSE)*AG415</f>
        <v>0</v>
      </c>
      <c r="AK415" s="184">
        <f t="shared" si="70"/>
        <v>1</v>
      </c>
      <c r="AL415" s="184">
        <f t="shared" si="64"/>
        <v>0</v>
      </c>
      <c r="AM415" s="184">
        <f t="shared" si="65"/>
        <v>0</v>
      </c>
      <c r="AN415" s="184"/>
      <c r="AO415" s="184">
        <f>IF($W415&gt;0,INDEX('CostModel Coef'!D$17:D$18,$W415),"")</f>
        <v>21.92</v>
      </c>
      <c r="AP415" s="184">
        <f>IF($W415&gt;0,INDEX('CostModel Coef'!E$17:E$18,$W415),"")</f>
        <v>0.161</v>
      </c>
      <c r="AQ415" s="184">
        <f>IF($W415&gt;0,INDEX('CostModel Coef'!F$17:F$18,$W415),"")</f>
        <v>19</v>
      </c>
      <c r="AR415" s="184">
        <f>IF($W415&gt;0,INDEX('CostModel Coef'!G$17:G$18,$W415),"")</f>
        <v>116</v>
      </c>
      <c r="AS415" s="184">
        <f>IF($W415&gt;0,INDEX('CostModel Coef'!H$17:H$18,$W415),"")</f>
        <v>-11.27</v>
      </c>
      <c r="AT415" s="184">
        <f>IF($W415&gt;0,INDEX('CostModel Coef'!I$17:I$18,$W415),"")</f>
        <v>0.74</v>
      </c>
      <c r="AU415" s="184">
        <f>IF($W415&gt;0,INDEX('CostModel Coef'!J$17:J$18,$W415),"")</f>
        <v>1.18</v>
      </c>
      <c r="AV415" s="184">
        <f>IF($W415&gt;0,INDEX('CostModel Coef'!K$17:K$18,$W415),"")</f>
        <v>31.59</v>
      </c>
      <c r="AW415" s="184">
        <f>IF($W415&gt;0,INDEX('CostModel Coef'!L$17:L$18,$W415),"")</f>
        <v>17.190000000000001</v>
      </c>
      <c r="AX415" s="184">
        <f>IF($W415&gt;0,INDEX('CostModel Coef'!M$17:M$18,$W415),"")</f>
        <v>0</v>
      </c>
      <c r="AY415" s="184">
        <f>IF($W415&gt;0,INDEX('CostModel Coef'!N$17:N$18,$W415),"")</f>
        <v>0</v>
      </c>
      <c r="AZ415" s="184">
        <f>IF($W415&gt;0,INDEX('CostModel Coef'!O$17:O$18,$W415),"")</f>
        <v>-10.14</v>
      </c>
      <c r="BA415" s="184"/>
      <c r="BB415" s="116">
        <f t="shared" si="69"/>
        <v>29.811999999999998</v>
      </c>
      <c r="BC415" s="116">
        <f t="shared" si="66"/>
        <v>0</v>
      </c>
      <c r="BD415" s="116">
        <f t="shared" si="67"/>
        <v>0</v>
      </c>
      <c r="BE415" s="210"/>
      <c r="BF415" s="196">
        <f t="shared" si="68"/>
        <v>55.29</v>
      </c>
      <c r="BG415" s="210"/>
      <c r="BH415" s="210"/>
    </row>
    <row r="416" spans="1:60" hidden="1">
      <c r="A416" s="210" t="s">
        <v>2901</v>
      </c>
      <c r="B416" s="210" t="s">
        <v>1317</v>
      </c>
      <c r="C416" s="210" t="s">
        <v>1273</v>
      </c>
      <c r="D416" s="210" t="s">
        <v>1491</v>
      </c>
      <c r="E416" s="210" t="s">
        <v>129</v>
      </c>
      <c r="F416" s="210">
        <v>4</v>
      </c>
      <c r="G416" s="210">
        <v>1</v>
      </c>
      <c r="H416" s="210">
        <v>4</v>
      </c>
      <c r="I416" s="210">
        <v>88</v>
      </c>
      <c r="J416" s="210"/>
      <c r="K416" s="210" t="s">
        <v>83</v>
      </c>
      <c r="L416" s="210">
        <v>88</v>
      </c>
      <c r="M416" s="210"/>
      <c r="N416" s="210" t="s">
        <v>117</v>
      </c>
      <c r="O416" s="210"/>
      <c r="P416" s="210" t="s">
        <v>1799</v>
      </c>
      <c r="Q416" s="210" t="s">
        <v>129</v>
      </c>
      <c r="R416" s="210"/>
      <c r="S416" s="210" t="s">
        <v>111</v>
      </c>
      <c r="T416" s="210" t="s">
        <v>2902</v>
      </c>
      <c r="U416" s="115" t="s">
        <v>105</v>
      </c>
      <c r="V416" s="210" t="str">
        <f>IF(W416=0,"out of scope",(INDEX('CostModel Coef'!$C$17:$C$18,W416)))</f>
        <v>Elec</v>
      </c>
      <c r="W416" s="210">
        <v>2</v>
      </c>
      <c r="X416" s="210"/>
      <c r="Y416" s="116">
        <f>IFERROR(VLOOKUP(C416,LF_lamp!$A$8:$AI$68,35,0)*F416,0)</f>
        <v>25.48</v>
      </c>
      <c r="Z416" s="210"/>
      <c r="AA416" s="229">
        <f>VLOOKUP(D416,LF_Ballast!$A$8:$N$220,14,FALSE)</f>
        <v>0.82499999999999996</v>
      </c>
      <c r="AB416" s="229" t="b">
        <f>VLOOKUP(D416,LF_Ballast!$A$8:$I$220,9,FALSE)="Dimming"</f>
        <v>0</v>
      </c>
      <c r="AC416" s="229" t="b">
        <f>VLOOKUP(D416,LF_Ballast!$A$8:$I$220,4,FALSE)="PS"</f>
        <v>0</v>
      </c>
      <c r="AD416" s="210"/>
      <c r="AE416" s="210">
        <f t="shared" si="61"/>
        <v>4</v>
      </c>
      <c r="AF416" s="184">
        <f t="shared" si="62"/>
        <v>0</v>
      </c>
      <c r="AG416" s="184">
        <f t="shared" si="63"/>
        <v>0</v>
      </c>
      <c r="AH416" s="184">
        <f>VLOOKUP($C416,LF_lamp!$A$8:$H$68,8,FALSE)*AE416</f>
        <v>112</v>
      </c>
      <c r="AI416" s="184">
        <f>VLOOKUP($C416,LF_lamp!$A$8:$H$68,8,FALSE)*AF416</f>
        <v>0</v>
      </c>
      <c r="AJ416" s="184">
        <f>VLOOKUP($C416,LF_lamp!$A$8:$H$68,8,FALSE)*AG416</f>
        <v>0</v>
      </c>
      <c r="AK416" s="184">
        <f t="shared" si="70"/>
        <v>1</v>
      </c>
      <c r="AL416" s="184">
        <f t="shared" si="64"/>
        <v>0</v>
      </c>
      <c r="AM416" s="184">
        <f t="shared" si="65"/>
        <v>0</v>
      </c>
      <c r="AN416" s="184"/>
      <c r="AO416" s="184">
        <f>IF($W416&gt;0,INDEX('CostModel Coef'!D$17:D$18,$W416),"")</f>
        <v>21.92</v>
      </c>
      <c r="AP416" s="184">
        <f>IF($W416&gt;0,INDEX('CostModel Coef'!E$17:E$18,$W416),"")</f>
        <v>0.161</v>
      </c>
      <c r="AQ416" s="184">
        <f>IF($W416&gt;0,INDEX('CostModel Coef'!F$17:F$18,$W416),"")</f>
        <v>19</v>
      </c>
      <c r="AR416" s="184">
        <f>IF($W416&gt;0,INDEX('CostModel Coef'!G$17:G$18,$W416),"")</f>
        <v>116</v>
      </c>
      <c r="AS416" s="184">
        <f>IF($W416&gt;0,INDEX('CostModel Coef'!H$17:H$18,$W416),"")</f>
        <v>-11.27</v>
      </c>
      <c r="AT416" s="184">
        <f>IF($W416&gt;0,INDEX('CostModel Coef'!I$17:I$18,$W416),"")</f>
        <v>0.74</v>
      </c>
      <c r="AU416" s="184">
        <f>IF($W416&gt;0,INDEX('CostModel Coef'!J$17:J$18,$W416),"")</f>
        <v>1.18</v>
      </c>
      <c r="AV416" s="184">
        <f>IF($W416&gt;0,INDEX('CostModel Coef'!K$17:K$18,$W416),"")</f>
        <v>31.59</v>
      </c>
      <c r="AW416" s="184">
        <f>IF($W416&gt;0,INDEX('CostModel Coef'!L$17:L$18,$W416),"")</f>
        <v>17.190000000000001</v>
      </c>
      <c r="AX416" s="184">
        <f>IF($W416&gt;0,INDEX('CostModel Coef'!M$17:M$18,$W416),"")</f>
        <v>0</v>
      </c>
      <c r="AY416" s="184">
        <f>IF($W416&gt;0,INDEX('CostModel Coef'!N$17:N$18,$W416),"")</f>
        <v>0</v>
      </c>
      <c r="AZ416" s="184">
        <f>IF($W416&gt;0,INDEX('CostModel Coef'!O$17:O$18,$W416),"")</f>
        <v>-10.14</v>
      </c>
      <c r="BA416" s="184"/>
      <c r="BB416" s="116">
        <f t="shared" si="69"/>
        <v>29.811999999999998</v>
      </c>
      <c r="BC416" s="116">
        <f t="shared" si="66"/>
        <v>0</v>
      </c>
      <c r="BD416" s="116">
        <f t="shared" si="67"/>
        <v>0</v>
      </c>
      <c r="BE416" s="210"/>
      <c r="BF416" s="196">
        <f t="shared" si="68"/>
        <v>55.29</v>
      </c>
      <c r="BG416" s="210"/>
      <c r="BH416" s="210"/>
    </row>
    <row r="417" spans="1:60" hidden="1">
      <c r="A417" s="210" t="s">
        <v>2903</v>
      </c>
      <c r="B417" s="210" t="s">
        <v>1317</v>
      </c>
      <c r="C417" s="210" t="s">
        <v>1273</v>
      </c>
      <c r="D417" s="210" t="s">
        <v>1491</v>
      </c>
      <c r="E417" s="210" t="s">
        <v>129</v>
      </c>
      <c r="F417" s="210">
        <v>3</v>
      </c>
      <c r="G417" s="210">
        <v>2</v>
      </c>
      <c r="H417" s="210" t="s">
        <v>1857</v>
      </c>
      <c r="I417" s="210">
        <v>92</v>
      </c>
      <c r="J417" s="210"/>
      <c r="K417" s="210" t="s">
        <v>83</v>
      </c>
      <c r="L417" s="210">
        <v>92</v>
      </c>
      <c r="M417" s="210"/>
      <c r="N417" s="210" t="s">
        <v>117</v>
      </c>
      <c r="O417" s="210"/>
      <c r="P417" s="210" t="s">
        <v>1799</v>
      </c>
      <c r="Q417" s="210" t="s">
        <v>129</v>
      </c>
      <c r="R417" s="210"/>
      <c r="S417" s="210" t="s">
        <v>111</v>
      </c>
      <c r="T417" s="210" t="s">
        <v>2904</v>
      </c>
      <c r="U417" s="115" t="s">
        <v>105</v>
      </c>
      <c r="V417" s="210" t="str">
        <f>IF(W417=0,"out of scope",(INDEX('CostModel Coef'!$C$17:$C$18,W417)))</f>
        <v>Elec</v>
      </c>
      <c r="W417" s="210">
        <v>2</v>
      </c>
      <c r="X417" s="210"/>
      <c r="Y417" s="116">
        <f>IFERROR(VLOOKUP(C417,LF_lamp!$A$8:$AI$68,35,0)*F417,0)</f>
        <v>19.11</v>
      </c>
      <c r="Z417" s="210"/>
      <c r="AA417" s="229">
        <f>VLOOKUP(D417,LF_Ballast!$A$8:$N$220,14,FALSE)</f>
        <v>0.82499999999999996</v>
      </c>
      <c r="AB417" s="229" t="b">
        <f>VLOOKUP(D417,LF_Ballast!$A$8:$I$220,9,FALSE)="Dimming"</f>
        <v>0</v>
      </c>
      <c r="AC417" s="229" t="b">
        <f>VLOOKUP(D417,LF_Ballast!$A$8:$I$220,4,FALSE)="PS"</f>
        <v>0</v>
      </c>
      <c r="AD417" s="210"/>
      <c r="AE417" s="210">
        <f t="shared" si="61"/>
        <v>1</v>
      </c>
      <c r="AF417" s="184">
        <f t="shared" si="62"/>
        <v>2</v>
      </c>
      <c r="AG417" s="184">
        <f t="shared" si="63"/>
        <v>0</v>
      </c>
      <c r="AH417" s="184">
        <f>VLOOKUP($C417,LF_lamp!$A$8:$H$68,8,FALSE)*AE417</f>
        <v>28</v>
      </c>
      <c r="AI417" s="184">
        <f>VLOOKUP($C417,LF_lamp!$A$8:$H$68,8,FALSE)*AF417</f>
        <v>56</v>
      </c>
      <c r="AJ417" s="184">
        <f>VLOOKUP($C417,LF_lamp!$A$8:$H$68,8,FALSE)*AG417</f>
        <v>0</v>
      </c>
      <c r="AK417" s="184">
        <f t="shared" si="70"/>
        <v>1</v>
      </c>
      <c r="AL417" s="184">
        <f t="shared" si="64"/>
        <v>1</v>
      </c>
      <c r="AM417" s="184">
        <f t="shared" si="65"/>
        <v>0</v>
      </c>
      <c r="AN417" s="184"/>
      <c r="AO417" s="184">
        <f>IF($W417&gt;0,INDEX('CostModel Coef'!D$17:D$18,$W417),"")</f>
        <v>21.92</v>
      </c>
      <c r="AP417" s="184">
        <f>IF($W417&gt;0,INDEX('CostModel Coef'!E$17:E$18,$W417),"")</f>
        <v>0.161</v>
      </c>
      <c r="AQ417" s="184">
        <f>IF($W417&gt;0,INDEX('CostModel Coef'!F$17:F$18,$W417),"")</f>
        <v>19</v>
      </c>
      <c r="AR417" s="184">
        <f>IF($W417&gt;0,INDEX('CostModel Coef'!G$17:G$18,$W417),"")</f>
        <v>116</v>
      </c>
      <c r="AS417" s="184">
        <f>IF($W417&gt;0,INDEX('CostModel Coef'!H$17:H$18,$W417),"")</f>
        <v>-11.27</v>
      </c>
      <c r="AT417" s="184">
        <f>IF($W417&gt;0,INDEX('CostModel Coef'!I$17:I$18,$W417),"")</f>
        <v>0.74</v>
      </c>
      <c r="AU417" s="184">
        <f>IF($W417&gt;0,INDEX('CostModel Coef'!J$17:J$18,$W417),"")</f>
        <v>1.18</v>
      </c>
      <c r="AV417" s="184">
        <f>IF($W417&gt;0,INDEX('CostModel Coef'!K$17:K$18,$W417),"")</f>
        <v>31.59</v>
      </c>
      <c r="AW417" s="184">
        <f>IF($W417&gt;0,INDEX('CostModel Coef'!L$17:L$18,$W417),"")</f>
        <v>17.190000000000001</v>
      </c>
      <c r="AX417" s="184">
        <f>IF($W417&gt;0,INDEX('CostModel Coef'!M$17:M$18,$W417),"")</f>
        <v>0</v>
      </c>
      <c r="AY417" s="184">
        <f>IF($W417&gt;0,INDEX('CostModel Coef'!N$17:N$18,$W417),"")</f>
        <v>0</v>
      </c>
      <c r="AZ417" s="184">
        <f>IF($W417&gt;0,INDEX('CostModel Coef'!O$17:O$18,$W417),"")</f>
        <v>-10.14</v>
      </c>
      <c r="BA417" s="184"/>
      <c r="BB417" s="116">
        <f t="shared" si="69"/>
        <v>16.288</v>
      </c>
      <c r="BC417" s="116">
        <f t="shared" si="66"/>
        <v>20.795999999999999</v>
      </c>
      <c r="BD417" s="116">
        <f t="shared" si="67"/>
        <v>0</v>
      </c>
      <c r="BE417" s="210"/>
      <c r="BF417" s="196">
        <f t="shared" si="68"/>
        <v>56.19</v>
      </c>
      <c r="BG417" s="210"/>
      <c r="BH417" s="210"/>
    </row>
    <row r="418" spans="1:60" hidden="1">
      <c r="A418" s="210" t="s">
        <v>2905</v>
      </c>
      <c r="B418" s="210" t="s">
        <v>1317</v>
      </c>
      <c r="C418" s="210" t="s">
        <v>1273</v>
      </c>
      <c r="D418" s="210" t="s">
        <v>1491</v>
      </c>
      <c r="E418" s="210" t="s">
        <v>129</v>
      </c>
      <c r="F418" s="210">
        <v>3</v>
      </c>
      <c r="G418" s="210">
        <v>1.5</v>
      </c>
      <c r="H418" s="210">
        <v>2</v>
      </c>
      <c r="I418" s="210">
        <v>93</v>
      </c>
      <c r="J418" s="210"/>
      <c r="K418" s="210" t="s">
        <v>83</v>
      </c>
      <c r="L418" s="210">
        <v>93</v>
      </c>
      <c r="M418" s="210"/>
      <c r="N418" s="210" t="s">
        <v>117</v>
      </c>
      <c r="O418" s="210"/>
      <c r="P418" s="210" t="s">
        <v>1799</v>
      </c>
      <c r="Q418" s="210" t="s">
        <v>129</v>
      </c>
      <c r="R418" s="210"/>
      <c r="S418" s="210" t="s">
        <v>111</v>
      </c>
      <c r="T418" s="210" t="s">
        <v>2906</v>
      </c>
      <c r="U418" s="115" t="s">
        <v>105</v>
      </c>
      <c r="V418" s="210" t="str">
        <f>IF(W418=0,"out of scope",(INDEX('CostModel Coef'!$C$17:$C$18,W418)))</f>
        <v>Elec</v>
      </c>
      <c r="W418" s="210">
        <v>2</v>
      </c>
      <c r="X418" s="210"/>
      <c r="Y418" s="116">
        <f>IFERROR(VLOOKUP(C418,LF_lamp!$A$8:$AI$68,35,0)*F418,0)</f>
        <v>19.11</v>
      </c>
      <c r="Z418" s="210"/>
      <c r="AA418" s="229">
        <f>VLOOKUP(D418,LF_Ballast!$A$8:$N$220,14,FALSE)</f>
        <v>0.82499999999999996</v>
      </c>
      <c r="AB418" s="229" t="b">
        <f>VLOOKUP(D418,LF_Ballast!$A$8:$I$220,9,FALSE)="Dimming"</f>
        <v>0</v>
      </c>
      <c r="AC418" s="229" t="b">
        <f>VLOOKUP(D418,LF_Ballast!$A$8:$I$220,4,FALSE)="PS"</f>
        <v>0</v>
      </c>
      <c r="AD418" s="210"/>
      <c r="AE418" s="210">
        <f t="shared" si="61"/>
        <v>2</v>
      </c>
      <c r="AF418" s="184">
        <f t="shared" si="62"/>
        <v>0</v>
      </c>
      <c r="AG418" s="184">
        <f t="shared" si="63"/>
        <v>0</v>
      </c>
      <c r="AH418" s="184">
        <f>VLOOKUP($C418,LF_lamp!$A$8:$H$68,8,FALSE)*AE418</f>
        <v>56</v>
      </c>
      <c r="AI418" s="184">
        <f>VLOOKUP($C418,LF_lamp!$A$8:$H$68,8,FALSE)*AF418</f>
        <v>0</v>
      </c>
      <c r="AJ418" s="184">
        <f>VLOOKUP($C418,LF_lamp!$A$8:$H$68,8,FALSE)*AG418</f>
        <v>0</v>
      </c>
      <c r="AK418" s="184">
        <f t="shared" si="70"/>
        <v>1.5</v>
      </c>
      <c r="AL418" s="184">
        <f t="shared" si="64"/>
        <v>0</v>
      </c>
      <c r="AM418" s="184">
        <f t="shared" si="65"/>
        <v>0</v>
      </c>
      <c r="AN418" s="184"/>
      <c r="AO418" s="184">
        <f>IF($W418&gt;0,INDEX('CostModel Coef'!D$17:D$18,$W418),"")</f>
        <v>21.92</v>
      </c>
      <c r="AP418" s="184">
        <f>IF($W418&gt;0,INDEX('CostModel Coef'!E$17:E$18,$W418),"")</f>
        <v>0.161</v>
      </c>
      <c r="AQ418" s="184">
        <f>IF($W418&gt;0,INDEX('CostModel Coef'!F$17:F$18,$W418),"")</f>
        <v>19</v>
      </c>
      <c r="AR418" s="184">
        <f>IF($W418&gt;0,INDEX('CostModel Coef'!G$17:G$18,$W418),"")</f>
        <v>116</v>
      </c>
      <c r="AS418" s="184">
        <f>IF($W418&gt;0,INDEX('CostModel Coef'!H$17:H$18,$W418),"")</f>
        <v>-11.27</v>
      </c>
      <c r="AT418" s="184">
        <f>IF($W418&gt;0,INDEX('CostModel Coef'!I$17:I$18,$W418),"")</f>
        <v>0.74</v>
      </c>
      <c r="AU418" s="184">
        <f>IF($W418&gt;0,INDEX('CostModel Coef'!J$17:J$18,$W418),"")</f>
        <v>1.18</v>
      </c>
      <c r="AV418" s="184">
        <f>IF($W418&gt;0,INDEX('CostModel Coef'!K$17:K$18,$W418),"")</f>
        <v>31.59</v>
      </c>
      <c r="AW418" s="184">
        <f>IF($W418&gt;0,INDEX('CostModel Coef'!L$17:L$18,$W418),"")</f>
        <v>17.190000000000001</v>
      </c>
      <c r="AX418" s="184">
        <f>IF($W418&gt;0,INDEX('CostModel Coef'!M$17:M$18,$W418),"")</f>
        <v>0</v>
      </c>
      <c r="AY418" s="184">
        <f>IF($W418&gt;0,INDEX('CostModel Coef'!N$17:N$18,$W418),"")</f>
        <v>0</v>
      </c>
      <c r="AZ418" s="184">
        <f>IF($W418&gt;0,INDEX('CostModel Coef'!O$17:O$18,$W418),"")</f>
        <v>-10.14</v>
      </c>
      <c r="BA418" s="184"/>
      <c r="BB418" s="116">
        <f t="shared" si="69"/>
        <v>31.193999999999999</v>
      </c>
      <c r="BC418" s="116">
        <f t="shared" si="66"/>
        <v>0</v>
      </c>
      <c r="BD418" s="116">
        <f t="shared" si="67"/>
        <v>0</v>
      </c>
      <c r="BE418" s="210"/>
      <c r="BF418" s="196">
        <f t="shared" si="68"/>
        <v>50.3</v>
      </c>
      <c r="BG418" s="210"/>
      <c r="BH418" s="210"/>
    </row>
    <row r="419" spans="1:60" hidden="1">
      <c r="A419" s="210" t="s">
        <v>2907</v>
      </c>
      <c r="B419" s="210" t="s">
        <v>587</v>
      </c>
      <c r="C419" s="210" t="s">
        <v>1273</v>
      </c>
      <c r="D419" s="210" t="s">
        <v>1559</v>
      </c>
      <c r="E419" s="210" t="s">
        <v>129</v>
      </c>
      <c r="F419" s="210">
        <v>2</v>
      </c>
      <c r="G419" s="210">
        <v>1</v>
      </c>
      <c r="H419" s="210">
        <v>2</v>
      </c>
      <c r="I419" s="210">
        <v>70</v>
      </c>
      <c r="J419" s="210"/>
      <c r="K419" s="210" t="s">
        <v>83</v>
      </c>
      <c r="L419" s="210">
        <v>70</v>
      </c>
      <c r="M419" s="210"/>
      <c r="N419" s="210" t="s">
        <v>1290</v>
      </c>
      <c r="O419" s="210"/>
      <c r="P419" s="210" t="s">
        <v>1799</v>
      </c>
      <c r="Q419" s="210" t="s">
        <v>129</v>
      </c>
      <c r="R419" s="210"/>
      <c r="S419" s="210" t="s">
        <v>111</v>
      </c>
      <c r="T419" s="210" t="s">
        <v>2908</v>
      </c>
      <c r="U419" s="115" t="s">
        <v>105</v>
      </c>
      <c r="V419" s="210" t="str">
        <f>IF(W419=0,"out of scope",(INDEX('CostModel Coef'!$C$17:$C$18,W419)))</f>
        <v>Elec</v>
      </c>
      <c r="W419" s="210">
        <v>2</v>
      </c>
      <c r="X419" s="210"/>
      <c r="Y419" s="116">
        <f>IFERROR(VLOOKUP(C419,LF_lamp!$A$8:$AI$68,35,0)*F419,0)</f>
        <v>12.74</v>
      </c>
      <c r="Z419" s="210"/>
      <c r="AA419" s="229">
        <f>VLOOKUP(D419,LF_Ballast!$A$8:$N$220,14,FALSE)</f>
        <v>1.125</v>
      </c>
      <c r="AB419" s="229" t="b">
        <f>VLOOKUP(D419,LF_Ballast!$A$8:$I$220,9,FALSE)="Dimming"</f>
        <v>0</v>
      </c>
      <c r="AC419" s="229" t="b">
        <f>VLOOKUP(D419,LF_Ballast!$A$8:$I$220,4,FALSE)="PS"</f>
        <v>0</v>
      </c>
      <c r="AD419" s="210"/>
      <c r="AE419" s="210">
        <f t="shared" si="61"/>
        <v>2</v>
      </c>
      <c r="AF419" s="184">
        <f t="shared" si="62"/>
        <v>0</v>
      </c>
      <c r="AG419" s="184">
        <f t="shared" si="63"/>
        <v>0</v>
      </c>
      <c r="AH419" s="184">
        <f>VLOOKUP($C419,LF_lamp!$A$8:$H$68,8,FALSE)*AE419</f>
        <v>56</v>
      </c>
      <c r="AI419" s="184">
        <f>VLOOKUP($C419,LF_lamp!$A$8:$H$68,8,FALSE)*AF419</f>
        <v>0</v>
      </c>
      <c r="AJ419" s="184">
        <f>VLOOKUP($C419,LF_lamp!$A$8:$H$68,8,FALSE)*AG419</f>
        <v>0</v>
      </c>
      <c r="AK419" s="184">
        <f t="shared" si="70"/>
        <v>1</v>
      </c>
      <c r="AL419" s="184">
        <f t="shared" si="64"/>
        <v>0</v>
      </c>
      <c r="AM419" s="184">
        <f t="shared" si="65"/>
        <v>0</v>
      </c>
      <c r="AN419" s="184"/>
      <c r="AO419" s="184">
        <f>IF($W419&gt;0,INDEX('CostModel Coef'!D$17:D$18,$W419),"")</f>
        <v>21.92</v>
      </c>
      <c r="AP419" s="184">
        <f>IF($W419&gt;0,INDEX('CostModel Coef'!E$17:E$18,$W419),"")</f>
        <v>0.161</v>
      </c>
      <c r="AQ419" s="184">
        <f>IF($W419&gt;0,INDEX('CostModel Coef'!F$17:F$18,$W419),"")</f>
        <v>19</v>
      </c>
      <c r="AR419" s="184">
        <f>IF($W419&gt;0,INDEX('CostModel Coef'!G$17:G$18,$W419),"")</f>
        <v>116</v>
      </c>
      <c r="AS419" s="184">
        <f>IF($W419&gt;0,INDEX('CostModel Coef'!H$17:H$18,$W419),"")</f>
        <v>-11.27</v>
      </c>
      <c r="AT419" s="184">
        <f>IF($W419&gt;0,INDEX('CostModel Coef'!I$17:I$18,$W419),"")</f>
        <v>0.74</v>
      </c>
      <c r="AU419" s="184">
        <f>IF($W419&gt;0,INDEX('CostModel Coef'!J$17:J$18,$W419),"")</f>
        <v>1.18</v>
      </c>
      <c r="AV419" s="184">
        <f>IF($W419&gt;0,INDEX('CostModel Coef'!K$17:K$18,$W419),"")</f>
        <v>31.59</v>
      </c>
      <c r="AW419" s="184">
        <f>IF($W419&gt;0,INDEX('CostModel Coef'!L$17:L$18,$W419),"")</f>
        <v>17.190000000000001</v>
      </c>
      <c r="AX419" s="184">
        <f>IF($W419&gt;0,INDEX('CostModel Coef'!M$17:M$18,$W419),"")</f>
        <v>0</v>
      </c>
      <c r="AY419" s="184">
        <f>IF($W419&gt;0,INDEX('CostModel Coef'!N$17:N$18,$W419),"")</f>
        <v>0</v>
      </c>
      <c r="AZ419" s="184">
        <f>IF($W419&gt;0,INDEX('CostModel Coef'!O$17:O$18,$W419),"")</f>
        <v>-10.14</v>
      </c>
      <c r="BA419" s="184"/>
      <c r="BB419" s="116">
        <f t="shared" si="69"/>
        <v>20.795999999999999</v>
      </c>
      <c r="BC419" s="116">
        <f t="shared" si="66"/>
        <v>0</v>
      </c>
      <c r="BD419" s="116">
        <f t="shared" si="67"/>
        <v>0</v>
      </c>
      <c r="BE419" s="210"/>
      <c r="BF419" s="196">
        <f t="shared" si="68"/>
        <v>33.54</v>
      </c>
      <c r="BG419" s="210"/>
      <c r="BH419" s="210"/>
    </row>
    <row r="420" spans="1:60" hidden="1">
      <c r="A420" s="210" t="s">
        <v>2909</v>
      </c>
      <c r="B420" s="210" t="s">
        <v>587</v>
      </c>
      <c r="C420" s="210" t="s">
        <v>1273</v>
      </c>
      <c r="D420" s="210" t="s">
        <v>1559</v>
      </c>
      <c r="E420" s="210" t="s">
        <v>129</v>
      </c>
      <c r="F420" s="210">
        <v>3</v>
      </c>
      <c r="G420" s="210">
        <v>1</v>
      </c>
      <c r="H420" s="210">
        <v>3</v>
      </c>
      <c r="I420" s="210">
        <v>70</v>
      </c>
      <c r="J420" s="210"/>
      <c r="K420" s="210" t="s">
        <v>83</v>
      </c>
      <c r="L420" s="210">
        <v>70</v>
      </c>
      <c r="M420" s="210"/>
      <c r="N420" s="210" t="s">
        <v>117</v>
      </c>
      <c r="O420" s="210"/>
      <c r="P420" s="210" t="s">
        <v>1799</v>
      </c>
      <c r="Q420" s="210" t="s">
        <v>136</v>
      </c>
      <c r="R420" s="210"/>
      <c r="S420" s="210" t="s">
        <v>111</v>
      </c>
      <c r="T420" s="210" t="s">
        <v>2910</v>
      </c>
      <c r="U420" s="115" t="s">
        <v>105</v>
      </c>
      <c r="V420" s="210" t="str">
        <f>IF(W420=0,"out of scope",(INDEX('CostModel Coef'!$C$17:$C$18,W420)))</f>
        <v>Elec</v>
      </c>
      <c r="W420" s="210">
        <v>2</v>
      </c>
      <c r="X420" s="210"/>
      <c r="Y420" s="116">
        <f>IFERROR(VLOOKUP(C420,LF_lamp!$A$8:$AI$68,35,0)*F420,0)</f>
        <v>19.11</v>
      </c>
      <c r="Z420" s="210"/>
      <c r="AA420" s="229">
        <f>VLOOKUP(D420,LF_Ballast!$A$8:$N$220,14,FALSE)</f>
        <v>1.125</v>
      </c>
      <c r="AB420" s="229" t="b">
        <f>VLOOKUP(D420,LF_Ballast!$A$8:$I$220,9,FALSE)="Dimming"</f>
        <v>0</v>
      </c>
      <c r="AC420" s="229" t="b">
        <f>VLOOKUP(D420,LF_Ballast!$A$8:$I$220,4,FALSE)="PS"</f>
        <v>0</v>
      </c>
      <c r="AD420" s="210"/>
      <c r="AE420" s="210">
        <f t="shared" si="61"/>
        <v>3</v>
      </c>
      <c r="AF420" s="184">
        <f t="shared" si="62"/>
        <v>0</v>
      </c>
      <c r="AG420" s="184">
        <f t="shared" si="63"/>
        <v>0</v>
      </c>
      <c r="AH420" s="184">
        <f>VLOOKUP($C420,LF_lamp!$A$8:$H$68,8,FALSE)*AE420</f>
        <v>84</v>
      </c>
      <c r="AI420" s="184">
        <f>VLOOKUP($C420,LF_lamp!$A$8:$H$68,8,FALSE)*AF420</f>
        <v>0</v>
      </c>
      <c r="AJ420" s="184">
        <f>VLOOKUP($C420,LF_lamp!$A$8:$H$68,8,FALSE)*AG420</f>
        <v>0</v>
      </c>
      <c r="AK420" s="184">
        <f t="shared" si="70"/>
        <v>1</v>
      </c>
      <c r="AL420" s="184">
        <f t="shared" si="64"/>
        <v>0</v>
      </c>
      <c r="AM420" s="184">
        <f t="shared" si="65"/>
        <v>0</v>
      </c>
      <c r="AN420" s="184"/>
      <c r="AO420" s="184">
        <f>IF($W420&gt;0,INDEX('CostModel Coef'!D$17:D$18,$W420),"")</f>
        <v>21.92</v>
      </c>
      <c r="AP420" s="184">
        <f>IF($W420&gt;0,INDEX('CostModel Coef'!E$17:E$18,$W420),"")</f>
        <v>0.161</v>
      </c>
      <c r="AQ420" s="184">
        <f>IF($W420&gt;0,INDEX('CostModel Coef'!F$17:F$18,$W420),"")</f>
        <v>19</v>
      </c>
      <c r="AR420" s="184">
        <f>IF($W420&gt;0,INDEX('CostModel Coef'!G$17:G$18,$W420),"")</f>
        <v>116</v>
      </c>
      <c r="AS420" s="184">
        <f>IF($W420&gt;0,INDEX('CostModel Coef'!H$17:H$18,$W420),"")</f>
        <v>-11.27</v>
      </c>
      <c r="AT420" s="184">
        <f>IF($W420&gt;0,INDEX('CostModel Coef'!I$17:I$18,$W420),"")</f>
        <v>0.74</v>
      </c>
      <c r="AU420" s="184">
        <f>IF($W420&gt;0,INDEX('CostModel Coef'!J$17:J$18,$W420),"")</f>
        <v>1.18</v>
      </c>
      <c r="AV420" s="184">
        <f>IF($W420&gt;0,INDEX('CostModel Coef'!K$17:K$18,$W420),"")</f>
        <v>31.59</v>
      </c>
      <c r="AW420" s="184">
        <f>IF($W420&gt;0,INDEX('CostModel Coef'!L$17:L$18,$W420),"")</f>
        <v>17.190000000000001</v>
      </c>
      <c r="AX420" s="184">
        <f>IF($W420&gt;0,INDEX('CostModel Coef'!M$17:M$18,$W420),"")</f>
        <v>0</v>
      </c>
      <c r="AY420" s="184">
        <f>IF($W420&gt;0,INDEX('CostModel Coef'!N$17:N$18,$W420),"")</f>
        <v>0</v>
      </c>
      <c r="AZ420" s="184">
        <f>IF($W420&gt;0,INDEX('CostModel Coef'!O$17:O$18,$W420),"")</f>
        <v>-10.14</v>
      </c>
      <c r="BA420" s="184"/>
      <c r="BB420" s="116">
        <f t="shared" si="69"/>
        <v>25.304000000000002</v>
      </c>
      <c r="BC420" s="116">
        <f t="shared" si="66"/>
        <v>0</v>
      </c>
      <c r="BD420" s="116">
        <f t="shared" si="67"/>
        <v>0</v>
      </c>
      <c r="BE420" s="210"/>
      <c r="BF420" s="196">
        <f t="shared" si="68"/>
        <v>44.41</v>
      </c>
      <c r="BG420" s="210"/>
      <c r="BH420" s="210"/>
    </row>
    <row r="421" spans="1:60" hidden="1">
      <c r="A421" s="210" t="s">
        <v>2911</v>
      </c>
      <c r="B421" s="210" t="s">
        <v>1317</v>
      </c>
      <c r="C421" s="210" t="s">
        <v>1273</v>
      </c>
      <c r="D421" s="210" t="s">
        <v>1563</v>
      </c>
      <c r="E421" s="210" t="s">
        <v>129</v>
      </c>
      <c r="F421" s="210">
        <v>3</v>
      </c>
      <c r="G421" s="210">
        <v>2</v>
      </c>
      <c r="H421" s="210" t="s">
        <v>1857</v>
      </c>
      <c r="I421" s="210">
        <v>102</v>
      </c>
      <c r="J421" s="210"/>
      <c r="K421" s="210" t="s">
        <v>83</v>
      </c>
      <c r="L421" s="210">
        <v>102</v>
      </c>
      <c r="M421" s="210"/>
      <c r="N421" s="210" t="s">
        <v>117</v>
      </c>
      <c r="O421" s="210"/>
      <c r="P421" s="210" t="s">
        <v>1799</v>
      </c>
      <c r="Q421" s="210" t="s">
        <v>129</v>
      </c>
      <c r="R421" s="210"/>
      <c r="S421" s="210" t="s">
        <v>111</v>
      </c>
      <c r="T421" s="210" t="s">
        <v>2912</v>
      </c>
      <c r="U421" s="115" t="s">
        <v>105</v>
      </c>
      <c r="V421" s="210" t="str">
        <f>IF(W421=0,"out of scope",(INDEX('CostModel Coef'!$C$17:$C$18,W421)))</f>
        <v>Elec</v>
      </c>
      <c r="W421" s="210">
        <v>2</v>
      </c>
      <c r="X421" s="210"/>
      <c r="Y421" s="116">
        <f>IFERROR(VLOOKUP(C421,LF_lamp!$A$8:$AI$68,35,0)*F421,0)</f>
        <v>19.11</v>
      </c>
      <c r="Z421" s="210"/>
      <c r="AA421" s="229">
        <f>VLOOKUP(D421,LF_Ballast!$A$8:$N$220,14,FALSE)</f>
        <v>1.0249999999999999</v>
      </c>
      <c r="AB421" s="229" t="b">
        <f>VLOOKUP(D421,LF_Ballast!$A$8:$I$220,9,FALSE)="Dimming"</f>
        <v>0</v>
      </c>
      <c r="AC421" s="229" t="b">
        <f>VLOOKUP(D421,LF_Ballast!$A$8:$I$220,4,FALSE)="PS"</f>
        <v>1</v>
      </c>
      <c r="AD421" s="210"/>
      <c r="AE421" s="210">
        <f t="shared" si="61"/>
        <v>1</v>
      </c>
      <c r="AF421" s="184">
        <f t="shared" si="62"/>
        <v>2</v>
      </c>
      <c r="AG421" s="184">
        <f t="shared" si="63"/>
        <v>0</v>
      </c>
      <c r="AH421" s="184">
        <f>VLOOKUP($C421,LF_lamp!$A$8:$H$68,8,FALSE)*AE421</f>
        <v>28</v>
      </c>
      <c r="AI421" s="184">
        <f>VLOOKUP($C421,LF_lamp!$A$8:$H$68,8,FALSE)*AF421</f>
        <v>56</v>
      </c>
      <c r="AJ421" s="184">
        <f>VLOOKUP($C421,LF_lamp!$A$8:$H$68,8,FALSE)*AG421</f>
        <v>0</v>
      </c>
      <c r="AK421" s="184">
        <f t="shared" si="70"/>
        <v>1</v>
      </c>
      <c r="AL421" s="184">
        <f t="shared" si="64"/>
        <v>1</v>
      </c>
      <c r="AM421" s="184">
        <f t="shared" si="65"/>
        <v>0</v>
      </c>
      <c r="AN421" s="184"/>
      <c r="AO421" s="184">
        <f>IF($W421&gt;0,INDEX('CostModel Coef'!D$17:D$18,$W421),"")</f>
        <v>21.92</v>
      </c>
      <c r="AP421" s="184">
        <f>IF($W421&gt;0,INDEX('CostModel Coef'!E$17:E$18,$W421),"")</f>
        <v>0.161</v>
      </c>
      <c r="AQ421" s="184">
        <f>IF($W421&gt;0,INDEX('CostModel Coef'!F$17:F$18,$W421),"")</f>
        <v>19</v>
      </c>
      <c r="AR421" s="184">
        <f>IF($W421&gt;0,INDEX('CostModel Coef'!G$17:G$18,$W421),"")</f>
        <v>116</v>
      </c>
      <c r="AS421" s="184">
        <f>IF($W421&gt;0,INDEX('CostModel Coef'!H$17:H$18,$W421),"")</f>
        <v>-11.27</v>
      </c>
      <c r="AT421" s="184">
        <f>IF($W421&gt;0,INDEX('CostModel Coef'!I$17:I$18,$W421),"")</f>
        <v>0.74</v>
      </c>
      <c r="AU421" s="184">
        <f>IF($W421&gt;0,INDEX('CostModel Coef'!J$17:J$18,$W421),"")</f>
        <v>1.18</v>
      </c>
      <c r="AV421" s="184">
        <f>IF($W421&gt;0,INDEX('CostModel Coef'!K$17:K$18,$W421),"")</f>
        <v>31.59</v>
      </c>
      <c r="AW421" s="184">
        <f>IF($W421&gt;0,INDEX('CostModel Coef'!L$17:L$18,$W421),"")</f>
        <v>17.190000000000001</v>
      </c>
      <c r="AX421" s="184">
        <f>IF($W421&gt;0,INDEX('CostModel Coef'!M$17:M$18,$W421),"")</f>
        <v>0</v>
      </c>
      <c r="AY421" s="184">
        <f>IF($W421&gt;0,INDEX('CostModel Coef'!N$17:N$18,$W421),"")</f>
        <v>0</v>
      </c>
      <c r="AZ421" s="184">
        <f>IF($W421&gt;0,INDEX('CostModel Coef'!O$17:O$18,$W421),"")</f>
        <v>-10.14</v>
      </c>
      <c r="BA421" s="184"/>
      <c r="BB421" s="116">
        <f t="shared" si="69"/>
        <v>33.478000000000002</v>
      </c>
      <c r="BC421" s="116">
        <f t="shared" si="66"/>
        <v>37.986000000000004</v>
      </c>
      <c r="BD421" s="116">
        <f t="shared" si="67"/>
        <v>0</v>
      </c>
      <c r="BE421" s="210"/>
      <c r="BF421" s="196">
        <f t="shared" si="68"/>
        <v>90.57</v>
      </c>
      <c r="BG421" s="210"/>
      <c r="BH421" s="210"/>
    </row>
    <row r="422" spans="1:60" hidden="1">
      <c r="A422" s="210" t="s">
        <v>2913</v>
      </c>
      <c r="B422" s="210" t="s">
        <v>1317</v>
      </c>
      <c r="C422" s="210" t="s">
        <v>1273</v>
      </c>
      <c r="D422" s="210" t="s">
        <v>1563</v>
      </c>
      <c r="E422" s="210" t="s">
        <v>129</v>
      </c>
      <c r="F422" s="210">
        <v>4</v>
      </c>
      <c r="G422" s="210">
        <v>1</v>
      </c>
      <c r="H422" s="210">
        <v>4</v>
      </c>
      <c r="I422" s="210">
        <v>125</v>
      </c>
      <c r="J422" s="210"/>
      <c r="K422" s="210" t="s">
        <v>83</v>
      </c>
      <c r="L422" s="210">
        <v>125</v>
      </c>
      <c r="M422" s="210"/>
      <c r="N422" s="210" t="s">
        <v>117</v>
      </c>
      <c r="O422" s="210"/>
      <c r="P422" s="210" t="s">
        <v>1799</v>
      </c>
      <c r="Q422" s="210" t="s">
        <v>129</v>
      </c>
      <c r="R422" s="210"/>
      <c r="S422" s="210" t="s">
        <v>111</v>
      </c>
      <c r="T422" s="210" t="s">
        <v>2914</v>
      </c>
      <c r="U422" s="115" t="s">
        <v>105</v>
      </c>
      <c r="V422" s="210" t="str">
        <f>IF(W422=0,"out of scope",(INDEX('CostModel Coef'!$C$17:$C$18,W422)))</f>
        <v>Elec</v>
      </c>
      <c r="W422" s="210">
        <v>2</v>
      </c>
      <c r="X422" s="210"/>
      <c r="Y422" s="116">
        <f>IFERROR(VLOOKUP(C422,LF_lamp!$A$8:$AI$68,35,0)*F422,0)</f>
        <v>25.48</v>
      </c>
      <c r="Z422" s="210"/>
      <c r="AA422" s="229">
        <f>VLOOKUP(D422,LF_Ballast!$A$8:$N$220,14,FALSE)</f>
        <v>1.0249999999999999</v>
      </c>
      <c r="AB422" s="229" t="b">
        <f>VLOOKUP(D422,LF_Ballast!$A$8:$I$220,9,FALSE)="Dimming"</f>
        <v>0</v>
      </c>
      <c r="AC422" s="229" t="b">
        <f>VLOOKUP(D422,LF_Ballast!$A$8:$I$220,4,FALSE)="PS"</f>
        <v>1</v>
      </c>
      <c r="AD422" s="210"/>
      <c r="AE422" s="210">
        <f t="shared" si="61"/>
        <v>4</v>
      </c>
      <c r="AF422" s="184">
        <f t="shared" si="62"/>
        <v>0</v>
      </c>
      <c r="AG422" s="184">
        <f t="shared" si="63"/>
        <v>0</v>
      </c>
      <c r="AH422" s="184">
        <f>VLOOKUP($C422,LF_lamp!$A$8:$H$68,8,FALSE)*AE422</f>
        <v>112</v>
      </c>
      <c r="AI422" s="184">
        <f>VLOOKUP($C422,LF_lamp!$A$8:$H$68,8,FALSE)*AF422</f>
        <v>0</v>
      </c>
      <c r="AJ422" s="184">
        <f>VLOOKUP($C422,LF_lamp!$A$8:$H$68,8,FALSE)*AG422</f>
        <v>0</v>
      </c>
      <c r="AK422" s="184">
        <f t="shared" si="70"/>
        <v>1</v>
      </c>
      <c r="AL422" s="184">
        <f t="shared" si="64"/>
        <v>0</v>
      </c>
      <c r="AM422" s="184">
        <f t="shared" si="65"/>
        <v>0</v>
      </c>
      <c r="AN422" s="184"/>
      <c r="AO422" s="184">
        <f>IF($W422&gt;0,INDEX('CostModel Coef'!D$17:D$18,$W422),"")</f>
        <v>21.92</v>
      </c>
      <c r="AP422" s="184">
        <f>IF($W422&gt;0,INDEX('CostModel Coef'!E$17:E$18,$W422),"")</f>
        <v>0.161</v>
      </c>
      <c r="AQ422" s="184">
        <f>IF($W422&gt;0,INDEX('CostModel Coef'!F$17:F$18,$W422),"")</f>
        <v>19</v>
      </c>
      <c r="AR422" s="184">
        <f>IF($W422&gt;0,INDEX('CostModel Coef'!G$17:G$18,$W422),"")</f>
        <v>116</v>
      </c>
      <c r="AS422" s="184">
        <f>IF($W422&gt;0,INDEX('CostModel Coef'!H$17:H$18,$W422),"")</f>
        <v>-11.27</v>
      </c>
      <c r="AT422" s="184">
        <f>IF($W422&gt;0,INDEX('CostModel Coef'!I$17:I$18,$W422),"")</f>
        <v>0.74</v>
      </c>
      <c r="AU422" s="184">
        <f>IF($W422&gt;0,INDEX('CostModel Coef'!J$17:J$18,$W422),"")</f>
        <v>1.18</v>
      </c>
      <c r="AV422" s="184">
        <f>IF($W422&gt;0,INDEX('CostModel Coef'!K$17:K$18,$W422),"")</f>
        <v>31.59</v>
      </c>
      <c r="AW422" s="184">
        <f>IF($W422&gt;0,INDEX('CostModel Coef'!L$17:L$18,$W422),"")</f>
        <v>17.190000000000001</v>
      </c>
      <c r="AX422" s="184">
        <f>IF($W422&gt;0,INDEX('CostModel Coef'!M$17:M$18,$W422),"")</f>
        <v>0</v>
      </c>
      <c r="AY422" s="184">
        <f>IF($W422&gt;0,INDEX('CostModel Coef'!N$17:N$18,$W422),"")</f>
        <v>0</v>
      </c>
      <c r="AZ422" s="184">
        <f>IF($W422&gt;0,INDEX('CostModel Coef'!O$17:O$18,$W422),"")</f>
        <v>-10.14</v>
      </c>
      <c r="BA422" s="184"/>
      <c r="BB422" s="116">
        <f t="shared" si="69"/>
        <v>47.001999999999995</v>
      </c>
      <c r="BC422" s="116">
        <f t="shared" si="66"/>
        <v>0</v>
      </c>
      <c r="BD422" s="116">
        <f t="shared" si="67"/>
        <v>0</v>
      </c>
      <c r="BE422" s="210"/>
      <c r="BF422" s="196">
        <f t="shared" si="68"/>
        <v>72.48</v>
      </c>
      <c r="BG422" s="210"/>
      <c r="BH422" s="210"/>
    </row>
    <row r="423" spans="1:60" hidden="1">
      <c r="A423" s="210" t="s">
        <v>2915</v>
      </c>
      <c r="B423" s="210" t="s">
        <v>1317</v>
      </c>
      <c r="C423" s="210" t="s">
        <v>1273</v>
      </c>
      <c r="D423" s="210" t="s">
        <v>1563</v>
      </c>
      <c r="E423" s="210" t="s">
        <v>129</v>
      </c>
      <c r="F423" s="210">
        <v>4</v>
      </c>
      <c r="G423" s="210">
        <v>2</v>
      </c>
      <c r="H423" s="210">
        <v>2</v>
      </c>
      <c r="I423" s="210">
        <v>130</v>
      </c>
      <c r="J423" s="210"/>
      <c r="K423" s="210" t="s">
        <v>83</v>
      </c>
      <c r="L423" s="210">
        <v>130</v>
      </c>
      <c r="M423" s="210"/>
      <c r="N423" s="210" t="s">
        <v>117</v>
      </c>
      <c r="O423" s="210"/>
      <c r="P423" s="210" t="s">
        <v>1799</v>
      </c>
      <c r="Q423" s="210" t="s">
        <v>129</v>
      </c>
      <c r="R423" s="210"/>
      <c r="S423" s="210" t="s">
        <v>111</v>
      </c>
      <c r="T423" s="210" t="s">
        <v>2916</v>
      </c>
      <c r="U423" s="115" t="s">
        <v>105</v>
      </c>
      <c r="V423" s="210" t="str">
        <f>IF(W423=0,"out of scope",(INDEX('CostModel Coef'!$C$17:$C$18,W423)))</f>
        <v>Elec</v>
      </c>
      <c r="W423" s="210">
        <v>2</v>
      </c>
      <c r="X423" s="210"/>
      <c r="Y423" s="116">
        <f>IFERROR(VLOOKUP(C423,LF_lamp!$A$8:$AI$68,35,0)*F423,0)</f>
        <v>25.48</v>
      </c>
      <c r="Z423" s="210"/>
      <c r="AA423" s="229">
        <f>VLOOKUP(D423,LF_Ballast!$A$8:$N$220,14,FALSE)</f>
        <v>1.0249999999999999</v>
      </c>
      <c r="AB423" s="229" t="b">
        <f>VLOOKUP(D423,LF_Ballast!$A$8:$I$220,9,FALSE)="Dimming"</f>
        <v>0</v>
      </c>
      <c r="AC423" s="229" t="b">
        <f>VLOOKUP(D423,LF_Ballast!$A$8:$I$220,4,FALSE)="PS"</f>
        <v>1</v>
      </c>
      <c r="AD423" s="210"/>
      <c r="AE423" s="210">
        <f t="shared" si="61"/>
        <v>2</v>
      </c>
      <c r="AF423" s="184">
        <f t="shared" si="62"/>
        <v>0</v>
      </c>
      <c r="AG423" s="184">
        <f t="shared" si="63"/>
        <v>0</v>
      </c>
      <c r="AH423" s="184">
        <f>VLOOKUP($C423,LF_lamp!$A$8:$H$68,8,FALSE)*AE423</f>
        <v>56</v>
      </c>
      <c r="AI423" s="184">
        <f>VLOOKUP($C423,LF_lamp!$A$8:$H$68,8,FALSE)*AF423</f>
        <v>0</v>
      </c>
      <c r="AJ423" s="184">
        <f>VLOOKUP($C423,LF_lamp!$A$8:$H$68,8,FALSE)*AG423</f>
        <v>0</v>
      </c>
      <c r="AK423" s="184">
        <f t="shared" si="70"/>
        <v>2</v>
      </c>
      <c r="AL423" s="184">
        <f t="shared" si="64"/>
        <v>0</v>
      </c>
      <c r="AM423" s="184">
        <f t="shared" si="65"/>
        <v>0</v>
      </c>
      <c r="AN423" s="184"/>
      <c r="AO423" s="184">
        <f>IF($W423&gt;0,INDEX('CostModel Coef'!D$17:D$18,$W423),"")</f>
        <v>21.92</v>
      </c>
      <c r="AP423" s="184">
        <f>IF($W423&gt;0,INDEX('CostModel Coef'!E$17:E$18,$W423),"")</f>
        <v>0.161</v>
      </c>
      <c r="AQ423" s="184">
        <f>IF($W423&gt;0,INDEX('CostModel Coef'!F$17:F$18,$W423),"")</f>
        <v>19</v>
      </c>
      <c r="AR423" s="184">
        <f>IF($W423&gt;0,INDEX('CostModel Coef'!G$17:G$18,$W423),"")</f>
        <v>116</v>
      </c>
      <c r="AS423" s="184">
        <f>IF($W423&gt;0,INDEX('CostModel Coef'!H$17:H$18,$W423),"")</f>
        <v>-11.27</v>
      </c>
      <c r="AT423" s="184">
        <f>IF($W423&gt;0,INDEX('CostModel Coef'!I$17:I$18,$W423),"")</f>
        <v>0.74</v>
      </c>
      <c r="AU423" s="184">
        <f>IF($W423&gt;0,INDEX('CostModel Coef'!J$17:J$18,$W423),"")</f>
        <v>1.18</v>
      </c>
      <c r="AV423" s="184">
        <f>IF($W423&gt;0,INDEX('CostModel Coef'!K$17:K$18,$W423),"")</f>
        <v>31.59</v>
      </c>
      <c r="AW423" s="184">
        <f>IF($W423&gt;0,INDEX('CostModel Coef'!L$17:L$18,$W423),"")</f>
        <v>17.190000000000001</v>
      </c>
      <c r="AX423" s="184">
        <f>IF($W423&gt;0,INDEX('CostModel Coef'!M$17:M$18,$W423),"")</f>
        <v>0</v>
      </c>
      <c r="AY423" s="184">
        <f>IF($W423&gt;0,INDEX('CostModel Coef'!N$17:N$18,$W423),"")</f>
        <v>0</v>
      </c>
      <c r="AZ423" s="184">
        <f>IF($W423&gt;0,INDEX('CostModel Coef'!O$17:O$18,$W423),"")</f>
        <v>-10.14</v>
      </c>
      <c r="BA423" s="184"/>
      <c r="BB423" s="116">
        <f t="shared" si="69"/>
        <v>75.972000000000008</v>
      </c>
      <c r="BC423" s="116">
        <f t="shared" si="66"/>
        <v>0</v>
      </c>
      <c r="BD423" s="116">
        <f t="shared" si="67"/>
        <v>0</v>
      </c>
      <c r="BE423" s="210"/>
      <c r="BF423" s="196">
        <f t="shared" si="68"/>
        <v>101.45</v>
      </c>
      <c r="BG423" s="210"/>
      <c r="BH423" s="210"/>
    </row>
    <row r="424" spans="1:60" hidden="1">
      <c r="A424" s="210" t="s">
        <v>2917</v>
      </c>
      <c r="B424" s="210" t="s">
        <v>1811</v>
      </c>
      <c r="C424" s="210" t="s">
        <v>1273</v>
      </c>
      <c r="D424" s="210" t="s">
        <v>1563</v>
      </c>
      <c r="E424" s="210" t="s">
        <v>129</v>
      </c>
      <c r="F424" s="210">
        <v>1</v>
      </c>
      <c r="G424" s="210">
        <v>1</v>
      </c>
      <c r="H424" s="210">
        <v>1</v>
      </c>
      <c r="I424" s="210">
        <v>31</v>
      </c>
      <c r="J424" s="210" t="s">
        <v>1833</v>
      </c>
      <c r="K424" s="210" t="s">
        <v>83</v>
      </c>
      <c r="L424" s="210">
        <v>31</v>
      </c>
      <c r="M424" s="210"/>
      <c r="N424" s="210" t="s">
        <v>117</v>
      </c>
      <c r="O424" s="210"/>
      <c r="P424" s="210" t="s">
        <v>1799</v>
      </c>
      <c r="Q424" s="210" t="s">
        <v>129</v>
      </c>
      <c r="R424" s="210"/>
      <c r="S424" s="210" t="s">
        <v>111</v>
      </c>
      <c r="T424" s="210" t="s">
        <v>2918</v>
      </c>
      <c r="U424" s="115" t="s">
        <v>105</v>
      </c>
      <c r="V424" s="210" t="str">
        <f>IF(W424=0,"out of scope",(INDEX('CostModel Coef'!$C$17:$C$18,W424)))</f>
        <v>Elec</v>
      </c>
      <c r="W424" s="210">
        <v>2</v>
      </c>
      <c r="X424" s="210"/>
      <c r="Y424" s="116">
        <f>IFERROR(VLOOKUP(C424,LF_lamp!$A$8:$AI$68,35,0)*F424,0)</f>
        <v>6.37</v>
      </c>
      <c r="Z424" s="210"/>
      <c r="AA424" s="229">
        <f>VLOOKUP(D424,LF_Ballast!$A$8:$N$220,14,FALSE)</f>
        <v>1.0249999999999999</v>
      </c>
      <c r="AB424" s="229" t="b">
        <f>VLOOKUP(D424,LF_Ballast!$A$8:$I$220,9,FALSE)="Dimming"</f>
        <v>0</v>
      </c>
      <c r="AC424" s="229" t="b">
        <f>VLOOKUP(D424,LF_Ballast!$A$8:$I$220,4,FALSE)="PS"</f>
        <v>1</v>
      </c>
      <c r="AD424" s="210"/>
      <c r="AE424" s="210">
        <f t="shared" si="61"/>
        <v>1</v>
      </c>
      <c r="AF424" s="184">
        <f t="shared" si="62"/>
        <v>0</v>
      </c>
      <c r="AG424" s="184">
        <f t="shared" si="63"/>
        <v>0</v>
      </c>
      <c r="AH424" s="184">
        <f>VLOOKUP($C424,LF_lamp!$A$8:$H$68,8,FALSE)*AE424</f>
        <v>28</v>
      </c>
      <c r="AI424" s="184">
        <f>VLOOKUP($C424,LF_lamp!$A$8:$H$68,8,FALSE)*AF424</f>
        <v>0</v>
      </c>
      <c r="AJ424" s="184">
        <f>VLOOKUP($C424,LF_lamp!$A$8:$H$68,8,FALSE)*AG424</f>
        <v>0</v>
      </c>
      <c r="AK424" s="184">
        <f t="shared" si="70"/>
        <v>1</v>
      </c>
      <c r="AL424" s="184">
        <f t="shared" si="64"/>
        <v>0</v>
      </c>
      <c r="AM424" s="184">
        <f t="shared" si="65"/>
        <v>0</v>
      </c>
      <c r="AN424" s="184"/>
      <c r="AO424" s="184">
        <f>IF($W424&gt;0,INDEX('CostModel Coef'!D$17:D$18,$W424),"")</f>
        <v>21.92</v>
      </c>
      <c r="AP424" s="184">
        <f>IF($W424&gt;0,INDEX('CostModel Coef'!E$17:E$18,$W424),"")</f>
        <v>0.161</v>
      </c>
      <c r="AQ424" s="184">
        <f>IF($W424&gt;0,INDEX('CostModel Coef'!F$17:F$18,$W424),"")</f>
        <v>19</v>
      </c>
      <c r="AR424" s="184">
        <f>IF($W424&gt;0,INDEX('CostModel Coef'!G$17:G$18,$W424),"")</f>
        <v>116</v>
      </c>
      <c r="AS424" s="184">
        <f>IF($W424&gt;0,INDEX('CostModel Coef'!H$17:H$18,$W424),"")</f>
        <v>-11.27</v>
      </c>
      <c r="AT424" s="184">
        <f>IF($W424&gt;0,INDEX('CostModel Coef'!I$17:I$18,$W424),"")</f>
        <v>0.74</v>
      </c>
      <c r="AU424" s="184">
        <f>IF($W424&gt;0,INDEX('CostModel Coef'!J$17:J$18,$W424),"")</f>
        <v>1.18</v>
      </c>
      <c r="AV424" s="184">
        <f>IF($W424&gt;0,INDEX('CostModel Coef'!K$17:K$18,$W424),"")</f>
        <v>31.59</v>
      </c>
      <c r="AW424" s="184">
        <f>IF($W424&gt;0,INDEX('CostModel Coef'!L$17:L$18,$W424),"")</f>
        <v>17.190000000000001</v>
      </c>
      <c r="AX424" s="184">
        <f>IF($W424&gt;0,INDEX('CostModel Coef'!M$17:M$18,$W424),"")</f>
        <v>0</v>
      </c>
      <c r="AY424" s="184">
        <f>IF($W424&gt;0,INDEX('CostModel Coef'!N$17:N$18,$W424),"")</f>
        <v>0</v>
      </c>
      <c r="AZ424" s="184">
        <f>IF($W424&gt;0,INDEX('CostModel Coef'!O$17:O$18,$W424),"")</f>
        <v>-10.14</v>
      </c>
      <c r="BA424" s="184"/>
      <c r="BB424" s="116">
        <f t="shared" si="69"/>
        <v>33.478000000000002</v>
      </c>
      <c r="BC424" s="116">
        <f t="shared" si="66"/>
        <v>0</v>
      </c>
      <c r="BD424" s="116">
        <f t="shared" si="67"/>
        <v>0</v>
      </c>
      <c r="BE424" s="210"/>
      <c r="BF424" s="196">
        <f t="shared" si="68"/>
        <v>39.85</v>
      </c>
      <c r="BG424" s="210"/>
      <c r="BH424" s="210"/>
    </row>
    <row r="425" spans="1:60" hidden="1">
      <c r="A425" s="210" t="s">
        <v>2919</v>
      </c>
      <c r="B425" s="210" t="s">
        <v>1317</v>
      </c>
      <c r="C425" s="210" t="s">
        <v>1273</v>
      </c>
      <c r="D425" s="210" t="s">
        <v>1563</v>
      </c>
      <c r="E425" s="210" t="s">
        <v>129</v>
      </c>
      <c r="F425" s="210">
        <v>1</v>
      </c>
      <c r="G425" s="210">
        <v>1</v>
      </c>
      <c r="H425" s="210">
        <v>1</v>
      </c>
      <c r="I425" s="210">
        <v>37</v>
      </c>
      <c r="J425" s="210"/>
      <c r="K425" s="210" t="s">
        <v>83</v>
      </c>
      <c r="L425" s="210">
        <v>37</v>
      </c>
      <c r="M425" s="210"/>
      <c r="N425" s="210" t="s">
        <v>117</v>
      </c>
      <c r="O425" s="210"/>
      <c r="P425" s="210" t="s">
        <v>1799</v>
      </c>
      <c r="Q425" s="210" t="s">
        <v>129</v>
      </c>
      <c r="R425" s="210"/>
      <c r="S425" s="210" t="s">
        <v>111</v>
      </c>
      <c r="T425" s="210" t="s">
        <v>2920</v>
      </c>
      <c r="U425" s="115" t="s">
        <v>105</v>
      </c>
      <c r="V425" s="210" t="str">
        <f>IF(W425=0,"out of scope",(INDEX('CostModel Coef'!$C$17:$C$18,W425)))</f>
        <v>Elec</v>
      </c>
      <c r="W425" s="210">
        <v>2</v>
      </c>
      <c r="X425" s="210"/>
      <c r="Y425" s="116">
        <f>IFERROR(VLOOKUP(C425,LF_lamp!$A$8:$AI$68,35,0)*F425,0)</f>
        <v>6.37</v>
      </c>
      <c r="Z425" s="210"/>
      <c r="AA425" s="229">
        <f>VLOOKUP(D425,LF_Ballast!$A$8:$N$220,14,FALSE)</f>
        <v>1.0249999999999999</v>
      </c>
      <c r="AB425" s="229" t="b">
        <f>VLOOKUP(D425,LF_Ballast!$A$8:$I$220,9,FALSE)="Dimming"</f>
        <v>0</v>
      </c>
      <c r="AC425" s="229" t="b">
        <f>VLOOKUP(D425,LF_Ballast!$A$8:$I$220,4,FALSE)="PS"</f>
        <v>1</v>
      </c>
      <c r="AD425" s="210"/>
      <c r="AE425" s="210">
        <f t="shared" si="61"/>
        <v>1</v>
      </c>
      <c r="AF425" s="184">
        <f t="shared" si="62"/>
        <v>0</v>
      </c>
      <c r="AG425" s="184">
        <f t="shared" si="63"/>
        <v>0</v>
      </c>
      <c r="AH425" s="184">
        <f>VLOOKUP($C425,LF_lamp!$A$8:$H$68,8,FALSE)*AE425</f>
        <v>28</v>
      </c>
      <c r="AI425" s="184">
        <f>VLOOKUP($C425,LF_lamp!$A$8:$H$68,8,FALSE)*AF425</f>
        <v>0</v>
      </c>
      <c r="AJ425" s="184">
        <f>VLOOKUP($C425,LF_lamp!$A$8:$H$68,8,FALSE)*AG425</f>
        <v>0</v>
      </c>
      <c r="AK425" s="184">
        <f t="shared" si="70"/>
        <v>1</v>
      </c>
      <c r="AL425" s="184">
        <f t="shared" si="64"/>
        <v>0</v>
      </c>
      <c r="AM425" s="184">
        <f t="shared" si="65"/>
        <v>0</v>
      </c>
      <c r="AN425" s="184"/>
      <c r="AO425" s="184">
        <f>IF($W425&gt;0,INDEX('CostModel Coef'!D$17:D$18,$W425),"")</f>
        <v>21.92</v>
      </c>
      <c r="AP425" s="184">
        <f>IF($W425&gt;0,INDEX('CostModel Coef'!E$17:E$18,$W425),"")</f>
        <v>0.161</v>
      </c>
      <c r="AQ425" s="184">
        <f>IF($W425&gt;0,INDEX('CostModel Coef'!F$17:F$18,$W425),"")</f>
        <v>19</v>
      </c>
      <c r="AR425" s="184">
        <f>IF($W425&gt;0,INDEX('CostModel Coef'!G$17:G$18,$W425),"")</f>
        <v>116</v>
      </c>
      <c r="AS425" s="184">
        <f>IF($W425&gt;0,INDEX('CostModel Coef'!H$17:H$18,$W425),"")</f>
        <v>-11.27</v>
      </c>
      <c r="AT425" s="184">
        <f>IF($W425&gt;0,INDEX('CostModel Coef'!I$17:I$18,$W425),"")</f>
        <v>0.74</v>
      </c>
      <c r="AU425" s="184">
        <f>IF($W425&gt;0,INDEX('CostModel Coef'!J$17:J$18,$W425),"")</f>
        <v>1.18</v>
      </c>
      <c r="AV425" s="184">
        <f>IF($W425&gt;0,INDEX('CostModel Coef'!K$17:K$18,$W425),"")</f>
        <v>31.59</v>
      </c>
      <c r="AW425" s="184">
        <f>IF($W425&gt;0,INDEX('CostModel Coef'!L$17:L$18,$W425),"")</f>
        <v>17.190000000000001</v>
      </c>
      <c r="AX425" s="184">
        <f>IF($W425&gt;0,INDEX('CostModel Coef'!M$17:M$18,$W425),"")</f>
        <v>0</v>
      </c>
      <c r="AY425" s="184">
        <f>IF($W425&gt;0,INDEX('CostModel Coef'!N$17:N$18,$W425),"")</f>
        <v>0</v>
      </c>
      <c r="AZ425" s="184">
        <f>IF($W425&gt;0,INDEX('CostModel Coef'!O$17:O$18,$W425),"")</f>
        <v>-10.14</v>
      </c>
      <c r="BA425" s="184"/>
      <c r="BB425" s="116">
        <f t="shared" si="69"/>
        <v>33.478000000000002</v>
      </c>
      <c r="BC425" s="116">
        <f t="shared" si="66"/>
        <v>0</v>
      </c>
      <c r="BD425" s="116">
        <f t="shared" si="67"/>
        <v>0</v>
      </c>
      <c r="BE425" s="210"/>
      <c r="BF425" s="196">
        <f t="shared" si="68"/>
        <v>39.85</v>
      </c>
      <c r="BG425" s="210"/>
      <c r="BH425" s="210"/>
    </row>
    <row r="426" spans="1:60" hidden="1">
      <c r="A426" s="210" t="s">
        <v>2921</v>
      </c>
      <c r="B426" s="210" t="s">
        <v>1811</v>
      </c>
      <c r="C426" s="210" t="s">
        <v>1273</v>
      </c>
      <c r="D426" s="210" t="s">
        <v>1563</v>
      </c>
      <c r="E426" s="210" t="s">
        <v>129</v>
      </c>
      <c r="F426" s="210">
        <v>2</v>
      </c>
      <c r="G426" s="210">
        <v>1</v>
      </c>
      <c r="H426" s="210">
        <v>2</v>
      </c>
      <c r="I426" s="210">
        <v>54.3</v>
      </c>
      <c r="J426" s="210" t="s">
        <v>1833</v>
      </c>
      <c r="K426" s="210" t="s">
        <v>83</v>
      </c>
      <c r="L426" s="210">
        <v>54.3</v>
      </c>
      <c r="M426" s="210"/>
      <c r="N426" s="210" t="s">
        <v>117</v>
      </c>
      <c r="O426" s="210"/>
      <c r="P426" s="210" t="s">
        <v>1799</v>
      </c>
      <c r="Q426" s="210" t="s">
        <v>129</v>
      </c>
      <c r="R426" s="210"/>
      <c r="S426" s="210" t="s">
        <v>111</v>
      </c>
      <c r="T426" s="210" t="s">
        <v>2922</v>
      </c>
      <c r="U426" s="115" t="s">
        <v>105</v>
      </c>
      <c r="V426" s="210" t="str">
        <f>IF(W426=0,"out of scope",(INDEX('CostModel Coef'!$C$17:$C$18,W426)))</f>
        <v>Elec</v>
      </c>
      <c r="W426" s="210">
        <v>2</v>
      </c>
      <c r="X426" s="210"/>
      <c r="Y426" s="116">
        <f>IFERROR(VLOOKUP(C426,LF_lamp!$A$8:$AI$68,35,0)*F426,0)</f>
        <v>12.74</v>
      </c>
      <c r="Z426" s="210"/>
      <c r="AA426" s="229">
        <f>VLOOKUP(D426,LF_Ballast!$A$8:$N$220,14,FALSE)</f>
        <v>1.0249999999999999</v>
      </c>
      <c r="AB426" s="229" t="b">
        <f>VLOOKUP(D426,LF_Ballast!$A$8:$I$220,9,FALSE)="Dimming"</f>
        <v>0</v>
      </c>
      <c r="AC426" s="229" t="b">
        <f>VLOOKUP(D426,LF_Ballast!$A$8:$I$220,4,FALSE)="PS"</f>
        <v>1</v>
      </c>
      <c r="AD426" s="210"/>
      <c r="AE426" s="210">
        <f t="shared" si="61"/>
        <v>2</v>
      </c>
      <c r="AF426" s="184">
        <f t="shared" si="62"/>
        <v>0</v>
      </c>
      <c r="AG426" s="184">
        <f t="shared" si="63"/>
        <v>0</v>
      </c>
      <c r="AH426" s="184">
        <f>VLOOKUP($C426,LF_lamp!$A$8:$H$68,8,FALSE)*AE426</f>
        <v>56</v>
      </c>
      <c r="AI426" s="184">
        <f>VLOOKUP($C426,LF_lamp!$A$8:$H$68,8,FALSE)*AF426</f>
        <v>0</v>
      </c>
      <c r="AJ426" s="184">
        <f>VLOOKUP($C426,LF_lamp!$A$8:$H$68,8,FALSE)*AG426</f>
        <v>0</v>
      </c>
      <c r="AK426" s="184">
        <f t="shared" si="70"/>
        <v>1</v>
      </c>
      <c r="AL426" s="184">
        <f t="shared" si="64"/>
        <v>0</v>
      </c>
      <c r="AM426" s="184">
        <f t="shared" si="65"/>
        <v>0</v>
      </c>
      <c r="AN426" s="184"/>
      <c r="AO426" s="184">
        <f>IF($W426&gt;0,INDEX('CostModel Coef'!D$17:D$18,$W426),"")</f>
        <v>21.92</v>
      </c>
      <c r="AP426" s="184">
        <f>IF($W426&gt;0,INDEX('CostModel Coef'!E$17:E$18,$W426),"")</f>
        <v>0.161</v>
      </c>
      <c r="AQ426" s="184">
        <f>IF($W426&gt;0,INDEX('CostModel Coef'!F$17:F$18,$W426),"")</f>
        <v>19</v>
      </c>
      <c r="AR426" s="184">
        <f>IF($W426&gt;0,INDEX('CostModel Coef'!G$17:G$18,$W426),"")</f>
        <v>116</v>
      </c>
      <c r="AS426" s="184">
        <f>IF($W426&gt;0,INDEX('CostModel Coef'!H$17:H$18,$W426),"")</f>
        <v>-11.27</v>
      </c>
      <c r="AT426" s="184">
        <f>IF($W426&gt;0,INDEX('CostModel Coef'!I$17:I$18,$W426),"")</f>
        <v>0.74</v>
      </c>
      <c r="AU426" s="184">
        <f>IF($W426&gt;0,INDEX('CostModel Coef'!J$17:J$18,$W426),"")</f>
        <v>1.18</v>
      </c>
      <c r="AV426" s="184">
        <f>IF($W426&gt;0,INDEX('CostModel Coef'!K$17:K$18,$W426),"")</f>
        <v>31.59</v>
      </c>
      <c r="AW426" s="184">
        <f>IF($W426&gt;0,INDEX('CostModel Coef'!L$17:L$18,$W426),"")</f>
        <v>17.190000000000001</v>
      </c>
      <c r="AX426" s="184">
        <f>IF($W426&gt;0,INDEX('CostModel Coef'!M$17:M$18,$W426),"")</f>
        <v>0</v>
      </c>
      <c r="AY426" s="184">
        <f>IF($W426&gt;0,INDEX('CostModel Coef'!N$17:N$18,$W426),"")</f>
        <v>0</v>
      </c>
      <c r="AZ426" s="184">
        <f>IF($W426&gt;0,INDEX('CostModel Coef'!O$17:O$18,$W426),"")</f>
        <v>-10.14</v>
      </c>
      <c r="BA426" s="184"/>
      <c r="BB426" s="116">
        <f t="shared" si="69"/>
        <v>37.986000000000004</v>
      </c>
      <c r="BC426" s="116">
        <f t="shared" si="66"/>
        <v>0</v>
      </c>
      <c r="BD426" s="116">
        <f t="shared" si="67"/>
        <v>0</v>
      </c>
      <c r="BE426" s="210"/>
      <c r="BF426" s="196">
        <f t="shared" si="68"/>
        <v>50.73</v>
      </c>
      <c r="BG426" s="210"/>
      <c r="BH426" s="210"/>
    </row>
    <row r="427" spans="1:60" hidden="1">
      <c r="A427" s="210" t="s">
        <v>2923</v>
      </c>
      <c r="B427" s="210" t="s">
        <v>1317</v>
      </c>
      <c r="C427" s="210" t="s">
        <v>1273</v>
      </c>
      <c r="D427" s="210" t="s">
        <v>1563</v>
      </c>
      <c r="E427" s="210" t="s">
        <v>129</v>
      </c>
      <c r="F427" s="210">
        <v>2</v>
      </c>
      <c r="G427" s="210">
        <v>1</v>
      </c>
      <c r="H427" s="210">
        <v>2</v>
      </c>
      <c r="I427" s="210">
        <v>65</v>
      </c>
      <c r="J427" s="210"/>
      <c r="K427" s="210" t="s">
        <v>83</v>
      </c>
      <c r="L427" s="210">
        <v>65</v>
      </c>
      <c r="M427" s="210"/>
      <c r="N427" s="210" t="s">
        <v>117</v>
      </c>
      <c r="O427" s="210"/>
      <c r="P427" s="210" t="s">
        <v>1799</v>
      </c>
      <c r="Q427" s="210" t="s">
        <v>129</v>
      </c>
      <c r="R427" s="210"/>
      <c r="S427" s="210" t="s">
        <v>111</v>
      </c>
      <c r="T427" s="210" t="s">
        <v>2924</v>
      </c>
      <c r="U427" s="115" t="s">
        <v>105</v>
      </c>
      <c r="V427" s="210" t="str">
        <f>IF(W427=0,"out of scope",(INDEX('CostModel Coef'!$C$17:$C$18,W427)))</f>
        <v>Elec</v>
      </c>
      <c r="W427" s="210">
        <v>2</v>
      </c>
      <c r="X427" s="210"/>
      <c r="Y427" s="116">
        <f>IFERROR(VLOOKUP(C427,LF_lamp!$A$8:$AI$68,35,0)*F427,0)</f>
        <v>12.74</v>
      </c>
      <c r="Z427" s="210"/>
      <c r="AA427" s="229">
        <f>VLOOKUP(D427,LF_Ballast!$A$8:$N$220,14,FALSE)</f>
        <v>1.0249999999999999</v>
      </c>
      <c r="AB427" s="229" t="b">
        <f>VLOOKUP(D427,LF_Ballast!$A$8:$I$220,9,FALSE)="Dimming"</f>
        <v>0</v>
      </c>
      <c r="AC427" s="229" t="b">
        <f>VLOOKUP(D427,LF_Ballast!$A$8:$I$220,4,FALSE)="PS"</f>
        <v>1</v>
      </c>
      <c r="AD427" s="210"/>
      <c r="AE427" s="210">
        <f t="shared" si="61"/>
        <v>2</v>
      </c>
      <c r="AF427" s="184">
        <f t="shared" si="62"/>
        <v>0</v>
      </c>
      <c r="AG427" s="184">
        <f t="shared" si="63"/>
        <v>0</v>
      </c>
      <c r="AH427" s="184">
        <f>VLOOKUP($C427,LF_lamp!$A$8:$H$68,8,FALSE)*AE427</f>
        <v>56</v>
      </c>
      <c r="AI427" s="184">
        <f>VLOOKUP($C427,LF_lamp!$A$8:$H$68,8,FALSE)*AF427</f>
        <v>0</v>
      </c>
      <c r="AJ427" s="184">
        <f>VLOOKUP($C427,LF_lamp!$A$8:$H$68,8,FALSE)*AG427</f>
        <v>0</v>
      </c>
      <c r="AK427" s="184">
        <f t="shared" si="70"/>
        <v>1</v>
      </c>
      <c r="AL427" s="184">
        <f t="shared" si="64"/>
        <v>0</v>
      </c>
      <c r="AM427" s="184">
        <f t="shared" si="65"/>
        <v>0</v>
      </c>
      <c r="AN427" s="184"/>
      <c r="AO427" s="184">
        <f>IF($W427&gt;0,INDEX('CostModel Coef'!D$17:D$18,$W427),"")</f>
        <v>21.92</v>
      </c>
      <c r="AP427" s="184">
        <f>IF($W427&gt;0,INDEX('CostModel Coef'!E$17:E$18,$W427),"")</f>
        <v>0.161</v>
      </c>
      <c r="AQ427" s="184">
        <f>IF($W427&gt;0,INDEX('CostModel Coef'!F$17:F$18,$W427),"")</f>
        <v>19</v>
      </c>
      <c r="AR427" s="184">
        <f>IF($W427&gt;0,INDEX('CostModel Coef'!G$17:G$18,$W427),"")</f>
        <v>116</v>
      </c>
      <c r="AS427" s="184">
        <f>IF($W427&gt;0,INDEX('CostModel Coef'!H$17:H$18,$W427),"")</f>
        <v>-11.27</v>
      </c>
      <c r="AT427" s="184">
        <f>IF($W427&gt;0,INDEX('CostModel Coef'!I$17:I$18,$W427),"")</f>
        <v>0.74</v>
      </c>
      <c r="AU427" s="184">
        <f>IF($W427&gt;0,INDEX('CostModel Coef'!J$17:J$18,$W427),"")</f>
        <v>1.18</v>
      </c>
      <c r="AV427" s="184">
        <f>IF($W427&gt;0,INDEX('CostModel Coef'!K$17:K$18,$W427),"")</f>
        <v>31.59</v>
      </c>
      <c r="AW427" s="184">
        <f>IF($W427&gt;0,INDEX('CostModel Coef'!L$17:L$18,$W427),"")</f>
        <v>17.190000000000001</v>
      </c>
      <c r="AX427" s="184">
        <f>IF($W427&gt;0,INDEX('CostModel Coef'!M$17:M$18,$W427),"")</f>
        <v>0</v>
      </c>
      <c r="AY427" s="184">
        <f>IF($W427&gt;0,INDEX('CostModel Coef'!N$17:N$18,$W427),"")</f>
        <v>0</v>
      </c>
      <c r="AZ427" s="184">
        <f>IF($W427&gt;0,INDEX('CostModel Coef'!O$17:O$18,$W427),"")</f>
        <v>-10.14</v>
      </c>
      <c r="BA427" s="184"/>
      <c r="BB427" s="116">
        <f t="shared" si="69"/>
        <v>37.986000000000004</v>
      </c>
      <c r="BC427" s="116">
        <f t="shared" si="66"/>
        <v>0</v>
      </c>
      <c r="BD427" s="116">
        <f t="shared" si="67"/>
        <v>0</v>
      </c>
      <c r="BE427" s="210"/>
      <c r="BF427" s="196">
        <f t="shared" si="68"/>
        <v>50.73</v>
      </c>
      <c r="BG427" s="210"/>
      <c r="BH427" s="210"/>
    </row>
    <row r="428" spans="1:60" hidden="1">
      <c r="A428" s="210" t="s">
        <v>2925</v>
      </c>
      <c r="B428" s="210" t="s">
        <v>587</v>
      </c>
      <c r="C428" s="210" t="s">
        <v>1273</v>
      </c>
      <c r="D428" s="210" t="s">
        <v>1563</v>
      </c>
      <c r="E428" s="210" t="s">
        <v>129</v>
      </c>
      <c r="F428" s="210">
        <v>3</v>
      </c>
      <c r="G428" s="210">
        <v>1</v>
      </c>
      <c r="H428" s="210">
        <v>3</v>
      </c>
      <c r="I428" s="210">
        <v>92</v>
      </c>
      <c r="J428" s="210"/>
      <c r="K428" s="210" t="s">
        <v>83</v>
      </c>
      <c r="L428" s="210">
        <v>92</v>
      </c>
      <c r="M428" s="210"/>
      <c r="N428" s="210" t="s">
        <v>117</v>
      </c>
      <c r="O428" s="210"/>
      <c r="P428" s="210" t="s">
        <v>1799</v>
      </c>
      <c r="Q428" s="210" t="s">
        <v>129</v>
      </c>
      <c r="R428" s="210"/>
      <c r="S428" s="210" t="s">
        <v>111</v>
      </c>
      <c r="T428" s="210" t="s">
        <v>2926</v>
      </c>
      <c r="U428" s="115" t="s">
        <v>105</v>
      </c>
      <c r="V428" s="210" t="str">
        <f>IF(W428=0,"out of scope",(INDEX('CostModel Coef'!$C$17:$C$18,W428)))</f>
        <v>Elec</v>
      </c>
      <c r="W428" s="210">
        <v>2</v>
      </c>
      <c r="X428" s="210"/>
      <c r="Y428" s="116">
        <f>IFERROR(VLOOKUP(C428,LF_lamp!$A$8:$AI$68,35,0)*F428,0)</f>
        <v>19.11</v>
      </c>
      <c r="Z428" s="210"/>
      <c r="AA428" s="229">
        <f>VLOOKUP(D428,LF_Ballast!$A$8:$N$220,14,FALSE)</f>
        <v>1.0249999999999999</v>
      </c>
      <c r="AB428" s="229" t="b">
        <f>VLOOKUP(D428,LF_Ballast!$A$8:$I$220,9,FALSE)="Dimming"</f>
        <v>0</v>
      </c>
      <c r="AC428" s="229" t="b">
        <f>VLOOKUP(D428,LF_Ballast!$A$8:$I$220,4,FALSE)="PS"</f>
        <v>1</v>
      </c>
      <c r="AD428" s="210"/>
      <c r="AE428" s="210">
        <f t="shared" si="61"/>
        <v>3</v>
      </c>
      <c r="AF428" s="184">
        <f t="shared" si="62"/>
        <v>0</v>
      </c>
      <c r="AG428" s="184">
        <f t="shared" si="63"/>
        <v>0</v>
      </c>
      <c r="AH428" s="184">
        <f>VLOOKUP($C428,LF_lamp!$A$8:$H$68,8,FALSE)*AE428</f>
        <v>84</v>
      </c>
      <c r="AI428" s="184">
        <f>VLOOKUP($C428,LF_lamp!$A$8:$H$68,8,FALSE)*AF428</f>
        <v>0</v>
      </c>
      <c r="AJ428" s="184">
        <f>VLOOKUP($C428,LF_lamp!$A$8:$H$68,8,FALSE)*AG428</f>
        <v>0</v>
      </c>
      <c r="AK428" s="184">
        <f t="shared" si="70"/>
        <v>1</v>
      </c>
      <c r="AL428" s="184">
        <f t="shared" si="64"/>
        <v>0</v>
      </c>
      <c r="AM428" s="184">
        <f t="shared" si="65"/>
        <v>0</v>
      </c>
      <c r="AN428" s="184"/>
      <c r="AO428" s="184">
        <f>IF($W428&gt;0,INDEX('CostModel Coef'!D$17:D$18,$W428),"")</f>
        <v>21.92</v>
      </c>
      <c r="AP428" s="184">
        <f>IF($W428&gt;0,INDEX('CostModel Coef'!E$17:E$18,$W428),"")</f>
        <v>0.161</v>
      </c>
      <c r="AQ428" s="184">
        <f>IF($W428&gt;0,INDEX('CostModel Coef'!F$17:F$18,$W428),"")</f>
        <v>19</v>
      </c>
      <c r="AR428" s="184">
        <f>IF($W428&gt;0,INDEX('CostModel Coef'!G$17:G$18,$W428),"")</f>
        <v>116</v>
      </c>
      <c r="AS428" s="184">
        <f>IF($W428&gt;0,INDEX('CostModel Coef'!H$17:H$18,$W428),"")</f>
        <v>-11.27</v>
      </c>
      <c r="AT428" s="184">
        <f>IF($W428&gt;0,INDEX('CostModel Coef'!I$17:I$18,$W428),"")</f>
        <v>0.74</v>
      </c>
      <c r="AU428" s="184">
        <f>IF($W428&gt;0,INDEX('CostModel Coef'!J$17:J$18,$W428),"")</f>
        <v>1.18</v>
      </c>
      <c r="AV428" s="184">
        <f>IF($W428&gt;0,INDEX('CostModel Coef'!K$17:K$18,$W428),"")</f>
        <v>31.59</v>
      </c>
      <c r="AW428" s="184">
        <f>IF($W428&gt;0,INDEX('CostModel Coef'!L$17:L$18,$W428),"")</f>
        <v>17.190000000000001</v>
      </c>
      <c r="AX428" s="184">
        <f>IF($W428&gt;0,INDEX('CostModel Coef'!M$17:M$18,$W428),"")</f>
        <v>0</v>
      </c>
      <c r="AY428" s="184">
        <f>IF($W428&gt;0,INDEX('CostModel Coef'!N$17:N$18,$W428),"")</f>
        <v>0</v>
      </c>
      <c r="AZ428" s="184">
        <f>IF($W428&gt;0,INDEX('CostModel Coef'!O$17:O$18,$W428),"")</f>
        <v>-10.14</v>
      </c>
      <c r="BA428" s="184"/>
      <c r="BB428" s="116">
        <f t="shared" si="69"/>
        <v>42.494</v>
      </c>
      <c r="BC428" s="116">
        <f t="shared" si="66"/>
        <v>0</v>
      </c>
      <c r="BD428" s="116">
        <f t="shared" si="67"/>
        <v>0</v>
      </c>
      <c r="BE428" s="210"/>
      <c r="BF428" s="196">
        <f t="shared" si="68"/>
        <v>61.6</v>
      </c>
      <c r="BG428" s="210"/>
      <c r="BH428" s="210"/>
    </row>
    <row r="429" spans="1:60" hidden="1">
      <c r="A429" s="210" t="s">
        <v>2927</v>
      </c>
      <c r="B429" s="210" t="s">
        <v>1317</v>
      </c>
      <c r="C429" s="210" t="s">
        <v>1273</v>
      </c>
      <c r="D429" s="210" t="s">
        <v>1563</v>
      </c>
      <c r="E429" s="210" t="s">
        <v>129</v>
      </c>
      <c r="F429" s="210">
        <v>3</v>
      </c>
      <c r="G429" s="210">
        <v>1.5</v>
      </c>
      <c r="H429" s="210">
        <v>2</v>
      </c>
      <c r="I429" s="210">
        <v>98</v>
      </c>
      <c r="J429" s="210"/>
      <c r="K429" s="210" t="s">
        <v>83</v>
      </c>
      <c r="L429" s="210">
        <v>98</v>
      </c>
      <c r="M429" s="210"/>
      <c r="N429" s="210" t="s">
        <v>117</v>
      </c>
      <c r="O429" s="210"/>
      <c r="P429" s="210" t="s">
        <v>1799</v>
      </c>
      <c r="Q429" s="210" t="s">
        <v>129</v>
      </c>
      <c r="R429" s="210"/>
      <c r="S429" s="210" t="s">
        <v>111</v>
      </c>
      <c r="T429" s="210" t="s">
        <v>2928</v>
      </c>
      <c r="U429" s="115" t="s">
        <v>105</v>
      </c>
      <c r="V429" s="210" t="str">
        <f>IF(W429=0,"out of scope",(INDEX('CostModel Coef'!$C$17:$C$18,W429)))</f>
        <v>Elec</v>
      </c>
      <c r="W429" s="210">
        <v>2</v>
      </c>
      <c r="X429" s="210"/>
      <c r="Y429" s="116">
        <f>IFERROR(VLOOKUP(C429,LF_lamp!$A$8:$AI$68,35,0)*F429,0)</f>
        <v>19.11</v>
      </c>
      <c r="Z429" s="210"/>
      <c r="AA429" s="229">
        <f>VLOOKUP(D429,LF_Ballast!$A$8:$N$220,14,FALSE)</f>
        <v>1.0249999999999999</v>
      </c>
      <c r="AB429" s="229" t="b">
        <f>VLOOKUP(D429,LF_Ballast!$A$8:$I$220,9,FALSE)="Dimming"</f>
        <v>0</v>
      </c>
      <c r="AC429" s="229" t="b">
        <f>VLOOKUP(D429,LF_Ballast!$A$8:$I$220,4,FALSE)="PS"</f>
        <v>1</v>
      </c>
      <c r="AD429" s="210"/>
      <c r="AE429" s="210">
        <f t="shared" si="61"/>
        <v>2</v>
      </c>
      <c r="AF429" s="184">
        <f t="shared" si="62"/>
        <v>0</v>
      </c>
      <c r="AG429" s="184">
        <f t="shared" si="63"/>
        <v>0</v>
      </c>
      <c r="AH429" s="184">
        <f>VLOOKUP($C429,LF_lamp!$A$8:$H$68,8,FALSE)*AE429</f>
        <v>56</v>
      </c>
      <c r="AI429" s="184">
        <f>VLOOKUP($C429,LF_lamp!$A$8:$H$68,8,FALSE)*AF429</f>
        <v>0</v>
      </c>
      <c r="AJ429" s="184">
        <f>VLOOKUP($C429,LF_lamp!$A$8:$H$68,8,FALSE)*AG429</f>
        <v>0</v>
      </c>
      <c r="AK429" s="184">
        <f t="shared" si="70"/>
        <v>1.5</v>
      </c>
      <c r="AL429" s="184">
        <f t="shared" si="64"/>
        <v>0</v>
      </c>
      <c r="AM429" s="184">
        <f t="shared" si="65"/>
        <v>0</v>
      </c>
      <c r="AN429" s="184"/>
      <c r="AO429" s="184">
        <f>IF($W429&gt;0,INDEX('CostModel Coef'!D$17:D$18,$W429),"")</f>
        <v>21.92</v>
      </c>
      <c r="AP429" s="184">
        <f>IF($W429&gt;0,INDEX('CostModel Coef'!E$17:E$18,$W429),"")</f>
        <v>0.161</v>
      </c>
      <c r="AQ429" s="184">
        <f>IF($W429&gt;0,INDEX('CostModel Coef'!F$17:F$18,$W429),"")</f>
        <v>19</v>
      </c>
      <c r="AR429" s="184">
        <f>IF($W429&gt;0,INDEX('CostModel Coef'!G$17:G$18,$W429),"")</f>
        <v>116</v>
      </c>
      <c r="AS429" s="184">
        <f>IF($W429&gt;0,INDEX('CostModel Coef'!H$17:H$18,$W429),"")</f>
        <v>-11.27</v>
      </c>
      <c r="AT429" s="184">
        <f>IF($W429&gt;0,INDEX('CostModel Coef'!I$17:I$18,$W429),"")</f>
        <v>0.74</v>
      </c>
      <c r="AU429" s="184">
        <f>IF($W429&gt;0,INDEX('CostModel Coef'!J$17:J$18,$W429),"")</f>
        <v>1.18</v>
      </c>
      <c r="AV429" s="184">
        <f>IF($W429&gt;0,INDEX('CostModel Coef'!K$17:K$18,$W429),"")</f>
        <v>31.59</v>
      </c>
      <c r="AW429" s="184">
        <f>IF($W429&gt;0,INDEX('CostModel Coef'!L$17:L$18,$W429),"")</f>
        <v>17.190000000000001</v>
      </c>
      <c r="AX429" s="184">
        <f>IF($W429&gt;0,INDEX('CostModel Coef'!M$17:M$18,$W429),"")</f>
        <v>0</v>
      </c>
      <c r="AY429" s="184">
        <f>IF($W429&gt;0,INDEX('CostModel Coef'!N$17:N$18,$W429),"")</f>
        <v>0</v>
      </c>
      <c r="AZ429" s="184">
        <f>IF($W429&gt;0,INDEX('CostModel Coef'!O$17:O$18,$W429),"")</f>
        <v>-10.14</v>
      </c>
      <c r="BA429" s="184"/>
      <c r="BB429" s="116">
        <f t="shared" si="69"/>
        <v>56.979000000000006</v>
      </c>
      <c r="BC429" s="116">
        <f t="shared" si="66"/>
        <v>0</v>
      </c>
      <c r="BD429" s="116">
        <f t="shared" si="67"/>
        <v>0</v>
      </c>
      <c r="BE429" s="210"/>
      <c r="BF429" s="196">
        <f t="shared" si="68"/>
        <v>76.09</v>
      </c>
      <c r="BG429" s="210"/>
      <c r="BH429" s="210"/>
    </row>
    <row r="430" spans="1:60" hidden="1">
      <c r="A430" s="210" t="s">
        <v>2929</v>
      </c>
      <c r="B430" s="210" t="s">
        <v>1317</v>
      </c>
      <c r="C430" s="210" t="s">
        <v>1273</v>
      </c>
      <c r="D430" s="210" t="s">
        <v>1610</v>
      </c>
      <c r="E430" s="210" t="s">
        <v>129</v>
      </c>
      <c r="F430" s="210">
        <v>3</v>
      </c>
      <c r="G430" s="210">
        <v>1.5</v>
      </c>
      <c r="H430" s="210">
        <v>2</v>
      </c>
      <c r="I430" s="210">
        <v>74</v>
      </c>
      <c r="J430" s="210"/>
      <c r="K430" s="210" t="s">
        <v>83</v>
      </c>
      <c r="L430" s="210">
        <v>74</v>
      </c>
      <c r="M430" s="210"/>
      <c r="N430" s="210" t="s">
        <v>117</v>
      </c>
      <c r="O430" s="210"/>
      <c r="P430" s="210" t="s">
        <v>1799</v>
      </c>
      <c r="Q430" s="210" t="s">
        <v>129</v>
      </c>
      <c r="R430" s="210"/>
      <c r="S430" s="210" t="s">
        <v>111</v>
      </c>
      <c r="T430" s="210" t="s">
        <v>2930</v>
      </c>
      <c r="U430" s="115" t="s">
        <v>105</v>
      </c>
      <c r="V430" s="210" t="str">
        <f>IF(W430=0,"out of scope",(INDEX('CostModel Coef'!$C$17:$C$18,W430)))</f>
        <v>Elec</v>
      </c>
      <c r="W430" s="210">
        <v>2</v>
      </c>
      <c r="X430" s="210"/>
      <c r="Y430" s="116">
        <f>IFERROR(VLOOKUP(C430,LF_lamp!$A$8:$AI$68,35,0)*F430,0)</f>
        <v>19.11</v>
      </c>
      <c r="Z430" s="210"/>
      <c r="AA430" s="229">
        <f>VLOOKUP(D430,LF_Ballast!$A$8:$N$220,14,FALSE)</f>
        <v>0.9</v>
      </c>
      <c r="AB430" s="229" t="b">
        <f>VLOOKUP(D430,LF_Ballast!$A$8:$I$220,9,FALSE)="Dimming"</f>
        <v>0</v>
      </c>
      <c r="AC430" s="229" t="b">
        <f>VLOOKUP(D430,LF_Ballast!$A$8:$I$220,4,FALSE)="PS"</f>
        <v>1</v>
      </c>
      <c r="AD430" s="210"/>
      <c r="AE430" s="210">
        <f t="shared" si="61"/>
        <v>2</v>
      </c>
      <c r="AF430" s="184">
        <f t="shared" si="62"/>
        <v>0</v>
      </c>
      <c r="AG430" s="184">
        <f t="shared" si="63"/>
        <v>0</v>
      </c>
      <c r="AH430" s="184">
        <f>VLOOKUP($C430,LF_lamp!$A$8:$H$68,8,FALSE)*AE430</f>
        <v>56</v>
      </c>
      <c r="AI430" s="184">
        <f>VLOOKUP($C430,LF_lamp!$A$8:$H$68,8,FALSE)*AF430</f>
        <v>0</v>
      </c>
      <c r="AJ430" s="184">
        <f>VLOOKUP($C430,LF_lamp!$A$8:$H$68,8,FALSE)*AG430</f>
        <v>0</v>
      </c>
      <c r="AK430" s="184">
        <f t="shared" si="70"/>
        <v>1.5</v>
      </c>
      <c r="AL430" s="184">
        <f t="shared" si="64"/>
        <v>0</v>
      </c>
      <c r="AM430" s="184">
        <f t="shared" si="65"/>
        <v>0</v>
      </c>
      <c r="AN430" s="184"/>
      <c r="AO430" s="184">
        <f>IF($W430&gt;0,INDEX('CostModel Coef'!D$17:D$18,$W430),"")</f>
        <v>21.92</v>
      </c>
      <c r="AP430" s="184">
        <f>IF($W430&gt;0,INDEX('CostModel Coef'!E$17:E$18,$W430),"")</f>
        <v>0.161</v>
      </c>
      <c r="AQ430" s="184">
        <f>IF($W430&gt;0,INDEX('CostModel Coef'!F$17:F$18,$W430),"")</f>
        <v>19</v>
      </c>
      <c r="AR430" s="184">
        <f>IF($W430&gt;0,INDEX('CostModel Coef'!G$17:G$18,$W430),"")</f>
        <v>116</v>
      </c>
      <c r="AS430" s="184">
        <f>IF($W430&gt;0,INDEX('CostModel Coef'!H$17:H$18,$W430),"")</f>
        <v>-11.27</v>
      </c>
      <c r="AT430" s="184">
        <f>IF($W430&gt;0,INDEX('CostModel Coef'!I$17:I$18,$W430),"")</f>
        <v>0.74</v>
      </c>
      <c r="AU430" s="184">
        <f>IF($W430&gt;0,INDEX('CostModel Coef'!J$17:J$18,$W430),"")</f>
        <v>1.18</v>
      </c>
      <c r="AV430" s="184">
        <f>IF($W430&gt;0,INDEX('CostModel Coef'!K$17:K$18,$W430),"")</f>
        <v>31.59</v>
      </c>
      <c r="AW430" s="184">
        <f>IF($W430&gt;0,INDEX('CostModel Coef'!L$17:L$18,$W430),"")</f>
        <v>17.190000000000001</v>
      </c>
      <c r="AX430" s="184">
        <f>IF($W430&gt;0,INDEX('CostModel Coef'!M$17:M$18,$W430),"")</f>
        <v>0</v>
      </c>
      <c r="AY430" s="184">
        <f>IF($W430&gt;0,INDEX('CostModel Coef'!N$17:N$18,$W430),"")</f>
        <v>0</v>
      </c>
      <c r="AZ430" s="184">
        <f>IF($W430&gt;0,INDEX('CostModel Coef'!O$17:O$18,$W430),"")</f>
        <v>-10.14</v>
      </c>
      <c r="BA430" s="184"/>
      <c r="BB430" s="116">
        <f t="shared" si="69"/>
        <v>56.979000000000006</v>
      </c>
      <c r="BC430" s="116">
        <f t="shared" si="66"/>
        <v>0</v>
      </c>
      <c r="BD430" s="116">
        <f t="shared" si="67"/>
        <v>0</v>
      </c>
      <c r="BE430" s="210"/>
      <c r="BF430" s="196">
        <f t="shared" si="68"/>
        <v>76.09</v>
      </c>
      <c r="BG430" s="210"/>
      <c r="BH430" s="210"/>
    </row>
    <row r="431" spans="1:60" hidden="1">
      <c r="A431" s="210" t="s">
        <v>2931</v>
      </c>
      <c r="B431" s="210" t="s">
        <v>1317</v>
      </c>
      <c r="C431" s="210" t="s">
        <v>1273</v>
      </c>
      <c r="D431" s="210" t="s">
        <v>1610</v>
      </c>
      <c r="E431" s="210" t="s">
        <v>129</v>
      </c>
      <c r="F431" s="210">
        <v>3</v>
      </c>
      <c r="G431" s="210">
        <v>1</v>
      </c>
      <c r="H431" s="210">
        <v>3</v>
      </c>
      <c r="I431" s="210">
        <v>74</v>
      </c>
      <c r="J431" s="210" t="s">
        <v>2932</v>
      </c>
      <c r="K431" s="210" t="s">
        <v>83</v>
      </c>
      <c r="L431" s="210">
        <v>74</v>
      </c>
      <c r="M431" s="210"/>
      <c r="N431" s="210" t="s">
        <v>117</v>
      </c>
      <c r="O431" s="210"/>
      <c r="P431" s="210" t="s">
        <v>1799</v>
      </c>
      <c r="Q431" s="210" t="s">
        <v>129</v>
      </c>
      <c r="R431" s="210"/>
      <c r="S431" s="210" t="s">
        <v>111</v>
      </c>
      <c r="T431" s="210" t="s">
        <v>2933</v>
      </c>
      <c r="U431" s="115" t="s">
        <v>105</v>
      </c>
      <c r="V431" s="210" t="str">
        <f>IF(W431=0,"out of scope",(INDEX('CostModel Coef'!$C$17:$C$18,W431)))</f>
        <v>Elec</v>
      </c>
      <c r="W431" s="210">
        <v>2</v>
      </c>
      <c r="X431" s="210"/>
      <c r="Y431" s="116">
        <f>IFERROR(VLOOKUP(C431,LF_lamp!$A$8:$AI$68,35,0)*F431,0)</f>
        <v>19.11</v>
      </c>
      <c r="Z431" s="210"/>
      <c r="AA431" s="229">
        <f>VLOOKUP(D431,LF_Ballast!$A$8:$N$220,14,FALSE)</f>
        <v>0.9</v>
      </c>
      <c r="AB431" s="229" t="b">
        <f>VLOOKUP(D431,LF_Ballast!$A$8:$I$220,9,FALSE)="Dimming"</f>
        <v>0</v>
      </c>
      <c r="AC431" s="229" t="b">
        <f>VLOOKUP(D431,LF_Ballast!$A$8:$I$220,4,FALSE)="PS"</f>
        <v>1</v>
      </c>
      <c r="AD431" s="210"/>
      <c r="AE431" s="210">
        <f t="shared" si="61"/>
        <v>3</v>
      </c>
      <c r="AF431" s="184">
        <f t="shared" si="62"/>
        <v>0</v>
      </c>
      <c r="AG431" s="184">
        <f t="shared" si="63"/>
        <v>0</v>
      </c>
      <c r="AH431" s="184">
        <f>VLOOKUP($C431,LF_lamp!$A$8:$H$68,8,FALSE)*AE431</f>
        <v>84</v>
      </c>
      <c r="AI431" s="184">
        <f>VLOOKUP($C431,LF_lamp!$A$8:$H$68,8,FALSE)*AF431</f>
        <v>0</v>
      </c>
      <c r="AJ431" s="184">
        <f>VLOOKUP($C431,LF_lamp!$A$8:$H$68,8,FALSE)*AG431</f>
        <v>0</v>
      </c>
      <c r="AK431" s="184">
        <f t="shared" si="70"/>
        <v>1</v>
      </c>
      <c r="AL431" s="184">
        <f t="shared" si="64"/>
        <v>0</v>
      </c>
      <c r="AM431" s="184">
        <f t="shared" si="65"/>
        <v>0</v>
      </c>
      <c r="AN431" s="184"/>
      <c r="AO431" s="184">
        <f>IF($W431&gt;0,INDEX('CostModel Coef'!D$17:D$18,$W431),"")</f>
        <v>21.92</v>
      </c>
      <c r="AP431" s="184">
        <f>IF($W431&gt;0,INDEX('CostModel Coef'!E$17:E$18,$W431),"")</f>
        <v>0.161</v>
      </c>
      <c r="AQ431" s="184">
        <f>IF($W431&gt;0,INDEX('CostModel Coef'!F$17:F$18,$W431),"")</f>
        <v>19</v>
      </c>
      <c r="AR431" s="184">
        <f>IF($W431&gt;0,INDEX('CostModel Coef'!G$17:G$18,$W431),"")</f>
        <v>116</v>
      </c>
      <c r="AS431" s="184">
        <f>IF($W431&gt;0,INDEX('CostModel Coef'!H$17:H$18,$W431),"")</f>
        <v>-11.27</v>
      </c>
      <c r="AT431" s="184">
        <f>IF($W431&gt;0,INDEX('CostModel Coef'!I$17:I$18,$W431),"")</f>
        <v>0.74</v>
      </c>
      <c r="AU431" s="184">
        <f>IF($W431&gt;0,INDEX('CostModel Coef'!J$17:J$18,$W431),"")</f>
        <v>1.18</v>
      </c>
      <c r="AV431" s="184">
        <f>IF($W431&gt;0,INDEX('CostModel Coef'!K$17:K$18,$W431),"")</f>
        <v>31.59</v>
      </c>
      <c r="AW431" s="184">
        <f>IF($W431&gt;0,INDEX('CostModel Coef'!L$17:L$18,$W431),"")</f>
        <v>17.190000000000001</v>
      </c>
      <c r="AX431" s="184">
        <f>IF($W431&gt;0,INDEX('CostModel Coef'!M$17:M$18,$W431),"")</f>
        <v>0</v>
      </c>
      <c r="AY431" s="184">
        <f>IF($W431&gt;0,INDEX('CostModel Coef'!N$17:N$18,$W431),"")</f>
        <v>0</v>
      </c>
      <c r="AZ431" s="184">
        <f>IF($W431&gt;0,INDEX('CostModel Coef'!O$17:O$18,$W431),"")</f>
        <v>-10.14</v>
      </c>
      <c r="BA431" s="184"/>
      <c r="BB431" s="116">
        <f t="shared" si="69"/>
        <v>42.494</v>
      </c>
      <c r="BC431" s="116">
        <f t="shared" si="66"/>
        <v>0</v>
      </c>
      <c r="BD431" s="116">
        <f t="shared" si="67"/>
        <v>0</v>
      </c>
      <c r="BE431" s="210"/>
      <c r="BF431" s="196">
        <f t="shared" si="68"/>
        <v>61.6</v>
      </c>
      <c r="BG431" s="210"/>
      <c r="BH431" s="210"/>
    </row>
    <row r="432" spans="1:60" hidden="1">
      <c r="A432" s="210" t="s">
        <v>2934</v>
      </c>
      <c r="B432" s="210" t="s">
        <v>1317</v>
      </c>
      <c r="C432" s="210" t="s">
        <v>1273</v>
      </c>
      <c r="D432" s="210" t="s">
        <v>1610</v>
      </c>
      <c r="E432" s="210" t="s">
        <v>129</v>
      </c>
      <c r="F432" s="210">
        <v>1</v>
      </c>
      <c r="G432" s="210">
        <v>1</v>
      </c>
      <c r="H432" s="210">
        <v>1</v>
      </c>
      <c r="I432" s="210">
        <v>27</v>
      </c>
      <c r="J432" s="210"/>
      <c r="K432" s="210" t="s">
        <v>83</v>
      </c>
      <c r="L432" s="210">
        <v>27</v>
      </c>
      <c r="M432" s="210"/>
      <c r="N432" s="210" t="s">
        <v>117</v>
      </c>
      <c r="O432" s="210"/>
      <c r="P432" s="210" t="s">
        <v>1799</v>
      </c>
      <c r="Q432" s="210" t="s">
        <v>129</v>
      </c>
      <c r="R432" s="210"/>
      <c r="S432" s="210" t="s">
        <v>111</v>
      </c>
      <c r="T432" s="210" t="s">
        <v>2935</v>
      </c>
      <c r="U432" s="115" t="s">
        <v>105</v>
      </c>
      <c r="V432" s="210" t="str">
        <f>IF(W432=0,"out of scope",(INDEX('CostModel Coef'!$C$17:$C$18,W432)))</f>
        <v>Elec</v>
      </c>
      <c r="W432" s="210">
        <v>2</v>
      </c>
      <c r="X432" s="210"/>
      <c r="Y432" s="116">
        <f>IFERROR(VLOOKUP(C432,LF_lamp!$A$8:$AI$68,35,0)*F432,0)</f>
        <v>6.37</v>
      </c>
      <c r="Z432" s="210"/>
      <c r="AA432" s="229">
        <f>VLOOKUP(D432,LF_Ballast!$A$8:$N$220,14,FALSE)</f>
        <v>0.9</v>
      </c>
      <c r="AB432" s="229" t="b">
        <f>VLOOKUP(D432,LF_Ballast!$A$8:$I$220,9,FALSE)="Dimming"</f>
        <v>0</v>
      </c>
      <c r="AC432" s="229" t="b">
        <f>VLOOKUP(D432,LF_Ballast!$A$8:$I$220,4,FALSE)="PS"</f>
        <v>1</v>
      </c>
      <c r="AD432" s="210"/>
      <c r="AE432" s="210">
        <f t="shared" si="61"/>
        <v>1</v>
      </c>
      <c r="AF432" s="184">
        <f t="shared" si="62"/>
        <v>0</v>
      </c>
      <c r="AG432" s="184">
        <f t="shared" si="63"/>
        <v>0</v>
      </c>
      <c r="AH432" s="184">
        <f>VLOOKUP($C432,LF_lamp!$A$8:$H$68,8,FALSE)*AE432</f>
        <v>28</v>
      </c>
      <c r="AI432" s="184">
        <f>VLOOKUP($C432,LF_lamp!$A$8:$H$68,8,FALSE)*AF432</f>
        <v>0</v>
      </c>
      <c r="AJ432" s="184">
        <f>VLOOKUP($C432,LF_lamp!$A$8:$H$68,8,FALSE)*AG432</f>
        <v>0</v>
      </c>
      <c r="AK432" s="184">
        <f t="shared" si="70"/>
        <v>1</v>
      </c>
      <c r="AL432" s="184">
        <f t="shared" si="64"/>
        <v>0</v>
      </c>
      <c r="AM432" s="184">
        <f t="shared" si="65"/>
        <v>0</v>
      </c>
      <c r="AN432" s="184"/>
      <c r="AO432" s="184">
        <f>IF($W432&gt;0,INDEX('CostModel Coef'!D$17:D$18,$W432),"")</f>
        <v>21.92</v>
      </c>
      <c r="AP432" s="184">
        <f>IF($W432&gt;0,INDEX('CostModel Coef'!E$17:E$18,$W432),"")</f>
        <v>0.161</v>
      </c>
      <c r="AQ432" s="184">
        <f>IF($W432&gt;0,INDEX('CostModel Coef'!F$17:F$18,$W432),"")</f>
        <v>19</v>
      </c>
      <c r="AR432" s="184">
        <f>IF($W432&gt;0,INDEX('CostModel Coef'!G$17:G$18,$W432),"")</f>
        <v>116</v>
      </c>
      <c r="AS432" s="184">
        <f>IF($W432&gt;0,INDEX('CostModel Coef'!H$17:H$18,$W432),"")</f>
        <v>-11.27</v>
      </c>
      <c r="AT432" s="184">
        <f>IF($W432&gt;0,INDEX('CostModel Coef'!I$17:I$18,$W432),"")</f>
        <v>0.74</v>
      </c>
      <c r="AU432" s="184">
        <f>IF($W432&gt;0,INDEX('CostModel Coef'!J$17:J$18,$W432),"")</f>
        <v>1.18</v>
      </c>
      <c r="AV432" s="184">
        <f>IF($W432&gt;0,INDEX('CostModel Coef'!K$17:K$18,$W432),"")</f>
        <v>31.59</v>
      </c>
      <c r="AW432" s="184">
        <f>IF($W432&gt;0,INDEX('CostModel Coef'!L$17:L$18,$W432),"")</f>
        <v>17.190000000000001</v>
      </c>
      <c r="AX432" s="184">
        <f>IF($W432&gt;0,INDEX('CostModel Coef'!M$17:M$18,$W432),"")</f>
        <v>0</v>
      </c>
      <c r="AY432" s="184">
        <f>IF($W432&gt;0,INDEX('CostModel Coef'!N$17:N$18,$W432),"")</f>
        <v>0</v>
      </c>
      <c r="AZ432" s="184">
        <f>IF($W432&gt;0,INDEX('CostModel Coef'!O$17:O$18,$W432),"")</f>
        <v>-10.14</v>
      </c>
      <c r="BA432" s="184"/>
      <c r="BB432" s="116">
        <f t="shared" si="69"/>
        <v>33.478000000000002</v>
      </c>
      <c r="BC432" s="116">
        <f t="shared" si="66"/>
        <v>0</v>
      </c>
      <c r="BD432" s="116">
        <f t="shared" si="67"/>
        <v>0</v>
      </c>
      <c r="BE432" s="210"/>
      <c r="BF432" s="196">
        <f t="shared" si="68"/>
        <v>39.85</v>
      </c>
      <c r="BG432" s="210"/>
      <c r="BH432" s="210"/>
    </row>
    <row r="433" spans="1:60" hidden="1">
      <c r="A433" s="210" t="s">
        <v>2936</v>
      </c>
      <c r="B433" s="210" t="s">
        <v>1317</v>
      </c>
      <c r="C433" s="210" t="s">
        <v>1273</v>
      </c>
      <c r="D433" s="210" t="s">
        <v>1610</v>
      </c>
      <c r="E433" s="210" t="s">
        <v>129</v>
      </c>
      <c r="F433" s="210">
        <v>2</v>
      </c>
      <c r="G433" s="210">
        <v>1</v>
      </c>
      <c r="H433" s="210">
        <v>2</v>
      </c>
      <c r="I433" s="210">
        <v>50</v>
      </c>
      <c r="J433" s="210" t="s">
        <v>2937</v>
      </c>
      <c r="K433" s="210" t="s">
        <v>83</v>
      </c>
      <c r="L433" s="210">
        <v>50</v>
      </c>
      <c r="M433" s="210"/>
      <c r="N433" s="210" t="s">
        <v>117</v>
      </c>
      <c r="O433" s="210"/>
      <c r="P433" s="210" t="s">
        <v>1799</v>
      </c>
      <c r="Q433" s="210" t="s">
        <v>129</v>
      </c>
      <c r="R433" s="210"/>
      <c r="S433" s="210" t="s">
        <v>111</v>
      </c>
      <c r="T433" s="210" t="s">
        <v>2938</v>
      </c>
      <c r="U433" s="115" t="s">
        <v>105</v>
      </c>
      <c r="V433" s="210" t="str">
        <f>IF(W433=0,"out of scope",(INDEX('CostModel Coef'!$C$17:$C$18,W433)))</f>
        <v>Elec</v>
      </c>
      <c r="W433" s="210">
        <v>2</v>
      </c>
      <c r="X433" s="210"/>
      <c r="Y433" s="116">
        <f>IFERROR(VLOOKUP(C433,LF_lamp!$A$8:$AI$68,35,0)*F433,0)</f>
        <v>12.74</v>
      </c>
      <c r="Z433" s="210"/>
      <c r="AA433" s="229">
        <f>VLOOKUP(D433,LF_Ballast!$A$8:$N$220,14,FALSE)</f>
        <v>0.9</v>
      </c>
      <c r="AB433" s="229" t="b">
        <f>VLOOKUP(D433,LF_Ballast!$A$8:$I$220,9,FALSE)="Dimming"</f>
        <v>0</v>
      </c>
      <c r="AC433" s="229" t="b">
        <f>VLOOKUP(D433,LF_Ballast!$A$8:$I$220,4,FALSE)="PS"</f>
        <v>1</v>
      </c>
      <c r="AD433" s="210"/>
      <c r="AE433" s="210">
        <f t="shared" si="61"/>
        <v>2</v>
      </c>
      <c r="AF433" s="184">
        <f t="shared" si="62"/>
        <v>0</v>
      </c>
      <c r="AG433" s="184">
        <f t="shared" si="63"/>
        <v>0</v>
      </c>
      <c r="AH433" s="184">
        <f>VLOOKUP($C433,LF_lamp!$A$8:$H$68,8,FALSE)*AE433</f>
        <v>56</v>
      </c>
      <c r="AI433" s="184">
        <f>VLOOKUP($C433,LF_lamp!$A$8:$H$68,8,FALSE)*AF433</f>
        <v>0</v>
      </c>
      <c r="AJ433" s="184">
        <f>VLOOKUP($C433,LF_lamp!$A$8:$H$68,8,FALSE)*AG433</f>
        <v>0</v>
      </c>
      <c r="AK433" s="184">
        <f t="shared" si="70"/>
        <v>1</v>
      </c>
      <c r="AL433" s="184">
        <f t="shared" si="64"/>
        <v>0</v>
      </c>
      <c r="AM433" s="184">
        <f t="shared" si="65"/>
        <v>0</v>
      </c>
      <c r="AN433" s="184"/>
      <c r="AO433" s="184">
        <f>IF($W433&gt;0,INDEX('CostModel Coef'!D$17:D$18,$W433),"")</f>
        <v>21.92</v>
      </c>
      <c r="AP433" s="184">
        <f>IF($W433&gt;0,INDEX('CostModel Coef'!E$17:E$18,$W433),"")</f>
        <v>0.161</v>
      </c>
      <c r="AQ433" s="184">
        <f>IF($W433&gt;0,INDEX('CostModel Coef'!F$17:F$18,$W433),"")</f>
        <v>19</v>
      </c>
      <c r="AR433" s="184">
        <f>IF($W433&gt;0,INDEX('CostModel Coef'!G$17:G$18,$W433),"")</f>
        <v>116</v>
      </c>
      <c r="AS433" s="184">
        <f>IF($W433&gt;0,INDEX('CostModel Coef'!H$17:H$18,$W433),"")</f>
        <v>-11.27</v>
      </c>
      <c r="AT433" s="184">
        <f>IF($W433&gt;0,INDEX('CostModel Coef'!I$17:I$18,$W433),"")</f>
        <v>0.74</v>
      </c>
      <c r="AU433" s="184">
        <f>IF($W433&gt;0,INDEX('CostModel Coef'!J$17:J$18,$W433),"")</f>
        <v>1.18</v>
      </c>
      <c r="AV433" s="184">
        <f>IF($W433&gt;0,INDEX('CostModel Coef'!K$17:K$18,$W433),"")</f>
        <v>31.59</v>
      </c>
      <c r="AW433" s="184">
        <f>IF($W433&gt;0,INDEX('CostModel Coef'!L$17:L$18,$W433),"")</f>
        <v>17.190000000000001</v>
      </c>
      <c r="AX433" s="184">
        <f>IF($W433&gt;0,INDEX('CostModel Coef'!M$17:M$18,$W433),"")</f>
        <v>0</v>
      </c>
      <c r="AY433" s="184">
        <f>IF($W433&gt;0,INDEX('CostModel Coef'!N$17:N$18,$W433),"")</f>
        <v>0</v>
      </c>
      <c r="AZ433" s="184">
        <f>IF($W433&gt;0,INDEX('CostModel Coef'!O$17:O$18,$W433),"")</f>
        <v>-10.14</v>
      </c>
      <c r="BA433" s="184"/>
      <c r="BB433" s="116">
        <f t="shared" si="69"/>
        <v>37.986000000000004</v>
      </c>
      <c r="BC433" s="116">
        <f t="shared" si="66"/>
        <v>0</v>
      </c>
      <c r="BD433" s="116">
        <f t="shared" si="67"/>
        <v>0</v>
      </c>
      <c r="BE433" s="210"/>
      <c r="BF433" s="196">
        <f t="shared" si="68"/>
        <v>50.73</v>
      </c>
      <c r="BG433" s="210"/>
      <c r="BH433" s="210"/>
    </row>
    <row r="434" spans="1:60" hidden="1">
      <c r="A434" s="210" t="s">
        <v>2939</v>
      </c>
      <c r="B434" s="210" t="s">
        <v>1317</v>
      </c>
      <c r="C434" s="210" t="s">
        <v>1273</v>
      </c>
      <c r="D434" s="210" t="s">
        <v>1610</v>
      </c>
      <c r="E434" s="210" t="s">
        <v>129</v>
      </c>
      <c r="F434" s="210">
        <v>3</v>
      </c>
      <c r="G434" s="210">
        <v>2</v>
      </c>
      <c r="H434" s="210" t="s">
        <v>1857</v>
      </c>
      <c r="I434" s="210">
        <v>76</v>
      </c>
      <c r="J434" s="210"/>
      <c r="K434" s="210" t="s">
        <v>83</v>
      </c>
      <c r="L434" s="210">
        <v>76</v>
      </c>
      <c r="M434" s="210"/>
      <c r="N434" s="210" t="s">
        <v>117</v>
      </c>
      <c r="O434" s="210"/>
      <c r="P434" s="210" t="s">
        <v>1799</v>
      </c>
      <c r="Q434" s="210" t="s">
        <v>129</v>
      </c>
      <c r="R434" s="210"/>
      <c r="S434" s="210" t="s">
        <v>111</v>
      </c>
      <c r="T434" s="210" t="s">
        <v>2940</v>
      </c>
      <c r="U434" s="115" t="s">
        <v>105</v>
      </c>
      <c r="V434" s="210" t="str">
        <f>IF(W434=0,"out of scope",(INDEX('CostModel Coef'!$C$17:$C$18,W434)))</f>
        <v>Elec</v>
      </c>
      <c r="W434" s="210">
        <v>2</v>
      </c>
      <c r="X434" s="210"/>
      <c r="Y434" s="116">
        <f>IFERROR(VLOOKUP(C434,LF_lamp!$A$8:$AI$68,35,0)*F434,0)</f>
        <v>19.11</v>
      </c>
      <c r="Z434" s="210"/>
      <c r="AA434" s="229">
        <f>VLOOKUP(D434,LF_Ballast!$A$8:$N$220,14,FALSE)</f>
        <v>0.9</v>
      </c>
      <c r="AB434" s="229" t="b">
        <f>VLOOKUP(D434,LF_Ballast!$A$8:$I$220,9,FALSE)="Dimming"</f>
        <v>0</v>
      </c>
      <c r="AC434" s="229" t="b">
        <f>VLOOKUP(D434,LF_Ballast!$A$8:$I$220,4,FALSE)="PS"</f>
        <v>1</v>
      </c>
      <c r="AD434" s="210"/>
      <c r="AE434" s="210">
        <f t="shared" si="61"/>
        <v>1</v>
      </c>
      <c r="AF434" s="184">
        <f t="shared" si="62"/>
        <v>2</v>
      </c>
      <c r="AG434" s="184">
        <f t="shared" si="63"/>
        <v>0</v>
      </c>
      <c r="AH434" s="184">
        <f>VLOOKUP($C434,LF_lamp!$A$8:$H$68,8,FALSE)*AE434</f>
        <v>28</v>
      </c>
      <c r="AI434" s="184">
        <f>VLOOKUP($C434,LF_lamp!$A$8:$H$68,8,FALSE)*AF434</f>
        <v>56</v>
      </c>
      <c r="AJ434" s="184">
        <f>VLOOKUP($C434,LF_lamp!$A$8:$H$68,8,FALSE)*AG434</f>
        <v>0</v>
      </c>
      <c r="AK434" s="184">
        <f t="shared" si="70"/>
        <v>1</v>
      </c>
      <c r="AL434" s="184">
        <f t="shared" si="64"/>
        <v>1</v>
      </c>
      <c r="AM434" s="184">
        <f t="shared" si="65"/>
        <v>0</v>
      </c>
      <c r="AN434" s="184"/>
      <c r="AO434" s="184">
        <f>IF($W434&gt;0,INDEX('CostModel Coef'!D$17:D$18,$W434),"")</f>
        <v>21.92</v>
      </c>
      <c r="AP434" s="184">
        <f>IF($W434&gt;0,INDEX('CostModel Coef'!E$17:E$18,$W434),"")</f>
        <v>0.161</v>
      </c>
      <c r="AQ434" s="184">
        <f>IF($W434&gt;0,INDEX('CostModel Coef'!F$17:F$18,$W434),"")</f>
        <v>19</v>
      </c>
      <c r="AR434" s="184">
        <f>IF($W434&gt;0,INDEX('CostModel Coef'!G$17:G$18,$W434),"")</f>
        <v>116</v>
      </c>
      <c r="AS434" s="184">
        <f>IF($W434&gt;0,INDEX('CostModel Coef'!H$17:H$18,$W434),"")</f>
        <v>-11.27</v>
      </c>
      <c r="AT434" s="184">
        <f>IF($W434&gt;0,INDEX('CostModel Coef'!I$17:I$18,$W434),"")</f>
        <v>0.74</v>
      </c>
      <c r="AU434" s="184">
        <f>IF($W434&gt;0,INDEX('CostModel Coef'!J$17:J$18,$W434),"")</f>
        <v>1.18</v>
      </c>
      <c r="AV434" s="184">
        <f>IF($W434&gt;0,INDEX('CostModel Coef'!K$17:K$18,$W434),"")</f>
        <v>31.59</v>
      </c>
      <c r="AW434" s="184">
        <f>IF($W434&gt;0,INDEX('CostModel Coef'!L$17:L$18,$W434),"")</f>
        <v>17.190000000000001</v>
      </c>
      <c r="AX434" s="184">
        <f>IF($W434&gt;0,INDEX('CostModel Coef'!M$17:M$18,$W434),"")</f>
        <v>0</v>
      </c>
      <c r="AY434" s="184">
        <f>IF($W434&gt;0,INDEX('CostModel Coef'!N$17:N$18,$W434),"")</f>
        <v>0</v>
      </c>
      <c r="AZ434" s="184">
        <f>IF($W434&gt;0,INDEX('CostModel Coef'!O$17:O$18,$W434),"")</f>
        <v>-10.14</v>
      </c>
      <c r="BA434" s="184"/>
      <c r="BB434" s="116">
        <f t="shared" si="69"/>
        <v>33.478000000000002</v>
      </c>
      <c r="BC434" s="116">
        <f t="shared" si="66"/>
        <v>37.986000000000004</v>
      </c>
      <c r="BD434" s="116">
        <f t="shared" si="67"/>
        <v>0</v>
      </c>
      <c r="BE434" s="210"/>
      <c r="BF434" s="196">
        <f t="shared" si="68"/>
        <v>90.57</v>
      </c>
      <c r="BG434" s="210"/>
      <c r="BH434" s="210"/>
    </row>
    <row r="435" spans="1:60" hidden="1">
      <c r="A435" s="210" t="s">
        <v>2941</v>
      </c>
      <c r="B435" s="210" t="s">
        <v>1317</v>
      </c>
      <c r="C435" s="210" t="s">
        <v>1273</v>
      </c>
      <c r="D435" s="210" t="s">
        <v>1610</v>
      </c>
      <c r="E435" s="210" t="s">
        <v>129</v>
      </c>
      <c r="F435" s="210">
        <v>4</v>
      </c>
      <c r="G435" s="210">
        <v>2</v>
      </c>
      <c r="H435" s="210">
        <v>2</v>
      </c>
      <c r="I435" s="210">
        <v>98</v>
      </c>
      <c r="J435" s="210"/>
      <c r="K435" s="210" t="s">
        <v>83</v>
      </c>
      <c r="L435" s="210">
        <v>98</v>
      </c>
      <c r="M435" s="210"/>
      <c r="N435" s="210" t="s">
        <v>117</v>
      </c>
      <c r="O435" s="210"/>
      <c r="P435" s="210" t="s">
        <v>1799</v>
      </c>
      <c r="Q435" s="210" t="s">
        <v>129</v>
      </c>
      <c r="R435" s="210"/>
      <c r="S435" s="210" t="s">
        <v>111</v>
      </c>
      <c r="T435" s="210" t="s">
        <v>2942</v>
      </c>
      <c r="U435" s="115" t="s">
        <v>105</v>
      </c>
      <c r="V435" s="210" t="str">
        <f>IF(W435=0,"out of scope",(INDEX('CostModel Coef'!$C$17:$C$18,W435)))</f>
        <v>Elec</v>
      </c>
      <c r="W435" s="210">
        <v>2</v>
      </c>
      <c r="X435" s="210"/>
      <c r="Y435" s="116">
        <f>IFERROR(VLOOKUP(C435,LF_lamp!$A$8:$AI$68,35,0)*F435,0)</f>
        <v>25.48</v>
      </c>
      <c r="Z435" s="210"/>
      <c r="AA435" s="229">
        <f>VLOOKUP(D435,LF_Ballast!$A$8:$N$220,14,FALSE)</f>
        <v>0.9</v>
      </c>
      <c r="AB435" s="229" t="b">
        <f>VLOOKUP(D435,LF_Ballast!$A$8:$I$220,9,FALSE)="Dimming"</f>
        <v>0</v>
      </c>
      <c r="AC435" s="229" t="b">
        <f>VLOOKUP(D435,LF_Ballast!$A$8:$I$220,4,FALSE)="PS"</f>
        <v>1</v>
      </c>
      <c r="AD435" s="210"/>
      <c r="AE435" s="210">
        <f t="shared" si="61"/>
        <v>2</v>
      </c>
      <c r="AF435" s="184">
        <f t="shared" si="62"/>
        <v>0</v>
      </c>
      <c r="AG435" s="184">
        <f t="shared" si="63"/>
        <v>0</v>
      </c>
      <c r="AH435" s="184">
        <f>VLOOKUP($C435,LF_lamp!$A$8:$H$68,8,FALSE)*AE435</f>
        <v>56</v>
      </c>
      <c r="AI435" s="184">
        <f>VLOOKUP($C435,LF_lamp!$A$8:$H$68,8,FALSE)*AF435</f>
        <v>0</v>
      </c>
      <c r="AJ435" s="184">
        <f>VLOOKUP($C435,LF_lamp!$A$8:$H$68,8,FALSE)*AG435</f>
        <v>0</v>
      </c>
      <c r="AK435" s="184">
        <f t="shared" si="70"/>
        <v>2</v>
      </c>
      <c r="AL435" s="184">
        <f t="shared" si="64"/>
        <v>0</v>
      </c>
      <c r="AM435" s="184">
        <f t="shared" si="65"/>
        <v>0</v>
      </c>
      <c r="AN435" s="184"/>
      <c r="AO435" s="184">
        <f>IF($W435&gt;0,INDEX('CostModel Coef'!D$17:D$18,$W435),"")</f>
        <v>21.92</v>
      </c>
      <c r="AP435" s="184">
        <f>IF($W435&gt;0,INDEX('CostModel Coef'!E$17:E$18,$W435),"")</f>
        <v>0.161</v>
      </c>
      <c r="AQ435" s="184">
        <f>IF($W435&gt;0,INDEX('CostModel Coef'!F$17:F$18,$W435),"")</f>
        <v>19</v>
      </c>
      <c r="AR435" s="184">
        <f>IF($W435&gt;0,INDEX('CostModel Coef'!G$17:G$18,$W435),"")</f>
        <v>116</v>
      </c>
      <c r="AS435" s="184">
        <f>IF($W435&gt;0,INDEX('CostModel Coef'!H$17:H$18,$W435),"")</f>
        <v>-11.27</v>
      </c>
      <c r="AT435" s="184">
        <f>IF($W435&gt;0,INDEX('CostModel Coef'!I$17:I$18,$W435),"")</f>
        <v>0.74</v>
      </c>
      <c r="AU435" s="184">
        <f>IF($W435&gt;0,INDEX('CostModel Coef'!J$17:J$18,$W435),"")</f>
        <v>1.18</v>
      </c>
      <c r="AV435" s="184">
        <f>IF($W435&gt;0,INDEX('CostModel Coef'!K$17:K$18,$W435),"")</f>
        <v>31.59</v>
      </c>
      <c r="AW435" s="184">
        <f>IF($W435&gt;0,INDEX('CostModel Coef'!L$17:L$18,$W435),"")</f>
        <v>17.190000000000001</v>
      </c>
      <c r="AX435" s="184">
        <f>IF($W435&gt;0,INDEX('CostModel Coef'!M$17:M$18,$W435),"")</f>
        <v>0</v>
      </c>
      <c r="AY435" s="184">
        <f>IF($W435&gt;0,INDEX('CostModel Coef'!N$17:N$18,$W435),"")</f>
        <v>0</v>
      </c>
      <c r="AZ435" s="184">
        <f>IF($W435&gt;0,INDEX('CostModel Coef'!O$17:O$18,$W435),"")</f>
        <v>-10.14</v>
      </c>
      <c r="BA435" s="184"/>
      <c r="BB435" s="116">
        <f t="shared" si="69"/>
        <v>75.972000000000008</v>
      </c>
      <c r="BC435" s="116">
        <f t="shared" si="66"/>
        <v>0</v>
      </c>
      <c r="BD435" s="116">
        <f t="shared" si="67"/>
        <v>0</v>
      </c>
      <c r="BE435" s="210"/>
      <c r="BF435" s="196">
        <f t="shared" si="68"/>
        <v>101.45</v>
      </c>
      <c r="BG435" s="210"/>
      <c r="BH435" s="210"/>
    </row>
    <row r="436" spans="1:60" hidden="1">
      <c r="A436" s="210" t="s">
        <v>2943</v>
      </c>
      <c r="B436" s="210" t="s">
        <v>1317</v>
      </c>
      <c r="C436" s="210" t="s">
        <v>1273</v>
      </c>
      <c r="D436" s="210" t="s">
        <v>1610</v>
      </c>
      <c r="E436" s="210" t="s">
        <v>129</v>
      </c>
      <c r="F436" s="210">
        <v>4</v>
      </c>
      <c r="G436" s="210">
        <v>1</v>
      </c>
      <c r="H436" s="210">
        <v>4</v>
      </c>
      <c r="I436" s="210">
        <v>99</v>
      </c>
      <c r="J436" s="210" t="s">
        <v>2944</v>
      </c>
      <c r="K436" s="210" t="s">
        <v>83</v>
      </c>
      <c r="L436" s="210">
        <v>99</v>
      </c>
      <c r="M436" s="210"/>
      <c r="N436" s="210" t="s">
        <v>117</v>
      </c>
      <c r="O436" s="210"/>
      <c r="P436" s="210" t="s">
        <v>1799</v>
      </c>
      <c r="Q436" s="210" t="s">
        <v>129</v>
      </c>
      <c r="R436" s="210"/>
      <c r="S436" s="210" t="s">
        <v>111</v>
      </c>
      <c r="T436" s="210" t="s">
        <v>2945</v>
      </c>
      <c r="U436" s="115" t="s">
        <v>105</v>
      </c>
      <c r="V436" s="210" t="str">
        <f>IF(W436=0,"out of scope",(INDEX('CostModel Coef'!$C$17:$C$18,W436)))</f>
        <v>Elec</v>
      </c>
      <c r="W436" s="210">
        <v>2</v>
      </c>
      <c r="X436" s="210"/>
      <c r="Y436" s="116">
        <f>IFERROR(VLOOKUP(C436,LF_lamp!$A$8:$AI$68,35,0)*F436,0)</f>
        <v>25.48</v>
      </c>
      <c r="Z436" s="210"/>
      <c r="AA436" s="229">
        <f>VLOOKUP(D436,LF_Ballast!$A$8:$N$220,14,FALSE)</f>
        <v>0.9</v>
      </c>
      <c r="AB436" s="229" t="b">
        <f>VLOOKUP(D436,LF_Ballast!$A$8:$I$220,9,FALSE)="Dimming"</f>
        <v>0</v>
      </c>
      <c r="AC436" s="229" t="b">
        <f>VLOOKUP(D436,LF_Ballast!$A$8:$I$220,4,FALSE)="PS"</f>
        <v>1</v>
      </c>
      <c r="AD436" s="210"/>
      <c r="AE436" s="210">
        <f t="shared" si="61"/>
        <v>4</v>
      </c>
      <c r="AF436" s="184">
        <f t="shared" si="62"/>
        <v>0</v>
      </c>
      <c r="AG436" s="184">
        <f t="shared" si="63"/>
        <v>0</v>
      </c>
      <c r="AH436" s="184">
        <f>VLOOKUP($C436,LF_lamp!$A$8:$H$68,8,FALSE)*AE436</f>
        <v>112</v>
      </c>
      <c r="AI436" s="184">
        <f>VLOOKUP($C436,LF_lamp!$A$8:$H$68,8,FALSE)*AF436</f>
        <v>0</v>
      </c>
      <c r="AJ436" s="184">
        <f>VLOOKUP($C436,LF_lamp!$A$8:$H$68,8,FALSE)*AG436</f>
        <v>0</v>
      </c>
      <c r="AK436" s="184">
        <f t="shared" si="70"/>
        <v>1</v>
      </c>
      <c r="AL436" s="184">
        <f t="shared" si="64"/>
        <v>0</v>
      </c>
      <c r="AM436" s="184">
        <f t="shared" si="65"/>
        <v>0</v>
      </c>
      <c r="AN436" s="184"/>
      <c r="AO436" s="184">
        <f>IF($W436&gt;0,INDEX('CostModel Coef'!D$17:D$18,$W436),"")</f>
        <v>21.92</v>
      </c>
      <c r="AP436" s="184">
        <f>IF($W436&gt;0,INDEX('CostModel Coef'!E$17:E$18,$W436),"")</f>
        <v>0.161</v>
      </c>
      <c r="AQ436" s="184">
        <f>IF($W436&gt;0,INDEX('CostModel Coef'!F$17:F$18,$W436),"")</f>
        <v>19</v>
      </c>
      <c r="AR436" s="184">
        <f>IF($W436&gt;0,INDEX('CostModel Coef'!G$17:G$18,$W436),"")</f>
        <v>116</v>
      </c>
      <c r="AS436" s="184">
        <f>IF($W436&gt;0,INDEX('CostModel Coef'!H$17:H$18,$W436),"")</f>
        <v>-11.27</v>
      </c>
      <c r="AT436" s="184">
        <f>IF($W436&gt;0,INDEX('CostModel Coef'!I$17:I$18,$W436),"")</f>
        <v>0.74</v>
      </c>
      <c r="AU436" s="184">
        <f>IF($W436&gt;0,INDEX('CostModel Coef'!J$17:J$18,$W436),"")</f>
        <v>1.18</v>
      </c>
      <c r="AV436" s="184">
        <f>IF($W436&gt;0,INDEX('CostModel Coef'!K$17:K$18,$W436),"")</f>
        <v>31.59</v>
      </c>
      <c r="AW436" s="184">
        <f>IF($W436&gt;0,INDEX('CostModel Coef'!L$17:L$18,$W436),"")</f>
        <v>17.190000000000001</v>
      </c>
      <c r="AX436" s="184">
        <f>IF($W436&gt;0,INDEX('CostModel Coef'!M$17:M$18,$W436),"")</f>
        <v>0</v>
      </c>
      <c r="AY436" s="184">
        <f>IF($W436&gt;0,INDEX('CostModel Coef'!N$17:N$18,$W436),"")</f>
        <v>0</v>
      </c>
      <c r="AZ436" s="184">
        <f>IF($W436&gt;0,INDEX('CostModel Coef'!O$17:O$18,$W436),"")</f>
        <v>-10.14</v>
      </c>
      <c r="BA436" s="184"/>
      <c r="BB436" s="116">
        <f t="shared" si="69"/>
        <v>47.001999999999995</v>
      </c>
      <c r="BC436" s="116">
        <f t="shared" si="66"/>
        <v>0</v>
      </c>
      <c r="BD436" s="116">
        <f t="shared" si="67"/>
        <v>0</v>
      </c>
      <c r="BE436" s="210"/>
      <c r="BF436" s="196">
        <f t="shared" si="68"/>
        <v>72.48</v>
      </c>
      <c r="BG436" s="210"/>
      <c r="BH436" s="210"/>
    </row>
    <row r="437" spans="1:60" hidden="1">
      <c r="A437" s="210" t="s">
        <v>2946</v>
      </c>
      <c r="B437" s="210" t="s">
        <v>587</v>
      </c>
      <c r="C437" s="210" t="s">
        <v>1273</v>
      </c>
      <c r="D437" s="210" t="s">
        <v>1610</v>
      </c>
      <c r="E437" s="210" t="s">
        <v>129</v>
      </c>
      <c r="F437" s="210">
        <v>2</v>
      </c>
      <c r="G437" s="210">
        <v>1</v>
      </c>
      <c r="H437" s="210">
        <v>2</v>
      </c>
      <c r="I437" s="210">
        <v>51</v>
      </c>
      <c r="J437" s="210"/>
      <c r="K437" s="210" t="s">
        <v>83</v>
      </c>
      <c r="L437" s="210">
        <v>51</v>
      </c>
      <c r="M437" s="210"/>
      <c r="N437" s="210" t="s">
        <v>1290</v>
      </c>
      <c r="O437" s="210"/>
      <c r="P437" s="210" t="s">
        <v>1799</v>
      </c>
      <c r="Q437" s="210" t="s">
        <v>136</v>
      </c>
      <c r="R437" s="210"/>
      <c r="S437" s="210" t="s">
        <v>111</v>
      </c>
      <c r="T437" s="210" t="s">
        <v>2947</v>
      </c>
      <c r="U437" s="115" t="s">
        <v>105</v>
      </c>
      <c r="V437" s="210" t="str">
        <f>IF(W437=0,"out of scope",(INDEX('CostModel Coef'!$C$17:$C$18,W437)))</f>
        <v>Elec</v>
      </c>
      <c r="W437" s="210">
        <v>2</v>
      </c>
      <c r="X437" s="210"/>
      <c r="Y437" s="116">
        <f>IFERROR(VLOOKUP(C437,LF_lamp!$A$8:$AI$68,35,0)*F437,0)</f>
        <v>12.74</v>
      </c>
      <c r="Z437" s="210"/>
      <c r="AA437" s="229">
        <f>VLOOKUP(D437,LF_Ballast!$A$8:$N$220,14,FALSE)</f>
        <v>0.9</v>
      </c>
      <c r="AB437" s="229" t="b">
        <f>VLOOKUP(D437,LF_Ballast!$A$8:$I$220,9,FALSE)="Dimming"</f>
        <v>0</v>
      </c>
      <c r="AC437" s="229" t="b">
        <f>VLOOKUP(D437,LF_Ballast!$A$8:$I$220,4,FALSE)="PS"</f>
        <v>1</v>
      </c>
      <c r="AD437" s="210"/>
      <c r="AE437" s="210">
        <f t="shared" si="61"/>
        <v>2</v>
      </c>
      <c r="AF437" s="184">
        <f t="shared" si="62"/>
        <v>0</v>
      </c>
      <c r="AG437" s="184">
        <f t="shared" si="63"/>
        <v>0</v>
      </c>
      <c r="AH437" s="184">
        <f>VLOOKUP($C437,LF_lamp!$A$8:$H$68,8,FALSE)*AE437</f>
        <v>56</v>
      </c>
      <c r="AI437" s="184">
        <f>VLOOKUP($C437,LF_lamp!$A$8:$H$68,8,FALSE)*AF437</f>
        <v>0</v>
      </c>
      <c r="AJ437" s="184">
        <f>VLOOKUP($C437,LF_lamp!$A$8:$H$68,8,FALSE)*AG437</f>
        <v>0</v>
      </c>
      <c r="AK437" s="184">
        <f t="shared" si="70"/>
        <v>1</v>
      </c>
      <c r="AL437" s="184">
        <f t="shared" si="64"/>
        <v>0</v>
      </c>
      <c r="AM437" s="184">
        <f t="shared" si="65"/>
        <v>0</v>
      </c>
      <c r="AN437" s="184"/>
      <c r="AO437" s="184">
        <f>IF($W437&gt;0,INDEX('CostModel Coef'!D$17:D$18,$W437),"")</f>
        <v>21.92</v>
      </c>
      <c r="AP437" s="184">
        <f>IF($W437&gt;0,INDEX('CostModel Coef'!E$17:E$18,$W437),"")</f>
        <v>0.161</v>
      </c>
      <c r="AQ437" s="184">
        <f>IF($W437&gt;0,INDEX('CostModel Coef'!F$17:F$18,$W437),"")</f>
        <v>19</v>
      </c>
      <c r="AR437" s="184">
        <f>IF($W437&gt;0,INDEX('CostModel Coef'!G$17:G$18,$W437),"")</f>
        <v>116</v>
      </c>
      <c r="AS437" s="184">
        <f>IF($W437&gt;0,INDEX('CostModel Coef'!H$17:H$18,$W437),"")</f>
        <v>-11.27</v>
      </c>
      <c r="AT437" s="184">
        <f>IF($W437&gt;0,INDEX('CostModel Coef'!I$17:I$18,$W437),"")</f>
        <v>0.74</v>
      </c>
      <c r="AU437" s="184">
        <f>IF($W437&gt;0,INDEX('CostModel Coef'!J$17:J$18,$W437),"")</f>
        <v>1.18</v>
      </c>
      <c r="AV437" s="184">
        <f>IF($W437&gt;0,INDEX('CostModel Coef'!K$17:K$18,$W437),"")</f>
        <v>31.59</v>
      </c>
      <c r="AW437" s="184">
        <f>IF($W437&gt;0,INDEX('CostModel Coef'!L$17:L$18,$W437),"")</f>
        <v>17.190000000000001</v>
      </c>
      <c r="AX437" s="184">
        <f>IF($W437&gt;0,INDEX('CostModel Coef'!M$17:M$18,$W437),"")</f>
        <v>0</v>
      </c>
      <c r="AY437" s="184">
        <f>IF($W437&gt;0,INDEX('CostModel Coef'!N$17:N$18,$W437),"")</f>
        <v>0</v>
      </c>
      <c r="AZ437" s="184">
        <f>IF($W437&gt;0,INDEX('CostModel Coef'!O$17:O$18,$W437),"")</f>
        <v>-10.14</v>
      </c>
      <c r="BA437" s="184"/>
      <c r="BB437" s="116">
        <f t="shared" si="69"/>
        <v>37.986000000000004</v>
      </c>
      <c r="BC437" s="116">
        <f t="shared" si="66"/>
        <v>0</v>
      </c>
      <c r="BD437" s="116">
        <f t="shared" si="67"/>
        <v>0</v>
      </c>
      <c r="BE437" s="210"/>
      <c r="BF437" s="196">
        <f t="shared" si="68"/>
        <v>50.73</v>
      </c>
      <c r="BG437" s="210"/>
      <c r="BH437" s="210"/>
    </row>
    <row r="438" spans="1:60" hidden="1">
      <c r="A438" s="210" t="s">
        <v>2948</v>
      </c>
      <c r="B438" s="210" t="s">
        <v>1317</v>
      </c>
      <c r="C438" s="210" t="s">
        <v>1273</v>
      </c>
      <c r="D438" s="210" t="s">
        <v>1692</v>
      </c>
      <c r="E438" s="210" t="s">
        <v>129</v>
      </c>
      <c r="F438" s="210">
        <v>3</v>
      </c>
      <c r="G438" s="210">
        <v>1</v>
      </c>
      <c r="H438" s="210">
        <v>3</v>
      </c>
      <c r="I438" s="210">
        <v>63</v>
      </c>
      <c r="J438" s="210" t="s">
        <v>2949</v>
      </c>
      <c r="K438" s="210" t="s">
        <v>83</v>
      </c>
      <c r="L438" s="210">
        <v>63</v>
      </c>
      <c r="M438" s="210"/>
      <c r="N438" s="210" t="s">
        <v>117</v>
      </c>
      <c r="O438" s="210"/>
      <c r="P438" s="210" t="s">
        <v>1799</v>
      </c>
      <c r="Q438" s="210" t="s">
        <v>129</v>
      </c>
      <c r="R438" s="210"/>
      <c r="S438" s="210" t="s">
        <v>111</v>
      </c>
      <c r="T438" s="210" t="s">
        <v>2950</v>
      </c>
      <c r="U438" s="115" t="s">
        <v>105</v>
      </c>
      <c r="V438" s="210" t="str">
        <f>IF(W438=0,"out of scope",(INDEX('CostModel Coef'!$C$17:$C$18,W438)))</f>
        <v>Elec</v>
      </c>
      <c r="W438" s="210">
        <v>2</v>
      </c>
      <c r="X438" s="210"/>
      <c r="Y438" s="116">
        <f>IFERROR(VLOOKUP(C438,LF_lamp!$A$8:$AI$68,35,0)*F438,0)</f>
        <v>19.11</v>
      </c>
      <c r="Z438" s="210"/>
      <c r="AA438" s="229">
        <f>VLOOKUP(D438,LF_Ballast!$A$8:$N$220,14,FALSE)</f>
        <v>0.82499999999999996</v>
      </c>
      <c r="AB438" s="229" t="b">
        <f>VLOOKUP(D438,LF_Ballast!$A$8:$I$220,9,FALSE)="Dimming"</f>
        <v>0</v>
      </c>
      <c r="AC438" s="229" t="b">
        <f>VLOOKUP(D438,LF_Ballast!$A$8:$I$220,4,FALSE)="PS"</f>
        <v>1</v>
      </c>
      <c r="AD438" s="210"/>
      <c r="AE438" s="210">
        <f t="shared" si="61"/>
        <v>3</v>
      </c>
      <c r="AF438" s="184">
        <f t="shared" si="62"/>
        <v>0</v>
      </c>
      <c r="AG438" s="184">
        <f t="shared" si="63"/>
        <v>0</v>
      </c>
      <c r="AH438" s="184">
        <f>VLOOKUP($C438,LF_lamp!$A$8:$H$68,8,FALSE)*AE438</f>
        <v>84</v>
      </c>
      <c r="AI438" s="184">
        <f>VLOOKUP($C438,LF_lamp!$A$8:$H$68,8,FALSE)*AF438</f>
        <v>0</v>
      </c>
      <c r="AJ438" s="184">
        <f>VLOOKUP($C438,LF_lamp!$A$8:$H$68,8,FALSE)*AG438</f>
        <v>0</v>
      </c>
      <c r="AK438" s="184">
        <f t="shared" si="70"/>
        <v>1</v>
      </c>
      <c r="AL438" s="184">
        <f t="shared" si="64"/>
        <v>0</v>
      </c>
      <c r="AM438" s="184">
        <f t="shared" si="65"/>
        <v>0</v>
      </c>
      <c r="AN438" s="184"/>
      <c r="AO438" s="184">
        <f>IF($W438&gt;0,INDEX('CostModel Coef'!D$17:D$18,$W438),"")</f>
        <v>21.92</v>
      </c>
      <c r="AP438" s="184">
        <f>IF($W438&gt;0,INDEX('CostModel Coef'!E$17:E$18,$W438),"")</f>
        <v>0.161</v>
      </c>
      <c r="AQ438" s="184">
        <f>IF($W438&gt;0,INDEX('CostModel Coef'!F$17:F$18,$W438),"")</f>
        <v>19</v>
      </c>
      <c r="AR438" s="184">
        <f>IF($W438&gt;0,INDEX('CostModel Coef'!G$17:G$18,$W438),"")</f>
        <v>116</v>
      </c>
      <c r="AS438" s="184">
        <f>IF($W438&gt;0,INDEX('CostModel Coef'!H$17:H$18,$W438),"")</f>
        <v>-11.27</v>
      </c>
      <c r="AT438" s="184">
        <f>IF($W438&gt;0,INDEX('CostModel Coef'!I$17:I$18,$W438),"")</f>
        <v>0.74</v>
      </c>
      <c r="AU438" s="184">
        <f>IF($W438&gt;0,INDEX('CostModel Coef'!J$17:J$18,$W438),"")</f>
        <v>1.18</v>
      </c>
      <c r="AV438" s="184">
        <f>IF($W438&gt;0,INDEX('CostModel Coef'!K$17:K$18,$W438),"")</f>
        <v>31.59</v>
      </c>
      <c r="AW438" s="184">
        <f>IF($W438&gt;0,INDEX('CostModel Coef'!L$17:L$18,$W438),"")</f>
        <v>17.190000000000001</v>
      </c>
      <c r="AX438" s="184">
        <f>IF($W438&gt;0,INDEX('CostModel Coef'!M$17:M$18,$W438),"")</f>
        <v>0</v>
      </c>
      <c r="AY438" s="184">
        <f>IF($W438&gt;0,INDEX('CostModel Coef'!N$17:N$18,$W438),"")</f>
        <v>0</v>
      </c>
      <c r="AZ438" s="184">
        <f>IF($W438&gt;0,INDEX('CostModel Coef'!O$17:O$18,$W438),"")</f>
        <v>-10.14</v>
      </c>
      <c r="BA438" s="184"/>
      <c r="BB438" s="116">
        <f t="shared" si="69"/>
        <v>42.494</v>
      </c>
      <c r="BC438" s="116">
        <f t="shared" si="66"/>
        <v>0</v>
      </c>
      <c r="BD438" s="116">
        <f t="shared" si="67"/>
        <v>0</v>
      </c>
      <c r="BE438" s="210"/>
      <c r="BF438" s="196">
        <f t="shared" si="68"/>
        <v>61.6</v>
      </c>
      <c r="BG438" s="210"/>
      <c r="BH438" s="210"/>
    </row>
    <row r="439" spans="1:60" hidden="1">
      <c r="A439" s="210" t="s">
        <v>2951</v>
      </c>
      <c r="B439" s="210" t="s">
        <v>1317</v>
      </c>
      <c r="C439" s="210" t="s">
        <v>1273</v>
      </c>
      <c r="D439" s="210" t="s">
        <v>1692</v>
      </c>
      <c r="E439" s="210" t="s">
        <v>129</v>
      </c>
      <c r="F439" s="210">
        <v>3</v>
      </c>
      <c r="G439" s="210">
        <v>2</v>
      </c>
      <c r="H439" s="210" t="s">
        <v>1857</v>
      </c>
      <c r="I439" s="210">
        <v>63</v>
      </c>
      <c r="J439" s="210"/>
      <c r="K439" s="210" t="s">
        <v>83</v>
      </c>
      <c r="L439" s="210">
        <v>63</v>
      </c>
      <c r="M439" s="210"/>
      <c r="N439" s="210" t="s">
        <v>117</v>
      </c>
      <c r="O439" s="210"/>
      <c r="P439" s="210" t="s">
        <v>1799</v>
      </c>
      <c r="Q439" s="210" t="s">
        <v>129</v>
      </c>
      <c r="R439" s="210"/>
      <c r="S439" s="210" t="s">
        <v>111</v>
      </c>
      <c r="T439" s="210" t="s">
        <v>2952</v>
      </c>
      <c r="U439" s="115" t="s">
        <v>105</v>
      </c>
      <c r="V439" s="210" t="str">
        <f>IF(W439=0,"out of scope",(INDEX('CostModel Coef'!$C$17:$C$18,W439)))</f>
        <v>Elec</v>
      </c>
      <c r="W439" s="210">
        <v>2</v>
      </c>
      <c r="X439" s="210"/>
      <c r="Y439" s="116">
        <f>IFERROR(VLOOKUP(C439,LF_lamp!$A$8:$AI$68,35,0)*F439,0)</f>
        <v>19.11</v>
      </c>
      <c r="Z439" s="210"/>
      <c r="AA439" s="229">
        <f>VLOOKUP(D439,LF_Ballast!$A$8:$N$220,14,FALSE)</f>
        <v>0.82499999999999996</v>
      </c>
      <c r="AB439" s="229" t="b">
        <f>VLOOKUP(D439,LF_Ballast!$A$8:$I$220,9,FALSE)="Dimming"</f>
        <v>0</v>
      </c>
      <c r="AC439" s="229" t="b">
        <f>VLOOKUP(D439,LF_Ballast!$A$8:$I$220,4,FALSE)="PS"</f>
        <v>1</v>
      </c>
      <c r="AD439" s="210"/>
      <c r="AE439" s="210">
        <f t="shared" si="61"/>
        <v>1</v>
      </c>
      <c r="AF439" s="184">
        <f t="shared" si="62"/>
        <v>2</v>
      </c>
      <c r="AG439" s="184">
        <f t="shared" si="63"/>
        <v>0</v>
      </c>
      <c r="AH439" s="184">
        <f>VLOOKUP($C439,LF_lamp!$A$8:$H$68,8,FALSE)*AE439</f>
        <v>28</v>
      </c>
      <c r="AI439" s="184">
        <f>VLOOKUP($C439,LF_lamp!$A$8:$H$68,8,FALSE)*AF439</f>
        <v>56</v>
      </c>
      <c r="AJ439" s="184">
        <f>VLOOKUP($C439,LF_lamp!$A$8:$H$68,8,FALSE)*AG439</f>
        <v>0</v>
      </c>
      <c r="AK439" s="184">
        <f t="shared" si="70"/>
        <v>1</v>
      </c>
      <c r="AL439" s="184">
        <f t="shared" si="64"/>
        <v>1</v>
      </c>
      <c r="AM439" s="184">
        <f t="shared" si="65"/>
        <v>0</v>
      </c>
      <c r="AN439" s="184"/>
      <c r="AO439" s="184">
        <f>IF($W439&gt;0,INDEX('CostModel Coef'!D$17:D$18,$W439),"")</f>
        <v>21.92</v>
      </c>
      <c r="AP439" s="184">
        <f>IF($W439&gt;0,INDEX('CostModel Coef'!E$17:E$18,$W439),"")</f>
        <v>0.161</v>
      </c>
      <c r="AQ439" s="184">
        <f>IF($W439&gt;0,INDEX('CostModel Coef'!F$17:F$18,$W439),"")</f>
        <v>19</v>
      </c>
      <c r="AR439" s="184">
        <f>IF($W439&gt;0,INDEX('CostModel Coef'!G$17:G$18,$W439),"")</f>
        <v>116</v>
      </c>
      <c r="AS439" s="184">
        <f>IF($W439&gt;0,INDEX('CostModel Coef'!H$17:H$18,$W439),"")</f>
        <v>-11.27</v>
      </c>
      <c r="AT439" s="184">
        <f>IF($W439&gt;0,INDEX('CostModel Coef'!I$17:I$18,$W439),"")</f>
        <v>0.74</v>
      </c>
      <c r="AU439" s="184">
        <f>IF($W439&gt;0,INDEX('CostModel Coef'!J$17:J$18,$W439),"")</f>
        <v>1.18</v>
      </c>
      <c r="AV439" s="184">
        <f>IF($W439&gt;0,INDEX('CostModel Coef'!K$17:K$18,$W439),"")</f>
        <v>31.59</v>
      </c>
      <c r="AW439" s="184">
        <f>IF($W439&gt;0,INDEX('CostModel Coef'!L$17:L$18,$W439),"")</f>
        <v>17.190000000000001</v>
      </c>
      <c r="AX439" s="184">
        <f>IF($W439&gt;0,INDEX('CostModel Coef'!M$17:M$18,$W439),"")</f>
        <v>0</v>
      </c>
      <c r="AY439" s="184">
        <f>IF($W439&gt;0,INDEX('CostModel Coef'!N$17:N$18,$W439),"")</f>
        <v>0</v>
      </c>
      <c r="AZ439" s="184">
        <f>IF($W439&gt;0,INDEX('CostModel Coef'!O$17:O$18,$W439),"")</f>
        <v>-10.14</v>
      </c>
      <c r="BA439" s="184"/>
      <c r="BB439" s="116">
        <f t="shared" si="69"/>
        <v>33.478000000000002</v>
      </c>
      <c r="BC439" s="116">
        <f t="shared" si="66"/>
        <v>37.986000000000004</v>
      </c>
      <c r="BD439" s="116">
        <f t="shared" si="67"/>
        <v>0</v>
      </c>
      <c r="BE439" s="210"/>
      <c r="BF439" s="196">
        <f t="shared" si="68"/>
        <v>90.57</v>
      </c>
      <c r="BG439" s="210"/>
      <c r="BH439" s="210"/>
    </row>
    <row r="440" spans="1:60" hidden="1">
      <c r="A440" s="210" t="s">
        <v>2953</v>
      </c>
      <c r="B440" s="210" t="s">
        <v>1317</v>
      </c>
      <c r="C440" s="210" t="s">
        <v>1273</v>
      </c>
      <c r="D440" s="210" t="s">
        <v>1692</v>
      </c>
      <c r="E440" s="210" t="s">
        <v>129</v>
      </c>
      <c r="F440" s="210">
        <v>1</v>
      </c>
      <c r="G440" s="210">
        <v>1</v>
      </c>
      <c r="H440" s="210">
        <v>1</v>
      </c>
      <c r="I440" s="210">
        <v>23</v>
      </c>
      <c r="J440" s="210"/>
      <c r="K440" s="210" t="s">
        <v>83</v>
      </c>
      <c r="L440" s="210">
        <v>23</v>
      </c>
      <c r="M440" s="210"/>
      <c r="N440" s="210" t="s">
        <v>117</v>
      </c>
      <c r="O440" s="210"/>
      <c r="P440" s="210" t="s">
        <v>1799</v>
      </c>
      <c r="Q440" s="210" t="s">
        <v>129</v>
      </c>
      <c r="R440" s="210"/>
      <c r="S440" s="210" t="s">
        <v>111</v>
      </c>
      <c r="T440" s="210" t="s">
        <v>2954</v>
      </c>
      <c r="U440" s="115" t="s">
        <v>105</v>
      </c>
      <c r="V440" s="210" t="str">
        <f>IF(W440=0,"out of scope",(INDEX('CostModel Coef'!$C$17:$C$18,W440)))</f>
        <v>Elec</v>
      </c>
      <c r="W440" s="210">
        <v>2</v>
      </c>
      <c r="X440" s="210"/>
      <c r="Y440" s="116">
        <f>IFERROR(VLOOKUP(C440,LF_lamp!$A$8:$AI$68,35,0)*F440,0)</f>
        <v>6.37</v>
      </c>
      <c r="Z440" s="210"/>
      <c r="AA440" s="229">
        <f>VLOOKUP(D440,LF_Ballast!$A$8:$N$220,14,FALSE)</f>
        <v>0.82499999999999996</v>
      </c>
      <c r="AB440" s="229" t="b">
        <f>VLOOKUP(D440,LF_Ballast!$A$8:$I$220,9,FALSE)="Dimming"</f>
        <v>0</v>
      </c>
      <c r="AC440" s="229" t="b">
        <f>VLOOKUP(D440,LF_Ballast!$A$8:$I$220,4,FALSE)="PS"</f>
        <v>1</v>
      </c>
      <c r="AD440" s="210"/>
      <c r="AE440" s="210">
        <f t="shared" si="61"/>
        <v>1</v>
      </c>
      <c r="AF440" s="184">
        <f t="shared" si="62"/>
        <v>0</v>
      </c>
      <c r="AG440" s="184">
        <f t="shared" si="63"/>
        <v>0</v>
      </c>
      <c r="AH440" s="184">
        <f>VLOOKUP($C440,LF_lamp!$A$8:$H$68,8,FALSE)*AE440</f>
        <v>28</v>
      </c>
      <c r="AI440" s="184">
        <f>VLOOKUP($C440,LF_lamp!$A$8:$H$68,8,FALSE)*AF440</f>
        <v>0</v>
      </c>
      <c r="AJ440" s="184">
        <f>VLOOKUP($C440,LF_lamp!$A$8:$H$68,8,FALSE)*AG440</f>
        <v>0</v>
      </c>
      <c r="AK440" s="184">
        <f t="shared" si="70"/>
        <v>1</v>
      </c>
      <c r="AL440" s="184">
        <f t="shared" si="64"/>
        <v>0</v>
      </c>
      <c r="AM440" s="184">
        <f t="shared" si="65"/>
        <v>0</v>
      </c>
      <c r="AN440" s="184"/>
      <c r="AO440" s="184">
        <f>IF($W440&gt;0,INDEX('CostModel Coef'!D$17:D$18,$W440),"")</f>
        <v>21.92</v>
      </c>
      <c r="AP440" s="184">
        <f>IF($W440&gt;0,INDEX('CostModel Coef'!E$17:E$18,$W440),"")</f>
        <v>0.161</v>
      </c>
      <c r="AQ440" s="184">
        <f>IF($W440&gt;0,INDEX('CostModel Coef'!F$17:F$18,$W440),"")</f>
        <v>19</v>
      </c>
      <c r="AR440" s="184">
        <f>IF($W440&gt;0,INDEX('CostModel Coef'!G$17:G$18,$W440),"")</f>
        <v>116</v>
      </c>
      <c r="AS440" s="184">
        <f>IF($W440&gt;0,INDEX('CostModel Coef'!H$17:H$18,$W440),"")</f>
        <v>-11.27</v>
      </c>
      <c r="AT440" s="184">
        <f>IF($W440&gt;0,INDEX('CostModel Coef'!I$17:I$18,$W440),"")</f>
        <v>0.74</v>
      </c>
      <c r="AU440" s="184">
        <f>IF($W440&gt;0,INDEX('CostModel Coef'!J$17:J$18,$W440),"")</f>
        <v>1.18</v>
      </c>
      <c r="AV440" s="184">
        <f>IF($W440&gt;0,INDEX('CostModel Coef'!K$17:K$18,$W440),"")</f>
        <v>31.59</v>
      </c>
      <c r="AW440" s="184">
        <f>IF($W440&gt;0,INDEX('CostModel Coef'!L$17:L$18,$W440),"")</f>
        <v>17.190000000000001</v>
      </c>
      <c r="AX440" s="184">
        <f>IF($W440&gt;0,INDEX('CostModel Coef'!M$17:M$18,$W440),"")</f>
        <v>0</v>
      </c>
      <c r="AY440" s="184">
        <f>IF($W440&gt;0,INDEX('CostModel Coef'!N$17:N$18,$W440),"")</f>
        <v>0</v>
      </c>
      <c r="AZ440" s="184">
        <f>IF($W440&gt;0,INDEX('CostModel Coef'!O$17:O$18,$W440),"")</f>
        <v>-10.14</v>
      </c>
      <c r="BA440" s="184"/>
      <c r="BB440" s="116">
        <f t="shared" si="69"/>
        <v>33.478000000000002</v>
      </c>
      <c r="BC440" s="116">
        <f t="shared" si="66"/>
        <v>0</v>
      </c>
      <c r="BD440" s="116">
        <f t="shared" si="67"/>
        <v>0</v>
      </c>
      <c r="BE440" s="210"/>
      <c r="BF440" s="196">
        <f t="shared" si="68"/>
        <v>39.85</v>
      </c>
      <c r="BG440" s="210"/>
      <c r="BH440" s="210"/>
    </row>
    <row r="441" spans="1:60" hidden="1">
      <c r="A441" s="210" t="s">
        <v>2955</v>
      </c>
      <c r="B441" s="210" t="s">
        <v>1317</v>
      </c>
      <c r="C441" s="210" t="s">
        <v>1273</v>
      </c>
      <c r="D441" s="210" t="s">
        <v>1692</v>
      </c>
      <c r="E441" s="210" t="s">
        <v>129</v>
      </c>
      <c r="F441" s="210">
        <v>2</v>
      </c>
      <c r="G441" s="210">
        <v>1</v>
      </c>
      <c r="H441" s="210">
        <v>2</v>
      </c>
      <c r="I441" s="210">
        <v>42</v>
      </c>
      <c r="J441" s="210" t="s">
        <v>2956</v>
      </c>
      <c r="K441" s="210" t="s">
        <v>83</v>
      </c>
      <c r="L441" s="210">
        <v>42</v>
      </c>
      <c r="M441" s="210"/>
      <c r="N441" s="210" t="s">
        <v>117</v>
      </c>
      <c r="O441" s="210"/>
      <c r="P441" s="210" t="s">
        <v>1799</v>
      </c>
      <c r="Q441" s="210" t="s">
        <v>129</v>
      </c>
      <c r="R441" s="210"/>
      <c r="S441" s="210" t="s">
        <v>111</v>
      </c>
      <c r="T441" s="210" t="s">
        <v>2957</v>
      </c>
      <c r="U441" s="115" t="s">
        <v>105</v>
      </c>
      <c r="V441" s="210" t="str">
        <f>IF(W441=0,"out of scope",(INDEX('CostModel Coef'!$C$17:$C$18,W441)))</f>
        <v>Elec</v>
      </c>
      <c r="W441" s="210">
        <v>2</v>
      </c>
      <c r="X441" s="210"/>
      <c r="Y441" s="116">
        <f>IFERROR(VLOOKUP(C441,LF_lamp!$A$8:$AI$68,35,0)*F441,0)</f>
        <v>12.74</v>
      </c>
      <c r="Z441" s="210"/>
      <c r="AA441" s="229">
        <f>VLOOKUP(D441,LF_Ballast!$A$8:$N$220,14,FALSE)</f>
        <v>0.82499999999999996</v>
      </c>
      <c r="AB441" s="229" t="b">
        <f>VLOOKUP(D441,LF_Ballast!$A$8:$I$220,9,FALSE)="Dimming"</f>
        <v>0</v>
      </c>
      <c r="AC441" s="229" t="b">
        <f>VLOOKUP(D441,LF_Ballast!$A$8:$I$220,4,FALSE)="PS"</f>
        <v>1</v>
      </c>
      <c r="AD441" s="210"/>
      <c r="AE441" s="210">
        <f t="shared" si="61"/>
        <v>2</v>
      </c>
      <c r="AF441" s="184">
        <f t="shared" si="62"/>
        <v>0</v>
      </c>
      <c r="AG441" s="184">
        <f t="shared" si="63"/>
        <v>0</v>
      </c>
      <c r="AH441" s="184">
        <f>VLOOKUP($C441,LF_lamp!$A$8:$H$68,8,FALSE)*AE441</f>
        <v>56</v>
      </c>
      <c r="AI441" s="184">
        <f>VLOOKUP($C441,LF_lamp!$A$8:$H$68,8,FALSE)*AF441</f>
        <v>0</v>
      </c>
      <c r="AJ441" s="184">
        <f>VLOOKUP($C441,LF_lamp!$A$8:$H$68,8,FALSE)*AG441</f>
        <v>0</v>
      </c>
      <c r="AK441" s="184">
        <f t="shared" si="70"/>
        <v>1</v>
      </c>
      <c r="AL441" s="184">
        <f t="shared" si="64"/>
        <v>0</v>
      </c>
      <c r="AM441" s="184">
        <f t="shared" si="65"/>
        <v>0</v>
      </c>
      <c r="AN441" s="184"/>
      <c r="AO441" s="184">
        <f>IF($W441&gt;0,INDEX('CostModel Coef'!D$17:D$18,$W441),"")</f>
        <v>21.92</v>
      </c>
      <c r="AP441" s="184">
        <f>IF($W441&gt;0,INDEX('CostModel Coef'!E$17:E$18,$W441),"")</f>
        <v>0.161</v>
      </c>
      <c r="AQ441" s="184">
        <f>IF($W441&gt;0,INDEX('CostModel Coef'!F$17:F$18,$W441),"")</f>
        <v>19</v>
      </c>
      <c r="AR441" s="184">
        <f>IF($W441&gt;0,INDEX('CostModel Coef'!G$17:G$18,$W441),"")</f>
        <v>116</v>
      </c>
      <c r="AS441" s="184">
        <f>IF($W441&gt;0,INDEX('CostModel Coef'!H$17:H$18,$W441),"")</f>
        <v>-11.27</v>
      </c>
      <c r="AT441" s="184">
        <f>IF($W441&gt;0,INDEX('CostModel Coef'!I$17:I$18,$W441),"")</f>
        <v>0.74</v>
      </c>
      <c r="AU441" s="184">
        <f>IF($W441&gt;0,INDEX('CostModel Coef'!J$17:J$18,$W441),"")</f>
        <v>1.18</v>
      </c>
      <c r="AV441" s="184">
        <f>IF($W441&gt;0,INDEX('CostModel Coef'!K$17:K$18,$W441),"")</f>
        <v>31.59</v>
      </c>
      <c r="AW441" s="184">
        <f>IF($W441&gt;0,INDEX('CostModel Coef'!L$17:L$18,$W441),"")</f>
        <v>17.190000000000001</v>
      </c>
      <c r="AX441" s="184">
        <f>IF($W441&gt;0,INDEX('CostModel Coef'!M$17:M$18,$W441),"")</f>
        <v>0</v>
      </c>
      <c r="AY441" s="184">
        <f>IF($W441&gt;0,INDEX('CostModel Coef'!N$17:N$18,$W441),"")</f>
        <v>0</v>
      </c>
      <c r="AZ441" s="184">
        <f>IF($W441&gt;0,INDEX('CostModel Coef'!O$17:O$18,$W441),"")</f>
        <v>-10.14</v>
      </c>
      <c r="BA441" s="184"/>
      <c r="BB441" s="116">
        <f t="shared" si="69"/>
        <v>37.986000000000004</v>
      </c>
      <c r="BC441" s="116">
        <f t="shared" si="66"/>
        <v>0</v>
      </c>
      <c r="BD441" s="116">
        <f t="shared" si="67"/>
        <v>0</v>
      </c>
      <c r="BE441" s="210"/>
      <c r="BF441" s="196">
        <f t="shared" si="68"/>
        <v>50.73</v>
      </c>
      <c r="BG441" s="210"/>
      <c r="BH441" s="210"/>
    </row>
    <row r="442" spans="1:60" hidden="1">
      <c r="A442" s="210" t="s">
        <v>2958</v>
      </c>
      <c r="B442" s="210" t="s">
        <v>1317</v>
      </c>
      <c r="C442" s="210" t="s">
        <v>1273</v>
      </c>
      <c r="D442" s="210" t="s">
        <v>1692</v>
      </c>
      <c r="E442" s="210" t="s">
        <v>129</v>
      </c>
      <c r="F442" s="210">
        <v>3</v>
      </c>
      <c r="G442" s="210">
        <v>1.5</v>
      </c>
      <c r="H442" s="210">
        <v>2</v>
      </c>
      <c r="I442" s="210">
        <v>60</v>
      </c>
      <c r="J442" s="210"/>
      <c r="K442" s="210" t="s">
        <v>83</v>
      </c>
      <c r="L442" s="210">
        <v>60</v>
      </c>
      <c r="M442" s="210"/>
      <c r="N442" s="210" t="s">
        <v>117</v>
      </c>
      <c r="O442" s="210"/>
      <c r="P442" s="210" t="s">
        <v>1799</v>
      </c>
      <c r="Q442" s="210" t="s">
        <v>129</v>
      </c>
      <c r="R442" s="210"/>
      <c r="S442" s="210" t="s">
        <v>111</v>
      </c>
      <c r="T442" s="210" t="s">
        <v>2959</v>
      </c>
      <c r="U442" s="115" t="s">
        <v>105</v>
      </c>
      <c r="V442" s="210" t="str">
        <f>IF(W442=0,"out of scope",(INDEX('CostModel Coef'!$C$17:$C$18,W442)))</f>
        <v>Elec</v>
      </c>
      <c r="W442" s="210">
        <v>2</v>
      </c>
      <c r="X442" s="210"/>
      <c r="Y442" s="116">
        <f>IFERROR(VLOOKUP(C442,LF_lamp!$A$8:$AI$68,35,0)*F442,0)</f>
        <v>19.11</v>
      </c>
      <c r="Z442" s="210"/>
      <c r="AA442" s="229">
        <f>VLOOKUP(D442,LF_Ballast!$A$8:$N$220,14,FALSE)</f>
        <v>0.82499999999999996</v>
      </c>
      <c r="AB442" s="229" t="b">
        <f>VLOOKUP(D442,LF_Ballast!$A$8:$I$220,9,FALSE)="Dimming"</f>
        <v>0</v>
      </c>
      <c r="AC442" s="229" t="b">
        <f>VLOOKUP(D442,LF_Ballast!$A$8:$I$220,4,FALSE)="PS"</f>
        <v>1</v>
      </c>
      <c r="AD442" s="210"/>
      <c r="AE442" s="210">
        <f t="shared" si="61"/>
        <v>2</v>
      </c>
      <c r="AF442" s="184">
        <f t="shared" si="62"/>
        <v>0</v>
      </c>
      <c r="AG442" s="184">
        <f t="shared" si="63"/>
        <v>0</v>
      </c>
      <c r="AH442" s="184">
        <f>VLOOKUP($C442,LF_lamp!$A$8:$H$68,8,FALSE)*AE442</f>
        <v>56</v>
      </c>
      <c r="AI442" s="184">
        <f>VLOOKUP($C442,LF_lamp!$A$8:$H$68,8,FALSE)*AF442</f>
        <v>0</v>
      </c>
      <c r="AJ442" s="184">
        <f>VLOOKUP($C442,LF_lamp!$A$8:$H$68,8,FALSE)*AG442</f>
        <v>0</v>
      </c>
      <c r="AK442" s="184">
        <f t="shared" si="70"/>
        <v>1.5</v>
      </c>
      <c r="AL442" s="184">
        <f t="shared" si="64"/>
        <v>0</v>
      </c>
      <c r="AM442" s="184">
        <f t="shared" si="65"/>
        <v>0</v>
      </c>
      <c r="AN442" s="184"/>
      <c r="AO442" s="184">
        <f>IF($W442&gt;0,INDEX('CostModel Coef'!D$17:D$18,$W442),"")</f>
        <v>21.92</v>
      </c>
      <c r="AP442" s="184">
        <f>IF($W442&gt;0,INDEX('CostModel Coef'!E$17:E$18,$W442),"")</f>
        <v>0.161</v>
      </c>
      <c r="AQ442" s="184">
        <f>IF($W442&gt;0,INDEX('CostModel Coef'!F$17:F$18,$W442),"")</f>
        <v>19</v>
      </c>
      <c r="AR442" s="184">
        <f>IF($W442&gt;0,INDEX('CostModel Coef'!G$17:G$18,$W442),"")</f>
        <v>116</v>
      </c>
      <c r="AS442" s="184">
        <f>IF($W442&gt;0,INDEX('CostModel Coef'!H$17:H$18,$W442),"")</f>
        <v>-11.27</v>
      </c>
      <c r="AT442" s="184">
        <f>IF($W442&gt;0,INDEX('CostModel Coef'!I$17:I$18,$W442),"")</f>
        <v>0.74</v>
      </c>
      <c r="AU442" s="184">
        <f>IF($W442&gt;0,INDEX('CostModel Coef'!J$17:J$18,$W442),"")</f>
        <v>1.18</v>
      </c>
      <c r="AV442" s="184">
        <f>IF($W442&gt;0,INDEX('CostModel Coef'!K$17:K$18,$W442),"")</f>
        <v>31.59</v>
      </c>
      <c r="AW442" s="184">
        <f>IF($W442&gt;0,INDEX('CostModel Coef'!L$17:L$18,$W442),"")</f>
        <v>17.190000000000001</v>
      </c>
      <c r="AX442" s="184">
        <f>IF($W442&gt;0,INDEX('CostModel Coef'!M$17:M$18,$W442),"")</f>
        <v>0</v>
      </c>
      <c r="AY442" s="184">
        <f>IF($W442&gt;0,INDEX('CostModel Coef'!N$17:N$18,$W442),"")</f>
        <v>0</v>
      </c>
      <c r="AZ442" s="184">
        <f>IF($W442&gt;0,INDEX('CostModel Coef'!O$17:O$18,$W442),"")</f>
        <v>-10.14</v>
      </c>
      <c r="BA442" s="184"/>
      <c r="BB442" s="116">
        <f t="shared" si="69"/>
        <v>56.979000000000006</v>
      </c>
      <c r="BC442" s="116">
        <f t="shared" si="66"/>
        <v>0</v>
      </c>
      <c r="BD442" s="116">
        <f t="shared" si="67"/>
        <v>0</v>
      </c>
      <c r="BE442" s="210"/>
      <c r="BF442" s="196">
        <f t="shared" si="68"/>
        <v>76.09</v>
      </c>
      <c r="BG442" s="210"/>
      <c r="BH442" s="210"/>
    </row>
    <row r="443" spans="1:60" hidden="1">
      <c r="A443" s="210" t="s">
        <v>2960</v>
      </c>
      <c r="B443" s="210" t="s">
        <v>1317</v>
      </c>
      <c r="C443" s="210" t="s">
        <v>1273</v>
      </c>
      <c r="D443" s="210" t="s">
        <v>1692</v>
      </c>
      <c r="E443" s="210" t="s">
        <v>129</v>
      </c>
      <c r="F443" s="210">
        <v>4</v>
      </c>
      <c r="G443" s="210">
        <v>2</v>
      </c>
      <c r="H443" s="210">
        <v>2</v>
      </c>
      <c r="I443" s="210">
        <v>80</v>
      </c>
      <c r="J443" s="210"/>
      <c r="K443" s="210" t="s">
        <v>83</v>
      </c>
      <c r="L443" s="210">
        <v>80</v>
      </c>
      <c r="M443" s="210"/>
      <c r="N443" s="210" t="s">
        <v>117</v>
      </c>
      <c r="O443" s="210"/>
      <c r="P443" s="210" t="s">
        <v>1799</v>
      </c>
      <c r="Q443" s="210" t="s">
        <v>129</v>
      </c>
      <c r="R443" s="210"/>
      <c r="S443" s="210" t="s">
        <v>111</v>
      </c>
      <c r="T443" s="210" t="s">
        <v>2961</v>
      </c>
      <c r="U443" s="115" t="s">
        <v>105</v>
      </c>
      <c r="V443" s="210" t="str">
        <f>IF(W443=0,"out of scope",(INDEX('CostModel Coef'!$C$17:$C$18,W443)))</f>
        <v>Elec</v>
      </c>
      <c r="W443" s="210">
        <v>2</v>
      </c>
      <c r="X443" s="210"/>
      <c r="Y443" s="116">
        <f>IFERROR(VLOOKUP(C443,LF_lamp!$A$8:$AI$68,35,0)*F443,0)</f>
        <v>25.48</v>
      </c>
      <c r="Z443" s="210"/>
      <c r="AA443" s="229">
        <f>VLOOKUP(D443,LF_Ballast!$A$8:$N$220,14,FALSE)</f>
        <v>0.82499999999999996</v>
      </c>
      <c r="AB443" s="229" t="b">
        <f>VLOOKUP(D443,LF_Ballast!$A$8:$I$220,9,FALSE)="Dimming"</f>
        <v>0</v>
      </c>
      <c r="AC443" s="229" t="b">
        <f>VLOOKUP(D443,LF_Ballast!$A$8:$I$220,4,FALSE)="PS"</f>
        <v>1</v>
      </c>
      <c r="AD443" s="210"/>
      <c r="AE443" s="210">
        <f t="shared" si="61"/>
        <v>2</v>
      </c>
      <c r="AF443" s="184">
        <f t="shared" si="62"/>
        <v>0</v>
      </c>
      <c r="AG443" s="184">
        <f t="shared" si="63"/>
        <v>0</v>
      </c>
      <c r="AH443" s="184">
        <f>VLOOKUP($C443,LF_lamp!$A$8:$H$68,8,FALSE)*AE443</f>
        <v>56</v>
      </c>
      <c r="AI443" s="184">
        <f>VLOOKUP($C443,LF_lamp!$A$8:$H$68,8,FALSE)*AF443</f>
        <v>0</v>
      </c>
      <c r="AJ443" s="184">
        <f>VLOOKUP($C443,LF_lamp!$A$8:$H$68,8,FALSE)*AG443</f>
        <v>0</v>
      </c>
      <c r="AK443" s="184">
        <f t="shared" si="70"/>
        <v>2</v>
      </c>
      <c r="AL443" s="184">
        <f t="shared" si="64"/>
        <v>0</v>
      </c>
      <c r="AM443" s="184">
        <f t="shared" si="65"/>
        <v>0</v>
      </c>
      <c r="AN443" s="184"/>
      <c r="AO443" s="184">
        <f>IF($W443&gt;0,INDEX('CostModel Coef'!D$17:D$18,$W443),"")</f>
        <v>21.92</v>
      </c>
      <c r="AP443" s="184">
        <f>IF($W443&gt;0,INDEX('CostModel Coef'!E$17:E$18,$W443),"")</f>
        <v>0.161</v>
      </c>
      <c r="AQ443" s="184">
        <f>IF($W443&gt;0,INDEX('CostModel Coef'!F$17:F$18,$W443),"")</f>
        <v>19</v>
      </c>
      <c r="AR443" s="184">
        <f>IF($W443&gt;0,INDEX('CostModel Coef'!G$17:G$18,$W443),"")</f>
        <v>116</v>
      </c>
      <c r="AS443" s="184">
        <f>IF($W443&gt;0,INDEX('CostModel Coef'!H$17:H$18,$W443),"")</f>
        <v>-11.27</v>
      </c>
      <c r="AT443" s="184">
        <f>IF($W443&gt;0,INDEX('CostModel Coef'!I$17:I$18,$W443),"")</f>
        <v>0.74</v>
      </c>
      <c r="AU443" s="184">
        <f>IF($W443&gt;0,INDEX('CostModel Coef'!J$17:J$18,$W443),"")</f>
        <v>1.18</v>
      </c>
      <c r="AV443" s="184">
        <f>IF($W443&gt;0,INDEX('CostModel Coef'!K$17:K$18,$W443),"")</f>
        <v>31.59</v>
      </c>
      <c r="AW443" s="184">
        <f>IF($W443&gt;0,INDEX('CostModel Coef'!L$17:L$18,$W443),"")</f>
        <v>17.190000000000001</v>
      </c>
      <c r="AX443" s="184">
        <f>IF($W443&gt;0,INDEX('CostModel Coef'!M$17:M$18,$W443),"")</f>
        <v>0</v>
      </c>
      <c r="AY443" s="184">
        <f>IF($W443&gt;0,INDEX('CostModel Coef'!N$17:N$18,$W443),"")</f>
        <v>0</v>
      </c>
      <c r="AZ443" s="184">
        <f>IF($W443&gt;0,INDEX('CostModel Coef'!O$17:O$18,$W443),"")</f>
        <v>-10.14</v>
      </c>
      <c r="BA443" s="184"/>
      <c r="BB443" s="116">
        <f t="shared" si="69"/>
        <v>75.972000000000008</v>
      </c>
      <c r="BC443" s="116">
        <f t="shared" si="66"/>
        <v>0</v>
      </c>
      <c r="BD443" s="116">
        <f t="shared" si="67"/>
        <v>0</v>
      </c>
      <c r="BE443" s="210"/>
      <c r="BF443" s="196">
        <f t="shared" si="68"/>
        <v>101.45</v>
      </c>
      <c r="BG443" s="210"/>
      <c r="BH443" s="210"/>
    </row>
    <row r="444" spans="1:60" hidden="1">
      <c r="A444" s="210" t="s">
        <v>2962</v>
      </c>
      <c r="B444" s="210" t="s">
        <v>1317</v>
      </c>
      <c r="C444" s="210" t="s">
        <v>1273</v>
      </c>
      <c r="D444" s="210" t="s">
        <v>1692</v>
      </c>
      <c r="E444" s="210" t="s">
        <v>129</v>
      </c>
      <c r="F444" s="210">
        <v>4</v>
      </c>
      <c r="G444" s="210">
        <v>1</v>
      </c>
      <c r="H444" s="210">
        <v>4</v>
      </c>
      <c r="I444" s="210">
        <v>84</v>
      </c>
      <c r="J444" s="210" t="s">
        <v>2963</v>
      </c>
      <c r="K444" s="210" t="s">
        <v>83</v>
      </c>
      <c r="L444" s="210">
        <v>84</v>
      </c>
      <c r="M444" s="210"/>
      <c r="N444" s="210" t="s">
        <v>117</v>
      </c>
      <c r="O444" s="210"/>
      <c r="P444" s="210" t="s">
        <v>1799</v>
      </c>
      <c r="Q444" s="210" t="s">
        <v>129</v>
      </c>
      <c r="R444" s="210"/>
      <c r="S444" s="210" t="s">
        <v>111</v>
      </c>
      <c r="T444" s="210" t="s">
        <v>2964</v>
      </c>
      <c r="U444" s="115" t="s">
        <v>105</v>
      </c>
      <c r="V444" s="210" t="str">
        <f>IF(W444=0,"out of scope",(INDEX('CostModel Coef'!$C$17:$C$18,W444)))</f>
        <v>Elec</v>
      </c>
      <c r="W444" s="210">
        <v>2</v>
      </c>
      <c r="X444" s="210"/>
      <c r="Y444" s="116">
        <f>IFERROR(VLOOKUP(C444,LF_lamp!$A$8:$AI$68,35,0)*F444,0)</f>
        <v>25.48</v>
      </c>
      <c r="Z444" s="210"/>
      <c r="AA444" s="229">
        <f>VLOOKUP(D444,LF_Ballast!$A$8:$N$220,14,FALSE)</f>
        <v>0.82499999999999996</v>
      </c>
      <c r="AB444" s="229" t="b">
        <f>VLOOKUP(D444,LF_Ballast!$A$8:$I$220,9,FALSE)="Dimming"</f>
        <v>0</v>
      </c>
      <c r="AC444" s="229" t="b">
        <f>VLOOKUP(D444,LF_Ballast!$A$8:$I$220,4,FALSE)="PS"</f>
        <v>1</v>
      </c>
      <c r="AD444" s="210"/>
      <c r="AE444" s="210">
        <f t="shared" si="61"/>
        <v>4</v>
      </c>
      <c r="AF444" s="184">
        <f t="shared" si="62"/>
        <v>0</v>
      </c>
      <c r="AG444" s="184">
        <f t="shared" si="63"/>
        <v>0</v>
      </c>
      <c r="AH444" s="184">
        <f>VLOOKUP($C444,LF_lamp!$A$8:$H$68,8,FALSE)*AE444</f>
        <v>112</v>
      </c>
      <c r="AI444" s="184">
        <f>VLOOKUP($C444,LF_lamp!$A$8:$H$68,8,FALSE)*AF444</f>
        <v>0</v>
      </c>
      <c r="AJ444" s="184">
        <f>VLOOKUP($C444,LF_lamp!$A$8:$H$68,8,FALSE)*AG444</f>
        <v>0</v>
      </c>
      <c r="AK444" s="184">
        <f t="shared" si="70"/>
        <v>1</v>
      </c>
      <c r="AL444" s="184">
        <f t="shared" si="64"/>
        <v>0</v>
      </c>
      <c r="AM444" s="184">
        <f t="shared" si="65"/>
        <v>0</v>
      </c>
      <c r="AN444" s="184"/>
      <c r="AO444" s="184">
        <f>IF($W444&gt;0,INDEX('CostModel Coef'!D$17:D$18,$W444),"")</f>
        <v>21.92</v>
      </c>
      <c r="AP444" s="184">
        <f>IF($W444&gt;0,INDEX('CostModel Coef'!E$17:E$18,$W444),"")</f>
        <v>0.161</v>
      </c>
      <c r="AQ444" s="184">
        <f>IF($W444&gt;0,INDEX('CostModel Coef'!F$17:F$18,$W444),"")</f>
        <v>19</v>
      </c>
      <c r="AR444" s="184">
        <f>IF($W444&gt;0,INDEX('CostModel Coef'!G$17:G$18,$W444),"")</f>
        <v>116</v>
      </c>
      <c r="AS444" s="184">
        <f>IF($W444&gt;0,INDEX('CostModel Coef'!H$17:H$18,$W444),"")</f>
        <v>-11.27</v>
      </c>
      <c r="AT444" s="184">
        <f>IF($W444&gt;0,INDEX('CostModel Coef'!I$17:I$18,$W444),"")</f>
        <v>0.74</v>
      </c>
      <c r="AU444" s="184">
        <f>IF($W444&gt;0,INDEX('CostModel Coef'!J$17:J$18,$W444),"")</f>
        <v>1.18</v>
      </c>
      <c r="AV444" s="184">
        <f>IF($W444&gt;0,INDEX('CostModel Coef'!K$17:K$18,$W444),"")</f>
        <v>31.59</v>
      </c>
      <c r="AW444" s="184">
        <f>IF($W444&gt;0,INDEX('CostModel Coef'!L$17:L$18,$W444),"")</f>
        <v>17.190000000000001</v>
      </c>
      <c r="AX444" s="184">
        <f>IF($W444&gt;0,INDEX('CostModel Coef'!M$17:M$18,$W444),"")</f>
        <v>0</v>
      </c>
      <c r="AY444" s="184">
        <f>IF($W444&gt;0,INDEX('CostModel Coef'!N$17:N$18,$W444),"")</f>
        <v>0</v>
      </c>
      <c r="AZ444" s="184">
        <f>IF($W444&gt;0,INDEX('CostModel Coef'!O$17:O$18,$W444),"")</f>
        <v>-10.14</v>
      </c>
      <c r="BA444" s="184"/>
      <c r="BB444" s="116">
        <f t="shared" si="69"/>
        <v>47.001999999999995</v>
      </c>
      <c r="BC444" s="116">
        <f t="shared" si="66"/>
        <v>0</v>
      </c>
      <c r="BD444" s="116">
        <f t="shared" si="67"/>
        <v>0</v>
      </c>
      <c r="BE444" s="210"/>
      <c r="BF444" s="196">
        <f t="shared" si="68"/>
        <v>72.48</v>
      </c>
      <c r="BG444" s="210"/>
      <c r="BH444" s="210"/>
    </row>
    <row r="445" spans="1:60" hidden="1">
      <c r="A445" s="210" t="s">
        <v>2965</v>
      </c>
      <c r="B445" s="210" t="s">
        <v>1811</v>
      </c>
      <c r="C445" s="210" t="s">
        <v>1273</v>
      </c>
      <c r="D445" s="210" t="s">
        <v>1738</v>
      </c>
      <c r="E445" s="210" t="s">
        <v>129</v>
      </c>
      <c r="F445" s="210">
        <v>1</v>
      </c>
      <c r="G445" s="210">
        <v>1</v>
      </c>
      <c r="H445" s="210">
        <v>1</v>
      </c>
      <c r="I445" s="210">
        <v>37.4</v>
      </c>
      <c r="J445" s="210" t="s">
        <v>1833</v>
      </c>
      <c r="K445" s="210" t="s">
        <v>83</v>
      </c>
      <c r="L445" s="210">
        <v>37.4</v>
      </c>
      <c r="M445" s="210"/>
      <c r="N445" s="210" t="s">
        <v>117</v>
      </c>
      <c r="O445" s="210"/>
      <c r="P445" s="210" t="s">
        <v>1799</v>
      </c>
      <c r="Q445" s="210" t="s">
        <v>129</v>
      </c>
      <c r="R445" s="210"/>
      <c r="S445" s="210" t="s">
        <v>111</v>
      </c>
      <c r="T445" s="210" t="s">
        <v>2966</v>
      </c>
      <c r="U445" s="115" t="s">
        <v>105</v>
      </c>
      <c r="V445" s="210" t="str">
        <f>IF(W445=0,"out of scope",(INDEX('CostModel Coef'!$C$17:$C$18,W445)))</f>
        <v>Elec</v>
      </c>
      <c r="W445" s="210">
        <v>2</v>
      </c>
      <c r="X445" s="210"/>
      <c r="Y445" s="116">
        <f>IFERROR(VLOOKUP(C445,LF_lamp!$A$8:$AI$68,35,0)*F445,0)</f>
        <v>6.37</v>
      </c>
      <c r="Z445" s="210"/>
      <c r="AA445" s="229">
        <f>VLOOKUP(D445,LF_Ballast!$A$8:$N$220,14,FALSE)</f>
        <v>1.125</v>
      </c>
      <c r="AB445" s="229" t="b">
        <f>VLOOKUP(D445,LF_Ballast!$A$8:$I$220,9,FALSE)="Dimming"</f>
        <v>0</v>
      </c>
      <c r="AC445" s="229" t="b">
        <f>VLOOKUP(D445,LF_Ballast!$A$8:$I$220,4,FALSE)="PS"</f>
        <v>1</v>
      </c>
      <c r="AD445" s="210"/>
      <c r="AE445" s="210">
        <f t="shared" si="61"/>
        <v>1</v>
      </c>
      <c r="AF445" s="184">
        <f t="shared" si="62"/>
        <v>0</v>
      </c>
      <c r="AG445" s="184">
        <f t="shared" si="63"/>
        <v>0</v>
      </c>
      <c r="AH445" s="184">
        <f>VLOOKUP($C445,LF_lamp!$A$8:$H$68,8,FALSE)*AE445</f>
        <v>28</v>
      </c>
      <c r="AI445" s="184">
        <f>VLOOKUP($C445,LF_lamp!$A$8:$H$68,8,FALSE)*AF445</f>
        <v>0</v>
      </c>
      <c r="AJ445" s="184">
        <f>VLOOKUP($C445,LF_lamp!$A$8:$H$68,8,FALSE)*AG445</f>
        <v>0</v>
      </c>
      <c r="AK445" s="184">
        <f t="shared" si="70"/>
        <v>1</v>
      </c>
      <c r="AL445" s="184">
        <f t="shared" si="64"/>
        <v>0</v>
      </c>
      <c r="AM445" s="184">
        <f t="shared" si="65"/>
        <v>0</v>
      </c>
      <c r="AN445" s="184"/>
      <c r="AO445" s="184">
        <f>IF($W445&gt;0,INDEX('CostModel Coef'!D$17:D$18,$W445),"")</f>
        <v>21.92</v>
      </c>
      <c r="AP445" s="184">
        <f>IF($W445&gt;0,INDEX('CostModel Coef'!E$17:E$18,$W445),"")</f>
        <v>0.161</v>
      </c>
      <c r="AQ445" s="184">
        <f>IF($W445&gt;0,INDEX('CostModel Coef'!F$17:F$18,$W445),"")</f>
        <v>19</v>
      </c>
      <c r="AR445" s="184">
        <f>IF($W445&gt;0,INDEX('CostModel Coef'!G$17:G$18,$W445),"")</f>
        <v>116</v>
      </c>
      <c r="AS445" s="184">
        <f>IF($W445&gt;0,INDEX('CostModel Coef'!H$17:H$18,$W445),"")</f>
        <v>-11.27</v>
      </c>
      <c r="AT445" s="184">
        <f>IF($W445&gt;0,INDEX('CostModel Coef'!I$17:I$18,$W445),"")</f>
        <v>0.74</v>
      </c>
      <c r="AU445" s="184">
        <f>IF($W445&gt;0,INDEX('CostModel Coef'!J$17:J$18,$W445),"")</f>
        <v>1.18</v>
      </c>
      <c r="AV445" s="184">
        <f>IF($W445&gt;0,INDEX('CostModel Coef'!K$17:K$18,$W445),"")</f>
        <v>31.59</v>
      </c>
      <c r="AW445" s="184">
        <f>IF($W445&gt;0,INDEX('CostModel Coef'!L$17:L$18,$W445),"")</f>
        <v>17.190000000000001</v>
      </c>
      <c r="AX445" s="184">
        <f>IF($W445&gt;0,INDEX('CostModel Coef'!M$17:M$18,$W445),"")</f>
        <v>0</v>
      </c>
      <c r="AY445" s="184">
        <f>IF($W445&gt;0,INDEX('CostModel Coef'!N$17:N$18,$W445),"")</f>
        <v>0</v>
      </c>
      <c r="AZ445" s="184">
        <f>IF($W445&gt;0,INDEX('CostModel Coef'!O$17:O$18,$W445),"")</f>
        <v>-10.14</v>
      </c>
      <c r="BA445" s="184"/>
      <c r="BB445" s="116">
        <f t="shared" si="69"/>
        <v>33.478000000000002</v>
      </c>
      <c r="BC445" s="116">
        <f t="shared" si="66"/>
        <v>0</v>
      </c>
      <c r="BD445" s="116">
        <f t="shared" si="67"/>
        <v>0</v>
      </c>
      <c r="BE445" s="210"/>
      <c r="BF445" s="196">
        <f t="shared" si="68"/>
        <v>39.85</v>
      </c>
      <c r="BG445" s="210"/>
      <c r="BH445" s="210"/>
    </row>
    <row r="446" spans="1:60" hidden="1">
      <c r="A446" s="210" t="s">
        <v>2967</v>
      </c>
      <c r="B446" s="210" t="s">
        <v>587</v>
      </c>
      <c r="C446" s="210" t="s">
        <v>1273</v>
      </c>
      <c r="D446" s="210" t="s">
        <v>1738</v>
      </c>
      <c r="E446" s="210" t="s">
        <v>129</v>
      </c>
      <c r="F446" s="210">
        <v>1</v>
      </c>
      <c r="G446" s="210">
        <v>1</v>
      </c>
      <c r="H446" s="210">
        <v>1</v>
      </c>
      <c r="I446" s="210">
        <v>38</v>
      </c>
      <c r="J446" s="210"/>
      <c r="K446" s="210" t="s">
        <v>83</v>
      </c>
      <c r="L446" s="210">
        <v>38</v>
      </c>
      <c r="M446" s="210"/>
      <c r="N446" s="210" t="s">
        <v>117</v>
      </c>
      <c r="O446" s="210"/>
      <c r="P446" s="210" t="s">
        <v>1799</v>
      </c>
      <c r="Q446" s="210" t="s">
        <v>129</v>
      </c>
      <c r="R446" s="210"/>
      <c r="S446" s="210" t="s">
        <v>111</v>
      </c>
      <c r="T446" s="210" t="s">
        <v>2968</v>
      </c>
      <c r="U446" s="115" t="s">
        <v>105</v>
      </c>
      <c r="V446" s="210" t="str">
        <f>IF(W446=0,"out of scope",(INDEX('CostModel Coef'!$C$17:$C$18,W446)))</f>
        <v>Elec</v>
      </c>
      <c r="W446" s="210">
        <v>2</v>
      </c>
      <c r="X446" s="210"/>
      <c r="Y446" s="116">
        <f>IFERROR(VLOOKUP(C446,LF_lamp!$A$8:$AI$68,35,0)*F446,0)</f>
        <v>6.37</v>
      </c>
      <c r="Z446" s="210"/>
      <c r="AA446" s="229">
        <f>VLOOKUP(D446,LF_Ballast!$A$8:$N$220,14,FALSE)</f>
        <v>1.125</v>
      </c>
      <c r="AB446" s="229" t="b">
        <f>VLOOKUP(D446,LF_Ballast!$A$8:$I$220,9,FALSE)="Dimming"</f>
        <v>0</v>
      </c>
      <c r="AC446" s="229" t="b">
        <f>VLOOKUP(D446,LF_Ballast!$A$8:$I$220,4,FALSE)="PS"</f>
        <v>1</v>
      </c>
      <c r="AD446" s="210"/>
      <c r="AE446" s="210">
        <f t="shared" si="61"/>
        <v>1</v>
      </c>
      <c r="AF446" s="184">
        <f t="shared" si="62"/>
        <v>0</v>
      </c>
      <c r="AG446" s="184">
        <f t="shared" si="63"/>
        <v>0</v>
      </c>
      <c r="AH446" s="184">
        <f>VLOOKUP($C446,LF_lamp!$A$8:$H$68,8,FALSE)*AE446</f>
        <v>28</v>
      </c>
      <c r="AI446" s="184">
        <f>VLOOKUP($C446,LF_lamp!$A$8:$H$68,8,FALSE)*AF446</f>
        <v>0</v>
      </c>
      <c r="AJ446" s="184">
        <f>VLOOKUP($C446,LF_lamp!$A$8:$H$68,8,FALSE)*AG446</f>
        <v>0</v>
      </c>
      <c r="AK446" s="184">
        <f t="shared" si="70"/>
        <v>1</v>
      </c>
      <c r="AL446" s="184">
        <f t="shared" si="64"/>
        <v>0</v>
      </c>
      <c r="AM446" s="184">
        <f t="shared" si="65"/>
        <v>0</v>
      </c>
      <c r="AN446" s="184"/>
      <c r="AO446" s="184">
        <f>IF($W446&gt;0,INDEX('CostModel Coef'!D$17:D$18,$W446),"")</f>
        <v>21.92</v>
      </c>
      <c r="AP446" s="184">
        <f>IF($W446&gt;0,INDEX('CostModel Coef'!E$17:E$18,$W446),"")</f>
        <v>0.161</v>
      </c>
      <c r="AQ446" s="184">
        <f>IF($W446&gt;0,INDEX('CostModel Coef'!F$17:F$18,$W446),"")</f>
        <v>19</v>
      </c>
      <c r="AR446" s="184">
        <f>IF($W446&gt;0,INDEX('CostModel Coef'!G$17:G$18,$W446),"")</f>
        <v>116</v>
      </c>
      <c r="AS446" s="184">
        <f>IF($W446&gt;0,INDEX('CostModel Coef'!H$17:H$18,$W446),"")</f>
        <v>-11.27</v>
      </c>
      <c r="AT446" s="184">
        <f>IF($W446&gt;0,INDEX('CostModel Coef'!I$17:I$18,$W446),"")</f>
        <v>0.74</v>
      </c>
      <c r="AU446" s="184">
        <f>IF($W446&gt;0,INDEX('CostModel Coef'!J$17:J$18,$W446),"")</f>
        <v>1.18</v>
      </c>
      <c r="AV446" s="184">
        <f>IF($W446&gt;0,INDEX('CostModel Coef'!K$17:K$18,$W446),"")</f>
        <v>31.59</v>
      </c>
      <c r="AW446" s="184">
        <f>IF($W446&gt;0,INDEX('CostModel Coef'!L$17:L$18,$W446),"")</f>
        <v>17.190000000000001</v>
      </c>
      <c r="AX446" s="184">
        <f>IF($W446&gt;0,INDEX('CostModel Coef'!M$17:M$18,$W446),"")</f>
        <v>0</v>
      </c>
      <c r="AY446" s="184">
        <f>IF($W446&gt;0,INDEX('CostModel Coef'!N$17:N$18,$W446),"")</f>
        <v>0</v>
      </c>
      <c r="AZ446" s="184">
        <f>IF($W446&gt;0,INDEX('CostModel Coef'!O$17:O$18,$W446),"")</f>
        <v>-10.14</v>
      </c>
      <c r="BA446" s="184"/>
      <c r="BB446" s="116">
        <f t="shared" si="69"/>
        <v>33.478000000000002</v>
      </c>
      <c r="BC446" s="116">
        <f t="shared" si="66"/>
        <v>0</v>
      </c>
      <c r="BD446" s="116">
        <f t="shared" si="67"/>
        <v>0</v>
      </c>
      <c r="BE446" s="210"/>
      <c r="BF446" s="196">
        <f t="shared" si="68"/>
        <v>39.85</v>
      </c>
      <c r="BG446" s="210"/>
      <c r="BH446" s="210"/>
    </row>
    <row r="447" spans="1:60" hidden="1">
      <c r="A447" s="210" t="s">
        <v>2969</v>
      </c>
      <c r="B447" s="210" t="s">
        <v>1317</v>
      </c>
      <c r="C447" s="210" t="s">
        <v>1273</v>
      </c>
      <c r="D447" s="210" t="s">
        <v>1738</v>
      </c>
      <c r="E447" s="210" t="s">
        <v>129</v>
      </c>
      <c r="F447" s="210">
        <v>2</v>
      </c>
      <c r="G447" s="210">
        <v>1</v>
      </c>
      <c r="H447" s="210">
        <v>2</v>
      </c>
      <c r="I447" s="210">
        <v>64</v>
      </c>
      <c r="J447" s="210" t="s">
        <v>2970</v>
      </c>
      <c r="K447" s="210" t="s">
        <v>83</v>
      </c>
      <c r="L447" s="210">
        <v>64</v>
      </c>
      <c r="M447" s="210"/>
      <c r="N447" s="210" t="s">
        <v>117</v>
      </c>
      <c r="O447" s="210"/>
      <c r="P447" s="210" t="s">
        <v>1799</v>
      </c>
      <c r="Q447" s="210" t="s">
        <v>129</v>
      </c>
      <c r="R447" s="210"/>
      <c r="S447" s="210" t="s">
        <v>111</v>
      </c>
      <c r="T447" s="210" t="s">
        <v>2971</v>
      </c>
      <c r="U447" s="115" t="s">
        <v>105</v>
      </c>
      <c r="V447" s="210" t="str">
        <f>IF(W447=0,"out of scope",(INDEX('CostModel Coef'!$C$17:$C$18,W447)))</f>
        <v>Elec</v>
      </c>
      <c r="W447" s="210">
        <v>2</v>
      </c>
      <c r="X447" s="210"/>
      <c r="Y447" s="116">
        <f>IFERROR(VLOOKUP(C447,LF_lamp!$A$8:$AI$68,35,0)*F447,0)</f>
        <v>12.74</v>
      </c>
      <c r="Z447" s="210"/>
      <c r="AA447" s="229">
        <f>VLOOKUP(D447,LF_Ballast!$A$8:$N$220,14,FALSE)</f>
        <v>1.125</v>
      </c>
      <c r="AB447" s="229" t="b">
        <f>VLOOKUP(D447,LF_Ballast!$A$8:$I$220,9,FALSE)="Dimming"</f>
        <v>0</v>
      </c>
      <c r="AC447" s="229" t="b">
        <f>VLOOKUP(D447,LF_Ballast!$A$8:$I$220,4,FALSE)="PS"</f>
        <v>1</v>
      </c>
      <c r="AD447" s="210"/>
      <c r="AE447" s="210">
        <f t="shared" si="61"/>
        <v>2</v>
      </c>
      <c r="AF447" s="184">
        <f t="shared" si="62"/>
        <v>0</v>
      </c>
      <c r="AG447" s="184">
        <f t="shared" si="63"/>
        <v>0</v>
      </c>
      <c r="AH447" s="184">
        <f>VLOOKUP($C447,LF_lamp!$A$8:$H$68,8,FALSE)*AE447</f>
        <v>56</v>
      </c>
      <c r="AI447" s="184">
        <f>VLOOKUP($C447,LF_lamp!$A$8:$H$68,8,FALSE)*AF447</f>
        <v>0</v>
      </c>
      <c r="AJ447" s="184">
        <f>VLOOKUP($C447,LF_lamp!$A$8:$H$68,8,FALSE)*AG447</f>
        <v>0</v>
      </c>
      <c r="AK447" s="184">
        <f t="shared" si="70"/>
        <v>1</v>
      </c>
      <c r="AL447" s="184">
        <f t="shared" si="64"/>
        <v>0</v>
      </c>
      <c r="AM447" s="184">
        <f t="shared" si="65"/>
        <v>0</v>
      </c>
      <c r="AN447" s="184"/>
      <c r="AO447" s="184">
        <f>IF($W447&gt;0,INDEX('CostModel Coef'!D$17:D$18,$W447),"")</f>
        <v>21.92</v>
      </c>
      <c r="AP447" s="184">
        <f>IF($W447&gt;0,INDEX('CostModel Coef'!E$17:E$18,$W447),"")</f>
        <v>0.161</v>
      </c>
      <c r="AQ447" s="184">
        <f>IF($W447&gt;0,INDEX('CostModel Coef'!F$17:F$18,$W447),"")</f>
        <v>19</v>
      </c>
      <c r="AR447" s="184">
        <f>IF($W447&gt;0,INDEX('CostModel Coef'!G$17:G$18,$W447),"")</f>
        <v>116</v>
      </c>
      <c r="AS447" s="184">
        <f>IF($W447&gt;0,INDEX('CostModel Coef'!H$17:H$18,$W447),"")</f>
        <v>-11.27</v>
      </c>
      <c r="AT447" s="184">
        <f>IF($W447&gt;0,INDEX('CostModel Coef'!I$17:I$18,$W447),"")</f>
        <v>0.74</v>
      </c>
      <c r="AU447" s="184">
        <f>IF($W447&gt;0,INDEX('CostModel Coef'!J$17:J$18,$W447),"")</f>
        <v>1.18</v>
      </c>
      <c r="AV447" s="184">
        <f>IF($W447&gt;0,INDEX('CostModel Coef'!K$17:K$18,$W447),"")</f>
        <v>31.59</v>
      </c>
      <c r="AW447" s="184">
        <f>IF($W447&gt;0,INDEX('CostModel Coef'!L$17:L$18,$W447),"")</f>
        <v>17.190000000000001</v>
      </c>
      <c r="AX447" s="184">
        <f>IF($W447&gt;0,INDEX('CostModel Coef'!M$17:M$18,$W447),"")</f>
        <v>0</v>
      </c>
      <c r="AY447" s="184">
        <f>IF($W447&gt;0,INDEX('CostModel Coef'!N$17:N$18,$W447),"")</f>
        <v>0</v>
      </c>
      <c r="AZ447" s="184">
        <f>IF($W447&gt;0,INDEX('CostModel Coef'!O$17:O$18,$W447),"")</f>
        <v>-10.14</v>
      </c>
      <c r="BA447" s="184"/>
      <c r="BB447" s="116">
        <f t="shared" si="69"/>
        <v>37.986000000000004</v>
      </c>
      <c r="BC447" s="116">
        <f t="shared" si="66"/>
        <v>0</v>
      </c>
      <c r="BD447" s="116">
        <f t="shared" si="67"/>
        <v>0</v>
      </c>
      <c r="BE447" s="210"/>
      <c r="BF447" s="196">
        <f t="shared" si="68"/>
        <v>50.73</v>
      </c>
      <c r="BG447" s="210"/>
      <c r="BH447" s="210"/>
    </row>
    <row r="448" spans="1:60" hidden="1">
      <c r="A448" s="210" t="s">
        <v>2972</v>
      </c>
      <c r="B448" s="210" t="s">
        <v>1317</v>
      </c>
      <c r="C448" s="210" t="s">
        <v>1273</v>
      </c>
      <c r="D448" s="210" t="s">
        <v>1738</v>
      </c>
      <c r="E448" s="210" t="s">
        <v>129</v>
      </c>
      <c r="F448" s="210">
        <v>3</v>
      </c>
      <c r="G448" s="210">
        <v>1</v>
      </c>
      <c r="H448" s="210">
        <v>3</v>
      </c>
      <c r="I448" s="210">
        <v>97</v>
      </c>
      <c r="J448" s="210" t="s">
        <v>2973</v>
      </c>
      <c r="K448" s="210" t="s">
        <v>83</v>
      </c>
      <c r="L448" s="210">
        <v>97</v>
      </c>
      <c r="M448" s="210"/>
      <c r="N448" s="210" t="s">
        <v>117</v>
      </c>
      <c r="O448" s="210"/>
      <c r="P448" s="210" t="s">
        <v>1799</v>
      </c>
      <c r="Q448" s="210" t="s">
        <v>129</v>
      </c>
      <c r="R448" s="210"/>
      <c r="S448" s="210" t="s">
        <v>111</v>
      </c>
      <c r="T448" s="210" t="s">
        <v>2974</v>
      </c>
      <c r="U448" s="115" t="s">
        <v>105</v>
      </c>
      <c r="V448" s="210" t="str">
        <f>IF(W448=0,"out of scope",(INDEX('CostModel Coef'!$C$17:$C$18,W448)))</f>
        <v>Elec</v>
      </c>
      <c r="W448" s="210">
        <v>2</v>
      </c>
      <c r="X448" s="210"/>
      <c r="Y448" s="116">
        <f>IFERROR(VLOOKUP(C448,LF_lamp!$A$8:$AI$68,35,0)*F448,0)</f>
        <v>19.11</v>
      </c>
      <c r="Z448" s="210"/>
      <c r="AA448" s="229">
        <f>VLOOKUP(D448,LF_Ballast!$A$8:$N$220,14,FALSE)</f>
        <v>1.125</v>
      </c>
      <c r="AB448" s="229" t="b">
        <f>VLOOKUP(D448,LF_Ballast!$A$8:$I$220,9,FALSE)="Dimming"</f>
        <v>0</v>
      </c>
      <c r="AC448" s="229" t="b">
        <f>VLOOKUP(D448,LF_Ballast!$A$8:$I$220,4,FALSE)="PS"</f>
        <v>1</v>
      </c>
      <c r="AD448" s="210"/>
      <c r="AE448" s="210">
        <f t="shared" si="61"/>
        <v>3</v>
      </c>
      <c r="AF448" s="184">
        <f t="shared" si="62"/>
        <v>0</v>
      </c>
      <c r="AG448" s="184">
        <f t="shared" si="63"/>
        <v>0</v>
      </c>
      <c r="AH448" s="184">
        <f>VLOOKUP($C448,LF_lamp!$A$8:$H$68,8,FALSE)*AE448</f>
        <v>84</v>
      </c>
      <c r="AI448" s="184">
        <f>VLOOKUP($C448,LF_lamp!$A$8:$H$68,8,FALSE)*AF448</f>
        <v>0</v>
      </c>
      <c r="AJ448" s="184">
        <f>VLOOKUP($C448,LF_lamp!$A$8:$H$68,8,FALSE)*AG448</f>
        <v>0</v>
      </c>
      <c r="AK448" s="184">
        <f t="shared" si="70"/>
        <v>1</v>
      </c>
      <c r="AL448" s="184">
        <f t="shared" si="64"/>
        <v>0</v>
      </c>
      <c r="AM448" s="184">
        <f t="shared" si="65"/>
        <v>0</v>
      </c>
      <c r="AN448" s="184"/>
      <c r="AO448" s="184">
        <f>IF($W448&gt;0,INDEX('CostModel Coef'!D$17:D$18,$W448),"")</f>
        <v>21.92</v>
      </c>
      <c r="AP448" s="184">
        <f>IF($W448&gt;0,INDEX('CostModel Coef'!E$17:E$18,$W448),"")</f>
        <v>0.161</v>
      </c>
      <c r="AQ448" s="184">
        <f>IF($W448&gt;0,INDEX('CostModel Coef'!F$17:F$18,$W448),"")</f>
        <v>19</v>
      </c>
      <c r="AR448" s="184">
        <f>IF($W448&gt;0,INDEX('CostModel Coef'!G$17:G$18,$W448),"")</f>
        <v>116</v>
      </c>
      <c r="AS448" s="184">
        <f>IF($W448&gt;0,INDEX('CostModel Coef'!H$17:H$18,$W448),"")</f>
        <v>-11.27</v>
      </c>
      <c r="AT448" s="184">
        <f>IF($W448&gt;0,INDEX('CostModel Coef'!I$17:I$18,$W448),"")</f>
        <v>0.74</v>
      </c>
      <c r="AU448" s="184">
        <f>IF($W448&gt;0,INDEX('CostModel Coef'!J$17:J$18,$W448),"")</f>
        <v>1.18</v>
      </c>
      <c r="AV448" s="184">
        <f>IF($W448&gt;0,INDEX('CostModel Coef'!K$17:K$18,$W448),"")</f>
        <v>31.59</v>
      </c>
      <c r="AW448" s="184">
        <f>IF($W448&gt;0,INDEX('CostModel Coef'!L$17:L$18,$W448),"")</f>
        <v>17.190000000000001</v>
      </c>
      <c r="AX448" s="184">
        <f>IF($W448&gt;0,INDEX('CostModel Coef'!M$17:M$18,$W448),"")</f>
        <v>0</v>
      </c>
      <c r="AY448" s="184">
        <f>IF($W448&gt;0,INDEX('CostModel Coef'!N$17:N$18,$W448),"")</f>
        <v>0</v>
      </c>
      <c r="AZ448" s="184">
        <f>IF($W448&gt;0,INDEX('CostModel Coef'!O$17:O$18,$W448),"")</f>
        <v>-10.14</v>
      </c>
      <c r="BA448" s="184"/>
      <c r="BB448" s="116">
        <f t="shared" si="69"/>
        <v>42.494</v>
      </c>
      <c r="BC448" s="116">
        <f t="shared" si="66"/>
        <v>0</v>
      </c>
      <c r="BD448" s="116">
        <f t="shared" si="67"/>
        <v>0</v>
      </c>
      <c r="BE448" s="210"/>
      <c r="BF448" s="196">
        <f t="shared" si="68"/>
        <v>61.6</v>
      </c>
      <c r="BG448" s="210"/>
      <c r="BH448" s="210"/>
    </row>
    <row r="449" spans="1:60" hidden="1">
      <c r="A449" s="210" t="s">
        <v>2975</v>
      </c>
      <c r="B449" s="210" t="s">
        <v>1811</v>
      </c>
      <c r="C449" s="210" t="s">
        <v>1275</v>
      </c>
      <c r="D449" s="210" t="s">
        <v>1409</v>
      </c>
      <c r="E449" s="210" t="s">
        <v>129</v>
      </c>
      <c r="F449" s="210">
        <v>1</v>
      </c>
      <c r="G449" s="210">
        <v>1</v>
      </c>
      <c r="H449" s="210">
        <v>3</v>
      </c>
      <c r="I449" s="210">
        <v>51</v>
      </c>
      <c r="J449" s="210"/>
      <c r="K449" s="210" t="s">
        <v>83</v>
      </c>
      <c r="L449" s="210">
        <v>51</v>
      </c>
      <c r="M449" s="210"/>
      <c r="N449" s="210" t="s">
        <v>117</v>
      </c>
      <c r="O449" s="210"/>
      <c r="P449" s="210" t="s">
        <v>1812</v>
      </c>
      <c r="Q449" s="210" t="s">
        <v>129</v>
      </c>
      <c r="R449" s="210"/>
      <c r="S449" s="210" t="s">
        <v>111</v>
      </c>
      <c r="T449" s="210" t="s">
        <v>2976</v>
      </c>
      <c r="U449" s="115" t="s">
        <v>105</v>
      </c>
      <c r="V449" s="210" t="str">
        <f>IF(W449=0,"out of scope",(INDEX('CostModel Coef'!$C$17:$C$18,W449)))</f>
        <v>Elec</v>
      </c>
      <c r="W449" s="210">
        <v>2</v>
      </c>
      <c r="X449" s="210"/>
      <c r="Y449" s="116">
        <f>IFERROR(VLOOKUP(C449,LF_lamp!$A$8:$AI$68,35,0)*F449,0)</f>
        <v>5.46</v>
      </c>
      <c r="Z449" s="210"/>
      <c r="AA449" s="229">
        <f>VLOOKUP(D449,LF_Ballast!$A$8:$N$220,14,FALSE)</f>
        <v>0.9</v>
      </c>
      <c r="AB449" s="229" t="b">
        <f>VLOOKUP(D449,LF_Ballast!$A$8:$I$220,9,FALSE)="Dimming"</f>
        <v>0</v>
      </c>
      <c r="AC449" s="229" t="b">
        <f>VLOOKUP(D449,LF_Ballast!$A$8:$I$220,4,FALSE)="PS"</f>
        <v>0</v>
      </c>
      <c r="AD449" s="210"/>
      <c r="AE449" s="210">
        <f t="shared" si="61"/>
        <v>3</v>
      </c>
      <c r="AF449" s="184">
        <f t="shared" si="62"/>
        <v>0</v>
      </c>
      <c r="AG449" s="184">
        <f t="shared" si="63"/>
        <v>0</v>
      </c>
      <c r="AH449" s="184">
        <f>VLOOKUP($C449,LF_lamp!$A$8:$H$68,8,FALSE)*AE449</f>
        <v>90</v>
      </c>
      <c r="AI449" s="184">
        <f>VLOOKUP($C449,LF_lamp!$A$8:$H$68,8,FALSE)*AF449</f>
        <v>0</v>
      </c>
      <c r="AJ449" s="184">
        <f>VLOOKUP($C449,LF_lamp!$A$8:$H$68,8,FALSE)*AG449</f>
        <v>0</v>
      </c>
      <c r="AK449" s="184">
        <f t="shared" si="70"/>
        <v>1</v>
      </c>
      <c r="AL449" s="184">
        <f t="shared" si="64"/>
        <v>0</v>
      </c>
      <c r="AM449" s="184">
        <f t="shared" si="65"/>
        <v>0</v>
      </c>
      <c r="AN449" s="184"/>
      <c r="AO449" s="184">
        <f>IF($W449&gt;0,INDEX('CostModel Coef'!D$17:D$18,$W449),"")</f>
        <v>21.92</v>
      </c>
      <c r="AP449" s="184">
        <f>IF($W449&gt;0,INDEX('CostModel Coef'!E$17:E$18,$W449),"")</f>
        <v>0.161</v>
      </c>
      <c r="AQ449" s="184">
        <f>IF($W449&gt;0,INDEX('CostModel Coef'!F$17:F$18,$W449),"")</f>
        <v>19</v>
      </c>
      <c r="AR449" s="184">
        <f>IF($W449&gt;0,INDEX('CostModel Coef'!G$17:G$18,$W449),"")</f>
        <v>116</v>
      </c>
      <c r="AS449" s="184">
        <f>IF($W449&gt;0,INDEX('CostModel Coef'!H$17:H$18,$W449),"")</f>
        <v>-11.27</v>
      </c>
      <c r="AT449" s="184">
        <f>IF($W449&gt;0,INDEX('CostModel Coef'!I$17:I$18,$W449),"")</f>
        <v>0.74</v>
      </c>
      <c r="AU449" s="184">
        <f>IF($W449&gt;0,INDEX('CostModel Coef'!J$17:J$18,$W449),"")</f>
        <v>1.18</v>
      </c>
      <c r="AV449" s="184">
        <f>IF($W449&gt;0,INDEX('CostModel Coef'!K$17:K$18,$W449),"")</f>
        <v>31.59</v>
      </c>
      <c r="AW449" s="184">
        <f>IF($W449&gt;0,INDEX('CostModel Coef'!L$17:L$18,$W449),"")</f>
        <v>17.190000000000001</v>
      </c>
      <c r="AX449" s="184">
        <f>IF($W449&gt;0,INDEX('CostModel Coef'!M$17:M$18,$W449),"")</f>
        <v>0</v>
      </c>
      <c r="AY449" s="184">
        <f>IF($W449&gt;0,INDEX('CostModel Coef'!N$17:N$18,$W449),"")</f>
        <v>0</v>
      </c>
      <c r="AZ449" s="184">
        <f>IF($W449&gt;0,INDEX('CostModel Coef'!O$17:O$18,$W449),"")</f>
        <v>-10.14</v>
      </c>
      <c r="BA449" s="184"/>
      <c r="BB449" s="116">
        <f t="shared" si="69"/>
        <v>26.270000000000003</v>
      </c>
      <c r="BC449" s="116">
        <f t="shared" si="66"/>
        <v>0</v>
      </c>
      <c r="BD449" s="116">
        <f t="shared" si="67"/>
        <v>0</v>
      </c>
      <c r="BE449" s="210"/>
      <c r="BF449" s="196">
        <f t="shared" si="68"/>
        <v>31.73</v>
      </c>
      <c r="BG449" s="210"/>
      <c r="BH449" s="210"/>
    </row>
    <row r="450" spans="1:60" hidden="1">
      <c r="A450" s="210" t="s">
        <v>2977</v>
      </c>
      <c r="B450" s="210" t="s">
        <v>1317</v>
      </c>
      <c r="C450" s="210" t="s">
        <v>1275</v>
      </c>
      <c r="D450" s="210" t="s">
        <v>1409</v>
      </c>
      <c r="E450" s="210" t="s">
        <v>129</v>
      </c>
      <c r="F450" s="210">
        <v>4</v>
      </c>
      <c r="G450" s="210">
        <v>1</v>
      </c>
      <c r="H450" s="210">
        <v>4</v>
      </c>
      <c r="I450" s="210">
        <v>102</v>
      </c>
      <c r="J450" s="210" t="s">
        <v>2978</v>
      </c>
      <c r="K450" s="210" t="s">
        <v>83</v>
      </c>
      <c r="L450" s="210">
        <v>102</v>
      </c>
      <c r="M450" s="210"/>
      <c r="N450" s="210" t="s">
        <v>117</v>
      </c>
      <c r="O450" s="210"/>
      <c r="P450" s="210" t="s">
        <v>1799</v>
      </c>
      <c r="Q450" s="210" t="s">
        <v>129</v>
      </c>
      <c r="R450" s="210"/>
      <c r="S450" s="210" t="s">
        <v>111</v>
      </c>
      <c r="T450" s="210" t="s">
        <v>2979</v>
      </c>
      <c r="U450" s="115" t="s">
        <v>105</v>
      </c>
      <c r="V450" s="210" t="str">
        <f>IF(W450=0,"out of scope",(INDEX('CostModel Coef'!$C$17:$C$18,W450)))</f>
        <v>Elec</v>
      </c>
      <c r="W450" s="210">
        <v>2</v>
      </c>
      <c r="X450" s="210"/>
      <c r="Y450" s="116">
        <f>IFERROR(VLOOKUP(C450,LF_lamp!$A$8:$AI$68,35,0)*F450,0)</f>
        <v>21.84</v>
      </c>
      <c r="Z450" s="210"/>
      <c r="AA450" s="229">
        <f>VLOOKUP(D450,LF_Ballast!$A$8:$N$220,14,FALSE)</f>
        <v>0.9</v>
      </c>
      <c r="AB450" s="229" t="b">
        <f>VLOOKUP(D450,LF_Ballast!$A$8:$I$220,9,FALSE)="Dimming"</f>
        <v>0</v>
      </c>
      <c r="AC450" s="229" t="b">
        <f>VLOOKUP(D450,LF_Ballast!$A$8:$I$220,4,FALSE)="PS"</f>
        <v>0</v>
      </c>
      <c r="AD450" s="210"/>
      <c r="AE450" s="210">
        <f t="shared" si="61"/>
        <v>4</v>
      </c>
      <c r="AF450" s="184">
        <f t="shared" si="62"/>
        <v>0</v>
      </c>
      <c r="AG450" s="184">
        <f t="shared" si="63"/>
        <v>0</v>
      </c>
      <c r="AH450" s="184">
        <f>VLOOKUP($C450,LF_lamp!$A$8:$H$68,8,FALSE)*AE450</f>
        <v>120</v>
      </c>
      <c r="AI450" s="184">
        <f>VLOOKUP($C450,LF_lamp!$A$8:$H$68,8,FALSE)*AF450</f>
        <v>0</v>
      </c>
      <c r="AJ450" s="184">
        <f>VLOOKUP($C450,LF_lamp!$A$8:$H$68,8,FALSE)*AG450</f>
        <v>0</v>
      </c>
      <c r="AK450" s="184">
        <f t="shared" si="70"/>
        <v>1</v>
      </c>
      <c r="AL450" s="184">
        <f t="shared" si="64"/>
        <v>0</v>
      </c>
      <c r="AM450" s="184">
        <f t="shared" si="65"/>
        <v>0</v>
      </c>
      <c r="AN450" s="184"/>
      <c r="AO450" s="184">
        <f>IF($W450&gt;0,INDEX('CostModel Coef'!D$17:D$18,$W450),"")</f>
        <v>21.92</v>
      </c>
      <c r="AP450" s="184">
        <f>IF($W450&gt;0,INDEX('CostModel Coef'!E$17:E$18,$W450),"")</f>
        <v>0.161</v>
      </c>
      <c r="AQ450" s="184">
        <f>IF($W450&gt;0,INDEX('CostModel Coef'!F$17:F$18,$W450),"")</f>
        <v>19</v>
      </c>
      <c r="AR450" s="184">
        <f>IF($W450&gt;0,INDEX('CostModel Coef'!G$17:G$18,$W450),"")</f>
        <v>116</v>
      </c>
      <c r="AS450" s="184">
        <f>IF($W450&gt;0,INDEX('CostModel Coef'!H$17:H$18,$W450),"")</f>
        <v>-11.27</v>
      </c>
      <c r="AT450" s="184">
        <f>IF($W450&gt;0,INDEX('CostModel Coef'!I$17:I$18,$W450),"")</f>
        <v>0.74</v>
      </c>
      <c r="AU450" s="184">
        <f>IF($W450&gt;0,INDEX('CostModel Coef'!J$17:J$18,$W450),"")</f>
        <v>1.18</v>
      </c>
      <c r="AV450" s="184">
        <f>IF($W450&gt;0,INDEX('CostModel Coef'!K$17:K$18,$W450),"")</f>
        <v>31.59</v>
      </c>
      <c r="AW450" s="184">
        <f>IF($W450&gt;0,INDEX('CostModel Coef'!L$17:L$18,$W450),"")</f>
        <v>17.190000000000001</v>
      </c>
      <c r="AX450" s="184">
        <f>IF($W450&gt;0,INDEX('CostModel Coef'!M$17:M$18,$W450),"")</f>
        <v>0</v>
      </c>
      <c r="AY450" s="184">
        <f>IF($W450&gt;0,INDEX('CostModel Coef'!N$17:N$18,$W450),"")</f>
        <v>0</v>
      </c>
      <c r="AZ450" s="184">
        <f>IF($W450&gt;0,INDEX('CostModel Coef'!O$17:O$18,$W450),"")</f>
        <v>-10.14</v>
      </c>
      <c r="BA450" s="184"/>
      <c r="BB450" s="116">
        <f t="shared" si="69"/>
        <v>31.1</v>
      </c>
      <c r="BC450" s="116">
        <f t="shared" si="66"/>
        <v>0</v>
      </c>
      <c r="BD450" s="116">
        <f t="shared" si="67"/>
        <v>0</v>
      </c>
      <c r="BE450" s="210"/>
      <c r="BF450" s="196">
        <f t="shared" si="68"/>
        <v>52.94</v>
      </c>
      <c r="BG450" s="210"/>
      <c r="BH450" s="210"/>
    </row>
    <row r="451" spans="1:60" hidden="1">
      <c r="A451" s="210" t="s">
        <v>2980</v>
      </c>
      <c r="B451" s="210" t="s">
        <v>1317</v>
      </c>
      <c r="C451" s="210" t="s">
        <v>1275</v>
      </c>
      <c r="D451" s="210" t="s">
        <v>1409</v>
      </c>
      <c r="E451" s="210" t="s">
        <v>129</v>
      </c>
      <c r="F451" s="210">
        <v>6</v>
      </c>
      <c r="G451" s="210">
        <v>1</v>
      </c>
      <c r="H451" s="210">
        <v>6</v>
      </c>
      <c r="I451" s="210">
        <v>153</v>
      </c>
      <c r="J451" s="210" t="s">
        <v>2981</v>
      </c>
      <c r="K451" s="210" t="s">
        <v>83</v>
      </c>
      <c r="L451" s="210">
        <v>153</v>
      </c>
      <c r="M451" s="210"/>
      <c r="N451" s="210" t="s">
        <v>117</v>
      </c>
      <c r="O451" s="210"/>
      <c r="P451" s="210" t="s">
        <v>1799</v>
      </c>
      <c r="Q451" s="210" t="s">
        <v>129</v>
      </c>
      <c r="R451" s="210"/>
      <c r="S451" s="210" t="s">
        <v>111</v>
      </c>
      <c r="T451" s="210" t="s">
        <v>2982</v>
      </c>
      <c r="U451" s="115" t="s">
        <v>105</v>
      </c>
      <c r="V451" s="210" t="str">
        <f>IF(W451=0,"out of scope",(INDEX('CostModel Coef'!$C$17:$C$18,W451)))</f>
        <v>Elec</v>
      </c>
      <c r="W451" s="210">
        <v>2</v>
      </c>
      <c r="X451" s="210"/>
      <c r="Y451" s="116">
        <f>IFERROR(VLOOKUP(C451,LF_lamp!$A$8:$AI$68,35,0)*F451,0)</f>
        <v>32.76</v>
      </c>
      <c r="Z451" s="210"/>
      <c r="AA451" s="229">
        <f>VLOOKUP(D451,LF_Ballast!$A$8:$N$220,14,FALSE)</f>
        <v>0.9</v>
      </c>
      <c r="AB451" s="229" t="b">
        <f>VLOOKUP(D451,LF_Ballast!$A$8:$I$220,9,FALSE)="Dimming"</f>
        <v>0</v>
      </c>
      <c r="AC451" s="229" t="b">
        <f>VLOOKUP(D451,LF_Ballast!$A$8:$I$220,4,FALSE)="PS"</f>
        <v>0</v>
      </c>
      <c r="AD451" s="210"/>
      <c r="AE451" s="210">
        <f t="shared" si="61"/>
        <v>6</v>
      </c>
      <c r="AF451" s="184">
        <f t="shared" si="62"/>
        <v>0</v>
      </c>
      <c r="AG451" s="184">
        <f t="shared" si="63"/>
        <v>0</v>
      </c>
      <c r="AH451" s="184">
        <f>VLOOKUP($C451,LF_lamp!$A$8:$H$68,8,FALSE)*AE451</f>
        <v>180</v>
      </c>
      <c r="AI451" s="184">
        <f>VLOOKUP($C451,LF_lamp!$A$8:$H$68,8,FALSE)*AF451</f>
        <v>0</v>
      </c>
      <c r="AJ451" s="184">
        <f>VLOOKUP($C451,LF_lamp!$A$8:$H$68,8,FALSE)*AG451</f>
        <v>0</v>
      </c>
      <c r="AK451" s="184">
        <f t="shared" si="70"/>
        <v>1</v>
      </c>
      <c r="AL451" s="184">
        <f t="shared" si="64"/>
        <v>0</v>
      </c>
      <c r="AM451" s="184">
        <f t="shared" si="65"/>
        <v>0</v>
      </c>
      <c r="AN451" s="184"/>
      <c r="AO451" s="184">
        <f>IF($W451&gt;0,INDEX('CostModel Coef'!D$17:D$18,$W451),"")</f>
        <v>21.92</v>
      </c>
      <c r="AP451" s="184">
        <f>IF($W451&gt;0,INDEX('CostModel Coef'!E$17:E$18,$W451),"")</f>
        <v>0.161</v>
      </c>
      <c r="AQ451" s="184">
        <f>IF($W451&gt;0,INDEX('CostModel Coef'!F$17:F$18,$W451),"")</f>
        <v>19</v>
      </c>
      <c r="AR451" s="184">
        <f>IF($W451&gt;0,INDEX('CostModel Coef'!G$17:G$18,$W451),"")</f>
        <v>116</v>
      </c>
      <c r="AS451" s="184">
        <f>IF($W451&gt;0,INDEX('CostModel Coef'!H$17:H$18,$W451),"")</f>
        <v>-11.27</v>
      </c>
      <c r="AT451" s="184">
        <f>IF($W451&gt;0,INDEX('CostModel Coef'!I$17:I$18,$W451),"")</f>
        <v>0.74</v>
      </c>
      <c r="AU451" s="184">
        <f>IF($W451&gt;0,INDEX('CostModel Coef'!J$17:J$18,$W451),"")</f>
        <v>1.18</v>
      </c>
      <c r="AV451" s="184">
        <f>IF($W451&gt;0,INDEX('CostModel Coef'!K$17:K$18,$W451),"")</f>
        <v>31.59</v>
      </c>
      <c r="AW451" s="184">
        <f>IF($W451&gt;0,INDEX('CostModel Coef'!L$17:L$18,$W451),"")</f>
        <v>17.190000000000001</v>
      </c>
      <c r="AX451" s="184">
        <f>IF($W451&gt;0,INDEX('CostModel Coef'!M$17:M$18,$W451),"")</f>
        <v>0</v>
      </c>
      <c r="AY451" s="184">
        <f>IF($W451&gt;0,INDEX('CostModel Coef'!N$17:N$18,$W451),"")</f>
        <v>0</v>
      </c>
      <c r="AZ451" s="184">
        <f>IF($W451&gt;0,INDEX('CostModel Coef'!O$17:O$18,$W451),"")</f>
        <v>-10.14</v>
      </c>
      <c r="BA451" s="184"/>
      <c r="BB451" s="116">
        <f t="shared" si="69"/>
        <v>40.760000000000005</v>
      </c>
      <c r="BC451" s="116">
        <f t="shared" si="66"/>
        <v>0</v>
      </c>
      <c r="BD451" s="116">
        <f t="shared" si="67"/>
        <v>0</v>
      </c>
      <c r="BE451" s="210"/>
      <c r="BF451" s="196">
        <f t="shared" si="68"/>
        <v>73.52</v>
      </c>
      <c r="BG451" s="210"/>
      <c r="BH451" s="210"/>
    </row>
    <row r="452" spans="1:60" hidden="1">
      <c r="A452" s="210" t="s">
        <v>2983</v>
      </c>
      <c r="B452" s="210" t="s">
        <v>1317</v>
      </c>
      <c r="C452" s="210" t="s">
        <v>1275</v>
      </c>
      <c r="D452" s="210" t="s">
        <v>1409</v>
      </c>
      <c r="E452" s="210" t="s">
        <v>129</v>
      </c>
      <c r="F452" s="210">
        <v>8</v>
      </c>
      <c r="G452" s="210">
        <v>1</v>
      </c>
      <c r="H452" s="210">
        <v>8</v>
      </c>
      <c r="I452" s="210">
        <v>204</v>
      </c>
      <c r="J452" s="210" t="s">
        <v>2984</v>
      </c>
      <c r="K452" s="210" t="s">
        <v>83</v>
      </c>
      <c r="L452" s="210">
        <v>204</v>
      </c>
      <c r="M452" s="210"/>
      <c r="N452" s="210" t="s">
        <v>117</v>
      </c>
      <c r="O452" s="210"/>
      <c r="P452" s="210" t="s">
        <v>1799</v>
      </c>
      <c r="Q452" s="210" t="s">
        <v>129</v>
      </c>
      <c r="R452" s="210"/>
      <c r="S452" s="210" t="s">
        <v>111</v>
      </c>
      <c r="T452" s="210" t="s">
        <v>2985</v>
      </c>
      <c r="U452" s="115" t="s">
        <v>105</v>
      </c>
      <c r="V452" s="210" t="str">
        <f>IF(W452=0,"out of scope",(INDEX('CostModel Coef'!$C$17:$C$18,W452)))</f>
        <v>Elec</v>
      </c>
      <c r="W452" s="210">
        <v>2</v>
      </c>
      <c r="X452" s="210"/>
      <c r="Y452" s="116">
        <f>IFERROR(VLOOKUP(C452,LF_lamp!$A$8:$AI$68,35,0)*F452,0)</f>
        <v>43.68</v>
      </c>
      <c r="Z452" s="210"/>
      <c r="AA452" s="229">
        <f>VLOOKUP(D452,LF_Ballast!$A$8:$N$220,14,FALSE)</f>
        <v>0.9</v>
      </c>
      <c r="AB452" s="229" t="b">
        <f>VLOOKUP(D452,LF_Ballast!$A$8:$I$220,9,FALSE)="Dimming"</f>
        <v>0</v>
      </c>
      <c r="AC452" s="229" t="b">
        <f>VLOOKUP(D452,LF_Ballast!$A$8:$I$220,4,FALSE)="PS"</f>
        <v>0</v>
      </c>
      <c r="AD452" s="210"/>
      <c r="AE452" s="210">
        <f t="shared" si="61"/>
        <v>8</v>
      </c>
      <c r="AF452" s="184">
        <f t="shared" si="62"/>
        <v>0</v>
      </c>
      <c r="AG452" s="184">
        <f t="shared" si="63"/>
        <v>0</v>
      </c>
      <c r="AH452" s="184">
        <f>VLOOKUP($C452,LF_lamp!$A$8:$H$68,8,FALSE)*AE452</f>
        <v>240</v>
      </c>
      <c r="AI452" s="184">
        <f>VLOOKUP($C452,LF_lamp!$A$8:$H$68,8,FALSE)*AF452</f>
        <v>0</v>
      </c>
      <c r="AJ452" s="184">
        <f>VLOOKUP($C452,LF_lamp!$A$8:$H$68,8,FALSE)*AG452</f>
        <v>0</v>
      </c>
      <c r="AK452" s="184">
        <f t="shared" si="70"/>
        <v>1</v>
      </c>
      <c r="AL452" s="184">
        <f t="shared" si="64"/>
        <v>0</v>
      </c>
      <c r="AM452" s="184">
        <f t="shared" si="65"/>
        <v>0</v>
      </c>
      <c r="AN452" s="184"/>
      <c r="AO452" s="184">
        <f>IF($W452&gt;0,INDEX('CostModel Coef'!D$17:D$18,$W452),"")</f>
        <v>21.92</v>
      </c>
      <c r="AP452" s="184">
        <f>IF($W452&gt;0,INDEX('CostModel Coef'!E$17:E$18,$W452),"")</f>
        <v>0.161</v>
      </c>
      <c r="AQ452" s="184">
        <f>IF($W452&gt;0,INDEX('CostModel Coef'!F$17:F$18,$W452),"")</f>
        <v>19</v>
      </c>
      <c r="AR452" s="184">
        <f>IF($W452&gt;0,INDEX('CostModel Coef'!G$17:G$18,$W452),"")</f>
        <v>116</v>
      </c>
      <c r="AS452" s="184">
        <f>IF($W452&gt;0,INDEX('CostModel Coef'!H$17:H$18,$W452),"")</f>
        <v>-11.27</v>
      </c>
      <c r="AT452" s="184">
        <f>IF($W452&gt;0,INDEX('CostModel Coef'!I$17:I$18,$W452),"")</f>
        <v>0.74</v>
      </c>
      <c r="AU452" s="184">
        <f>IF($W452&gt;0,INDEX('CostModel Coef'!J$17:J$18,$W452),"")</f>
        <v>1.18</v>
      </c>
      <c r="AV452" s="184">
        <f>IF($W452&gt;0,INDEX('CostModel Coef'!K$17:K$18,$W452),"")</f>
        <v>31.59</v>
      </c>
      <c r="AW452" s="184">
        <f>IF($W452&gt;0,INDEX('CostModel Coef'!L$17:L$18,$W452),"")</f>
        <v>17.190000000000001</v>
      </c>
      <c r="AX452" s="184">
        <f>IF($W452&gt;0,INDEX('CostModel Coef'!M$17:M$18,$W452),"")</f>
        <v>0</v>
      </c>
      <c r="AY452" s="184">
        <f>IF($W452&gt;0,INDEX('CostModel Coef'!N$17:N$18,$W452),"")</f>
        <v>0</v>
      </c>
      <c r="AZ452" s="184">
        <f>IF($W452&gt;0,INDEX('CostModel Coef'!O$17:O$18,$W452),"")</f>
        <v>-10.14</v>
      </c>
      <c r="BA452" s="184"/>
      <c r="BB452" s="116">
        <f t="shared" si="69"/>
        <v>50.42</v>
      </c>
      <c r="BC452" s="116">
        <f t="shared" si="66"/>
        <v>0</v>
      </c>
      <c r="BD452" s="116">
        <f t="shared" si="67"/>
        <v>0</v>
      </c>
      <c r="BE452" s="210"/>
      <c r="BF452" s="196">
        <f t="shared" si="68"/>
        <v>94.1</v>
      </c>
      <c r="BG452" s="210"/>
      <c r="BH452" s="210"/>
    </row>
    <row r="453" spans="1:60" hidden="1">
      <c r="A453" s="210" t="s">
        <v>2986</v>
      </c>
      <c r="B453" s="210" t="s">
        <v>203</v>
      </c>
      <c r="C453" s="210" t="s">
        <v>1275</v>
      </c>
      <c r="D453" s="210" t="s">
        <v>1409</v>
      </c>
      <c r="E453" s="210" t="s">
        <v>129</v>
      </c>
      <c r="F453" s="210">
        <v>1</v>
      </c>
      <c r="G453" s="210">
        <v>1</v>
      </c>
      <c r="H453" s="210">
        <v>1</v>
      </c>
      <c r="I453" s="210">
        <v>27</v>
      </c>
      <c r="J453" s="210" t="s">
        <v>2987</v>
      </c>
      <c r="K453" s="210" t="s">
        <v>83</v>
      </c>
      <c r="L453" s="210">
        <v>27</v>
      </c>
      <c r="M453" s="210"/>
      <c r="N453" s="210" t="s">
        <v>117</v>
      </c>
      <c r="O453" s="210"/>
      <c r="P453" s="210" t="s">
        <v>1799</v>
      </c>
      <c r="Q453" s="210" t="s">
        <v>129</v>
      </c>
      <c r="R453" s="210"/>
      <c r="S453" s="210" t="s">
        <v>111</v>
      </c>
      <c r="T453" s="210" t="s">
        <v>2988</v>
      </c>
      <c r="U453" s="115" t="s">
        <v>105</v>
      </c>
      <c r="V453" s="210" t="str">
        <f>IF(W453=0,"out of scope",(INDEX('CostModel Coef'!$C$17:$C$18,W453)))</f>
        <v>Elec</v>
      </c>
      <c r="W453" s="210">
        <v>2</v>
      </c>
      <c r="X453" s="210"/>
      <c r="Y453" s="116">
        <f>IFERROR(VLOOKUP(C453,LF_lamp!$A$8:$AI$68,35,0)*F453,0)</f>
        <v>5.46</v>
      </c>
      <c r="Z453" s="210"/>
      <c r="AA453" s="229">
        <f>VLOOKUP(D453,LF_Ballast!$A$8:$N$220,14,FALSE)</f>
        <v>0.9</v>
      </c>
      <c r="AB453" s="229" t="b">
        <f>VLOOKUP(D453,LF_Ballast!$A$8:$I$220,9,FALSE)="Dimming"</f>
        <v>0</v>
      </c>
      <c r="AC453" s="229" t="b">
        <f>VLOOKUP(D453,LF_Ballast!$A$8:$I$220,4,FALSE)="PS"</f>
        <v>0</v>
      </c>
      <c r="AD453" s="210"/>
      <c r="AE453" s="210">
        <f t="shared" si="61"/>
        <v>1</v>
      </c>
      <c r="AF453" s="184">
        <f t="shared" si="62"/>
        <v>0</v>
      </c>
      <c r="AG453" s="184">
        <f t="shared" si="63"/>
        <v>0</v>
      </c>
      <c r="AH453" s="184">
        <f>VLOOKUP($C453,LF_lamp!$A$8:$H$68,8,FALSE)*AE453</f>
        <v>30</v>
      </c>
      <c r="AI453" s="184">
        <f>VLOOKUP($C453,LF_lamp!$A$8:$H$68,8,FALSE)*AF453</f>
        <v>0</v>
      </c>
      <c r="AJ453" s="184">
        <f>VLOOKUP($C453,LF_lamp!$A$8:$H$68,8,FALSE)*AG453</f>
        <v>0</v>
      </c>
      <c r="AK453" s="184">
        <f t="shared" si="70"/>
        <v>1</v>
      </c>
      <c r="AL453" s="184">
        <f t="shared" si="64"/>
        <v>0</v>
      </c>
      <c r="AM453" s="184">
        <f t="shared" si="65"/>
        <v>0</v>
      </c>
      <c r="AN453" s="184"/>
      <c r="AO453" s="184">
        <f>IF($W453&gt;0,INDEX('CostModel Coef'!D$17:D$18,$W453),"")</f>
        <v>21.92</v>
      </c>
      <c r="AP453" s="184">
        <f>IF($W453&gt;0,INDEX('CostModel Coef'!E$17:E$18,$W453),"")</f>
        <v>0.161</v>
      </c>
      <c r="AQ453" s="184">
        <f>IF($W453&gt;0,INDEX('CostModel Coef'!F$17:F$18,$W453),"")</f>
        <v>19</v>
      </c>
      <c r="AR453" s="184">
        <f>IF($W453&gt;0,INDEX('CostModel Coef'!G$17:G$18,$W453),"")</f>
        <v>116</v>
      </c>
      <c r="AS453" s="184">
        <f>IF($W453&gt;0,INDEX('CostModel Coef'!H$17:H$18,$W453),"")</f>
        <v>-11.27</v>
      </c>
      <c r="AT453" s="184">
        <f>IF($W453&gt;0,INDEX('CostModel Coef'!I$17:I$18,$W453),"")</f>
        <v>0.74</v>
      </c>
      <c r="AU453" s="184">
        <f>IF($W453&gt;0,INDEX('CostModel Coef'!J$17:J$18,$W453),"")</f>
        <v>1.18</v>
      </c>
      <c r="AV453" s="184">
        <f>IF($W453&gt;0,INDEX('CostModel Coef'!K$17:K$18,$W453),"")</f>
        <v>31.59</v>
      </c>
      <c r="AW453" s="184">
        <f>IF($W453&gt;0,INDEX('CostModel Coef'!L$17:L$18,$W453),"")</f>
        <v>17.190000000000001</v>
      </c>
      <c r="AX453" s="184">
        <f>IF($W453&gt;0,INDEX('CostModel Coef'!M$17:M$18,$W453),"")</f>
        <v>0</v>
      </c>
      <c r="AY453" s="184">
        <f>IF($W453&gt;0,INDEX('CostModel Coef'!N$17:N$18,$W453),"")</f>
        <v>0</v>
      </c>
      <c r="AZ453" s="184">
        <f>IF($W453&gt;0,INDEX('CostModel Coef'!O$17:O$18,$W453),"")</f>
        <v>-10.14</v>
      </c>
      <c r="BA453" s="184"/>
      <c r="BB453" s="116">
        <f t="shared" si="69"/>
        <v>16.61</v>
      </c>
      <c r="BC453" s="116">
        <f t="shared" si="66"/>
        <v>0</v>
      </c>
      <c r="BD453" s="116">
        <f t="shared" si="67"/>
        <v>0</v>
      </c>
      <c r="BE453" s="210"/>
      <c r="BF453" s="196">
        <f t="shared" si="68"/>
        <v>22.07</v>
      </c>
      <c r="BG453" s="210"/>
      <c r="BH453" s="210"/>
    </row>
    <row r="454" spans="1:60" hidden="1">
      <c r="A454" s="210" t="s">
        <v>2989</v>
      </c>
      <c r="B454" s="210" t="s">
        <v>203</v>
      </c>
      <c r="C454" s="210" t="s">
        <v>1275</v>
      </c>
      <c r="D454" s="210" t="s">
        <v>1409</v>
      </c>
      <c r="E454" s="210" t="s">
        <v>129</v>
      </c>
      <c r="F454" s="210">
        <v>2</v>
      </c>
      <c r="G454" s="210">
        <v>1</v>
      </c>
      <c r="H454" s="210">
        <v>2</v>
      </c>
      <c r="I454" s="210">
        <v>51</v>
      </c>
      <c r="J454" s="210" t="s">
        <v>2990</v>
      </c>
      <c r="K454" s="210" t="s">
        <v>83</v>
      </c>
      <c r="L454" s="210">
        <v>51</v>
      </c>
      <c r="M454" s="210"/>
      <c r="N454" s="210" t="s">
        <v>117</v>
      </c>
      <c r="O454" s="210"/>
      <c r="P454" s="210" t="s">
        <v>1799</v>
      </c>
      <c r="Q454" s="210" t="s">
        <v>129</v>
      </c>
      <c r="R454" s="210"/>
      <c r="S454" s="210" t="s">
        <v>111</v>
      </c>
      <c r="T454" s="210" t="s">
        <v>2991</v>
      </c>
      <c r="U454" s="115" t="s">
        <v>105</v>
      </c>
      <c r="V454" s="210" t="str">
        <f>IF(W454=0,"out of scope",(INDEX('CostModel Coef'!$C$17:$C$18,W454)))</f>
        <v>Elec</v>
      </c>
      <c r="W454" s="210">
        <v>2</v>
      </c>
      <c r="X454" s="210"/>
      <c r="Y454" s="116">
        <f>IFERROR(VLOOKUP(C454,LF_lamp!$A$8:$AI$68,35,0)*F454,0)</f>
        <v>10.92</v>
      </c>
      <c r="Z454" s="210"/>
      <c r="AA454" s="229">
        <f>VLOOKUP(D454,LF_Ballast!$A$8:$N$220,14,FALSE)</f>
        <v>0.9</v>
      </c>
      <c r="AB454" s="229" t="b">
        <f>VLOOKUP(D454,LF_Ballast!$A$8:$I$220,9,FALSE)="Dimming"</f>
        <v>0</v>
      </c>
      <c r="AC454" s="229" t="b">
        <f>VLOOKUP(D454,LF_Ballast!$A$8:$I$220,4,FALSE)="PS"</f>
        <v>0</v>
      </c>
      <c r="AD454" s="210"/>
      <c r="AE454" s="210">
        <f t="shared" si="61"/>
        <v>2</v>
      </c>
      <c r="AF454" s="184">
        <f t="shared" si="62"/>
        <v>0</v>
      </c>
      <c r="AG454" s="184">
        <f t="shared" si="63"/>
        <v>0</v>
      </c>
      <c r="AH454" s="184">
        <f>VLOOKUP($C454,LF_lamp!$A$8:$H$68,8,FALSE)*AE454</f>
        <v>60</v>
      </c>
      <c r="AI454" s="184">
        <f>VLOOKUP($C454,LF_lamp!$A$8:$H$68,8,FALSE)*AF454</f>
        <v>0</v>
      </c>
      <c r="AJ454" s="184">
        <f>VLOOKUP($C454,LF_lamp!$A$8:$H$68,8,FALSE)*AG454</f>
        <v>0</v>
      </c>
      <c r="AK454" s="184">
        <f t="shared" si="70"/>
        <v>1</v>
      </c>
      <c r="AL454" s="184">
        <f t="shared" si="64"/>
        <v>0</v>
      </c>
      <c r="AM454" s="184">
        <f t="shared" si="65"/>
        <v>0</v>
      </c>
      <c r="AN454" s="184"/>
      <c r="AO454" s="184">
        <f>IF($W454&gt;0,INDEX('CostModel Coef'!D$17:D$18,$W454),"")</f>
        <v>21.92</v>
      </c>
      <c r="AP454" s="184">
        <f>IF($W454&gt;0,INDEX('CostModel Coef'!E$17:E$18,$W454),"")</f>
        <v>0.161</v>
      </c>
      <c r="AQ454" s="184">
        <f>IF($W454&gt;0,INDEX('CostModel Coef'!F$17:F$18,$W454),"")</f>
        <v>19</v>
      </c>
      <c r="AR454" s="184">
        <f>IF($W454&gt;0,INDEX('CostModel Coef'!G$17:G$18,$W454),"")</f>
        <v>116</v>
      </c>
      <c r="AS454" s="184">
        <f>IF($W454&gt;0,INDEX('CostModel Coef'!H$17:H$18,$W454),"")</f>
        <v>-11.27</v>
      </c>
      <c r="AT454" s="184">
        <f>IF($W454&gt;0,INDEX('CostModel Coef'!I$17:I$18,$W454),"")</f>
        <v>0.74</v>
      </c>
      <c r="AU454" s="184">
        <f>IF($W454&gt;0,INDEX('CostModel Coef'!J$17:J$18,$W454),"")</f>
        <v>1.18</v>
      </c>
      <c r="AV454" s="184">
        <f>IF($W454&gt;0,INDEX('CostModel Coef'!K$17:K$18,$W454),"")</f>
        <v>31.59</v>
      </c>
      <c r="AW454" s="184">
        <f>IF($W454&gt;0,INDEX('CostModel Coef'!L$17:L$18,$W454),"")</f>
        <v>17.190000000000001</v>
      </c>
      <c r="AX454" s="184">
        <f>IF($W454&gt;0,INDEX('CostModel Coef'!M$17:M$18,$W454),"")</f>
        <v>0</v>
      </c>
      <c r="AY454" s="184">
        <f>IF($W454&gt;0,INDEX('CostModel Coef'!N$17:N$18,$W454),"")</f>
        <v>0</v>
      </c>
      <c r="AZ454" s="184">
        <f>IF($W454&gt;0,INDEX('CostModel Coef'!O$17:O$18,$W454),"")</f>
        <v>-10.14</v>
      </c>
      <c r="BA454" s="184"/>
      <c r="BB454" s="116">
        <f t="shared" si="69"/>
        <v>21.44</v>
      </c>
      <c r="BC454" s="116">
        <f t="shared" si="66"/>
        <v>0</v>
      </c>
      <c r="BD454" s="116">
        <f t="shared" si="67"/>
        <v>0</v>
      </c>
      <c r="BE454" s="210"/>
      <c r="BF454" s="196">
        <f t="shared" si="68"/>
        <v>32.36</v>
      </c>
      <c r="BG454" s="210"/>
      <c r="BH454" s="210"/>
    </row>
    <row r="455" spans="1:60" hidden="1">
      <c r="A455" s="210" t="s">
        <v>2992</v>
      </c>
      <c r="B455" s="210" t="s">
        <v>1317</v>
      </c>
      <c r="C455" s="210" t="s">
        <v>1275</v>
      </c>
      <c r="D455" s="210" t="s">
        <v>1409</v>
      </c>
      <c r="E455" s="210" t="s">
        <v>129</v>
      </c>
      <c r="F455" s="210">
        <v>3</v>
      </c>
      <c r="G455" s="210">
        <v>1</v>
      </c>
      <c r="H455" s="210">
        <v>3</v>
      </c>
      <c r="I455" s="210">
        <v>77</v>
      </c>
      <c r="J455" s="210" t="s">
        <v>2993</v>
      </c>
      <c r="K455" s="210" t="s">
        <v>83</v>
      </c>
      <c r="L455" s="210">
        <v>77</v>
      </c>
      <c r="M455" s="210"/>
      <c r="N455" s="210" t="s">
        <v>117</v>
      </c>
      <c r="O455" s="210"/>
      <c r="P455" s="210" t="s">
        <v>1799</v>
      </c>
      <c r="Q455" s="210" t="s">
        <v>129</v>
      </c>
      <c r="R455" s="210"/>
      <c r="S455" s="210" t="s">
        <v>111</v>
      </c>
      <c r="T455" s="210" t="s">
        <v>2994</v>
      </c>
      <c r="U455" s="115" t="s">
        <v>105</v>
      </c>
      <c r="V455" s="210" t="str">
        <f>IF(W455=0,"out of scope",(INDEX('CostModel Coef'!$C$17:$C$18,W455)))</f>
        <v>Elec</v>
      </c>
      <c r="W455" s="210">
        <v>2</v>
      </c>
      <c r="X455" s="210"/>
      <c r="Y455" s="116">
        <f>IFERROR(VLOOKUP(C455,LF_lamp!$A$8:$AI$68,35,0)*F455,0)</f>
        <v>16.38</v>
      </c>
      <c r="Z455" s="210"/>
      <c r="AA455" s="229">
        <f>VLOOKUP(D455,LF_Ballast!$A$8:$N$220,14,FALSE)</f>
        <v>0.9</v>
      </c>
      <c r="AB455" s="229" t="b">
        <f>VLOOKUP(D455,LF_Ballast!$A$8:$I$220,9,FALSE)="Dimming"</f>
        <v>0</v>
      </c>
      <c r="AC455" s="229" t="b">
        <f>VLOOKUP(D455,LF_Ballast!$A$8:$I$220,4,FALSE)="PS"</f>
        <v>0</v>
      </c>
      <c r="AD455" s="210"/>
      <c r="AE455" s="210">
        <f t="shared" si="61"/>
        <v>3</v>
      </c>
      <c r="AF455" s="184">
        <f t="shared" si="62"/>
        <v>0</v>
      </c>
      <c r="AG455" s="184">
        <f t="shared" si="63"/>
        <v>0</v>
      </c>
      <c r="AH455" s="184">
        <f>VLOOKUP($C455,LF_lamp!$A$8:$H$68,8,FALSE)*AE455</f>
        <v>90</v>
      </c>
      <c r="AI455" s="184">
        <f>VLOOKUP($C455,LF_lamp!$A$8:$H$68,8,FALSE)*AF455</f>
        <v>0</v>
      </c>
      <c r="AJ455" s="184">
        <f>VLOOKUP($C455,LF_lamp!$A$8:$H$68,8,FALSE)*AG455</f>
        <v>0</v>
      </c>
      <c r="AK455" s="184">
        <f t="shared" si="70"/>
        <v>1</v>
      </c>
      <c r="AL455" s="184">
        <f t="shared" si="64"/>
        <v>0</v>
      </c>
      <c r="AM455" s="184">
        <f t="shared" si="65"/>
        <v>0</v>
      </c>
      <c r="AN455" s="184"/>
      <c r="AO455" s="184">
        <f>IF($W455&gt;0,INDEX('CostModel Coef'!D$17:D$18,$W455),"")</f>
        <v>21.92</v>
      </c>
      <c r="AP455" s="184">
        <f>IF($W455&gt;0,INDEX('CostModel Coef'!E$17:E$18,$W455),"")</f>
        <v>0.161</v>
      </c>
      <c r="AQ455" s="184">
        <f>IF($W455&gt;0,INDEX('CostModel Coef'!F$17:F$18,$W455),"")</f>
        <v>19</v>
      </c>
      <c r="AR455" s="184">
        <f>IF($W455&gt;0,INDEX('CostModel Coef'!G$17:G$18,$W455),"")</f>
        <v>116</v>
      </c>
      <c r="AS455" s="184">
        <f>IF($W455&gt;0,INDEX('CostModel Coef'!H$17:H$18,$W455),"")</f>
        <v>-11.27</v>
      </c>
      <c r="AT455" s="184">
        <f>IF($W455&gt;0,INDEX('CostModel Coef'!I$17:I$18,$W455),"")</f>
        <v>0.74</v>
      </c>
      <c r="AU455" s="184">
        <f>IF($W455&gt;0,INDEX('CostModel Coef'!J$17:J$18,$W455),"")</f>
        <v>1.18</v>
      </c>
      <c r="AV455" s="184">
        <f>IF($W455&gt;0,INDEX('CostModel Coef'!K$17:K$18,$W455),"")</f>
        <v>31.59</v>
      </c>
      <c r="AW455" s="184">
        <f>IF($W455&gt;0,INDEX('CostModel Coef'!L$17:L$18,$W455),"")</f>
        <v>17.190000000000001</v>
      </c>
      <c r="AX455" s="184">
        <f>IF($W455&gt;0,INDEX('CostModel Coef'!M$17:M$18,$W455),"")</f>
        <v>0</v>
      </c>
      <c r="AY455" s="184">
        <f>IF($W455&gt;0,INDEX('CostModel Coef'!N$17:N$18,$W455),"")</f>
        <v>0</v>
      </c>
      <c r="AZ455" s="184">
        <f>IF($W455&gt;0,INDEX('CostModel Coef'!O$17:O$18,$W455),"")</f>
        <v>-10.14</v>
      </c>
      <c r="BA455" s="184"/>
      <c r="BB455" s="116">
        <f t="shared" si="69"/>
        <v>26.270000000000003</v>
      </c>
      <c r="BC455" s="116">
        <f t="shared" si="66"/>
        <v>0</v>
      </c>
      <c r="BD455" s="116">
        <f t="shared" si="67"/>
        <v>0</v>
      </c>
      <c r="BE455" s="210"/>
      <c r="BF455" s="196">
        <f t="shared" si="68"/>
        <v>42.65</v>
      </c>
      <c r="BG455" s="210"/>
      <c r="BH455" s="210"/>
    </row>
    <row r="456" spans="1:60" hidden="1">
      <c r="A456" s="210" t="s">
        <v>2995</v>
      </c>
      <c r="B456" s="210" t="s">
        <v>1317</v>
      </c>
      <c r="C456" s="210" t="s">
        <v>1275</v>
      </c>
      <c r="D456" s="210" t="s">
        <v>1491</v>
      </c>
      <c r="E456" s="210" t="s">
        <v>129</v>
      </c>
      <c r="F456" s="210">
        <v>6</v>
      </c>
      <c r="G456" s="210">
        <v>1</v>
      </c>
      <c r="H456" s="210">
        <v>6</v>
      </c>
      <c r="I456" s="210">
        <v>135</v>
      </c>
      <c r="J456" s="210" t="s">
        <v>2996</v>
      </c>
      <c r="K456" s="210" t="s">
        <v>83</v>
      </c>
      <c r="L456" s="210">
        <v>135</v>
      </c>
      <c r="M456" s="210"/>
      <c r="N456" s="210" t="s">
        <v>117</v>
      </c>
      <c r="O456" s="210"/>
      <c r="P456" s="210" t="s">
        <v>1799</v>
      </c>
      <c r="Q456" s="210" t="s">
        <v>129</v>
      </c>
      <c r="R456" s="210"/>
      <c r="S456" s="210" t="s">
        <v>111</v>
      </c>
      <c r="T456" s="210" t="s">
        <v>2997</v>
      </c>
      <c r="U456" s="115" t="s">
        <v>105</v>
      </c>
      <c r="V456" s="210" t="str">
        <f>IF(W456=0,"out of scope",(INDEX('CostModel Coef'!$C$17:$C$18,W456)))</f>
        <v>Elec</v>
      </c>
      <c r="W456" s="210">
        <v>2</v>
      </c>
      <c r="X456" s="210"/>
      <c r="Y456" s="116">
        <f>IFERROR(VLOOKUP(C456,LF_lamp!$A$8:$AI$68,35,0)*F456,0)</f>
        <v>32.76</v>
      </c>
      <c r="Z456" s="210"/>
      <c r="AA456" s="229">
        <f>VLOOKUP(D456,LF_Ballast!$A$8:$N$220,14,FALSE)</f>
        <v>0.82499999999999996</v>
      </c>
      <c r="AB456" s="229" t="b">
        <f>VLOOKUP(D456,LF_Ballast!$A$8:$I$220,9,FALSE)="Dimming"</f>
        <v>0</v>
      </c>
      <c r="AC456" s="229" t="b">
        <f>VLOOKUP(D456,LF_Ballast!$A$8:$I$220,4,FALSE)="PS"</f>
        <v>0</v>
      </c>
      <c r="AD456" s="210"/>
      <c r="AE456" s="210">
        <f t="shared" si="61"/>
        <v>6</v>
      </c>
      <c r="AF456" s="184">
        <f t="shared" si="62"/>
        <v>0</v>
      </c>
      <c r="AG456" s="184">
        <f t="shared" si="63"/>
        <v>0</v>
      </c>
      <c r="AH456" s="184">
        <f>VLOOKUP($C456,LF_lamp!$A$8:$H$68,8,FALSE)*AE456</f>
        <v>180</v>
      </c>
      <c r="AI456" s="184">
        <f>VLOOKUP($C456,LF_lamp!$A$8:$H$68,8,FALSE)*AF456</f>
        <v>0</v>
      </c>
      <c r="AJ456" s="184">
        <f>VLOOKUP($C456,LF_lamp!$A$8:$H$68,8,FALSE)*AG456</f>
        <v>0</v>
      </c>
      <c r="AK456" s="184">
        <f t="shared" si="70"/>
        <v>1</v>
      </c>
      <c r="AL456" s="184">
        <f t="shared" si="64"/>
        <v>0</v>
      </c>
      <c r="AM456" s="184">
        <f t="shared" si="65"/>
        <v>0</v>
      </c>
      <c r="AN456" s="184"/>
      <c r="AO456" s="184">
        <f>IF($W456&gt;0,INDEX('CostModel Coef'!D$17:D$18,$W456),"")</f>
        <v>21.92</v>
      </c>
      <c r="AP456" s="184">
        <f>IF($W456&gt;0,INDEX('CostModel Coef'!E$17:E$18,$W456),"")</f>
        <v>0.161</v>
      </c>
      <c r="AQ456" s="184">
        <f>IF($W456&gt;0,INDEX('CostModel Coef'!F$17:F$18,$W456),"")</f>
        <v>19</v>
      </c>
      <c r="AR456" s="184">
        <f>IF($W456&gt;0,INDEX('CostModel Coef'!G$17:G$18,$W456),"")</f>
        <v>116</v>
      </c>
      <c r="AS456" s="184">
        <f>IF($W456&gt;0,INDEX('CostModel Coef'!H$17:H$18,$W456),"")</f>
        <v>-11.27</v>
      </c>
      <c r="AT456" s="184">
        <f>IF($W456&gt;0,INDEX('CostModel Coef'!I$17:I$18,$W456),"")</f>
        <v>0.74</v>
      </c>
      <c r="AU456" s="184">
        <f>IF($W456&gt;0,INDEX('CostModel Coef'!J$17:J$18,$W456),"")</f>
        <v>1.18</v>
      </c>
      <c r="AV456" s="184">
        <f>IF($W456&gt;0,INDEX('CostModel Coef'!K$17:K$18,$W456),"")</f>
        <v>31.59</v>
      </c>
      <c r="AW456" s="184">
        <f>IF($W456&gt;0,INDEX('CostModel Coef'!L$17:L$18,$W456),"")</f>
        <v>17.190000000000001</v>
      </c>
      <c r="AX456" s="184">
        <f>IF($W456&gt;0,INDEX('CostModel Coef'!M$17:M$18,$W456),"")</f>
        <v>0</v>
      </c>
      <c r="AY456" s="184">
        <f>IF($W456&gt;0,INDEX('CostModel Coef'!N$17:N$18,$W456),"")</f>
        <v>0</v>
      </c>
      <c r="AZ456" s="184">
        <f>IF($W456&gt;0,INDEX('CostModel Coef'!O$17:O$18,$W456),"")</f>
        <v>-10.14</v>
      </c>
      <c r="BA456" s="184"/>
      <c r="BB456" s="116">
        <f t="shared" si="69"/>
        <v>40.760000000000005</v>
      </c>
      <c r="BC456" s="116">
        <f t="shared" si="66"/>
        <v>0</v>
      </c>
      <c r="BD456" s="116">
        <f t="shared" si="67"/>
        <v>0</v>
      </c>
      <c r="BE456" s="210"/>
      <c r="BF456" s="196">
        <f t="shared" si="68"/>
        <v>73.52</v>
      </c>
      <c r="BG456" s="210"/>
      <c r="BH456" s="210"/>
    </row>
    <row r="457" spans="1:60" hidden="1">
      <c r="A457" s="210" t="s">
        <v>2998</v>
      </c>
      <c r="B457" s="210" t="s">
        <v>1317</v>
      </c>
      <c r="C457" s="210" t="s">
        <v>1275</v>
      </c>
      <c r="D457" s="210" t="s">
        <v>1491</v>
      </c>
      <c r="E457" s="210" t="s">
        <v>129</v>
      </c>
      <c r="F457" s="210">
        <v>8</v>
      </c>
      <c r="G457" s="210">
        <v>1</v>
      </c>
      <c r="H457" s="210">
        <v>8</v>
      </c>
      <c r="I457" s="210">
        <v>180</v>
      </c>
      <c r="J457" s="210" t="s">
        <v>2999</v>
      </c>
      <c r="K457" s="210" t="s">
        <v>83</v>
      </c>
      <c r="L457" s="210">
        <v>180</v>
      </c>
      <c r="M457" s="210"/>
      <c r="N457" s="210" t="s">
        <v>117</v>
      </c>
      <c r="O457" s="210"/>
      <c r="P457" s="210" t="s">
        <v>1799</v>
      </c>
      <c r="Q457" s="210" t="s">
        <v>129</v>
      </c>
      <c r="R457" s="210"/>
      <c r="S457" s="210" t="s">
        <v>111</v>
      </c>
      <c r="T457" s="210" t="s">
        <v>3000</v>
      </c>
      <c r="U457" s="115" t="s">
        <v>105</v>
      </c>
      <c r="V457" s="210" t="str">
        <f>IF(W457=0,"out of scope",(INDEX('CostModel Coef'!$C$17:$C$18,W457)))</f>
        <v>Elec</v>
      </c>
      <c r="W457" s="210">
        <v>2</v>
      </c>
      <c r="X457" s="210"/>
      <c r="Y457" s="116">
        <f>IFERROR(VLOOKUP(C457,LF_lamp!$A$8:$AI$68,35,0)*F457,0)</f>
        <v>43.68</v>
      </c>
      <c r="Z457" s="210"/>
      <c r="AA457" s="229">
        <f>VLOOKUP(D457,LF_Ballast!$A$8:$N$220,14,FALSE)</f>
        <v>0.82499999999999996</v>
      </c>
      <c r="AB457" s="229" t="b">
        <f>VLOOKUP(D457,LF_Ballast!$A$8:$I$220,9,FALSE)="Dimming"</f>
        <v>0</v>
      </c>
      <c r="AC457" s="229" t="b">
        <f>VLOOKUP(D457,LF_Ballast!$A$8:$I$220,4,FALSE)="PS"</f>
        <v>0</v>
      </c>
      <c r="AD457" s="210"/>
      <c r="AE457" s="210">
        <f t="shared" ref="AE457:AE520" si="71">IF(ISNUMBER($H457),$H457,IF($H457="1+2",1,IF($H457="2+3",2,IF($H457="4+4+2",4,0))))</f>
        <v>8</v>
      </c>
      <c r="AF457" s="184">
        <f t="shared" ref="AF457:AF520" si="72">IF($H457="1+2",2,IF($H457="2+3",3,IF($H457="4+4+2",4,0)))</f>
        <v>0</v>
      </c>
      <c r="AG457" s="184">
        <f t="shared" ref="AG457:AG520" si="73">IF($H457="4+4+2",2,0)</f>
        <v>0</v>
      </c>
      <c r="AH457" s="184">
        <f>VLOOKUP($C457,LF_lamp!$A$8:$H$68,8,FALSE)*AE457</f>
        <v>240</v>
      </c>
      <c r="AI457" s="184">
        <f>VLOOKUP($C457,LF_lamp!$A$8:$H$68,8,FALSE)*AF457</f>
        <v>0</v>
      </c>
      <c r="AJ457" s="184">
        <f>VLOOKUP($C457,LF_lamp!$A$8:$H$68,8,FALSE)*AG457</f>
        <v>0</v>
      </c>
      <c r="AK457" s="184">
        <f t="shared" si="70"/>
        <v>1</v>
      </c>
      <c r="AL457" s="184">
        <f t="shared" ref="AL457:AL520" si="74">IF(ISNUMBER($H457),0,IF(AF457&gt;0,1,0))</f>
        <v>0</v>
      </c>
      <c r="AM457" s="184">
        <f t="shared" ref="AM457:AM520" si="75">IF(ISNUMBER($H457),0,IF(AG457&gt;0,1,0))</f>
        <v>0</v>
      </c>
      <c r="AN457" s="184"/>
      <c r="AO457" s="184">
        <f>IF($W457&gt;0,INDEX('CostModel Coef'!D$17:D$18,$W457),"")</f>
        <v>21.92</v>
      </c>
      <c r="AP457" s="184">
        <f>IF($W457&gt;0,INDEX('CostModel Coef'!E$17:E$18,$W457),"")</f>
        <v>0.161</v>
      </c>
      <c r="AQ457" s="184">
        <f>IF($W457&gt;0,INDEX('CostModel Coef'!F$17:F$18,$W457),"")</f>
        <v>19</v>
      </c>
      <c r="AR457" s="184">
        <f>IF($W457&gt;0,INDEX('CostModel Coef'!G$17:G$18,$W457),"")</f>
        <v>116</v>
      </c>
      <c r="AS457" s="184">
        <f>IF($W457&gt;0,INDEX('CostModel Coef'!H$17:H$18,$W457),"")</f>
        <v>-11.27</v>
      </c>
      <c r="AT457" s="184">
        <f>IF($W457&gt;0,INDEX('CostModel Coef'!I$17:I$18,$W457),"")</f>
        <v>0.74</v>
      </c>
      <c r="AU457" s="184">
        <f>IF($W457&gt;0,INDEX('CostModel Coef'!J$17:J$18,$W457),"")</f>
        <v>1.18</v>
      </c>
      <c r="AV457" s="184">
        <f>IF($W457&gt;0,INDEX('CostModel Coef'!K$17:K$18,$W457),"")</f>
        <v>31.59</v>
      </c>
      <c r="AW457" s="184">
        <f>IF($W457&gt;0,INDEX('CostModel Coef'!L$17:L$18,$W457),"")</f>
        <v>17.190000000000001</v>
      </c>
      <c r="AX457" s="184">
        <f>IF($W457&gt;0,INDEX('CostModel Coef'!M$17:M$18,$W457),"")</f>
        <v>0</v>
      </c>
      <c r="AY457" s="184">
        <f>IF($W457&gt;0,INDEX('CostModel Coef'!N$17:N$18,$W457),"")</f>
        <v>0</v>
      </c>
      <c r="AZ457" s="184">
        <f>IF($W457&gt;0,INDEX('CostModel Coef'!O$17:O$18,$W457),"")</f>
        <v>-10.14</v>
      </c>
      <c r="BA457" s="184"/>
      <c r="BB457" s="116">
        <f t="shared" si="69"/>
        <v>50.42</v>
      </c>
      <c r="BC457" s="116">
        <f t="shared" ref="BC457:BC520" si="76">IFERROR(IF(AF457&gt;0,(AO457+AP457*AI457+IF(W457=1,AS457*AA457,AZ457)+IF(AB457,AV457,0)+IF(AC457,AW457,0)+AX457)*AL457,0),0)</f>
        <v>0</v>
      </c>
      <c r="BD457" s="116">
        <f t="shared" ref="BD457:BD520" si="77">IFERROR(IF(AG457&gt;0,(AO457+AP457*AJ457+IF(W457=1,AS457*AA457,AZ457)+IF(AB457,AV457,0)+IF(AC457,AW457,0)+AX457)*AM457,0),0)</f>
        <v>0</v>
      </c>
      <c r="BE457" s="210"/>
      <c r="BF457" s="196">
        <f t="shared" ref="BF457:BF520" si="78">IF(AND(Y457&gt;0,BB457&gt;0),ROUND(Y457+BB457+BC457+BD457,2),"")</f>
        <v>94.1</v>
      </c>
      <c r="BG457" s="210"/>
      <c r="BH457" s="210"/>
    </row>
    <row r="458" spans="1:60" hidden="1">
      <c r="A458" s="210" t="s">
        <v>3001</v>
      </c>
      <c r="B458" s="210" t="s">
        <v>203</v>
      </c>
      <c r="C458" s="210" t="s">
        <v>1275</v>
      </c>
      <c r="D458" s="210" t="s">
        <v>1491</v>
      </c>
      <c r="E458" s="210" t="s">
        <v>129</v>
      </c>
      <c r="F458" s="210">
        <v>1</v>
      </c>
      <c r="G458" s="210">
        <v>1</v>
      </c>
      <c r="H458" s="210">
        <v>1</v>
      </c>
      <c r="I458" s="210">
        <v>24</v>
      </c>
      <c r="J458" s="210" t="s">
        <v>3002</v>
      </c>
      <c r="K458" s="210" t="s">
        <v>83</v>
      </c>
      <c r="L458" s="210">
        <v>24</v>
      </c>
      <c r="M458" s="210"/>
      <c r="N458" s="210" t="s">
        <v>117</v>
      </c>
      <c r="O458" s="210"/>
      <c r="P458" s="210" t="s">
        <v>1799</v>
      </c>
      <c r="Q458" s="210" t="s">
        <v>129</v>
      </c>
      <c r="R458" s="210"/>
      <c r="S458" s="210" t="s">
        <v>111</v>
      </c>
      <c r="T458" s="210" t="s">
        <v>3003</v>
      </c>
      <c r="U458" s="115" t="s">
        <v>105</v>
      </c>
      <c r="V458" s="210" t="str">
        <f>IF(W458=0,"out of scope",(INDEX('CostModel Coef'!$C$17:$C$18,W458)))</f>
        <v>Elec</v>
      </c>
      <c r="W458" s="210">
        <v>2</v>
      </c>
      <c r="X458" s="210"/>
      <c r="Y458" s="116">
        <f>IFERROR(VLOOKUP(C458,LF_lamp!$A$8:$AI$68,35,0)*F458,0)</f>
        <v>5.46</v>
      </c>
      <c r="Z458" s="210"/>
      <c r="AA458" s="229">
        <f>VLOOKUP(D458,LF_Ballast!$A$8:$N$220,14,FALSE)</f>
        <v>0.82499999999999996</v>
      </c>
      <c r="AB458" s="229" t="b">
        <f>VLOOKUP(D458,LF_Ballast!$A$8:$I$220,9,FALSE)="Dimming"</f>
        <v>0</v>
      </c>
      <c r="AC458" s="229" t="b">
        <f>VLOOKUP(D458,LF_Ballast!$A$8:$I$220,4,FALSE)="PS"</f>
        <v>0</v>
      </c>
      <c r="AD458" s="210"/>
      <c r="AE458" s="210">
        <f t="shared" si="71"/>
        <v>1</v>
      </c>
      <c r="AF458" s="184">
        <f t="shared" si="72"/>
        <v>0</v>
      </c>
      <c r="AG458" s="184">
        <f t="shared" si="73"/>
        <v>0</v>
      </c>
      <c r="AH458" s="184">
        <f>VLOOKUP($C458,LF_lamp!$A$8:$H$68,8,FALSE)*AE458</f>
        <v>30</v>
      </c>
      <c r="AI458" s="184">
        <f>VLOOKUP($C458,LF_lamp!$A$8:$H$68,8,FALSE)*AF458</f>
        <v>0</v>
      </c>
      <c r="AJ458" s="184">
        <f>VLOOKUP($C458,LF_lamp!$A$8:$H$68,8,FALSE)*AG458</f>
        <v>0</v>
      </c>
      <c r="AK458" s="184">
        <f t="shared" si="70"/>
        <v>1</v>
      </c>
      <c r="AL458" s="184">
        <f t="shared" si="74"/>
        <v>0</v>
      </c>
      <c r="AM458" s="184">
        <f t="shared" si="75"/>
        <v>0</v>
      </c>
      <c r="AN458" s="184"/>
      <c r="AO458" s="184">
        <f>IF($W458&gt;0,INDEX('CostModel Coef'!D$17:D$18,$W458),"")</f>
        <v>21.92</v>
      </c>
      <c r="AP458" s="184">
        <f>IF($W458&gt;0,INDEX('CostModel Coef'!E$17:E$18,$W458),"")</f>
        <v>0.161</v>
      </c>
      <c r="AQ458" s="184">
        <f>IF($W458&gt;0,INDEX('CostModel Coef'!F$17:F$18,$W458),"")</f>
        <v>19</v>
      </c>
      <c r="AR458" s="184">
        <f>IF($W458&gt;0,INDEX('CostModel Coef'!G$17:G$18,$W458),"")</f>
        <v>116</v>
      </c>
      <c r="AS458" s="184">
        <f>IF($W458&gt;0,INDEX('CostModel Coef'!H$17:H$18,$W458),"")</f>
        <v>-11.27</v>
      </c>
      <c r="AT458" s="184">
        <f>IF($W458&gt;0,INDEX('CostModel Coef'!I$17:I$18,$W458),"")</f>
        <v>0.74</v>
      </c>
      <c r="AU458" s="184">
        <f>IF($W458&gt;0,INDEX('CostModel Coef'!J$17:J$18,$W458),"")</f>
        <v>1.18</v>
      </c>
      <c r="AV458" s="184">
        <f>IF($W458&gt;0,INDEX('CostModel Coef'!K$17:K$18,$W458),"")</f>
        <v>31.59</v>
      </c>
      <c r="AW458" s="184">
        <f>IF($W458&gt;0,INDEX('CostModel Coef'!L$17:L$18,$W458),"")</f>
        <v>17.190000000000001</v>
      </c>
      <c r="AX458" s="184">
        <f>IF($W458&gt;0,INDEX('CostModel Coef'!M$17:M$18,$W458),"")</f>
        <v>0</v>
      </c>
      <c r="AY458" s="184">
        <f>IF($W458&gt;0,INDEX('CostModel Coef'!N$17:N$18,$W458),"")</f>
        <v>0</v>
      </c>
      <c r="AZ458" s="184">
        <f>IF($W458&gt;0,INDEX('CostModel Coef'!O$17:O$18,$W458),"")</f>
        <v>-10.14</v>
      </c>
      <c r="BA458" s="184"/>
      <c r="BB458" s="116">
        <f t="shared" ref="BB458:BB521" si="79">IFERROR((AO458+AP458*AH458+IF(W458=1,AS458*AA458,AZ458)+IF(AB458,AV458,0)+IF(AC458,AW458,0)+AX458)*AK458,0)</f>
        <v>16.61</v>
      </c>
      <c r="BC458" s="116">
        <f t="shared" si="76"/>
        <v>0</v>
      </c>
      <c r="BD458" s="116">
        <f t="shared" si="77"/>
        <v>0</v>
      </c>
      <c r="BE458" s="210"/>
      <c r="BF458" s="196">
        <f t="shared" si="78"/>
        <v>22.07</v>
      </c>
      <c r="BG458" s="210"/>
      <c r="BH458" s="210"/>
    </row>
    <row r="459" spans="1:60" hidden="1">
      <c r="A459" s="210" t="s">
        <v>3004</v>
      </c>
      <c r="B459" s="210" t="s">
        <v>203</v>
      </c>
      <c r="C459" s="210" t="s">
        <v>1275</v>
      </c>
      <c r="D459" s="210" t="s">
        <v>1491</v>
      </c>
      <c r="E459" s="210" t="s">
        <v>129</v>
      </c>
      <c r="F459" s="210">
        <v>2</v>
      </c>
      <c r="G459" s="210">
        <v>1</v>
      </c>
      <c r="H459" s="210">
        <v>2</v>
      </c>
      <c r="I459" s="210">
        <v>45</v>
      </c>
      <c r="J459" s="210" t="s">
        <v>3005</v>
      </c>
      <c r="K459" s="210" t="s">
        <v>83</v>
      </c>
      <c r="L459" s="210">
        <v>45</v>
      </c>
      <c r="M459" s="210"/>
      <c r="N459" s="210" t="s">
        <v>117</v>
      </c>
      <c r="O459" s="210"/>
      <c r="P459" s="210" t="s">
        <v>1799</v>
      </c>
      <c r="Q459" s="210" t="s">
        <v>129</v>
      </c>
      <c r="R459" s="210"/>
      <c r="S459" s="210" t="s">
        <v>111</v>
      </c>
      <c r="T459" s="210" t="s">
        <v>3006</v>
      </c>
      <c r="U459" s="115" t="s">
        <v>105</v>
      </c>
      <c r="V459" s="210" t="str">
        <f>IF(W459=0,"out of scope",(INDEX('CostModel Coef'!$C$17:$C$18,W459)))</f>
        <v>Elec</v>
      </c>
      <c r="W459" s="210">
        <v>2</v>
      </c>
      <c r="X459" s="210"/>
      <c r="Y459" s="116">
        <f>IFERROR(VLOOKUP(C459,LF_lamp!$A$8:$AI$68,35,0)*F459,0)</f>
        <v>10.92</v>
      </c>
      <c r="Z459" s="210"/>
      <c r="AA459" s="229">
        <f>VLOOKUP(D459,LF_Ballast!$A$8:$N$220,14,FALSE)</f>
        <v>0.82499999999999996</v>
      </c>
      <c r="AB459" s="229" t="b">
        <f>VLOOKUP(D459,LF_Ballast!$A$8:$I$220,9,FALSE)="Dimming"</f>
        <v>0</v>
      </c>
      <c r="AC459" s="229" t="b">
        <f>VLOOKUP(D459,LF_Ballast!$A$8:$I$220,4,FALSE)="PS"</f>
        <v>0</v>
      </c>
      <c r="AD459" s="210"/>
      <c r="AE459" s="210">
        <f t="shared" si="71"/>
        <v>2</v>
      </c>
      <c r="AF459" s="184">
        <f t="shared" si="72"/>
        <v>0</v>
      </c>
      <c r="AG459" s="184">
        <f t="shared" si="73"/>
        <v>0</v>
      </c>
      <c r="AH459" s="184">
        <f>VLOOKUP($C459,LF_lamp!$A$8:$H$68,8,FALSE)*AE459</f>
        <v>60</v>
      </c>
      <c r="AI459" s="184">
        <f>VLOOKUP($C459,LF_lamp!$A$8:$H$68,8,FALSE)*AF459</f>
        <v>0</v>
      </c>
      <c r="AJ459" s="184">
        <f>VLOOKUP($C459,LF_lamp!$A$8:$H$68,8,FALSE)*AG459</f>
        <v>0</v>
      </c>
      <c r="AK459" s="184">
        <f t="shared" si="70"/>
        <v>1</v>
      </c>
      <c r="AL459" s="184">
        <f t="shared" si="74"/>
        <v>0</v>
      </c>
      <c r="AM459" s="184">
        <f t="shared" si="75"/>
        <v>0</v>
      </c>
      <c r="AN459" s="184"/>
      <c r="AO459" s="184">
        <f>IF($W459&gt;0,INDEX('CostModel Coef'!D$17:D$18,$W459),"")</f>
        <v>21.92</v>
      </c>
      <c r="AP459" s="184">
        <f>IF($W459&gt;0,INDEX('CostModel Coef'!E$17:E$18,$W459),"")</f>
        <v>0.161</v>
      </c>
      <c r="AQ459" s="184">
        <f>IF($W459&gt;0,INDEX('CostModel Coef'!F$17:F$18,$W459),"")</f>
        <v>19</v>
      </c>
      <c r="AR459" s="184">
        <f>IF($W459&gt;0,INDEX('CostModel Coef'!G$17:G$18,$W459),"")</f>
        <v>116</v>
      </c>
      <c r="AS459" s="184">
        <f>IF($W459&gt;0,INDEX('CostModel Coef'!H$17:H$18,$W459),"")</f>
        <v>-11.27</v>
      </c>
      <c r="AT459" s="184">
        <f>IF($W459&gt;0,INDEX('CostModel Coef'!I$17:I$18,$W459),"")</f>
        <v>0.74</v>
      </c>
      <c r="AU459" s="184">
        <f>IF($W459&gt;0,INDEX('CostModel Coef'!J$17:J$18,$W459),"")</f>
        <v>1.18</v>
      </c>
      <c r="AV459" s="184">
        <f>IF($W459&gt;0,INDEX('CostModel Coef'!K$17:K$18,$W459),"")</f>
        <v>31.59</v>
      </c>
      <c r="AW459" s="184">
        <f>IF($W459&gt;0,INDEX('CostModel Coef'!L$17:L$18,$W459),"")</f>
        <v>17.190000000000001</v>
      </c>
      <c r="AX459" s="184">
        <f>IF($W459&gt;0,INDEX('CostModel Coef'!M$17:M$18,$W459),"")</f>
        <v>0</v>
      </c>
      <c r="AY459" s="184">
        <f>IF($W459&gt;0,INDEX('CostModel Coef'!N$17:N$18,$W459),"")</f>
        <v>0</v>
      </c>
      <c r="AZ459" s="184">
        <f>IF($W459&gt;0,INDEX('CostModel Coef'!O$17:O$18,$W459),"")</f>
        <v>-10.14</v>
      </c>
      <c r="BA459" s="184"/>
      <c r="BB459" s="116">
        <f t="shared" si="79"/>
        <v>21.44</v>
      </c>
      <c r="BC459" s="116">
        <f t="shared" si="76"/>
        <v>0</v>
      </c>
      <c r="BD459" s="116">
        <f t="shared" si="77"/>
        <v>0</v>
      </c>
      <c r="BE459" s="210"/>
      <c r="BF459" s="196">
        <f t="shared" si="78"/>
        <v>32.36</v>
      </c>
      <c r="BG459" s="210"/>
      <c r="BH459" s="210"/>
    </row>
    <row r="460" spans="1:60" hidden="1">
      <c r="A460" s="210" t="s">
        <v>3007</v>
      </c>
      <c r="B460" s="210" t="s">
        <v>1317</v>
      </c>
      <c r="C460" s="210" t="s">
        <v>1275</v>
      </c>
      <c r="D460" s="210" t="s">
        <v>1491</v>
      </c>
      <c r="E460" s="210" t="s">
        <v>129</v>
      </c>
      <c r="F460" s="210">
        <v>3</v>
      </c>
      <c r="G460" s="210">
        <v>1</v>
      </c>
      <c r="H460" s="210">
        <v>3</v>
      </c>
      <c r="I460" s="210">
        <v>67</v>
      </c>
      <c r="J460" s="210" t="s">
        <v>3008</v>
      </c>
      <c r="K460" s="210" t="s">
        <v>83</v>
      </c>
      <c r="L460" s="210">
        <v>67</v>
      </c>
      <c r="M460" s="210"/>
      <c r="N460" s="210" t="s">
        <v>117</v>
      </c>
      <c r="O460" s="210"/>
      <c r="P460" s="210" t="s">
        <v>1799</v>
      </c>
      <c r="Q460" s="210" t="s">
        <v>129</v>
      </c>
      <c r="R460" s="210"/>
      <c r="S460" s="210" t="s">
        <v>111</v>
      </c>
      <c r="T460" s="210" t="s">
        <v>3009</v>
      </c>
      <c r="U460" s="115" t="s">
        <v>105</v>
      </c>
      <c r="V460" s="210" t="str">
        <f>IF(W460=0,"out of scope",(INDEX('CostModel Coef'!$C$17:$C$18,W460)))</f>
        <v>Elec</v>
      </c>
      <c r="W460" s="210">
        <v>2</v>
      </c>
      <c r="X460" s="210"/>
      <c r="Y460" s="116">
        <f>IFERROR(VLOOKUP(C460,LF_lamp!$A$8:$AI$68,35,0)*F460,0)</f>
        <v>16.38</v>
      </c>
      <c r="Z460" s="210"/>
      <c r="AA460" s="229">
        <f>VLOOKUP(D460,LF_Ballast!$A$8:$N$220,14,FALSE)</f>
        <v>0.82499999999999996</v>
      </c>
      <c r="AB460" s="229" t="b">
        <f>VLOOKUP(D460,LF_Ballast!$A$8:$I$220,9,FALSE)="Dimming"</f>
        <v>0</v>
      </c>
      <c r="AC460" s="229" t="b">
        <f>VLOOKUP(D460,LF_Ballast!$A$8:$I$220,4,FALSE)="PS"</f>
        <v>0</v>
      </c>
      <c r="AD460" s="210"/>
      <c r="AE460" s="210">
        <f t="shared" si="71"/>
        <v>3</v>
      </c>
      <c r="AF460" s="184">
        <f t="shared" si="72"/>
        <v>0</v>
      </c>
      <c r="AG460" s="184">
        <f t="shared" si="73"/>
        <v>0</v>
      </c>
      <c r="AH460" s="184">
        <f>VLOOKUP($C460,LF_lamp!$A$8:$H$68,8,FALSE)*AE460</f>
        <v>90</v>
      </c>
      <c r="AI460" s="184">
        <f>VLOOKUP($C460,LF_lamp!$A$8:$H$68,8,FALSE)*AF460</f>
        <v>0</v>
      </c>
      <c r="AJ460" s="184">
        <f>VLOOKUP($C460,LF_lamp!$A$8:$H$68,8,FALSE)*AG460</f>
        <v>0</v>
      </c>
      <c r="AK460" s="184">
        <f t="shared" si="70"/>
        <v>1</v>
      </c>
      <c r="AL460" s="184">
        <f t="shared" si="74"/>
        <v>0</v>
      </c>
      <c r="AM460" s="184">
        <f t="shared" si="75"/>
        <v>0</v>
      </c>
      <c r="AN460" s="184"/>
      <c r="AO460" s="184">
        <f>IF($W460&gt;0,INDEX('CostModel Coef'!D$17:D$18,$W460),"")</f>
        <v>21.92</v>
      </c>
      <c r="AP460" s="184">
        <f>IF($W460&gt;0,INDEX('CostModel Coef'!E$17:E$18,$W460),"")</f>
        <v>0.161</v>
      </c>
      <c r="AQ460" s="184">
        <f>IF($W460&gt;0,INDEX('CostModel Coef'!F$17:F$18,$W460),"")</f>
        <v>19</v>
      </c>
      <c r="AR460" s="184">
        <f>IF($W460&gt;0,INDEX('CostModel Coef'!G$17:G$18,$W460),"")</f>
        <v>116</v>
      </c>
      <c r="AS460" s="184">
        <f>IF($W460&gt;0,INDEX('CostModel Coef'!H$17:H$18,$W460),"")</f>
        <v>-11.27</v>
      </c>
      <c r="AT460" s="184">
        <f>IF($W460&gt;0,INDEX('CostModel Coef'!I$17:I$18,$W460),"")</f>
        <v>0.74</v>
      </c>
      <c r="AU460" s="184">
        <f>IF($W460&gt;0,INDEX('CostModel Coef'!J$17:J$18,$W460),"")</f>
        <v>1.18</v>
      </c>
      <c r="AV460" s="184">
        <f>IF($W460&gt;0,INDEX('CostModel Coef'!K$17:K$18,$W460),"")</f>
        <v>31.59</v>
      </c>
      <c r="AW460" s="184">
        <f>IF($W460&gt;0,INDEX('CostModel Coef'!L$17:L$18,$W460),"")</f>
        <v>17.190000000000001</v>
      </c>
      <c r="AX460" s="184">
        <f>IF($W460&gt;0,INDEX('CostModel Coef'!M$17:M$18,$W460),"")</f>
        <v>0</v>
      </c>
      <c r="AY460" s="184">
        <f>IF($W460&gt;0,INDEX('CostModel Coef'!N$17:N$18,$W460),"")</f>
        <v>0</v>
      </c>
      <c r="AZ460" s="184">
        <f>IF($W460&gt;0,INDEX('CostModel Coef'!O$17:O$18,$W460),"")</f>
        <v>-10.14</v>
      </c>
      <c r="BA460" s="184"/>
      <c r="BB460" s="116">
        <f t="shared" si="79"/>
        <v>26.270000000000003</v>
      </c>
      <c r="BC460" s="116">
        <f t="shared" si="76"/>
        <v>0</v>
      </c>
      <c r="BD460" s="116">
        <f t="shared" si="77"/>
        <v>0</v>
      </c>
      <c r="BE460" s="210"/>
      <c r="BF460" s="196">
        <f t="shared" si="78"/>
        <v>42.65</v>
      </c>
      <c r="BG460" s="210"/>
      <c r="BH460" s="210"/>
    </row>
    <row r="461" spans="1:60" hidden="1">
      <c r="A461" s="210" t="s">
        <v>3010</v>
      </c>
      <c r="B461" s="210" t="s">
        <v>1317</v>
      </c>
      <c r="C461" s="210" t="s">
        <v>1275</v>
      </c>
      <c r="D461" s="210" t="s">
        <v>1491</v>
      </c>
      <c r="E461" s="210" t="s">
        <v>129</v>
      </c>
      <c r="F461" s="210">
        <v>4</v>
      </c>
      <c r="G461" s="210">
        <v>1</v>
      </c>
      <c r="H461" s="210">
        <v>4</v>
      </c>
      <c r="I461" s="210">
        <v>90</v>
      </c>
      <c r="J461" s="210" t="s">
        <v>3011</v>
      </c>
      <c r="K461" s="210" t="s">
        <v>83</v>
      </c>
      <c r="L461" s="210">
        <v>90</v>
      </c>
      <c r="M461" s="210"/>
      <c r="N461" s="210" t="s">
        <v>117</v>
      </c>
      <c r="O461" s="210"/>
      <c r="P461" s="210" t="s">
        <v>1799</v>
      </c>
      <c r="Q461" s="210" t="s">
        <v>129</v>
      </c>
      <c r="R461" s="210"/>
      <c r="S461" s="210" t="s">
        <v>111</v>
      </c>
      <c r="T461" s="210" t="s">
        <v>3012</v>
      </c>
      <c r="U461" s="115" t="s">
        <v>105</v>
      </c>
      <c r="V461" s="210" t="str">
        <f>IF(W461=0,"out of scope",(INDEX('CostModel Coef'!$C$17:$C$18,W461)))</f>
        <v>Elec</v>
      </c>
      <c r="W461" s="210">
        <v>2</v>
      </c>
      <c r="X461" s="210"/>
      <c r="Y461" s="116">
        <f>IFERROR(VLOOKUP(C461,LF_lamp!$A$8:$AI$68,35,0)*F461,0)</f>
        <v>21.84</v>
      </c>
      <c r="Z461" s="210"/>
      <c r="AA461" s="229">
        <f>VLOOKUP(D461,LF_Ballast!$A$8:$N$220,14,FALSE)</f>
        <v>0.82499999999999996</v>
      </c>
      <c r="AB461" s="229" t="b">
        <f>VLOOKUP(D461,LF_Ballast!$A$8:$I$220,9,FALSE)="Dimming"</f>
        <v>0</v>
      </c>
      <c r="AC461" s="229" t="b">
        <f>VLOOKUP(D461,LF_Ballast!$A$8:$I$220,4,FALSE)="PS"</f>
        <v>0</v>
      </c>
      <c r="AD461" s="210"/>
      <c r="AE461" s="210">
        <f t="shared" si="71"/>
        <v>4</v>
      </c>
      <c r="AF461" s="184">
        <f t="shared" si="72"/>
        <v>0</v>
      </c>
      <c r="AG461" s="184">
        <f t="shared" si="73"/>
        <v>0</v>
      </c>
      <c r="AH461" s="184">
        <f>VLOOKUP($C461,LF_lamp!$A$8:$H$68,8,FALSE)*AE461</f>
        <v>120</v>
      </c>
      <c r="AI461" s="184">
        <f>VLOOKUP($C461,LF_lamp!$A$8:$H$68,8,FALSE)*AF461</f>
        <v>0</v>
      </c>
      <c r="AJ461" s="184">
        <f>VLOOKUP($C461,LF_lamp!$A$8:$H$68,8,FALSE)*AG461</f>
        <v>0</v>
      </c>
      <c r="AK461" s="184">
        <f t="shared" si="70"/>
        <v>1</v>
      </c>
      <c r="AL461" s="184">
        <f t="shared" si="74"/>
        <v>0</v>
      </c>
      <c r="AM461" s="184">
        <f t="shared" si="75"/>
        <v>0</v>
      </c>
      <c r="AN461" s="184"/>
      <c r="AO461" s="184">
        <f>IF($W461&gt;0,INDEX('CostModel Coef'!D$17:D$18,$W461),"")</f>
        <v>21.92</v>
      </c>
      <c r="AP461" s="184">
        <f>IF($W461&gt;0,INDEX('CostModel Coef'!E$17:E$18,$W461),"")</f>
        <v>0.161</v>
      </c>
      <c r="AQ461" s="184">
        <f>IF($W461&gt;0,INDEX('CostModel Coef'!F$17:F$18,$W461),"")</f>
        <v>19</v>
      </c>
      <c r="AR461" s="184">
        <f>IF($W461&gt;0,INDEX('CostModel Coef'!G$17:G$18,$W461),"")</f>
        <v>116</v>
      </c>
      <c r="AS461" s="184">
        <f>IF($W461&gt;0,INDEX('CostModel Coef'!H$17:H$18,$W461),"")</f>
        <v>-11.27</v>
      </c>
      <c r="AT461" s="184">
        <f>IF($W461&gt;0,INDEX('CostModel Coef'!I$17:I$18,$W461),"")</f>
        <v>0.74</v>
      </c>
      <c r="AU461" s="184">
        <f>IF($W461&gt;0,INDEX('CostModel Coef'!J$17:J$18,$W461),"")</f>
        <v>1.18</v>
      </c>
      <c r="AV461" s="184">
        <f>IF($W461&gt;0,INDEX('CostModel Coef'!K$17:K$18,$W461),"")</f>
        <v>31.59</v>
      </c>
      <c r="AW461" s="184">
        <f>IF($W461&gt;0,INDEX('CostModel Coef'!L$17:L$18,$W461),"")</f>
        <v>17.190000000000001</v>
      </c>
      <c r="AX461" s="184">
        <f>IF($W461&gt;0,INDEX('CostModel Coef'!M$17:M$18,$W461),"")</f>
        <v>0</v>
      </c>
      <c r="AY461" s="184">
        <f>IF($W461&gt;0,INDEX('CostModel Coef'!N$17:N$18,$W461),"")</f>
        <v>0</v>
      </c>
      <c r="AZ461" s="184">
        <f>IF($W461&gt;0,INDEX('CostModel Coef'!O$17:O$18,$W461),"")</f>
        <v>-10.14</v>
      </c>
      <c r="BA461" s="184"/>
      <c r="BB461" s="116">
        <f t="shared" si="79"/>
        <v>31.1</v>
      </c>
      <c r="BC461" s="116">
        <f t="shared" si="76"/>
        <v>0</v>
      </c>
      <c r="BD461" s="116">
        <f t="shared" si="77"/>
        <v>0</v>
      </c>
      <c r="BE461" s="210"/>
      <c r="BF461" s="196">
        <f t="shared" si="78"/>
        <v>52.94</v>
      </c>
      <c r="BG461" s="210"/>
      <c r="BH461" s="210"/>
    </row>
    <row r="462" spans="1:60" hidden="1">
      <c r="A462" s="210" t="s">
        <v>3013</v>
      </c>
      <c r="B462" s="210" t="s">
        <v>1317</v>
      </c>
      <c r="C462" s="210" t="s">
        <v>1277</v>
      </c>
      <c r="D462" s="210" t="s">
        <v>1342</v>
      </c>
      <c r="E462" s="210" t="s">
        <v>129</v>
      </c>
      <c r="F462" s="210">
        <v>1</v>
      </c>
      <c r="G462" s="210">
        <v>0.33</v>
      </c>
      <c r="H462" s="210">
        <v>3</v>
      </c>
      <c r="I462" s="210">
        <v>31</v>
      </c>
      <c r="J462" s="210" t="s">
        <v>3014</v>
      </c>
      <c r="K462" s="210" t="s">
        <v>83</v>
      </c>
      <c r="L462" s="210">
        <v>31</v>
      </c>
      <c r="M462" s="210"/>
      <c r="N462" s="210" t="s">
        <v>123</v>
      </c>
      <c r="O462" s="210"/>
      <c r="P462" s="210" t="s">
        <v>1799</v>
      </c>
      <c r="Q462" s="210" t="s">
        <v>129</v>
      </c>
      <c r="R462" s="210"/>
      <c r="S462" s="210" t="s">
        <v>111</v>
      </c>
      <c r="T462" s="210" t="s">
        <v>3015</v>
      </c>
      <c r="U462" s="115" t="s">
        <v>105</v>
      </c>
      <c r="V462" s="210" t="str">
        <f>IF(W462=0,"out of scope",(INDEX('CostModel Coef'!$C$17:$C$18,W462)))</f>
        <v>Elec</v>
      </c>
      <c r="W462" s="210">
        <v>2</v>
      </c>
      <c r="X462" s="210"/>
      <c r="Y462" s="116">
        <f>IFERROR(VLOOKUP(C462,LF_lamp!$A$8:$AI$68,35,0)*F462,0)</f>
        <v>2.65</v>
      </c>
      <c r="Z462" s="210"/>
      <c r="AA462" s="229">
        <f>VLOOKUP(D462,LF_Ballast!$A$8:$N$220,14,FALSE)</f>
        <v>1.0249999999999999</v>
      </c>
      <c r="AB462" s="229" t="b">
        <f>VLOOKUP(D462,LF_Ballast!$A$8:$I$220,9,FALSE)="Dimming"</f>
        <v>0</v>
      </c>
      <c r="AC462" s="229" t="b">
        <f>VLOOKUP(D462,LF_Ballast!$A$8:$I$220,4,FALSE)="PS"</f>
        <v>0</v>
      </c>
      <c r="AD462" s="210"/>
      <c r="AE462" s="210">
        <f t="shared" si="71"/>
        <v>3</v>
      </c>
      <c r="AF462" s="184">
        <f t="shared" si="72"/>
        <v>0</v>
      </c>
      <c r="AG462" s="184">
        <f t="shared" si="73"/>
        <v>0</v>
      </c>
      <c r="AH462" s="184">
        <f>VLOOKUP($C462,LF_lamp!$A$8:$H$68,8,FALSE)*AE462</f>
        <v>96</v>
      </c>
      <c r="AI462" s="184">
        <f>VLOOKUP($C462,LF_lamp!$A$8:$H$68,8,FALSE)*AF462</f>
        <v>0</v>
      </c>
      <c r="AJ462" s="184">
        <f>VLOOKUP($C462,LF_lamp!$A$8:$H$68,8,FALSE)*AG462</f>
        <v>0</v>
      </c>
      <c r="AK462" s="184">
        <f t="shared" si="70"/>
        <v>0.33</v>
      </c>
      <c r="AL462" s="184">
        <f t="shared" si="74"/>
        <v>0</v>
      </c>
      <c r="AM462" s="184">
        <f t="shared" si="75"/>
        <v>0</v>
      </c>
      <c r="AN462" s="184"/>
      <c r="AO462" s="184">
        <f>IF($W462&gt;0,INDEX('CostModel Coef'!D$17:D$18,$W462),"")</f>
        <v>21.92</v>
      </c>
      <c r="AP462" s="184">
        <f>IF($W462&gt;0,INDEX('CostModel Coef'!E$17:E$18,$W462),"")</f>
        <v>0.161</v>
      </c>
      <c r="AQ462" s="184">
        <f>IF($W462&gt;0,INDEX('CostModel Coef'!F$17:F$18,$W462),"")</f>
        <v>19</v>
      </c>
      <c r="AR462" s="184">
        <f>IF($W462&gt;0,INDEX('CostModel Coef'!G$17:G$18,$W462),"")</f>
        <v>116</v>
      </c>
      <c r="AS462" s="184">
        <f>IF($W462&gt;0,INDEX('CostModel Coef'!H$17:H$18,$W462),"")</f>
        <v>-11.27</v>
      </c>
      <c r="AT462" s="184">
        <f>IF($W462&gt;0,INDEX('CostModel Coef'!I$17:I$18,$W462),"")</f>
        <v>0.74</v>
      </c>
      <c r="AU462" s="184">
        <f>IF($W462&gt;0,INDEX('CostModel Coef'!J$17:J$18,$W462),"")</f>
        <v>1.18</v>
      </c>
      <c r="AV462" s="184">
        <f>IF($W462&gt;0,INDEX('CostModel Coef'!K$17:K$18,$W462),"")</f>
        <v>31.59</v>
      </c>
      <c r="AW462" s="184">
        <f>IF($W462&gt;0,INDEX('CostModel Coef'!L$17:L$18,$W462),"")</f>
        <v>17.190000000000001</v>
      </c>
      <c r="AX462" s="184">
        <f>IF($W462&gt;0,INDEX('CostModel Coef'!M$17:M$18,$W462),"")</f>
        <v>0</v>
      </c>
      <c r="AY462" s="184">
        <f>IF($W462&gt;0,INDEX('CostModel Coef'!N$17:N$18,$W462),"")</f>
        <v>0</v>
      </c>
      <c r="AZ462" s="184">
        <f>IF($W462&gt;0,INDEX('CostModel Coef'!O$17:O$18,$W462),"")</f>
        <v>-10.14</v>
      </c>
      <c r="BA462" s="184"/>
      <c r="BB462" s="116">
        <f t="shared" si="79"/>
        <v>8.9878800000000023</v>
      </c>
      <c r="BC462" s="116">
        <f t="shared" si="76"/>
        <v>0</v>
      </c>
      <c r="BD462" s="116">
        <f t="shared" si="77"/>
        <v>0</v>
      </c>
      <c r="BE462" s="210"/>
      <c r="BF462" s="196">
        <f t="shared" si="78"/>
        <v>11.64</v>
      </c>
      <c r="BG462" s="210"/>
      <c r="BH462" s="210"/>
    </row>
    <row r="463" spans="1:60" hidden="1">
      <c r="A463" s="210" t="s">
        <v>3016</v>
      </c>
      <c r="B463" s="210" t="s">
        <v>1317</v>
      </c>
      <c r="C463" s="210" t="s">
        <v>1277</v>
      </c>
      <c r="D463" s="210" t="s">
        <v>1342</v>
      </c>
      <c r="E463" s="210" t="s">
        <v>129</v>
      </c>
      <c r="F463" s="210">
        <v>1</v>
      </c>
      <c r="G463" s="210">
        <v>0.5</v>
      </c>
      <c r="H463" s="210">
        <v>2</v>
      </c>
      <c r="I463" s="210">
        <v>33</v>
      </c>
      <c r="J463" s="210" t="s">
        <v>3017</v>
      </c>
      <c r="K463" s="210" t="s">
        <v>83</v>
      </c>
      <c r="L463" s="210">
        <v>33</v>
      </c>
      <c r="M463" s="210"/>
      <c r="N463" s="210" t="s">
        <v>123</v>
      </c>
      <c r="O463" s="210"/>
      <c r="P463" s="210" t="s">
        <v>1799</v>
      </c>
      <c r="Q463" s="210" t="s">
        <v>129</v>
      </c>
      <c r="R463" s="210"/>
      <c r="S463" s="210" t="s">
        <v>111</v>
      </c>
      <c r="T463" s="210" t="s">
        <v>3018</v>
      </c>
      <c r="U463" s="115" t="s">
        <v>105</v>
      </c>
      <c r="V463" s="210" t="str">
        <f>IF(W463=0,"out of scope",(INDEX('CostModel Coef'!$C$17:$C$18,W463)))</f>
        <v>Elec</v>
      </c>
      <c r="W463" s="210">
        <v>2</v>
      </c>
      <c r="X463" s="210"/>
      <c r="Y463" s="116">
        <f>IFERROR(VLOOKUP(C463,LF_lamp!$A$8:$AI$68,35,0)*F463,0)</f>
        <v>2.65</v>
      </c>
      <c r="Z463" s="210"/>
      <c r="AA463" s="229">
        <f>VLOOKUP(D463,LF_Ballast!$A$8:$N$220,14,FALSE)</f>
        <v>1.0249999999999999</v>
      </c>
      <c r="AB463" s="229" t="b">
        <f>VLOOKUP(D463,LF_Ballast!$A$8:$I$220,9,FALSE)="Dimming"</f>
        <v>0</v>
      </c>
      <c r="AC463" s="229" t="b">
        <f>VLOOKUP(D463,LF_Ballast!$A$8:$I$220,4,FALSE)="PS"</f>
        <v>0</v>
      </c>
      <c r="AD463" s="210"/>
      <c r="AE463" s="210">
        <f t="shared" si="71"/>
        <v>2</v>
      </c>
      <c r="AF463" s="184">
        <f t="shared" si="72"/>
        <v>0</v>
      </c>
      <c r="AG463" s="184">
        <f t="shared" si="73"/>
        <v>0</v>
      </c>
      <c r="AH463" s="184">
        <f>VLOOKUP($C463,LF_lamp!$A$8:$H$68,8,FALSE)*AE463</f>
        <v>64</v>
      </c>
      <c r="AI463" s="184">
        <f>VLOOKUP($C463,LF_lamp!$A$8:$H$68,8,FALSE)*AF463</f>
        <v>0</v>
      </c>
      <c r="AJ463" s="184">
        <f>VLOOKUP($C463,LF_lamp!$A$8:$H$68,8,FALSE)*AG463</f>
        <v>0</v>
      </c>
      <c r="AK463" s="184">
        <f t="shared" si="70"/>
        <v>0.5</v>
      </c>
      <c r="AL463" s="184">
        <f t="shared" si="74"/>
        <v>0</v>
      </c>
      <c r="AM463" s="184">
        <f t="shared" si="75"/>
        <v>0</v>
      </c>
      <c r="AN463" s="184"/>
      <c r="AO463" s="184">
        <f>IF($W463&gt;0,INDEX('CostModel Coef'!D$17:D$18,$W463),"")</f>
        <v>21.92</v>
      </c>
      <c r="AP463" s="184">
        <f>IF($W463&gt;0,INDEX('CostModel Coef'!E$17:E$18,$W463),"")</f>
        <v>0.161</v>
      </c>
      <c r="AQ463" s="184">
        <f>IF($W463&gt;0,INDEX('CostModel Coef'!F$17:F$18,$W463),"")</f>
        <v>19</v>
      </c>
      <c r="AR463" s="184">
        <f>IF($W463&gt;0,INDEX('CostModel Coef'!G$17:G$18,$W463),"")</f>
        <v>116</v>
      </c>
      <c r="AS463" s="184">
        <f>IF($W463&gt;0,INDEX('CostModel Coef'!H$17:H$18,$W463),"")</f>
        <v>-11.27</v>
      </c>
      <c r="AT463" s="184">
        <f>IF($W463&gt;0,INDEX('CostModel Coef'!I$17:I$18,$W463),"")</f>
        <v>0.74</v>
      </c>
      <c r="AU463" s="184">
        <f>IF($W463&gt;0,INDEX('CostModel Coef'!J$17:J$18,$W463),"")</f>
        <v>1.18</v>
      </c>
      <c r="AV463" s="184">
        <f>IF($W463&gt;0,INDEX('CostModel Coef'!K$17:K$18,$W463),"")</f>
        <v>31.59</v>
      </c>
      <c r="AW463" s="184">
        <f>IF($W463&gt;0,INDEX('CostModel Coef'!L$17:L$18,$W463),"")</f>
        <v>17.190000000000001</v>
      </c>
      <c r="AX463" s="184">
        <f>IF($W463&gt;0,INDEX('CostModel Coef'!M$17:M$18,$W463),"")</f>
        <v>0</v>
      </c>
      <c r="AY463" s="184">
        <f>IF($W463&gt;0,INDEX('CostModel Coef'!N$17:N$18,$W463),"")</f>
        <v>0</v>
      </c>
      <c r="AZ463" s="184">
        <f>IF($W463&gt;0,INDEX('CostModel Coef'!O$17:O$18,$W463),"")</f>
        <v>-10.14</v>
      </c>
      <c r="BA463" s="184"/>
      <c r="BB463" s="116">
        <f t="shared" si="79"/>
        <v>11.042000000000002</v>
      </c>
      <c r="BC463" s="116">
        <f t="shared" si="76"/>
        <v>0</v>
      </c>
      <c r="BD463" s="116">
        <f t="shared" si="77"/>
        <v>0</v>
      </c>
      <c r="BE463" s="210"/>
      <c r="BF463" s="196">
        <f t="shared" si="78"/>
        <v>13.69</v>
      </c>
      <c r="BG463" s="210"/>
      <c r="BH463" s="210"/>
    </row>
    <row r="464" spans="1:60" hidden="1">
      <c r="A464" s="210" t="s">
        <v>3019</v>
      </c>
      <c r="B464" s="210" t="s">
        <v>1317</v>
      </c>
      <c r="C464" s="210" t="s">
        <v>1277</v>
      </c>
      <c r="D464" s="210" t="s">
        <v>1342</v>
      </c>
      <c r="E464" s="210" t="s">
        <v>129</v>
      </c>
      <c r="F464" s="210">
        <v>1</v>
      </c>
      <c r="G464" s="210">
        <v>1</v>
      </c>
      <c r="H464" s="210">
        <v>1</v>
      </c>
      <c r="I464" s="210">
        <v>36</v>
      </c>
      <c r="J464" s="210" t="s">
        <v>3020</v>
      </c>
      <c r="K464" s="210" t="s">
        <v>83</v>
      </c>
      <c r="L464" s="210">
        <v>36</v>
      </c>
      <c r="M464" s="210"/>
      <c r="N464" s="210" t="s">
        <v>123</v>
      </c>
      <c r="O464" s="210"/>
      <c r="P464" s="210" t="s">
        <v>1799</v>
      </c>
      <c r="Q464" s="210" t="s">
        <v>129</v>
      </c>
      <c r="R464" s="210"/>
      <c r="S464" s="210" t="s">
        <v>111</v>
      </c>
      <c r="T464" s="210" t="s">
        <v>3021</v>
      </c>
      <c r="U464" s="115" t="s">
        <v>105</v>
      </c>
      <c r="V464" s="210" t="str">
        <f>IF(W464=0,"out of scope",(INDEX('CostModel Coef'!$C$17:$C$18,W464)))</f>
        <v>Elec</v>
      </c>
      <c r="W464" s="210">
        <v>2</v>
      </c>
      <c r="X464" s="210"/>
      <c r="Y464" s="116">
        <f>IFERROR(VLOOKUP(C464,LF_lamp!$A$8:$AI$68,35,0)*F464,0)</f>
        <v>2.65</v>
      </c>
      <c r="Z464" s="210"/>
      <c r="AA464" s="229">
        <f>VLOOKUP(D464,LF_Ballast!$A$8:$N$220,14,FALSE)</f>
        <v>1.0249999999999999</v>
      </c>
      <c r="AB464" s="229" t="b">
        <f>VLOOKUP(D464,LF_Ballast!$A$8:$I$220,9,FALSE)="Dimming"</f>
        <v>0</v>
      </c>
      <c r="AC464" s="229" t="b">
        <f>VLOOKUP(D464,LF_Ballast!$A$8:$I$220,4,FALSE)="PS"</f>
        <v>0</v>
      </c>
      <c r="AD464" s="210"/>
      <c r="AE464" s="210">
        <f t="shared" si="71"/>
        <v>1</v>
      </c>
      <c r="AF464" s="184">
        <f t="shared" si="72"/>
        <v>0</v>
      </c>
      <c r="AG464" s="184">
        <f t="shared" si="73"/>
        <v>0</v>
      </c>
      <c r="AH464" s="184">
        <f>VLOOKUP($C464,LF_lamp!$A$8:$H$68,8,FALSE)*AE464</f>
        <v>32</v>
      </c>
      <c r="AI464" s="184">
        <f>VLOOKUP($C464,LF_lamp!$A$8:$H$68,8,FALSE)*AF464</f>
        <v>0</v>
      </c>
      <c r="AJ464" s="184">
        <f>VLOOKUP($C464,LF_lamp!$A$8:$H$68,8,FALSE)*AG464</f>
        <v>0</v>
      </c>
      <c r="AK464" s="184">
        <f t="shared" si="70"/>
        <v>1</v>
      </c>
      <c r="AL464" s="184">
        <f t="shared" si="74"/>
        <v>0</v>
      </c>
      <c r="AM464" s="184">
        <f t="shared" si="75"/>
        <v>0</v>
      </c>
      <c r="AN464" s="184"/>
      <c r="AO464" s="184">
        <f>IF($W464&gt;0,INDEX('CostModel Coef'!D$17:D$18,$W464),"")</f>
        <v>21.92</v>
      </c>
      <c r="AP464" s="184">
        <f>IF($W464&gt;0,INDEX('CostModel Coef'!E$17:E$18,$W464),"")</f>
        <v>0.161</v>
      </c>
      <c r="AQ464" s="184">
        <f>IF($W464&gt;0,INDEX('CostModel Coef'!F$17:F$18,$W464),"")</f>
        <v>19</v>
      </c>
      <c r="AR464" s="184">
        <f>IF($W464&gt;0,INDEX('CostModel Coef'!G$17:G$18,$W464),"")</f>
        <v>116</v>
      </c>
      <c r="AS464" s="184">
        <f>IF($W464&gt;0,INDEX('CostModel Coef'!H$17:H$18,$W464),"")</f>
        <v>-11.27</v>
      </c>
      <c r="AT464" s="184">
        <f>IF($W464&gt;0,INDEX('CostModel Coef'!I$17:I$18,$W464),"")</f>
        <v>0.74</v>
      </c>
      <c r="AU464" s="184">
        <f>IF($W464&gt;0,INDEX('CostModel Coef'!J$17:J$18,$W464),"")</f>
        <v>1.18</v>
      </c>
      <c r="AV464" s="184">
        <f>IF($W464&gt;0,INDEX('CostModel Coef'!K$17:K$18,$W464),"")</f>
        <v>31.59</v>
      </c>
      <c r="AW464" s="184">
        <f>IF($W464&gt;0,INDEX('CostModel Coef'!L$17:L$18,$W464),"")</f>
        <v>17.190000000000001</v>
      </c>
      <c r="AX464" s="184">
        <f>IF($W464&gt;0,INDEX('CostModel Coef'!M$17:M$18,$W464),"")</f>
        <v>0</v>
      </c>
      <c r="AY464" s="184">
        <f>IF($W464&gt;0,INDEX('CostModel Coef'!N$17:N$18,$W464),"")</f>
        <v>0</v>
      </c>
      <c r="AZ464" s="184">
        <f>IF($W464&gt;0,INDEX('CostModel Coef'!O$17:O$18,$W464),"")</f>
        <v>-10.14</v>
      </c>
      <c r="BA464" s="184"/>
      <c r="BB464" s="116">
        <f t="shared" si="79"/>
        <v>16.932000000000002</v>
      </c>
      <c r="BC464" s="116">
        <f t="shared" si="76"/>
        <v>0</v>
      </c>
      <c r="BD464" s="116">
        <f t="shared" si="77"/>
        <v>0</v>
      </c>
      <c r="BE464" s="210"/>
      <c r="BF464" s="196">
        <f t="shared" si="78"/>
        <v>19.579999999999998</v>
      </c>
      <c r="BG464" s="210"/>
      <c r="BH464" s="210"/>
    </row>
    <row r="465" spans="1:60" hidden="1">
      <c r="A465" s="210" t="s">
        <v>3022</v>
      </c>
      <c r="B465" s="210" t="s">
        <v>1317</v>
      </c>
      <c r="C465" s="210" t="s">
        <v>1277</v>
      </c>
      <c r="D465" s="210" t="s">
        <v>1342</v>
      </c>
      <c r="E465" s="210" t="s">
        <v>129</v>
      </c>
      <c r="F465" s="210">
        <v>2</v>
      </c>
      <c r="G465" s="210">
        <v>1</v>
      </c>
      <c r="H465" s="210">
        <v>2</v>
      </c>
      <c r="I465" s="210">
        <v>65</v>
      </c>
      <c r="J465" s="210" t="s">
        <v>3023</v>
      </c>
      <c r="K465" s="210" t="s">
        <v>83</v>
      </c>
      <c r="L465" s="210">
        <v>65</v>
      </c>
      <c r="M465" s="210"/>
      <c r="N465" s="210" t="s">
        <v>123</v>
      </c>
      <c r="O465" s="210"/>
      <c r="P465" s="210" t="s">
        <v>1799</v>
      </c>
      <c r="Q465" s="210" t="s">
        <v>129</v>
      </c>
      <c r="R465" s="210"/>
      <c r="S465" s="210" t="s">
        <v>111</v>
      </c>
      <c r="T465" s="210" t="s">
        <v>3024</v>
      </c>
      <c r="U465" s="115" t="s">
        <v>105</v>
      </c>
      <c r="V465" s="210" t="str">
        <f>IF(W465=0,"out of scope",(INDEX('CostModel Coef'!$C$17:$C$18,W465)))</f>
        <v>Elec</v>
      </c>
      <c r="W465" s="210">
        <v>2</v>
      </c>
      <c r="X465" s="210"/>
      <c r="Y465" s="116">
        <f>IFERROR(VLOOKUP(C465,LF_lamp!$A$8:$AI$68,35,0)*F465,0)</f>
        <v>5.3</v>
      </c>
      <c r="Z465" s="210"/>
      <c r="AA465" s="229">
        <f>VLOOKUP(D465,LF_Ballast!$A$8:$N$220,14,FALSE)</f>
        <v>1.0249999999999999</v>
      </c>
      <c r="AB465" s="229" t="b">
        <f>VLOOKUP(D465,LF_Ballast!$A$8:$I$220,9,FALSE)="Dimming"</f>
        <v>0</v>
      </c>
      <c r="AC465" s="229" t="b">
        <f>VLOOKUP(D465,LF_Ballast!$A$8:$I$220,4,FALSE)="PS"</f>
        <v>0</v>
      </c>
      <c r="AD465" s="210"/>
      <c r="AE465" s="210">
        <f t="shared" si="71"/>
        <v>2</v>
      </c>
      <c r="AF465" s="184">
        <f t="shared" si="72"/>
        <v>0</v>
      </c>
      <c r="AG465" s="184">
        <f t="shared" si="73"/>
        <v>0</v>
      </c>
      <c r="AH465" s="184">
        <f>VLOOKUP($C465,LF_lamp!$A$8:$H$68,8,FALSE)*AE465</f>
        <v>64</v>
      </c>
      <c r="AI465" s="184">
        <f>VLOOKUP($C465,LF_lamp!$A$8:$H$68,8,FALSE)*AF465</f>
        <v>0</v>
      </c>
      <c r="AJ465" s="184">
        <f>VLOOKUP($C465,LF_lamp!$A$8:$H$68,8,FALSE)*AG465</f>
        <v>0</v>
      </c>
      <c r="AK465" s="184">
        <f t="shared" ref="AK465:AK528" si="80">IF(ISNUMBER($H465),$G465,1)</f>
        <v>1</v>
      </c>
      <c r="AL465" s="184">
        <f t="shared" si="74"/>
        <v>0</v>
      </c>
      <c r="AM465" s="184">
        <f t="shared" si="75"/>
        <v>0</v>
      </c>
      <c r="AN465" s="184"/>
      <c r="AO465" s="184">
        <f>IF($W465&gt;0,INDEX('CostModel Coef'!D$17:D$18,$W465),"")</f>
        <v>21.92</v>
      </c>
      <c r="AP465" s="184">
        <f>IF($W465&gt;0,INDEX('CostModel Coef'!E$17:E$18,$W465),"")</f>
        <v>0.161</v>
      </c>
      <c r="AQ465" s="184">
        <f>IF($W465&gt;0,INDEX('CostModel Coef'!F$17:F$18,$W465),"")</f>
        <v>19</v>
      </c>
      <c r="AR465" s="184">
        <f>IF($W465&gt;0,INDEX('CostModel Coef'!G$17:G$18,$W465),"")</f>
        <v>116</v>
      </c>
      <c r="AS465" s="184">
        <f>IF($W465&gt;0,INDEX('CostModel Coef'!H$17:H$18,$W465),"")</f>
        <v>-11.27</v>
      </c>
      <c r="AT465" s="184">
        <f>IF($W465&gt;0,INDEX('CostModel Coef'!I$17:I$18,$W465),"")</f>
        <v>0.74</v>
      </c>
      <c r="AU465" s="184">
        <f>IF($W465&gt;0,INDEX('CostModel Coef'!J$17:J$18,$W465),"")</f>
        <v>1.18</v>
      </c>
      <c r="AV465" s="184">
        <f>IF($W465&gt;0,INDEX('CostModel Coef'!K$17:K$18,$W465),"")</f>
        <v>31.59</v>
      </c>
      <c r="AW465" s="184">
        <f>IF($W465&gt;0,INDEX('CostModel Coef'!L$17:L$18,$W465),"")</f>
        <v>17.190000000000001</v>
      </c>
      <c r="AX465" s="184">
        <f>IF($W465&gt;0,INDEX('CostModel Coef'!M$17:M$18,$W465),"")</f>
        <v>0</v>
      </c>
      <c r="AY465" s="184">
        <f>IF($W465&gt;0,INDEX('CostModel Coef'!N$17:N$18,$W465),"")</f>
        <v>0</v>
      </c>
      <c r="AZ465" s="184">
        <f>IF($W465&gt;0,INDEX('CostModel Coef'!O$17:O$18,$W465),"")</f>
        <v>-10.14</v>
      </c>
      <c r="BA465" s="184"/>
      <c r="BB465" s="116">
        <f t="shared" si="79"/>
        <v>22.084000000000003</v>
      </c>
      <c r="BC465" s="116">
        <f t="shared" si="76"/>
        <v>0</v>
      </c>
      <c r="BD465" s="116">
        <f t="shared" si="77"/>
        <v>0</v>
      </c>
      <c r="BE465" s="210"/>
      <c r="BF465" s="196">
        <f t="shared" si="78"/>
        <v>27.38</v>
      </c>
      <c r="BG465" s="210"/>
      <c r="BH465" s="210"/>
    </row>
    <row r="466" spans="1:60" hidden="1">
      <c r="A466" s="210" t="s">
        <v>3025</v>
      </c>
      <c r="B466" s="210" t="s">
        <v>1317</v>
      </c>
      <c r="C466" s="210" t="s">
        <v>1277</v>
      </c>
      <c r="D466" s="210" t="s">
        <v>1342</v>
      </c>
      <c r="E466" s="210" t="s">
        <v>129</v>
      </c>
      <c r="F466" s="210">
        <v>3</v>
      </c>
      <c r="G466" s="210">
        <v>1</v>
      </c>
      <c r="H466" s="210">
        <v>3</v>
      </c>
      <c r="I466" s="210">
        <v>93</v>
      </c>
      <c r="J466" s="210" t="s">
        <v>3026</v>
      </c>
      <c r="K466" s="210" t="s">
        <v>83</v>
      </c>
      <c r="L466" s="210">
        <v>93</v>
      </c>
      <c r="M466" s="210"/>
      <c r="N466" s="210" t="s">
        <v>123</v>
      </c>
      <c r="O466" s="210"/>
      <c r="P466" s="210" t="s">
        <v>1799</v>
      </c>
      <c r="Q466" s="210" t="s">
        <v>129</v>
      </c>
      <c r="R466" s="210"/>
      <c r="S466" s="210" t="s">
        <v>111</v>
      </c>
      <c r="T466" s="210" t="s">
        <v>3027</v>
      </c>
      <c r="U466" s="115" t="s">
        <v>105</v>
      </c>
      <c r="V466" s="210" t="str">
        <f>IF(W466=0,"out of scope",(INDEX('CostModel Coef'!$C$17:$C$18,W466)))</f>
        <v>Elec</v>
      </c>
      <c r="W466" s="210">
        <v>2</v>
      </c>
      <c r="X466" s="210"/>
      <c r="Y466" s="116">
        <f>IFERROR(VLOOKUP(C466,LF_lamp!$A$8:$AI$68,35,0)*F466,0)</f>
        <v>7.9499999999999993</v>
      </c>
      <c r="Z466" s="210"/>
      <c r="AA466" s="229">
        <f>VLOOKUP(D466,LF_Ballast!$A$8:$N$220,14,FALSE)</f>
        <v>1.0249999999999999</v>
      </c>
      <c r="AB466" s="229" t="b">
        <f>VLOOKUP(D466,LF_Ballast!$A$8:$I$220,9,FALSE)="Dimming"</f>
        <v>0</v>
      </c>
      <c r="AC466" s="229" t="b">
        <f>VLOOKUP(D466,LF_Ballast!$A$8:$I$220,4,FALSE)="PS"</f>
        <v>0</v>
      </c>
      <c r="AD466" s="210"/>
      <c r="AE466" s="210">
        <f t="shared" si="71"/>
        <v>3</v>
      </c>
      <c r="AF466" s="184">
        <f t="shared" si="72"/>
        <v>0</v>
      </c>
      <c r="AG466" s="184">
        <f t="shared" si="73"/>
        <v>0</v>
      </c>
      <c r="AH466" s="184">
        <f>VLOOKUP($C466,LF_lamp!$A$8:$H$68,8,FALSE)*AE466</f>
        <v>96</v>
      </c>
      <c r="AI466" s="184">
        <f>VLOOKUP($C466,LF_lamp!$A$8:$H$68,8,FALSE)*AF466</f>
        <v>0</v>
      </c>
      <c r="AJ466" s="184">
        <f>VLOOKUP($C466,LF_lamp!$A$8:$H$68,8,FALSE)*AG466</f>
        <v>0</v>
      </c>
      <c r="AK466" s="184">
        <f t="shared" si="80"/>
        <v>1</v>
      </c>
      <c r="AL466" s="184">
        <f t="shared" si="74"/>
        <v>0</v>
      </c>
      <c r="AM466" s="184">
        <f t="shared" si="75"/>
        <v>0</v>
      </c>
      <c r="AN466" s="184"/>
      <c r="AO466" s="184">
        <f>IF($W466&gt;0,INDEX('CostModel Coef'!D$17:D$18,$W466),"")</f>
        <v>21.92</v>
      </c>
      <c r="AP466" s="184">
        <f>IF($W466&gt;0,INDEX('CostModel Coef'!E$17:E$18,$W466),"")</f>
        <v>0.161</v>
      </c>
      <c r="AQ466" s="184">
        <f>IF($W466&gt;0,INDEX('CostModel Coef'!F$17:F$18,$W466),"")</f>
        <v>19</v>
      </c>
      <c r="AR466" s="184">
        <f>IF($W466&gt;0,INDEX('CostModel Coef'!G$17:G$18,$W466),"")</f>
        <v>116</v>
      </c>
      <c r="AS466" s="184">
        <f>IF($W466&gt;0,INDEX('CostModel Coef'!H$17:H$18,$W466),"")</f>
        <v>-11.27</v>
      </c>
      <c r="AT466" s="184">
        <f>IF($W466&gt;0,INDEX('CostModel Coef'!I$17:I$18,$W466),"")</f>
        <v>0.74</v>
      </c>
      <c r="AU466" s="184">
        <f>IF($W466&gt;0,INDEX('CostModel Coef'!J$17:J$18,$W466),"")</f>
        <v>1.18</v>
      </c>
      <c r="AV466" s="184">
        <f>IF($W466&gt;0,INDEX('CostModel Coef'!K$17:K$18,$W466),"")</f>
        <v>31.59</v>
      </c>
      <c r="AW466" s="184">
        <f>IF($W466&gt;0,INDEX('CostModel Coef'!L$17:L$18,$W466),"")</f>
        <v>17.190000000000001</v>
      </c>
      <c r="AX466" s="184">
        <f>IF($W466&gt;0,INDEX('CostModel Coef'!M$17:M$18,$W466),"")</f>
        <v>0</v>
      </c>
      <c r="AY466" s="184">
        <f>IF($W466&gt;0,INDEX('CostModel Coef'!N$17:N$18,$W466),"")</f>
        <v>0</v>
      </c>
      <c r="AZ466" s="184">
        <f>IF($W466&gt;0,INDEX('CostModel Coef'!O$17:O$18,$W466),"")</f>
        <v>-10.14</v>
      </c>
      <c r="BA466" s="184"/>
      <c r="BB466" s="116">
        <f t="shared" si="79"/>
        <v>27.236000000000004</v>
      </c>
      <c r="BC466" s="116">
        <f t="shared" si="76"/>
        <v>0</v>
      </c>
      <c r="BD466" s="116">
        <f t="shared" si="77"/>
        <v>0</v>
      </c>
      <c r="BE466" s="210"/>
      <c r="BF466" s="196">
        <f t="shared" si="78"/>
        <v>35.19</v>
      </c>
      <c r="BG466" s="210"/>
      <c r="BH466" s="210"/>
    </row>
    <row r="467" spans="1:60" hidden="1">
      <c r="A467" s="210" t="s">
        <v>3028</v>
      </c>
      <c r="B467" s="210" t="s">
        <v>1317</v>
      </c>
      <c r="C467" s="210" t="s">
        <v>1277</v>
      </c>
      <c r="D467" s="210" t="s">
        <v>1409</v>
      </c>
      <c r="E467" s="210" t="s">
        <v>129</v>
      </c>
      <c r="F467" s="210">
        <v>1</v>
      </c>
      <c r="G467" s="210">
        <v>1</v>
      </c>
      <c r="H467" s="210">
        <v>1</v>
      </c>
      <c r="I467" s="210">
        <v>30</v>
      </c>
      <c r="J467" s="210"/>
      <c r="K467" s="210" t="s">
        <v>83</v>
      </c>
      <c r="L467" s="210">
        <v>30</v>
      </c>
      <c r="M467" s="210"/>
      <c r="N467" s="210" t="s">
        <v>123</v>
      </c>
      <c r="O467" s="210"/>
      <c r="P467" s="210" t="s">
        <v>1799</v>
      </c>
      <c r="Q467" s="210" t="s">
        <v>129</v>
      </c>
      <c r="R467" s="210"/>
      <c r="S467" s="210" t="s">
        <v>111</v>
      </c>
      <c r="T467" s="210" t="s">
        <v>3029</v>
      </c>
      <c r="U467" s="115" t="s">
        <v>105</v>
      </c>
      <c r="V467" s="210" t="str">
        <f>IF(W467=0,"out of scope",(INDEX('CostModel Coef'!$C$17:$C$18,W467)))</f>
        <v>Elec</v>
      </c>
      <c r="W467" s="210">
        <v>2</v>
      </c>
      <c r="X467" s="210"/>
      <c r="Y467" s="116">
        <f>IFERROR(VLOOKUP(C467,LF_lamp!$A$8:$AI$68,35,0)*F467,0)</f>
        <v>2.65</v>
      </c>
      <c r="Z467" s="210"/>
      <c r="AA467" s="229">
        <f>VLOOKUP(D467,LF_Ballast!$A$8:$N$220,14,FALSE)</f>
        <v>0.9</v>
      </c>
      <c r="AB467" s="229" t="b">
        <f>VLOOKUP(D467,LF_Ballast!$A$8:$I$220,9,FALSE)="Dimming"</f>
        <v>0</v>
      </c>
      <c r="AC467" s="229" t="b">
        <f>VLOOKUP(D467,LF_Ballast!$A$8:$I$220,4,FALSE)="PS"</f>
        <v>0</v>
      </c>
      <c r="AD467" s="210"/>
      <c r="AE467" s="210">
        <f t="shared" si="71"/>
        <v>1</v>
      </c>
      <c r="AF467" s="184">
        <f t="shared" si="72"/>
        <v>0</v>
      </c>
      <c r="AG467" s="184">
        <f t="shared" si="73"/>
        <v>0</v>
      </c>
      <c r="AH467" s="184">
        <f>VLOOKUP($C467,LF_lamp!$A$8:$H$68,8,FALSE)*AE467</f>
        <v>32</v>
      </c>
      <c r="AI467" s="184">
        <f>VLOOKUP($C467,LF_lamp!$A$8:$H$68,8,FALSE)*AF467</f>
        <v>0</v>
      </c>
      <c r="AJ467" s="184">
        <f>VLOOKUP($C467,LF_lamp!$A$8:$H$68,8,FALSE)*AG467</f>
        <v>0</v>
      </c>
      <c r="AK467" s="184">
        <f t="shared" si="80"/>
        <v>1</v>
      </c>
      <c r="AL467" s="184">
        <f t="shared" si="74"/>
        <v>0</v>
      </c>
      <c r="AM467" s="184">
        <f t="shared" si="75"/>
        <v>0</v>
      </c>
      <c r="AN467" s="184"/>
      <c r="AO467" s="184">
        <f>IF($W467&gt;0,INDEX('CostModel Coef'!D$17:D$18,$W467),"")</f>
        <v>21.92</v>
      </c>
      <c r="AP467" s="184">
        <f>IF($W467&gt;0,INDEX('CostModel Coef'!E$17:E$18,$W467),"")</f>
        <v>0.161</v>
      </c>
      <c r="AQ467" s="184">
        <f>IF($W467&gt;0,INDEX('CostModel Coef'!F$17:F$18,$W467),"")</f>
        <v>19</v>
      </c>
      <c r="AR467" s="184">
        <f>IF($W467&gt;0,INDEX('CostModel Coef'!G$17:G$18,$W467),"")</f>
        <v>116</v>
      </c>
      <c r="AS467" s="184">
        <f>IF($W467&gt;0,INDEX('CostModel Coef'!H$17:H$18,$W467),"")</f>
        <v>-11.27</v>
      </c>
      <c r="AT467" s="184">
        <f>IF($W467&gt;0,INDEX('CostModel Coef'!I$17:I$18,$W467),"")</f>
        <v>0.74</v>
      </c>
      <c r="AU467" s="184">
        <f>IF($W467&gt;0,INDEX('CostModel Coef'!J$17:J$18,$W467),"")</f>
        <v>1.18</v>
      </c>
      <c r="AV467" s="184">
        <f>IF($W467&gt;0,INDEX('CostModel Coef'!K$17:K$18,$W467),"")</f>
        <v>31.59</v>
      </c>
      <c r="AW467" s="184">
        <f>IF($W467&gt;0,INDEX('CostModel Coef'!L$17:L$18,$W467),"")</f>
        <v>17.190000000000001</v>
      </c>
      <c r="AX467" s="184">
        <f>IF($W467&gt;0,INDEX('CostModel Coef'!M$17:M$18,$W467),"")</f>
        <v>0</v>
      </c>
      <c r="AY467" s="184">
        <f>IF($W467&gt;0,INDEX('CostModel Coef'!N$17:N$18,$W467),"")</f>
        <v>0</v>
      </c>
      <c r="AZ467" s="184">
        <f>IF($W467&gt;0,INDEX('CostModel Coef'!O$17:O$18,$W467),"")</f>
        <v>-10.14</v>
      </c>
      <c r="BA467" s="184"/>
      <c r="BB467" s="116">
        <f t="shared" si="79"/>
        <v>16.932000000000002</v>
      </c>
      <c r="BC467" s="116">
        <f t="shared" si="76"/>
        <v>0</v>
      </c>
      <c r="BD467" s="116">
        <f t="shared" si="77"/>
        <v>0</v>
      </c>
      <c r="BE467" s="210"/>
      <c r="BF467" s="196">
        <f t="shared" si="78"/>
        <v>19.579999999999998</v>
      </c>
      <c r="BG467" s="210"/>
      <c r="BH467" s="210"/>
    </row>
    <row r="468" spans="1:60" hidden="1">
      <c r="A468" s="210" t="s">
        <v>3030</v>
      </c>
      <c r="B468" s="210" t="s">
        <v>1317</v>
      </c>
      <c r="C468" s="210" t="s">
        <v>1277</v>
      </c>
      <c r="D468" s="210" t="s">
        <v>1409</v>
      </c>
      <c r="E468" s="210" t="s">
        <v>129</v>
      </c>
      <c r="F468" s="210">
        <v>1</v>
      </c>
      <c r="G468" s="210">
        <v>0.33</v>
      </c>
      <c r="H468" s="210">
        <v>3</v>
      </c>
      <c r="I468" s="210">
        <v>30</v>
      </c>
      <c r="J468" s="210" t="s">
        <v>3031</v>
      </c>
      <c r="K468" s="210" t="s">
        <v>83</v>
      </c>
      <c r="L468" s="210">
        <v>30</v>
      </c>
      <c r="M468" s="210"/>
      <c r="N468" s="210" t="s">
        <v>123</v>
      </c>
      <c r="O468" s="210"/>
      <c r="P468" s="210" t="s">
        <v>1799</v>
      </c>
      <c r="Q468" s="210" t="s">
        <v>129</v>
      </c>
      <c r="R468" s="210"/>
      <c r="S468" s="210" t="s">
        <v>111</v>
      </c>
      <c r="T468" s="210" t="s">
        <v>3032</v>
      </c>
      <c r="U468" s="115" t="s">
        <v>105</v>
      </c>
      <c r="V468" s="210" t="str">
        <f>IF(W468=0,"out of scope",(INDEX('CostModel Coef'!$C$17:$C$18,W468)))</f>
        <v>Elec</v>
      </c>
      <c r="W468" s="210">
        <v>2</v>
      </c>
      <c r="X468" s="210"/>
      <c r="Y468" s="116">
        <f>IFERROR(VLOOKUP(C468,LF_lamp!$A$8:$AI$68,35,0)*F468,0)</f>
        <v>2.65</v>
      </c>
      <c r="Z468" s="210"/>
      <c r="AA468" s="229">
        <f>VLOOKUP(D468,LF_Ballast!$A$8:$N$220,14,FALSE)</f>
        <v>0.9</v>
      </c>
      <c r="AB468" s="229" t="b">
        <f>VLOOKUP(D468,LF_Ballast!$A$8:$I$220,9,FALSE)="Dimming"</f>
        <v>0</v>
      </c>
      <c r="AC468" s="229" t="b">
        <f>VLOOKUP(D468,LF_Ballast!$A$8:$I$220,4,FALSE)="PS"</f>
        <v>0</v>
      </c>
      <c r="AD468" s="210"/>
      <c r="AE468" s="210">
        <f t="shared" si="71"/>
        <v>3</v>
      </c>
      <c r="AF468" s="184">
        <f t="shared" si="72"/>
        <v>0</v>
      </c>
      <c r="AG468" s="184">
        <f t="shared" si="73"/>
        <v>0</v>
      </c>
      <c r="AH468" s="184">
        <f>VLOOKUP($C468,LF_lamp!$A$8:$H$68,8,FALSE)*AE468</f>
        <v>96</v>
      </c>
      <c r="AI468" s="184">
        <f>VLOOKUP($C468,LF_lamp!$A$8:$H$68,8,FALSE)*AF468</f>
        <v>0</v>
      </c>
      <c r="AJ468" s="184">
        <f>VLOOKUP($C468,LF_lamp!$A$8:$H$68,8,FALSE)*AG468</f>
        <v>0</v>
      </c>
      <c r="AK468" s="184">
        <f t="shared" si="80"/>
        <v>0.33</v>
      </c>
      <c r="AL468" s="184">
        <f t="shared" si="74"/>
        <v>0</v>
      </c>
      <c r="AM468" s="184">
        <f t="shared" si="75"/>
        <v>0</v>
      </c>
      <c r="AN468" s="184"/>
      <c r="AO468" s="184">
        <f>IF($W468&gt;0,INDEX('CostModel Coef'!D$17:D$18,$W468),"")</f>
        <v>21.92</v>
      </c>
      <c r="AP468" s="184">
        <f>IF($W468&gt;0,INDEX('CostModel Coef'!E$17:E$18,$W468),"")</f>
        <v>0.161</v>
      </c>
      <c r="AQ468" s="184">
        <f>IF($W468&gt;0,INDEX('CostModel Coef'!F$17:F$18,$W468),"")</f>
        <v>19</v>
      </c>
      <c r="AR468" s="184">
        <f>IF($W468&gt;0,INDEX('CostModel Coef'!G$17:G$18,$W468),"")</f>
        <v>116</v>
      </c>
      <c r="AS468" s="184">
        <f>IF($W468&gt;0,INDEX('CostModel Coef'!H$17:H$18,$W468),"")</f>
        <v>-11.27</v>
      </c>
      <c r="AT468" s="184">
        <f>IF($W468&gt;0,INDEX('CostModel Coef'!I$17:I$18,$W468),"")</f>
        <v>0.74</v>
      </c>
      <c r="AU468" s="184">
        <f>IF($W468&gt;0,INDEX('CostModel Coef'!J$17:J$18,$W468),"")</f>
        <v>1.18</v>
      </c>
      <c r="AV468" s="184">
        <f>IF($W468&gt;0,INDEX('CostModel Coef'!K$17:K$18,$W468),"")</f>
        <v>31.59</v>
      </c>
      <c r="AW468" s="184">
        <f>IF($W468&gt;0,INDEX('CostModel Coef'!L$17:L$18,$W468),"")</f>
        <v>17.190000000000001</v>
      </c>
      <c r="AX468" s="184">
        <f>IF($W468&gt;0,INDEX('CostModel Coef'!M$17:M$18,$W468),"")</f>
        <v>0</v>
      </c>
      <c r="AY468" s="184">
        <f>IF($W468&gt;0,INDEX('CostModel Coef'!N$17:N$18,$W468),"")</f>
        <v>0</v>
      </c>
      <c r="AZ468" s="184">
        <f>IF($W468&gt;0,INDEX('CostModel Coef'!O$17:O$18,$W468),"")</f>
        <v>-10.14</v>
      </c>
      <c r="BA468" s="184"/>
      <c r="BB468" s="116">
        <f t="shared" si="79"/>
        <v>8.9878800000000023</v>
      </c>
      <c r="BC468" s="116">
        <f t="shared" si="76"/>
        <v>0</v>
      </c>
      <c r="BD468" s="116">
        <f t="shared" si="77"/>
        <v>0</v>
      </c>
      <c r="BE468" s="210"/>
      <c r="BF468" s="196">
        <f t="shared" si="78"/>
        <v>11.64</v>
      </c>
      <c r="BG468" s="210"/>
      <c r="BH468" s="210"/>
    </row>
    <row r="469" spans="1:60" s="213" customFormat="1">
      <c r="A469" s="213" t="s">
        <v>3033</v>
      </c>
      <c r="B469" s="213" t="s">
        <v>1317</v>
      </c>
      <c r="C469" s="213" t="s">
        <v>1277</v>
      </c>
      <c r="D469" s="213" t="s">
        <v>1409</v>
      </c>
      <c r="E469" s="213" t="s">
        <v>129</v>
      </c>
      <c r="F469" s="213">
        <v>1</v>
      </c>
      <c r="G469" s="213">
        <v>0.5</v>
      </c>
      <c r="H469" s="213">
        <v>2</v>
      </c>
      <c r="I469" s="213">
        <v>30</v>
      </c>
      <c r="J469" s="213" t="s">
        <v>3034</v>
      </c>
      <c r="K469" s="213" t="s">
        <v>83</v>
      </c>
      <c r="L469" s="213">
        <v>30</v>
      </c>
      <c r="N469" s="213" t="s">
        <v>123</v>
      </c>
      <c r="P469" s="213" t="s">
        <v>1799</v>
      </c>
      <c r="Q469" s="213" t="s">
        <v>129</v>
      </c>
      <c r="S469" s="213" t="s">
        <v>111</v>
      </c>
      <c r="T469" s="213" t="s">
        <v>3035</v>
      </c>
      <c r="U469" s="216" t="s">
        <v>105</v>
      </c>
      <c r="V469" s="213" t="str">
        <f>IF(W469=0,"out of scope",(INDEX('CostModel Coef'!$C$17:$C$18,W469)))</f>
        <v>Elec</v>
      </c>
      <c r="W469" s="213">
        <v>2</v>
      </c>
      <c r="Y469" s="217">
        <f>IFERROR(VLOOKUP(C469,LF_lamp!$A$8:$AI$68,35,0)*F469,0)</f>
        <v>2.65</v>
      </c>
      <c r="AA469" s="218">
        <f>VLOOKUP(D469,LF_Ballast!$A$8:$N$220,14,FALSE)</f>
        <v>0.9</v>
      </c>
      <c r="AB469" s="218" t="b">
        <f>VLOOKUP(D469,LF_Ballast!$A$8:$I$220,9,FALSE)="Dimming"</f>
        <v>0</v>
      </c>
      <c r="AC469" s="218" t="b">
        <f>VLOOKUP(D469,LF_Ballast!$A$8:$I$220,4,FALSE)="PS"</f>
        <v>0</v>
      </c>
      <c r="AE469" s="213">
        <f t="shared" si="71"/>
        <v>2</v>
      </c>
      <c r="AF469" s="219">
        <f t="shared" si="72"/>
        <v>0</v>
      </c>
      <c r="AG469" s="219">
        <f t="shared" si="73"/>
        <v>0</v>
      </c>
      <c r="AH469" s="219">
        <f>VLOOKUP($C469,LF_lamp!$A$8:$H$68,8,FALSE)*AE469</f>
        <v>64</v>
      </c>
      <c r="AI469" s="219">
        <f>VLOOKUP($C469,LF_lamp!$A$8:$H$68,8,FALSE)*AF469</f>
        <v>0</v>
      </c>
      <c r="AJ469" s="219">
        <f>VLOOKUP($C469,LF_lamp!$A$8:$H$68,8,FALSE)*AG469</f>
        <v>0</v>
      </c>
      <c r="AK469" s="184">
        <f t="shared" si="80"/>
        <v>0.5</v>
      </c>
      <c r="AL469" s="184">
        <f t="shared" si="74"/>
        <v>0</v>
      </c>
      <c r="AM469" s="184">
        <f t="shared" si="75"/>
        <v>0</v>
      </c>
      <c r="AN469" s="219"/>
      <c r="AO469" s="219">
        <f>IF($W469&gt;0,INDEX('CostModel Coef'!D$17:D$18,$W469),"")</f>
        <v>21.92</v>
      </c>
      <c r="AP469" s="219">
        <f>IF($W469&gt;0,INDEX('CostModel Coef'!E$17:E$18,$W469),"")</f>
        <v>0.161</v>
      </c>
      <c r="AQ469" s="219">
        <f>IF($W469&gt;0,INDEX('CostModel Coef'!F$17:F$18,$W469),"")</f>
        <v>19</v>
      </c>
      <c r="AR469" s="219">
        <f>IF($W469&gt;0,INDEX('CostModel Coef'!G$17:G$18,$W469),"")</f>
        <v>116</v>
      </c>
      <c r="AS469" s="219">
        <f>IF($W469&gt;0,INDEX('CostModel Coef'!H$17:H$18,$W469),"")</f>
        <v>-11.27</v>
      </c>
      <c r="AT469" s="219">
        <f>IF($W469&gt;0,INDEX('CostModel Coef'!I$17:I$18,$W469),"")</f>
        <v>0.74</v>
      </c>
      <c r="AU469" s="219">
        <f>IF($W469&gt;0,INDEX('CostModel Coef'!J$17:J$18,$W469),"")</f>
        <v>1.18</v>
      </c>
      <c r="AV469" s="219">
        <f>IF($W469&gt;0,INDEX('CostModel Coef'!K$17:K$18,$W469),"")</f>
        <v>31.59</v>
      </c>
      <c r="AW469" s="219">
        <f>IF($W469&gt;0,INDEX('CostModel Coef'!L$17:L$18,$W469),"")</f>
        <v>17.190000000000001</v>
      </c>
      <c r="AX469" s="219">
        <f>IF($W469&gt;0,INDEX('CostModel Coef'!M$17:M$18,$W469),"")</f>
        <v>0</v>
      </c>
      <c r="AY469" s="219">
        <f>IF($W469&gt;0,INDEX('CostModel Coef'!N$17:N$18,$W469),"")</f>
        <v>0</v>
      </c>
      <c r="AZ469" s="219">
        <f>IF($W469&gt;0,INDEX('CostModel Coef'!O$17:O$18,$W469),"")</f>
        <v>-10.14</v>
      </c>
      <c r="BA469" s="219"/>
      <c r="BB469" s="116">
        <f t="shared" si="79"/>
        <v>11.042000000000002</v>
      </c>
      <c r="BC469" s="116">
        <f t="shared" si="76"/>
        <v>0</v>
      </c>
      <c r="BD469" s="116">
        <f t="shared" si="77"/>
        <v>0</v>
      </c>
      <c r="BF469" s="220">
        <f t="shared" si="78"/>
        <v>13.69</v>
      </c>
    </row>
    <row r="470" spans="1:60" hidden="1">
      <c r="A470" s="210" t="s">
        <v>3036</v>
      </c>
      <c r="B470" s="210" t="s">
        <v>1811</v>
      </c>
      <c r="C470" s="210" t="s">
        <v>1277</v>
      </c>
      <c r="D470" s="210" t="s">
        <v>1409</v>
      </c>
      <c r="E470" s="210" t="s">
        <v>129</v>
      </c>
      <c r="F470" s="210">
        <v>2</v>
      </c>
      <c r="G470" s="210">
        <v>1</v>
      </c>
      <c r="H470" s="210">
        <v>2</v>
      </c>
      <c r="I470" s="210">
        <v>0</v>
      </c>
      <c r="J470" s="210" t="s">
        <v>1833</v>
      </c>
      <c r="K470" s="210" t="s">
        <v>83</v>
      </c>
      <c r="L470" s="210">
        <v>0</v>
      </c>
      <c r="M470" s="210"/>
      <c r="N470" s="210" t="s">
        <v>117</v>
      </c>
      <c r="O470" s="210"/>
      <c r="P470" s="210" t="s">
        <v>1812</v>
      </c>
      <c r="Q470" s="210" t="s">
        <v>129</v>
      </c>
      <c r="R470" s="210"/>
      <c r="S470" s="210" t="s">
        <v>111</v>
      </c>
      <c r="T470" s="210" t="s">
        <v>3037</v>
      </c>
      <c r="U470" s="115" t="s">
        <v>105</v>
      </c>
      <c r="V470" s="210" t="str">
        <f>IF(W470=0,"out of scope",(INDEX('CostModel Coef'!$C$17:$C$18,W470)))</f>
        <v>Elec</v>
      </c>
      <c r="W470" s="210">
        <v>2</v>
      </c>
      <c r="X470" s="210"/>
      <c r="Y470" s="116">
        <f>IFERROR(VLOOKUP(C470,LF_lamp!$A$8:$AI$68,35,0)*F470,0)</f>
        <v>5.3</v>
      </c>
      <c r="Z470" s="210"/>
      <c r="AA470" s="229">
        <f>VLOOKUP(D470,LF_Ballast!$A$8:$N$220,14,FALSE)</f>
        <v>0.9</v>
      </c>
      <c r="AB470" s="229" t="b">
        <f>VLOOKUP(D470,LF_Ballast!$A$8:$I$220,9,FALSE)="Dimming"</f>
        <v>0</v>
      </c>
      <c r="AC470" s="229" t="b">
        <f>VLOOKUP(D470,LF_Ballast!$A$8:$I$220,4,FALSE)="PS"</f>
        <v>0</v>
      </c>
      <c r="AD470" s="210"/>
      <c r="AE470" s="210">
        <f t="shared" si="71"/>
        <v>2</v>
      </c>
      <c r="AF470" s="184">
        <f t="shared" si="72"/>
        <v>0</v>
      </c>
      <c r="AG470" s="184">
        <f t="shared" si="73"/>
        <v>0</v>
      </c>
      <c r="AH470" s="184">
        <f>VLOOKUP($C470,LF_lamp!$A$8:$H$68,8,FALSE)*AE470</f>
        <v>64</v>
      </c>
      <c r="AI470" s="184">
        <f>VLOOKUP($C470,LF_lamp!$A$8:$H$68,8,FALSE)*AF470</f>
        <v>0</v>
      </c>
      <c r="AJ470" s="184">
        <f>VLOOKUP($C470,LF_lamp!$A$8:$H$68,8,FALSE)*AG470</f>
        <v>0</v>
      </c>
      <c r="AK470" s="184">
        <f t="shared" si="80"/>
        <v>1</v>
      </c>
      <c r="AL470" s="184">
        <f t="shared" si="74"/>
        <v>0</v>
      </c>
      <c r="AM470" s="184">
        <f t="shared" si="75"/>
        <v>0</v>
      </c>
      <c r="AN470" s="184"/>
      <c r="AO470" s="184">
        <f>IF($W470&gt;0,INDEX('CostModel Coef'!D$17:D$18,$W470),"")</f>
        <v>21.92</v>
      </c>
      <c r="AP470" s="184">
        <f>IF($W470&gt;0,INDEX('CostModel Coef'!E$17:E$18,$W470),"")</f>
        <v>0.161</v>
      </c>
      <c r="AQ470" s="184">
        <f>IF($W470&gt;0,INDEX('CostModel Coef'!F$17:F$18,$W470),"")</f>
        <v>19</v>
      </c>
      <c r="AR470" s="184">
        <f>IF($W470&gt;0,INDEX('CostModel Coef'!G$17:G$18,$W470),"")</f>
        <v>116</v>
      </c>
      <c r="AS470" s="184">
        <f>IF($W470&gt;0,INDEX('CostModel Coef'!H$17:H$18,$W470),"")</f>
        <v>-11.27</v>
      </c>
      <c r="AT470" s="184">
        <f>IF($W470&gt;0,INDEX('CostModel Coef'!I$17:I$18,$W470),"")</f>
        <v>0.74</v>
      </c>
      <c r="AU470" s="184">
        <f>IF($W470&gt;0,INDEX('CostModel Coef'!J$17:J$18,$W470),"")</f>
        <v>1.18</v>
      </c>
      <c r="AV470" s="184">
        <f>IF($W470&gt;0,INDEX('CostModel Coef'!K$17:K$18,$W470),"")</f>
        <v>31.59</v>
      </c>
      <c r="AW470" s="184">
        <f>IF($W470&gt;0,INDEX('CostModel Coef'!L$17:L$18,$W470),"")</f>
        <v>17.190000000000001</v>
      </c>
      <c r="AX470" s="184">
        <f>IF($W470&gt;0,INDEX('CostModel Coef'!M$17:M$18,$W470),"")</f>
        <v>0</v>
      </c>
      <c r="AY470" s="184">
        <f>IF($W470&gt;0,INDEX('CostModel Coef'!N$17:N$18,$W470),"")</f>
        <v>0</v>
      </c>
      <c r="AZ470" s="184">
        <f>IF($W470&gt;0,INDEX('CostModel Coef'!O$17:O$18,$W470),"")</f>
        <v>-10.14</v>
      </c>
      <c r="BA470" s="184"/>
      <c r="BB470" s="116">
        <f t="shared" si="79"/>
        <v>22.084000000000003</v>
      </c>
      <c r="BC470" s="116">
        <f t="shared" si="76"/>
        <v>0</v>
      </c>
      <c r="BD470" s="116">
        <f t="shared" si="77"/>
        <v>0</v>
      </c>
      <c r="BE470" s="210"/>
      <c r="BF470" s="196">
        <f t="shared" si="78"/>
        <v>27.38</v>
      </c>
      <c r="BG470" s="210"/>
      <c r="BH470" s="210"/>
    </row>
    <row r="471" spans="1:60" hidden="1">
      <c r="A471" s="210" t="s">
        <v>3038</v>
      </c>
      <c r="B471" s="210" t="s">
        <v>1811</v>
      </c>
      <c r="C471" s="210" t="s">
        <v>1277</v>
      </c>
      <c r="D471" s="210" t="s">
        <v>1409</v>
      </c>
      <c r="E471" s="210" t="s">
        <v>129</v>
      </c>
      <c r="F471" s="210">
        <v>2</v>
      </c>
      <c r="G471" s="210">
        <v>1</v>
      </c>
      <c r="H471" s="210">
        <v>4</v>
      </c>
      <c r="I471" s="210">
        <v>112</v>
      </c>
      <c r="J471" s="210"/>
      <c r="K471" s="210" t="s">
        <v>83</v>
      </c>
      <c r="L471" s="210">
        <v>112</v>
      </c>
      <c r="M471" s="210"/>
      <c r="N471" s="210" t="s">
        <v>117</v>
      </c>
      <c r="O471" s="210"/>
      <c r="P471" s="210" t="s">
        <v>1812</v>
      </c>
      <c r="Q471" s="210" t="s">
        <v>129</v>
      </c>
      <c r="R471" s="210"/>
      <c r="S471" s="210" t="s">
        <v>111</v>
      </c>
      <c r="T471" s="210" t="s">
        <v>3039</v>
      </c>
      <c r="U471" s="115" t="s">
        <v>105</v>
      </c>
      <c r="V471" s="210" t="str">
        <f>IF(W471=0,"out of scope",(INDEX('CostModel Coef'!$C$17:$C$18,W471)))</f>
        <v>Elec</v>
      </c>
      <c r="W471" s="210">
        <v>2</v>
      </c>
      <c r="X471" s="210"/>
      <c r="Y471" s="116">
        <f>IFERROR(VLOOKUP(C471,LF_lamp!$A$8:$AI$68,35,0)*F471,0)</f>
        <v>5.3</v>
      </c>
      <c r="Z471" s="210"/>
      <c r="AA471" s="229">
        <f>VLOOKUP(D471,LF_Ballast!$A$8:$N$220,14,FALSE)</f>
        <v>0.9</v>
      </c>
      <c r="AB471" s="229" t="b">
        <f>VLOOKUP(D471,LF_Ballast!$A$8:$I$220,9,FALSE)="Dimming"</f>
        <v>0</v>
      </c>
      <c r="AC471" s="229" t="b">
        <f>VLOOKUP(D471,LF_Ballast!$A$8:$I$220,4,FALSE)="PS"</f>
        <v>0</v>
      </c>
      <c r="AD471" s="210"/>
      <c r="AE471" s="210">
        <f t="shared" si="71"/>
        <v>4</v>
      </c>
      <c r="AF471" s="184">
        <f t="shared" si="72"/>
        <v>0</v>
      </c>
      <c r="AG471" s="184">
        <f t="shared" si="73"/>
        <v>0</v>
      </c>
      <c r="AH471" s="184">
        <f>VLOOKUP($C471,LF_lamp!$A$8:$H$68,8,FALSE)*AE471</f>
        <v>128</v>
      </c>
      <c r="AI471" s="184">
        <f>VLOOKUP($C471,LF_lamp!$A$8:$H$68,8,FALSE)*AF471</f>
        <v>0</v>
      </c>
      <c r="AJ471" s="184">
        <f>VLOOKUP($C471,LF_lamp!$A$8:$H$68,8,FALSE)*AG471</f>
        <v>0</v>
      </c>
      <c r="AK471" s="184">
        <f t="shared" si="80"/>
        <v>1</v>
      </c>
      <c r="AL471" s="184">
        <f t="shared" si="74"/>
        <v>0</v>
      </c>
      <c r="AM471" s="184">
        <f t="shared" si="75"/>
        <v>0</v>
      </c>
      <c r="AN471" s="184"/>
      <c r="AO471" s="184">
        <f>IF($W471&gt;0,INDEX('CostModel Coef'!D$17:D$18,$W471),"")</f>
        <v>21.92</v>
      </c>
      <c r="AP471" s="184">
        <f>IF($W471&gt;0,INDEX('CostModel Coef'!E$17:E$18,$W471),"")</f>
        <v>0.161</v>
      </c>
      <c r="AQ471" s="184">
        <f>IF($W471&gt;0,INDEX('CostModel Coef'!F$17:F$18,$W471),"")</f>
        <v>19</v>
      </c>
      <c r="AR471" s="184">
        <f>IF($W471&gt;0,INDEX('CostModel Coef'!G$17:G$18,$W471),"")</f>
        <v>116</v>
      </c>
      <c r="AS471" s="184">
        <f>IF($W471&gt;0,INDEX('CostModel Coef'!H$17:H$18,$W471),"")</f>
        <v>-11.27</v>
      </c>
      <c r="AT471" s="184">
        <f>IF($W471&gt;0,INDEX('CostModel Coef'!I$17:I$18,$W471),"")</f>
        <v>0.74</v>
      </c>
      <c r="AU471" s="184">
        <f>IF($W471&gt;0,INDEX('CostModel Coef'!J$17:J$18,$W471),"")</f>
        <v>1.18</v>
      </c>
      <c r="AV471" s="184">
        <f>IF($W471&gt;0,INDEX('CostModel Coef'!K$17:K$18,$W471),"")</f>
        <v>31.59</v>
      </c>
      <c r="AW471" s="184">
        <f>IF($W471&gt;0,INDEX('CostModel Coef'!L$17:L$18,$W471),"")</f>
        <v>17.190000000000001</v>
      </c>
      <c r="AX471" s="184">
        <f>IF($W471&gt;0,INDEX('CostModel Coef'!M$17:M$18,$W471),"")</f>
        <v>0</v>
      </c>
      <c r="AY471" s="184">
        <f>IF($W471&gt;0,INDEX('CostModel Coef'!N$17:N$18,$W471),"")</f>
        <v>0</v>
      </c>
      <c r="AZ471" s="184">
        <f>IF($W471&gt;0,INDEX('CostModel Coef'!O$17:O$18,$W471),"")</f>
        <v>-10.14</v>
      </c>
      <c r="BA471" s="184"/>
      <c r="BB471" s="116">
        <f t="shared" si="79"/>
        <v>32.388000000000005</v>
      </c>
      <c r="BC471" s="116">
        <f t="shared" si="76"/>
        <v>0</v>
      </c>
      <c r="BD471" s="116">
        <f t="shared" si="77"/>
        <v>0</v>
      </c>
      <c r="BE471" s="210"/>
      <c r="BF471" s="196">
        <f t="shared" si="78"/>
        <v>37.69</v>
      </c>
      <c r="BG471" s="210"/>
      <c r="BH471" s="210"/>
    </row>
    <row r="472" spans="1:60" hidden="1">
      <c r="A472" s="210" t="s">
        <v>3040</v>
      </c>
      <c r="B472" s="210" t="s">
        <v>1811</v>
      </c>
      <c r="C472" s="210" t="s">
        <v>1277</v>
      </c>
      <c r="D472" s="210" t="s">
        <v>1409</v>
      </c>
      <c r="E472" s="210" t="s">
        <v>129</v>
      </c>
      <c r="F472" s="210">
        <v>2</v>
      </c>
      <c r="G472" s="210">
        <v>1</v>
      </c>
      <c r="H472" s="210">
        <v>2</v>
      </c>
      <c r="I472" s="210">
        <v>51</v>
      </c>
      <c r="J472" s="210" t="s">
        <v>1833</v>
      </c>
      <c r="K472" s="210" t="s">
        <v>83</v>
      </c>
      <c r="L472" s="210">
        <v>51</v>
      </c>
      <c r="M472" s="210"/>
      <c r="N472" s="210" t="s">
        <v>117</v>
      </c>
      <c r="O472" s="210"/>
      <c r="P472" s="210" t="s">
        <v>1812</v>
      </c>
      <c r="Q472" s="210" t="s">
        <v>129</v>
      </c>
      <c r="R472" s="210"/>
      <c r="S472" s="210" t="s">
        <v>111</v>
      </c>
      <c r="T472" s="210" t="s">
        <v>3041</v>
      </c>
      <c r="U472" s="115" t="s">
        <v>105</v>
      </c>
      <c r="V472" s="210" t="str">
        <f>IF(W472=0,"out of scope",(INDEX('CostModel Coef'!$C$17:$C$18,W472)))</f>
        <v>Elec</v>
      </c>
      <c r="W472" s="210">
        <v>2</v>
      </c>
      <c r="X472" s="210"/>
      <c r="Y472" s="116">
        <f>IFERROR(VLOOKUP(C472,LF_lamp!$A$8:$AI$68,35,0)*F472,0)</f>
        <v>5.3</v>
      </c>
      <c r="Z472" s="210"/>
      <c r="AA472" s="229">
        <f>VLOOKUP(D472,LF_Ballast!$A$8:$N$220,14,FALSE)</f>
        <v>0.9</v>
      </c>
      <c r="AB472" s="229" t="b">
        <f>VLOOKUP(D472,LF_Ballast!$A$8:$I$220,9,FALSE)="Dimming"</f>
        <v>0</v>
      </c>
      <c r="AC472" s="229" t="b">
        <f>VLOOKUP(D472,LF_Ballast!$A$8:$I$220,4,FALSE)="PS"</f>
        <v>0</v>
      </c>
      <c r="AD472" s="210"/>
      <c r="AE472" s="210">
        <f t="shared" si="71"/>
        <v>2</v>
      </c>
      <c r="AF472" s="184">
        <f t="shared" si="72"/>
        <v>0</v>
      </c>
      <c r="AG472" s="184">
        <f t="shared" si="73"/>
        <v>0</v>
      </c>
      <c r="AH472" s="184">
        <f>VLOOKUP($C472,LF_lamp!$A$8:$H$68,8,FALSE)*AE472</f>
        <v>64</v>
      </c>
      <c r="AI472" s="184">
        <f>VLOOKUP($C472,LF_lamp!$A$8:$H$68,8,FALSE)*AF472</f>
        <v>0</v>
      </c>
      <c r="AJ472" s="184">
        <f>VLOOKUP($C472,LF_lamp!$A$8:$H$68,8,FALSE)*AG472</f>
        <v>0</v>
      </c>
      <c r="AK472" s="184">
        <f t="shared" si="80"/>
        <v>1</v>
      </c>
      <c r="AL472" s="184">
        <f t="shared" si="74"/>
        <v>0</v>
      </c>
      <c r="AM472" s="184">
        <f t="shared" si="75"/>
        <v>0</v>
      </c>
      <c r="AN472" s="184"/>
      <c r="AO472" s="184">
        <f>IF($W472&gt;0,INDEX('CostModel Coef'!D$17:D$18,$W472),"")</f>
        <v>21.92</v>
      </c>
      <c r="AP472" s="184">
        <f>IF($W472&gt;0,INDEX('CostModel Coef'!E$17:E$18,$W472),"")</f>
        <v>0.161</v>
      </c>
      <c r="AQ472" s="184">
        <f>IF($W472&gt;0,INDEX('CostModel Coef'!F$17:F$18,$W472),"")</f>
        <v>19</v>
      </c>
      <c r="AR472" s="184">
        <f>IF($W472&gt;0,INDEX('CostModel Coef'!G$17:G$18,$W472),"")</f>
        <v>116</v>
      </c>
      <c r="AS472" s="184">
        <f>IF($W472&gt;0,INDEX('CostModel Coef'!H$17:H$18,$W472),"")</f>
        <v>-11.27</v>
      </c>
      <c r="AT472" s="184">
        <f>IF($W472&gt;0,INDEX('CostModel Coef'!I$17:I$18,$W472),"")</f>
        <v>0.74</v>
      </c>
      <c r="AU472" s="184">
        <f>IF($W472&gt;0,INDEX('CostModel Coef'!J$17:J$18,$W472),"")</f>
        <v>1.18</v>
      </c>
      <c r="AV472" s="184">
        <f>IF($W472&gt;0,INDEX('CostModel Coef'!K$17:K$18,$W472),"")</f>
        <v>31.59</v>
      </c>
      <c r="AW472" s="184">
        <f>IF($W472&gt;0,INDEX('CostModel Coef'!L$17:L$18,$W472),"")</f>
        <v>17.190000000000001</v>
      </c>
      <c r="AX472" s="184">
        <f>IF($W472&gt;0,INDEX('CostModel Coef'!M$17:M$18,$W472),"")</f>
        <v>0</v>
      </c>
      <c r="AY472" s="184">
        <f>IF($W472&gt;0,INDEX('CostModel Coef'!N$17:N$18,$W472),"")</f>
        <v>0</v>
      </c>
      <c r="AZ472" s="184">
        <f>IF($W472&gt;0,INDEX('CostModel Coef'!O$17:O$18,$W472),"")</f>
        <v>-10.14</v>
      </c>
      <c r="BA472" s="184"/>
      <c r="BB472" s="116">
        <f t="shared" si="79"/>
        <v>22.084000000000003</v>
      </c>
      <c r="BC472" s="116">
        <f t="shared" si="76"/>
        <v>0</v>
      </c>
      <c r="BD472" s="116">
        <f t="shared" si="77"/>
        <v>0</v>
      </c>
      <c r="BE472" s="210"/>
      <c r="BF472" s="196">
        <f t="shared" si="78"/>
        <v>27.38</v>
      </c>
      <c r="BG472" s="210"/>
      <c r="BH472" s="210"/>
    </row>
    <row r="473" spans="1:60" hidden="1">
      <c r="A473" s="210" t="s">
        <v>3042</v>
      </c>
      <c r="B473" s="210" t="s">
        <v>1811</v>
      </c>
      <c r="C473" s="210" t="s">
        <v>1277</v>
      </c>
      <c r="D473" s="210" t="s">
        <v>1409</v>
      </c>
      <c r="E473" s="210" t="s">
        <v>129</v>
      </c>
      <c r="F473" s="210">
        <v>2</v>
      </c>
      <c r="G473" s="210">
        <v>1</v>
      </c>
      <c r="H473" s="210">
        <v>2</v>
      </c>
      <c r="I473" s="210">
        <v>59</v>
      </c>
      <c r="J473" s="210"/>
      <c r="K473" s="210" t="s">
        <v>83</v>
      </c>
      <c r="L473" s="210">
        <v>59</v>
      </c>
      <c r="M473" s="210"/>
      <c r="N473" s="210" t="s">
        <v>117</v>
      </c>
      <c r="O473" s="210"/>
      <c r="P473" s="210" t="s">
        <v>1812</v>
      </c>
      <c r="Q473" s="210" t="s">
        <v>129</v>
      </c>
      <c r="R473" s="210"/>
      <c r="S473" s="210" t="s">
        <v>111</v>
      </c>
      <c r="T473" s="210" t="s">
        <v>3043</v>
      </c>
      <c r="U473" s="115" t="s">
        <v>105</v>
      </c>
      <c r="V473" s="210" t="str">
        <f>IF(W473=0,"out of scope",(INDEX('CostModel Coef'!$C$17:$C$18,W473)))</f>
        <v>Elec</v>
      </c>
      <c r="W473" s="210">
        <v>2</v>
      </c>
      <c r="X473" s="210"/>
      <c r="Y473" s="116">
        <f>IFERROR(VLOOKUP(C473,LF_lamp!$A$8:$AI$68,35,0)*F473,0)</f>
        <v>5.3</v>
      </c>
      <c r="Z473" s="210"/>
      <c r="AA473" s="229">
        <f>VLOOKUP(D473,LF_Ballast!$A$8:$N$220,14,FALSE)</f>
        <v>0.9</v>
      </c>
      <c r="AB473" s="229" t="b">
        <f>VLOOKUP(D473,LF_Ballast!$A$8:$I$220,9,FALSE)="Dimming"</f>
        <v>0</v>
      </c>
      <c r="AC473" s="229" t="b">
        <f>VLOOKUP(D473,LF_Ballast!$A$8:$I$220,4,FALSE)="PS"</f>
        <v>0</v>
      </c>
      <c r="AD473" s="210"/>
      <c r="AE473" s="210">
        <f t="shared" si="71"/>
        <v>2</v>
      </c>
      <c r="AF473" s="184">
        <f t="shared" si="72"/>
        <v>0</v>
      </c>
      <c r="AG473" s="184">
        <f t="shared" si="73"/>
        <v>0</v>
      </c>
      <c r="AH473" s="184">
        <f>VLOOKUP($C473,LF_lamp!$A$8:$H$68,8,FALSE)*AE473</f>
        <v>64</v>
      </c>
      <c r="AI473" s="184">
        <f>VLOOKUP($C473,LF_lamp!$A$8:$H$68,8,FALSE)*AF473</f>
        <v>0</v>
      </c>
      <c r="AJ473" s="184">
        <f>VLOOKUP($C473,LF_lamp!$A$8:$H$68,8,FALSE)*AG473</f>
        <v>0</v>
      </c>
      <c r="AK473" s="184">
        <f t="shared" si="80"/>
        <v>1</v>
      </c>
      <c r="AL473" s="184">
        <f t="shared" si="74"/>
        <v>0</v>
      </c>
      <c r="AM473" s="184">
        <f t="shared" si="75"/>
        <v>0</v>
      </c>
      <c r="AN473" s="184"/>
      <c r="AO473" s="184">
        <f>IF($W473&gt;0,INDEX('CostModel Coef'!D$17:D$18,$W473),"")</f>
        <v>21.92</v>
      </c>
      <c r="AP473" s="184">
        <f>IF($W473&gt;0,INDEX('CostModel Coef'!E$17:E$18,$W473),"")</f>
        <v>0.161</v>
      </c>
      <c r="AQ473" s="184">
        <f>IF($W473&gt;0,INDEX('CostModel Coef'!F$17:F$18,$W473),"")</f>
        <v>19</v>
      </c>
      <c r="AR473" s="184">
        <f>IF($W473&gt;0,INDEX('CostModel Coef'!G$17:G$18,$W473),"")</f>
        <v>116</v>
      </c>
      <c r="AS473" s="184">
        <f>IF($W473&gt;0,INDEX('CostModel Coef'!H$17:H$18,$W473),"")</f>
        <v>-11.27</v>
      </c>
      <c r="AT473" s="184">
        <f>IF($W473&gt;0,INDEX('CostModel Coef'!I$17:I$18,$W473),"")</f>
        <v>0.74</v>
      </c>
      <c r="AU473" s="184">
        <f>IF($W473&gt;0,INDEX('CostModel Coef'!J$17:J$18,$W473),"")</f>
        <v>1.18</v>
      </c>
      <c r="AV473" s="184">
        <f>IF($W473&gt;0,INDEX('CostModel Coef'!K$17:K$18,$W473),"")</f>
        <v>31.59</v>
      </c>
      <c r="AW473" s="184">
        <f>IF($W473&gt;0,INDEX('CostModel Coef'!L$17:L$18,$W473),"")</f>
        <v>17.190000000000001</v>
      </c>
      <c r="AX473" s="184">
        <f>IF($W473&gt;0,INDEX('CostModel Coef'!M$17:M$18,$W473),"")</f>
        <v>0</v>
      </c>
      <c r="AY473" s="184">
        <f>IF($W473&gt;0,INDEX('CostModel Coef'!N$17:N$18,$W473),"")</f>
        <v>0</v>
      </c>
      <c r="AZ473" s="184">
        <f>IF($W473&gt;0,INDEX('CostModel Coef'!O$17:O$18,$W473),"")</f>
        <v>-10.14</v>
      </c>
      <c r="BA473" s="184"/>
      <c r="BB473" s="116">
        <f t="shared" si="79"/>
        <v>22.084000000000003</v>
      </c>
      <c r="BC473" s="116">
        <f t="shared" si="76"/>
        <v>0</v>
      </c>
      <c r="BD473" s="116">
        <f t="shared" si="77"/>
        <v>0</v>
      </c>
      <c r="BE473" s="210"/>
      <c r="BF473" s="196">
        <f t="shared" si="78"/>
        <v>27.38</v>
      </c>
      <c r="BG473" s="210"/>
      <c r="BH473" s="210"/>
    </row>
    <row r="474" spans="1:60" hidden="1">
      <c r="A474" s="210" t="s">
        <v>3044</v>
      </c>
      <c r="B474" s="210" t="s">
        <v>1811</v>
      </c>
      <c r="C474" s="210" t="s">
        <v>1277</v>
      </c>
      <c r="D474" s="210" t="s">
        <v>1409</v>
      </c>
      <c r="E474" s="210" t="s">
        <v>129</v>
      </c>
      <c r="F474" s="210">
        <v>3</v>
      </c>
      <c r="G474" s="210">
        <v>1</v>
      </c>
      <c r="H474" s="210">
        <v>3</v>
      </c>
      <c r="I474" s="210">
        <v>77</v>
      </c>
      <c r="J474" s="210" t="s">
        <v>1833</v>
      </c>
      <c r="K474" s="210" t="s">
        <v>83</v>
      </c>
      <c r="L474" s="210">
        <v>77</v>
      </c>
      <c r="M474" s="210"/>
      <c r="N474" s="210" t="s">
        <v>123</v>
      </c>
      <c r="O474" s="210"/>
      <c r="P474" s="210" t="s">
        <v>1812</v>
      </c>
      <c r="Q474" s="210" t="s">
        <v>129</v>
      </c>
      <c r="R474" s="210"/>
      <c r="S474" s="210" t="s">
        <v>111</v>
      </c>
      <c r="T474" s="210" t="s">
        <v>3045</v>
      </c>
      <c r="U474" s="115" t="s">
        <v>105</v>
      </c>
      <c r="V474" s="210" t="str">
        <f>IF(W474=0,"out of scope",(INDEX('CostModel Coef'!$C$17:$C$18,W474)))</f>
        <v>Elec</v>
      </c>
      <c r="W474" s="210">
        <v>2</v>
      </c>
      <c r="X474" s="210"/>
      <c r="Y474" s="116">
        <f>IFERROR(VLOOKUP(C474,LF_lamp!$A$8:$AI$68,35,0)*F474,0)</f>
        <v>7.9499999999999993</v>
      </c>
      <c r="Z474" s="210"/>
      <c r="AA474" s="229">
        <f>VLOOKUP(D474,LF_Ballast!$A$8:$N$220,14,FALSE)</f>
        <v>0.9</v>
      </c>
      <c r="AB474" s="229" t="b">
        <f>VLOOKUP(D474,LF_Ballast!$A$8:$I$220,9,FALSE)="Dimming"</f>
        <v>0</v>
      </c>
      <c r="AC474" s="229" t="b">
        <f>VLOOKUP(D474,LF_Ballast!$A$8:$I$220,4,FALSE)="PS"</f>
        <v>0</v>
      </c>
      <c r="AD474" s="210"/>
      <c r="AE474" s="210">
        <f t="shared" si="71"/>
        <v>3</v>
      </c>
      <c r="AF474" s="184">
        <f t="shared" si="72"/>
        <v>0</v>
      </c>
      <c r="AG474" s="184">
        <f t="shared" si="73"/>
        <v>0</v>
      </c>
      <c r="AH474" s="184">
        <f>VLOOKUP($C474,LF_lamp!$A$8:$H$68,8,FALSE)*AE474</f>
        <v>96</v>
      </c>
      <c r="AI474" s="184">
        <f>VLOOKUP($C474,LF_lamp!$A$8:$H$68,8,FALSE)*AF474</f>
        <v>0</v>
      </c>
      <c r="AJ474" s="184">
        <f>VLOOKUP($C474,LF_lamp!$A$8:$H$68,8,FALSE)*AG474</f>
        <v>0</v>
      </c>
      <c r="AK474" s="184">
        <f t="shared" si="80"/>
        <v>1</v>
      </c>
      <c r="AL474" s="184">
        <f t="shared" si="74"/>
        <v>0</v>
      </c>
      <c r="AM474" s="184">
        <f t="shared" si="75"/>
        <v>0</v>
      </c>
      <c r="AN474" s="184"/>
      <c r="AO474" s="184">
        <f>IF($W474&gt;0,INDEX('CostModel Coef'!D$17:D$18,$W474),"")</f>
        <v>21.92</v>
      </c>
      <c r="AP474" s="184">
        <f>IF($W474&gt;0,INDEX('CostModel Coef'!E$17:E$18,$W474),"")</f>
        <v>0.161</v>
      </c>
      <c r="AQ474" s="184">
        <f>IF($W474&gt;0,INDEX('CostModel Coef'!F$17:F$18,$W474),"")</f>
        <v>19</v>
      </c>
      <c r="AR474" s="184">
        <f>IF($W474&gt;0,INDEX('CostModel Coef'!G$17:G$18,$W474),"")</f>
        <v>116</v>
      </c>
      <c r="AS474" s="184">
        <f>IF($W474&gt;0,INDEX('CostModel Coef'!H$17:H$18,$W474),"")</f>
        <v>-11.27</v>
      </c>
      <c r="AT474" s="184">
        <f>IF($W474&gt;0,INDEX('CostModel Coef'!I$17:I$18,$W474),"")</f>
        <v>0.74</v>
      </c>
      <c r="AU474" s="184">
        <f>IF($W474&gt;0,INDEX('CostModel Coef'!J$17:J$18,$W474),"")</f>
        <v>1.18</v>
      </c>
      <c r="AV474" s="184">
        <f>IF($W474&gt;0,INDEX('CostModel Coef'!K$17:K$18,$W474),"")</f>
        <v>31.59</v>
      </c>
      <c r="AW474" s="184">
        <f>IF($W474&gt;0,INDEX('CostModel Coef'!L$17:L$18,$W474),"")</f>
        <v>17.190000000000001</v>
      </c>
      <c r="AX474" s="184">
        <f>IF($W474&gt;0,INDEX('CostModel Coef'!M$17:M$18,$W474),"")</f>
        <v>0</v>
      </c>
      <c r="AY474" s="184">
        <f>IF($W474&gt;0,INDEX('CostModel Coef'!N$17:N$18,$W474),"")</f>
        <v>0</v>
      </c>
      <c r="AZ474" s="184">
        <f>IF($W474&gt;0,INDEX('CostModel Coef'!O$17:O$18,$W474),"")</f>
        <v>-10.14</v>
      </c>
      <c r="BA474" s="184"/>
      <c r="BB474" s="116">
        <f t="shared" si="79"/>
        <v>27.236000000000004</v>
      </c>
      <c r="BC474" s="116">
        <f t="shared" si="76"/>
        <v>0</v>
      </c>
      <c r="BD474" s="116">
        <f t="shared" si="77"/>
        <v>0</v>
      </c>
      <c r="BE474" s="210"/>
      <c r="BF474" s="196">
        <f t="shared" si="78"/>
        <v>35.19</v>
      </c>
      <c r="BG474" s="210"/>
      <c r="BH474" s="210"/>
    </row>
    <row r="475" spans="1:60" hidden="1">
      <c r="A475" s="210" t="s">
        <v>3046</v>
      </c>
      <c r="B475" s="210" t="s">
        <v>1317</v>
      </c>
      <c r="C475" s="210" t="s">
        <v>1277</v>
      </c>
      <c r="D475" s="210" t="s">
        <v>1409</v>
      </c>
      <c r="E475" s="210" t="s">
        <v>129</v>
      </c>
      <c r="F475" s="210">
        <v>4</v>
      </c>
      <c r="G475" s="210">
        <v>1</v>
      </c>
      <c r="H475" s="210">
        <v>4</v>
      </c>
      <c r="I475" s="210">
        <v>112</v>
      </c>
      <c r="J475" s="210" t="s">
        <v>3047</v>
      </c>
      <c r="K475" s="210" t="s">
        <v>83</v>
      </c>
      <c r="L475" s="210">
        <v>112</v>
      </c>
      <c r="M475" s="210"/>
      <c r="N475" s="210" t="s">
        <v>123</v>
      </c>
      <c r="O475" s="210"/>
      <c r="P475" s="210" t="s">
        <v>1799</v>
      </c>
      <c r="Q475" s="210" t="s">
        <v>129</v>
      </c>
      <c r="R475" s="210"/>
      <c r="S475" s="210" t="s">
        <v>111</v>
      </c>
      <c r="T475" s="210" t="s">
        <v>3048</v>
      </c>
      <c r="U475" s="115" t="s">
        <v>105</v>
      </c>
      <c r="V475" s="210" t="str">
        <f>IF(W475=0,"out of scope",(INDEX('CostModel Coef'!$C$17:$C$18,W475)))</f>
        <v>Elec</v>
      </c>
      <c r="W475" s="210">
        <v>2</v>
      </c>
      <c r="X475" s="210"/>
      <c r="Y475" s="116">
        <f>IFERROR(VLOOKUP(C475,LF_lamp!$A$8:$AI$68,35,0)*F475,0)</f>
        <v>10.6</v>
      </c>
      <c r="Z475" s="210"/>
      <c r="AA475" s="229">
        <f>VLOOKUP(D475,LF_Ballast!$A$8:$N$220,14,FALSE)</f>
        <v>0.9</v>
      </c>
      <c r="AB475" s="229" t="b">
        <f>VLOOKUP(D475,LF_Ballast!$A$8:$I$220,9,FALSE)="Dimming"</f>
        <v>0</v>
      </c>
      <c r="AC475" s="229" t="b">
        <f>VLOOKUP(D475,LF_Ballast!$A$8:$I$220,4,FALSE)="PS"</f>
        <v>0</v>
      </c>
      <c r="AD475" s="210"/>
      <c r="AE475" s="210">
        <f t="shared" si="71"/>
        <v>4</v>
      </c>
      <c r="AF475" s="184">
        <f t="shared" si="72"/>
        <v>0</v>
      </c>
      <c r="AG475" s="184">
        <f t="shared" si="73"/>
        <v>0</v>
      </c>
      <c r="AH475" s="184">
        <f>VLOOKUP($C475,LF_lamp!$A$8:$H$68,8,FALSE)*AE475</f>
        <v>128</v>
      </c>
      <c r="AI475" s="184">
        <f>VLOOKUP($C475,LF_lamp!$A$8:$H$68,8,FALSE)*AF475</f>
        <v>0</v>
      </c>
      <c r="AJ475" s="184">
        <f>VLOOKUP($C475,LF_lamp!$A$8:$H$68,8,FALSE)*AG475</f>
        <v>0</v>
      </c>
      <c r="AK475" s="184">
        <f t="shared" si="80"/>
        <v>1</v>
      </c>
      <c r="AL475" s="184">
        <f t="shared" si="74"/>
        <v>0</v>
      </c>
      <c r="AM475" s="184">
        <f t="shared" si="75"/>
        <v>0</v>
      </c>
      <c r="AN475" s="184"/>
      <c r="AO475" s="184">
        <f>IF($W475&gt;0,INDEX('CostModel Coef'!D$17:D$18,$W475),"")</f>
        <v>21.92</v>
      </c>
      <c r="AP475" s="184">
        <f>IF($W475&gt;0,INDEX('CostModel Coef'!E$17:E$18,$W475),"")</f>
        <v>0.161</v>
      </c>
      <c r="AQ475" s="184">
        <f>IF($W475&gt;0,INDEX('CostModel Coef'!F$17:F$18,$W475),"")</f>
        <v>19</v>
      </c>
      <c r="AR475" s="184">
        <f>IF($W475&gt;0,INDEX('CostModel Coef'!G$17:G$18,$W475),"")</f>
        <v>116</v>
      </c>
      <c r="AS475" s="184">
        <f>IF($W475&gt;0,INDEX('CostModel Coef'!H$17:H$18,$W475),"")</f>
        <v>-11.27</v>
      </c>
      <c r="AT475" s="184">
        <f>IF($W475&gt;0,INDEX('CostModel Coef'!I$17:I$18,$W475),"")</f>
        <v>0.74</v>
      </c>
      <c r="AU475" s="184">
        <f>IF($W475&gt;0,INDEX('CostModel Coef'!J$17:J$18,$W475),"")</f>
        <v>1.18</v>
      </c>
      <c r="AV475" s="184">
        <f>IF($W475&gt;0,INDEX('CostModel Coef'!K$17:K$18,$W475),"")</f>
        <v>31.59</v>
      </c>
      <c r="AW475" s="184">
        <f>IF($W475&gt;0,INDEX('CostModel Coef'!L$17:L$18,$W475),"")</f>
        <v>17.190000000000001</v>
      </c>
      <c r="AX475" s="184">
        <f>IF($W475&gt;0,INDEX('CostModel Coef'!M$17:M$18,$W475),"")</f>
        <v>0</v>
      </c>
      <c r="AY475" s="184">
        <f>IF($W475&gt;0,INDEX('CostModel Coef'!N$17:N$18,$W475),"")</f>
        <v>0</v>
      </c>
      <c r="AZ475" s="184">
        <f>IF($W475&gt;0,INDEX('CostModel Coef'!O$17:O$18,$W475),"")</f>
        <v>-10.14</v>
      </c>
      <c r="BA475" s="184"/>
      <c r="BB475" s="116">
        <f t="shared" si="79"/>
        <v>32.388000000000005</v>
      </c>
      <c r="BC475" s="116">
        <f t="shared" si="76"/>
        <v>0</v>
      </c>
      <c r="BD475" s="116">
        <f t="shared" si="77"/>
        <v>0</v>
      </c>
      <c r="BE475" s="210"/>
      <c r="BF475" s="196">
        <f t="shared" si="78"/>
        <v>42.99</v>
      </c>
      <c r="BG475" s="210"/>
      <c r="BH475" s="210"/>
    </row>
    <row r="476" spans="1:60" hidden="1">
      <c r="A476" s="210" t="s">
        <v>3049</v>
      </c>
      <c r="B476" s="210" t="s">
        <v>1317</v>
      </c>
      <c r="C476" s="210" t="s">
        <v>1277</v>
      </c>
      <c r="D476" s="210" t="s">
        <v>1409</v>
      </c>
      <c r="E476" s="210" t="s">
        <v>129</v>
      </c>
      <c r="F476" s="210">
        <v>4</v>
      </c>
      <c r="G476" s="210">
        <v>2</v>
      </c>
      <c r="H476" s="210">
        <v>2</v>
      </c>
      <c r="I476" s="210">
        <v>118</v>
      </c>
      <c r="J476" s="210" t="s">
        <v>3050</v>
      </c>
      <c r="K476" s="210" t="s">
        <v>83</v>
      </c>
      <c r="L476" s="210">
        <v>118</v>
      </c>
      <c r="M476" s="210"/>
      <c r="N476" s="210" t="s">
        <v>123</v>
      </c>
      <c r="O476" s="210"/>
      <c r="P476" s="210" t="s">
        <v>1799</v>
      </c>
      <c r="Q476" s="210" t="s">
        <v>129</v>
      </c>
      <c r="R476" s="210"/>
      <c r="S476" s="210" t="s">
        <v>111</v>
      </c>
      <c r="T476" s="210" t="s">
        <v>3051</v>
      </c>
      <c r="U476" s="115" t="s">
        <v>105</v>
      </c>
      <c r="V476" s="210" t="str">
        <f>IF(W476=0,"out of scope",(INDEX('CostModel Coef'!$C$17:$C$18,W476)))</f>
        <v>Elec</v>
      </c>
      <c r="W476" s="210">
        <v>2</v>
      </c>
      <c r="X476" s="210"/>
      <c r="Y476" s="116">
        <f>IFERROR(VLOOKUP(C476,LF_lamp!$A$8:$AI$68,35,0)*F476,0)</f>
        <v>10.6</v>
      </c>
      <c r="Z476" s="210"/>
      <c r="AA476" s="229">
        <f>VLOOKUP(D476,LF_Ballast!$A$8:$N$220,14,FALSE)</f>
        <v>0.9</v>
      </c>
      <c r="AB476" s="229" t="b">
        <f>VLOOKUP(D476,LF_Ballast!$A$8:$I$220,9,FALSE)="Dimming"</f>
        <v>0</v>
      </c>
      <c r="AC476" s="229" t="b">
        <f>VLOOKUP(D476,LF_Ballast!$A$8:$I$220,4,FALSE)="PS"</f>
        <v>0</v>
      </c>
      <c r="AD476" s="210"/>
      <c r="AE476" s="210">
        <f t="shared" si="71"/>
        <v>2</v>
      </c>
      <c r="AF476" s="184">
        <f t="shared" si="72"/>
        <v>0</v>
      </c>
      <c r="AG476" s="184">
        <f t="shared" si="73"/>
        <v>0</v>
      </c>
      <c r="AH476" s="184">
        <f>VLOOKUP($C476,LF_lamp!$A$8:$H$68,8,FALSE)*AE476</f>
        <v>64</v>
      </c>
      <c r="AI476" s="184">
        <f>VLOOKUP($C476,LF_lamp!$A$8:$H$68,8,FALSE)*AF476</f>
        <v>0</v>
      </c>
      <c r="AJ476" s="184">
        <f>VLOOKUP($C476,LF_lamp!$A$8:$H$68,8,FALSE)*AG476</f>
        <v>0</v>
      </c>
      <c r="AK476" s="184">
        <f t="shared" si="80"/>
        <v>2</v>
      </c>
      <c r="AL476" s="184">
        <f t="shared" si="74"/>
        <v>0</v>
      </c>
      <c r="AM476" s="184">
        <f t="shared" si="75"/>
        <v>0</v>
      </c>
      <c r="AN476" s="184"/>
      <c r="AO476" s="184">
        <f>IF($W476&gt;0,INDEX('CostModel Coef'!D$17:D$18,$W476),"")</f>
        <v>21.92</v>
      </c>
      <c r="AP476" s="184">
        <f>IF($W476&gt;0,INDEX('CostModel Coef'!E$17:E$18,$W476),"")</f>
        <v>0.161</v>
      </c>
      <c r="AQ476" s="184">
        <f>IF($W476&gt;0,INDEX('CostModel Coef'!F$17:F$18,$W476),"")</f>
        <v>19</v>
      </c>
      <c r="AR476" s="184">
        <f>IF($W476&gt;0,INDEX('CostModel Coef'!G$17:G$18,$W476),"")</f>
        <v>116</v>
      </c>
      <c r="AS476" s="184">
        <f>IF($W476&gt;0,INDEX('CostModel Coef'!H$17:H$18,$W476),"")</f>
        <v>-11.27</v>
      </c>
      <c r="AT476" s="184">
        <f>IF($W476&gt;0,INDEX('CostModel Coef'!I$17:I$18,$W476),"")</f>
        <v>0.74</v>
      </c>
      <c r="AU476" s="184">
        <f>IF($W476&gt;0,INDEX('CostModel Coef'!J$17:J$18,$W476),"")</f>
        <v>1.18</v>
      </c>
      <c r="AV476" s="184">
        <f>IF($W476&gt;0,INDEX('CostModel Coef'!K$17:K$18,$W476),"")</f>
        <v>31.59</v>
      </c>
      <c r="AW476" s="184">
        <f>IF($W476&gt;0,INDEX('CostModel Coef'!L$17:L$18,$W476),"")</f>
        <v>17.190000000000001</v>
      </c>
      <c r="AX476" s="184">
        <f>IF($W476&gt;0,INDEX('CostModel Coef'!M$17:M$18,$W476),"")</f>
        <v>0</v>
      </c>
      <c r="AY476" s="184">
        <f>IF($W476&gt;0,INDEX('CostModel Coef'!N$17:N$18,$W476),"")</f>
        <v>0</v>
      </c>
      <c r="AZ476" s="184">
        <f>IF($W476&gt;0,INDEX('CostModel Coef'!O$17:O$18,$W476),"")</f>
        <v>-10.14</v>
      </c>
      <c r="BA476" s="184"/>
      <c r="BB476" s="116">
        <f t="shared" si="79"/>
        <v>44.168000000000006</v>
      </c>
      <c r="BC476" s="116">
        <f t="shared" si="76"/>
        <v>0</v>
      </c>
      <c r="BD476" s="116">
        <f t="shared" si="77"/>
        <v>0</v>
      </c>
      <c r="BE476" s="210"/>
      <c r="BF476" s="196">
        <f t="shared" si="78"/>
        <v>54.77</v>
      </c>
      <c r="BG476" s="210"/>
      <c r="BH476" s="210"/>
    </row>
    <row r="477" spans="1:60" hidden="1">
      <c r="A477" s="210" t="s">
        <v>3052</v>
      </c>
      <c r="B477" s="210" t="s">
        <v>1317</v>
      </c>
      <c r="C477" s="210" t="s">
        <v>1277</v>
      </c>
      <c r="D477" s="210" t="s">
        <v>1409</v>
      </c>
      <c r="E477" s="210" t="s">
        <v>129</v>
      </c>
      <c r="F477" s="210">
        <v>5</v>
      </c>
      <c r="G477" s="210">
        <v>2</v>
      </c>
      <c r="H477" s="210" t="s">
        <v>3053</v>
      </c>
      <c r="I477" s="210">
        <v>148</v>
      </c>
      <c r="J477" s="210" t="s">
        <v>3054</v>
      </c>
      <c r="K477" s="210" t="s">
        <v>83</v>
      </c>
      <c r="L477" s="210">
        <v>148</v>
      </c>
      <c r="M477" s="210"/>
      <c r="N477" s="210" t="s">
        <v>123</v>
      </c>
      <c r="O477" s="210"/>
      <c r="P477" s="210" t="s">
        <v>1799</v>
      </c>
      <c r="Q477" s="210" t="s">
        <v>129</v>
      </c>
      <c r="R477" s="210"/>
      <c r="S477" s="210" t="s">
        <v>111</v>
      </c>
      <c r="T477" s="210" t="s">
        <v>3055</v>
      </c>
      <c r="U477" s="115" t="s">
        <v>105</v>
      </c>
      <c r="V477" s="210" t="str">
        <f>IF(W477=0,"out of scope",(INDEX('CostModel Coef'!$C$17:$C$18,W477)))</f>
        <v>Elec</v>
      </c>
      <c r="W477" s="210">
        <v>2</v>
      </c>
      <c r="X477" s="210"/>
      <c r="Y477" s="116">
        <f>IFERROR(VLOOKUP(C477,LF_lamp!$A$8:$AI$68,35,0)*F477,0)</f>
        <v>13.25</v>
      </c>
      <c r="Z477" s="210"/>
      <c r="AA477" s="229">
        <f>VLOOKUP(D477,LF_Ballast!$A$8:$N$220,14,FALSE)</f>
        <v>0.9</v>
      </c>
      <c r="AB477" s="229" t="b">
        <f>VLOOKUP(D477,LF_Ballast!$A$8:$I$220,9,FALSE)="Dimming"</f>
        <v>0</v>
      </c>
      <c r="AC477" s="229" t="b">
        <f>VLOOKUP(D477,LF_Ballast!$A$8:$I$220,4,FALSE)="PS"</f>
        <v>0</v>
      </c>
      <c r="AD477" s="210"/>
      <c r="AE477" s="210">
        <f t="shared" si="71"/>
        <v>2</v>
      </c>
      <c r="AF477" s="184">
        <f t="shared" si="72"/>
        <v>3</v>
      </c>
      <c r="AG477" s="184">
        <f t="shared" si="73"/>
        <v>0</v>
      </c>
      <c r="AH477" s="184">
        <f>VLOOKUP($C477,LF_lamp!$A$8:$H$68,8,FALSE)*AE477</f>
        <v>64</v>
      </c>
      <c r="AI477" s="184">
        <f>VLOOKUP($C477,LF_lamp!$A$8:$H$68,8,FALSE)*AF477</f>
        <v>96</v>
      </c>
      <c r="AJ477" s="184">
        <f>VLOOKUP($C477,LF_lamp!$A$8:$H$68,8,FALSE)*AG477</f>
        <v>0</v>
      </c>
      <c r="AK477" s="184">
        <f t="shared" si="80"/>
        <v>1</v>
      </c>
      <c r="AL477" s="184">
        <f t="shared" si="74"/>
        <v>1</v>
      </c>
      <c r="AM477" s="184">
        <f t="shared" si="75"/>
        <v>0</v>
      </c>
      <c r="AN477" s="184"/>
      <c r="AO477" s="184">
        <f>IF($W477&gt;0,INDEX('CostModel Coef'!D$17:D$18,$W477),"")</f>
        <v>21.92</v>
      </c>
      <c r="AP477" s="184">
        <f>IF($W477&gt;0,INDEX('CostModel Coef'!E$17:E$18,$W477),"")</f>
        <v>0.161</v>
      </c>
      <c r="AQ477" s="184">
        <f>IF($W477&gt;0,INDEX('CostModel Coef'!F$17:F$18,$W477),"")</f>
        <v>19</v>
      </c>
      <c r="AR477" s="184">
        <f>IF($W477&gt;0,INDEX('CostModel Coef'!G$17:G$18,$W477),"")</f>
        <v>116</v>
      </c>
      <c r="AS477" s="184">
        <f>IF($W477&gt;0,INDEX('CostModel Coef'!H$17:H$18,$W477),"")</f>
        <v>-11.27</v>
      </c>
      <c r="AT477" s="184">
        <f>IF($W477&gt;0,INDEX('CostModel Coef'!I$17:I$18,$W477),"")</f>
        <v>0.74</v>
      </c>
      <c r="AU477" s="184">
        <f>IF($W477&gt;0,INDEX('CostModel Coef'!J$17:J$18,$W477),"")</f>
        <v>1.18</v>
      </c>
      <c r="AV477" s="184">
        <f>IF($W477&gt;0,INDEX('CostModel Coef'!K$17:K$18,$W477),"")</f>
        <v>31.59</v>
      </c>
      <c r="AW477" s="184">
        <f>IF($W477&gt;0,INDEX('CostModel Coef'!L$17:L$18,$W477),"")</f>
        <v>17.190000000000001</v>
      </c>
      <c r="AX477" s="184">
        <f>IF($W477&gt;0,INDEX('CostModel Coef'!M$17:M$18,$W477),"")</f>
        <v>0</v>
      </c>
      <c r="AY477" s="184">
        <f>IF($W477&gt;0,INDEX('CostModel Coef'!N$17:N$18,$W477),"")</f>
        <v>0</v>
      </c>
      <c r="AZ477" s="184">
        <f>IF($W477&gt;0,INDEX('CostModel Coef'!O$17:O$18,$W477),"")</f>
        <v>-10.14</v>
      </c>
      <c r="BA477" s="184"/>
      <c r="BB477" s="116">
        <f t="shared" si="79"/>
        <v>22.084000000000003</v>
      </c>
      <c r="BC477" s="116">
        <f t="shared" si="76"/>
        <v>27.236000000000004</v>
      </c>
      <c r="BD477" s="116">
        <f t="shared" si="77"/>
        <v>0</v>
      </c>
      <c r="BE477" s="210"/>
      <c r="BF477" s="196">
        <f t="shared" si="78"/>
        <v>62.57</v>
      </c>
      <c r="BG477" s="210"/>
      <c r="BH477" s="210"/>
    </row>
    <row r="478" spans="1:60" hidden="1">
      <c r="A478" s="210" t="s">
        <v>3056</v>
      </c>
      <c r="B478" s="210" t="s">
        <v>1317</v>
      </c>
      <c r="C478" s="210" t="s">
        <v>1277</v>
      </c>
      <c r="D478" s="210" t="s">
        <v>1409</v>
      </c>
      <c r="E478" s="210" t="s">
        <v>129</v>
      </c>
      <c r="F478" s="210">
        <v>6</v>
      </c>
      <c r="G478" s="210">
        <v>2</v>
      </c>
      <c r="H478" s="210">
        <v>3</v>
      </c>
      <c r="I478" s="210">
        <v>175</v>
      </c>
      <c r="J478" s="210" t="s">
        <v>3057</v>
      </c>
      <c r="K478" s="210" t="s">
        <v>83</v>
      </c>
      <c r="L478" s="210">
        <v>175</v>
      </c>
      <c r="M478" s="210"/>
      <c r="N478" s="210" t="s">
        <v>123</v>
      </c>
      <c r="O478" s="210"/>
      <c r="P478" s="210" t="s">
        <v>1799</v>
      </c>
      <c r="Q478" s="210" t="s">
        <v>129</v>
      </c>
      <c r="R478" s="210"/>
      <c r="S478" s="210" t="s">
        <v>111</v>
      </c>
      <c r="T478" s="210" t="s">
        <v>3058</v>
      </c>
      <c r="U478" s="115" t="s">
        <v>105</v>
      </c>
      <c r="V478" s="210" t="str">
        <f>IF(W478=0,"out of scope",(INDEX('CostModel Coef'!$C$17:$C$18,W478)))</f>
        <v>Elec</v>
      </c>
      <c r="W478" s="210">
        <v>2</v>
      </c>
      <c r="X478" s="210"/>
      <c r="Y478" s="116">
        <f>IFERROR(VLOOKUP(C478,LF_lamp!$A$8:$AI$68,35,0)*F478,0)</f>
        <v>15.899999999999999</v>
      </c>
      <c r="Z478" s="210"/>
      <c r="AA478" s="229">
        <f>VLOOKUP(D478,LF_Ballast!$A$8:$N$220,14,FALSE)</f>
        <v>0.9</v>
      </c>
      <c r="AB478" s="229" t="b">
        <f>VLOOKUP(D478,LF_Ballast!$A$8:$I$220,9,FALSE)="Dimming"</f>
        <v>0</v>
      </c>
      <c r="AC478" s="229" t="b">
        <f>VLOOKUP(D478,LF_Ballast!$A$8:$I$220,4,FALSE)="PS"</f>
        <v>0</v>
      </c>
      <c r="AD478" s="210"/>
      <c r="AE478" s="210">
        <f t="shared" si="71"/>
        <v>3</v>
      </c>
      <c r="AF478" s="184">
        <f t="shared" si="72"/>
        <v>0</v>
      </c>
      <c r="AG478" s="184">
        <f t="shared" si="73"/>
        <v>0</v>
      </c>
      <c r="AH478" s="184">
        <f>VLOOKUP($C478,LF_lamp!$A$8:$H$68,8,FALSE)*AE478</f>
        <v>96</v>
      </c>
      <c r="AI478" s="184">
        <f>VLOOKUP($C478,LF_lamp!$A$8:$H$68,8,FALSE)*AF478</f>
        <v>0</v>
      </c>
      <c r="AJ478" s="184">
        <f>VLOOKUP($C478,LF_lamp!$A$8:$H$68,8,FALSE)*AG478</f>
        <v>0</v>
      </c>
      <c r="AK478" s="184">
        <f t="shared" si="80"/>
        <v>2</v>
      </c>
      <c r="AL478" s="184">
        <f t="shared" si="74"/>
        <v>0</v>
      </c>
      <c r="AM478" s="184">
        <f t="shared" si="75"/>
        <v>0</v>
      </c>
      <c r="AN478" s="184"/>
      <c r="AO478" s="184">
        <f>IF($W478&gt;0,INDEX('CostModel Coef'!D$17:D$18,$W478),"")</f>
        <v>21.92</v>
      </c>
      <c r="AP478" s="184">
        <f>IF($W478&gt;0,INDEX('CostModel Coef'!E$17:E$18,$W478),"")</f>
        <v>0.161</v>
      </c>
      <c r="AQ478" s="184">
        <f>IF($W478&gt;0,INDEX('CostModel Coef'!F$17:F$18,$W478),"")</f>
        <v>19</v>
      </c>
      <c r="AR478" s="184">
        <f>IF($W478&gt;0,INDEX('CostModel Coef'!G$17:G$18,$W478),"")</f>
        <v>116</v>
      </c>
      <c r="AS478" s="184">
        <f>IF($W478&gt;0,INDEX('CostModel Coef'!H$17:H$18,$W478),"")</f>
        <v>-11.27</v>
      </c>
      <c r="AT478" s="184">
        <f>IF($W478&gt;0,INDEX('CostModel Coef'!I$17:I$18,$W478),"")</f>
        <v>0.74</v>
      </c>
      <c r="AU478" s="184">
        <f>IF($W478&gt;0,INDEX('CostModel Coef'!J$17:J$18,$W478),"")</f>
        <v>1.18</v>
      </c>
      <c r="AV478" s="184">
        <f>IF($W478&gt;0,INDEX('CostModel Coef'!K$17:K$18,$W478),"")</f>
        <v>31.59</v>
      </c>
      <c r="AW478" s="184">
        <f>IF($W478&gt;0,INDEX('CostModel Coef'!L$17:L$18,$W478),"")</f>
        <v>17.190000000000001</v>
      </c>
      <c r="AX478" s="184">
        <f>IF($W478&gt;0,INDEX('CostModel Coef'!M$17:M$18,$W478),"")</f>
        <v>0</v>
      </c>
      <c r="AY478" s="184">
        <f>IF($W478&gt;0,INDEX('CostModel Coef'!N$17:N$18,$W478),"")</f>
        <v>0</v>
      </c>
      <c r="AZ478" s="184">
        <f>IF($W478&gt;0,INDEX('CostModel Coef'!O$17:O$18,$W478),"")</f>
        <v>-10.14</v>
      </c>
      <c r="BA478" s="184"/>
      <c r="BB478" s="116">
        <f t="shared" si="79"/>
        <v>54.472000000000008</v>
      </c>
      <c r="BC478" s="116">
        <f t="shared" si="76"/>
        <v>0</v>
      </c>
      <c r="BD478" s="116">
        <f t="shared" si="77"/>
        <v>0</v>
      </c>
      <c r="BE478" s="210"/>
      <c r="BF478" s="196">
        <f t="shared" si="78"/>
        <v>70.37</v>
      </c>
      <c r="BG478" s="210"/>
      <c r="BH478" s="210"/>
    </row>
    <row r="479" spans="1:60" hidden="1">
      <c r="A479" s="210" t="s">
        <v>3059</v>
      </c>
      <c r="B479" s="210" t="s">
        <v>1317</v>
      </c>
      <c r="C479" s="210" t="s">
        <v>1277</v>
      </c>
      <c r="D479" s="210" t="s">
        <v>1409</v>
      </c>
      <c r="E479" s="210" t="s">
        <v>129</v>
      </c>
      <c r="F479" s="210">
        <v>8</v>
      </c>
      <c r="G479" s="210">
        <v>2</v>
      </c>
      <c r="H479" s="210">
        <v>4</v>
      </c>
      <c r="I479" s="210">
        <v>224</v>
      </c>
      <c r="J479" s="210" t="s">
        <v>3060</v>
      </c>
      <c r="K479" s="210" t="s">
        <v>83</v>
      </c>
      <c r="L479" s="210">
        <v>224</v>
      </c>
      <c r="M479" s="210"/>
      <c r="N479" s="210" t="s">
        <v>123</v>
      </c>
      <c r="O479" s="210"/>
      <c r="P479" s="210" t="s">
        <v>1799</v>
      </c>
      <c r="Q479" s="210" t="s">
        <v>129</v>
      </c>
      <c r="R479" s="210"/>
      <c r="S479" s="210" t="s">
        <v>111</v>
      </c>
      <c r="T479" s="210" t="s">
        <v>3061</v>
      </c>
      <c r="U479" s="115" t="s">
        <v>105</v>
      </c>
      <c r="V479" s="210" t="str">
        <f>IF(W479=0,"out of scope",(INDEX('CostModel Coef'!$C$17:$C$18,W479)))</f>
        <v>Elec</v>
      </c>
      <c r="W479" s="210">
        <v>2</v>
      </c>
      <c r="X479" s="210"/>
      <c r="Y479" s="116">
        <f>IFERROR(VLOOKUP(C479,LF_lamp!$A$8:$AI$68,35,0)*F479,0)</f>
        <v>21.2</v>
      </c>
      <c r="Z479" s="210"/>
      <c r="AA479" s="229">
        <f>VLOOKUP(D479,LF_Ballast!$A$8:$N$220,14,FALSE)</f>
        <v>0.9</v>
      </c>
      <c r="AB479" s="229" t="b">
        <f>VLOOKUP(D479,LF_Ballast!$A$8:$I$220,9,FALSE)="Dimming"</f>
        <v>0</v>
      </c>
      <c r="AC479" s="229" t="b">
        <f>VLOOKUP(D479,LF_Ballast!$A$8:$I$220,4,FALSE)="PS"</f>
        <v>0</v>
      </c>
      <c r="AD479" s="210"/>
      <c r="AE479" s="210">
        <f t="shared" si="71"/>
        <v>4</v>
      </c>
      <c r="AF479" s="184">
        <f t="shared" si="72"/>
        <v>0</v>
      </c>
      <c r="AG479" s="184">
        <f t="shared" si="73"/>
        <v>0</v>
      </c>
      <c r="AH479" s="184">
        <f>VLOOKUP($C479,LF_lamp!$A$8:$H$68,8,FALSE)*AE479</f>
        <v>128</v>
      </c>
      <c r="AI479" s="184">
        <f>VLOOKUP($C479,LF_lamp!$A$8:$H$68,8,FALSE)*AF479</f>
        <v>0</v>
      </c>
      <c r="AJ479" s="184">
        <f>VLOOKUP($C479,LF_lamp!$A$8:$H$68,8,FALSE)*AG479</f>
        <v>0</v>
      </c>
      <c r="AK479" s="184">
        <f t="shared" si="80"/>
        <v>2</v>
      </c>
      <c r="AL479" s="184">
        <f t="shared" si="74"/>
        <v>0</v>
      </c>
      <c r="AM479" s="184">
        <f t="shared" si="75"/>
        <v>0</v>
      </c>
      <c r="AN479" s="184"/>
      <c r="AO479" s="184">
        <f>IF($W479&gt;0,INDEX('CostModel Coef'!D$17:D$18,$W479),"")</f>
        <v>21.92</v>
      </c>
      <c r="AP479" s="184">
        <f>IF($W479&gt;0,INDEX('CostModel Coef'!E$17:E$18,$W479),"")</f>
        <v>0.161</v>
      </c>
      <c r="AQ479" s="184">
        <f>IF($W479&gt;0,INDEX('CostModel Coef'!F$17:F$18,$W479),"")</f>
        <v>19</v>
      </c>
      <c r="AR479" s="184">
        <f>IF($W479&gt;0,INDEX('CostModel Coef'!G$17:G$18,$W479),"")</f>
        <v>116</v>
      </c>
      <c r="AS479" s="184">
        <f>IF($W479&gt;0,INDEX('CostModel Coef'!H$17:H$18,$W479),"")</f>
        <v>-11.27</v>
      </c>
      <c r="AT479" s="184">
        <f>IF($W479&gt;0,INDEX('CostModel Coef'!I$17:I$18,$W479),"")</f>
        <v>0.74</v>
      </c>
      <c r="AU479" s="184">
        <f>IF($W479&gt;0,INDEX('CostModel Coef'!J$17:J$18,$W479),"")</f>
        <v>1.18</v>
      </c>
      <c r="AV479" s="184">
        <f>IF($W479&gt;0,INDEX('CostModel Coef'!K$17:K$18,$W479),"")</f>
        <v>31.59</v>
      </c>
      <c r="AW479" s="184">
        <f>IF($W479&gt;0,INDEX('CostModel Coef'!L$17:L$18,$W479),"")</f>
        <v>17.190000000000001</v>
      </c>
      <c r="AX479" s="184">
        <f>IF($W479&gt;0,INDEX('CostModel Coef'!M$17:M$18,$W479),"")</f>
        <v>0</v>
      </c>
      <c r="AY479" s="184">
        <f>IF($W479&gt;0,INDEX('CostModel Coef'!N$17:N$18,$W479),"")</f>
        <v>0</v>
      </c>
      <c r="AZ479" s="184">
        <f>IF($W479&gt;0,INDEX('CostModel Coef'!O$17:O$18,$W479),"")</f>
        <v>-10.14</v>
      </c>
      <c r="BA479" s="184"/>
      <c r="BB479" s="116">
        <f t="shared" si="79"/>
        <v>64.77600000000001</v>
      </c>
      <c r="BC479" s="116">
        <f t="shared" si="76"/>
        <v>0</v>
      </c>
      <c r="BD479" s="116">
        <f t="shared" si="77"/>
        <v>0</v>
      </c>
      <c r="BE479" s="210"/>
      <c r="BF479" s="196">
        <f t="shared" si="78"/>
        <v>85.98</v>
      </c>
      <c r="BG479" s="210"/>
      <c r="BH479" s="210"/>
    </row>
    <row r="480" spans="1:60" hidden="1">
      <c r="A480" s="210" t="s">
        <v>3062</v>
      </c>
      <c r="B480" s="210" t="s">
        <v>1317</v>
      </c>
      <c r="C480" s="210" t="s">
        <v>1277</v>
      </c>
      <c r="D480" s="210" t="s">
        <v>1409</v>
      </c>
      <c r="E480" s="210" t="s">
        <v>129</v>
      </c>
      <c r="F480" s="210">
        <v>1</v>
      </c>
      <c r="G480" s="210">
        <v>0.25</v>
      </c>
      <c r="H480" s="210">
        <v>4</v>
      </c>
      <c r="I480" s="210">
        <v>28</v>
      </c>
      <c r="J480" s="210" t="s">
        <v>3063</v>
      </c>
      <c r="K480" s="210" t="s">
        <v>83</v>
      </c>
      <c r="L480" s="210">
        <v>28</v>
      </c>
      <c r="M480" s="210"/>
      <c r="N480" s="210" t="s">
        <v>123</v>
      </c>
      <c r="O480" s="210"/>
      <c r="P480" s="210" t="s">
        <v>1799</v>
      </c>
      <c r="Q480" s="210" t="s">
        <v>129</v>
      </c>
      <c r="R480" s="210"/>
      <c r="S480" s="210" t="s">
        <v>111</v>
      </c>
      <c r="T480" s="210" t="s">
        <v>3064</v>
      </c>
      <c r="U480" s="115" t="s">
        <v>105</v>
      </c>
      <c r="V480" s="210" t="str">
        <f>IF(W480=0,"out of scope",(INDEX('CostModel Coef'!$C$17:$C$18,W480)))</f>
        <v>Elec</v>
      </c>
      <c r="W480" s="210">
        <v>2</v>
      </c>
      <c r="X480" s="210"/>
      <c r="Y480" s="116">
        <f>IFERROR(VLOOKUP(C480,LF_lamp!$A$8:$AI$68,35,0)*F480,0)</f>
        <v>2.65</v>
      </c>
      <c r="Z480" s="210"/>
      <c r="AA480" s="229">
        <f>VLOOKUP(D480,LF_Ballast!$A$8:$N$220,14,FALSE)</f>
        <v>0.9</v>
      </c>
      <c r="AB480" s="229" t="b">
        <f>VLOOKUP(D480,LF_Ballast!$A$8:$I$220,9,FALSE)="Dimming"</f>
        <v>0</v>
      </c>
      <c r="AC480" s="229" t="b">
        <f>VLOOKUP(D480,LF_Ballast!$A$8:$I$220,4,FALSE)="PS"</f>
        <v>0</v>
      </c>
      <c r="AD480" s="210"/>
      <c r="AE480" s="210">
        <f t="shared" si="71"/>
        <v>4</v>
      </c>
      <c r="AF480" s="184">
        <f t="shared" si="72"/>
        <v>0</v>
      </c>
      <c r="AG480" s="184">
        <f t="shared" si="73"/>
        <v>0</v>
      </c>
      <c r="AH480" s="184">
        <f>VLOOKUP($C480,LF_lamp!$A$8:$H$68,8,FALSE)*AE480</f>
        <v>128</v>
      </c>
      <c r="AI480" s="184">
        <f>VLOOKUP($C480,LF_lamp!$A$8:$H$68,8,FALSE)*AF480</f>
        <v>0</v>
      </c>
      <c r="AJ480" s="184">
        <f>VLOOKUP($C480,LF_lamp!$A$8:$H$68,8,FALSE)*AG480</f>
        <v>0</v>
      </c>
      <c r="AK480" s="184">
        <f t="shared" si="80"/>
        <v>0.25</v>
      </c>
      <c r="AL480" s="184">
        <f t="shared" si="74"/>
        <v>0</v>
      </c>
      <c r="AM480" s="184">
        <f t="shared" si="75"/>
        <v>0</v>
      </c>
      <c r="AN480" s="184"/>
      <c r="AO480" s="184">
        <f>IF($W480&gt;0,INDEX('CostModel Coef'!D$17:D$18,$W480),"")</f>
        <v>21.92</v>
      </c>
      <c r="AP480" s="184">
        <f>IF($W480&gt;0,INDEX('CostModel Coef'!E$17:E$18,$W480),"")</f>
        <v>0.161</v>
      </c>
      <c r="AQ480" s="184">
        <f>IF($W480&gt;0,INDEX('CostModel Coef'!F$17:F$18,$W480),"")</f>
        <v>19</v>
      </c>
      <c r="AR480" s="184">
        <f>IF($W480&gt;0,INDEX('CostModel Coef'!G$17:G$18,$W480),"")</f>
        <v>116</v>
      </c>
      <c r="AS480" s="184">
        <f>IF($W480&gt;0,INDEX('CostModel Coef'!H$17:H$18,$W480),"")</f>
        <v>-11.27</v>
      </c>
      <c r="AT480" s="184">
        <f>IF($W480&gt;0,INDEX('CostModel Coef'!I$17:I$18,$W480),"")</f>
        <v>0.74</v>
      </c>
      <c r="AU480" s="184">
        <f>IF($W480&gt;0,INDEX('CostModel Coef'!J$17:J$18,$W480),"")</f>
        <v>1.18</v>
      </c>
      <c r="AV480" s="184">
        <f>IF($W480&gt;0,INDEX('CostModel Coef'!K$17:K$18,$W480),"")</f>
        <v>31.59</v>
      </c>
      <c r="AW480" s="184">
        <f>IF($W480&gt;0,INDEX('CostModel Coef'!L$17:L$18,$W480),"")</f>
        <v>17.190000000000001</v>
      </c>
      <c r="AX480" s="184">
        <f>IF($W480&gt;0,INDEX('CostModel Coef'!M$17:M$18,$W480),"")</f>
        <v>0</v>
      </c>
      <c r="AY480" s="184">
        <f>IF($W480&gt;0,INDEX('CostModel Coef'!N$17:N$18,$W480),"")</f>
        <v>0</v>
      </c>
      <c r="AZ480" s="184">
        <f>IF($W480&gt;0,INDEX('CostModel Coef'!O$17:O$18,$W480),"")</f>
        <v>-10.14</v>
      </c>
      <c r="BA480" s="184"/>
      <c r="BB480" s="116">
        <f t="shared" si="79"/>
        <v>8.0970000000000013</v>
      </c>
      <c r="BC480" s="116">
        <f t="shared" si="76"/>
        <v>0</v>
      </c>
      <c r="BD480" s="116">
        <f t="shared" si="77"/>
        <v>0</v>
      </c>
      <c r="BE480" s="210"/>
      <c r="BF480" s="196">
        <f t="shared" si="78"/>
        <v>10.75</v>
      </c>
      <c r="BG480" s="210"/>
      <c r="BH480" s="210"/>
    </row>
    <row r="481" spans="1:60" hidden="1">
      <c r="A481" s="210" t="s">
        <v>3065</v>
      </c>
      <c r="B481" s="210" t="s">
        <v>1811</v>
      </c>
      <c r="C481" s="210" t="s">
        <v>1277</v>
      </c>
      <c r="D481" s="210" t="s">
        <v>1409</v>
      </c>
      <c r="E481" s="210" t="s">
        <v>129</v>
      </c>
      <c r="F481" s="210">
        <v>1</v>
      </c>
      <c r="G481" s="210">
        <v>0.33</v>
      </c>
      <c r="H481" s="210">
        <v>3</v>
      </c>
      <c r="I481" s="210">
        <v>30.5</v>
      </c>
      <c r="J481" s="210" t="s">
        <v>1833</v>
      </c>
      <c r="K481" s="210" t="s">
        <v>83</v>
      </c>
      <c r="L481" s="210">
        <v>30.5</v>
      </c>
      <c r="M481" s="210"/>
      <c r="N481" s="210" t="s">
        <v>123</v>
      </c>
      <c r="O481" s="210"/>
      <c r="P481" s="210" t="s">
        <v>1799</v>
      </c>
      <c r="Q481" s="210" t="s">
        <v>129</v>
      </c>
      <c r="R481" s="210"/>
      <c r="S481" s="210" t="s">
        <v>111</v>
      </c>
      <c r="T481" s="210" t="s">
        <v>3066</v>
      </c>
      <c r="U481" s="115" t="s">
        <v>105</v>
      </c>
      <c r="V481" s="210" t="str">
        <f>IF(W481=0,"out of scope",(INDEX('CostModel Coef'!$C$17:$C$18,W481)))</f>
        <v>Elec</v>
      </c>
      <c r="W481" s="210">
        <v>2</v>
      </c>
      <c r="X481" s="210"/>
      <c r="Y481" s="116">
        <f>IFERROR(VLOOKUP(C481,LF_lamp!$A$8:$AI$68,35,0)*F481,0)</f>
        <v>2.65</v>
      </c>
      <c r="Z481" s="210"/>
      <c r="AA481" s="229">
        <f>VLOOKUP(D481,LF_Ballast!$A$8:$N$220,14,FALSE)</f>
        <v>0.9</v>
      </c>
      <c r="AB481" s="229" t="b">
        <f>VLOOKUP(D481,LF_Ballast!$A$8:$I$220,9,FALSE)="Dimming"</f>
        <v>0</v>
      </c>
      <c r="AC481" s="229" t="b">
        <f>VLOOKUP(D481,LF_Ballast!$A$8:$I$220,4,FALSE)="PS"</f>
        <v>0</v>
      </c>
      <c r="AD481" s="210"/>
      <c r="AE481" s="210">
        <f t="shared" si="71"/>
        <v>3</v>
      </c>
      <c r="AF481" s="184">
        <f t="shared" si="72"/>
        <v>0</v>
      </c>
      <c r="AG481" s="184">
        <f t="shared" si="73"/>
        <v>0</v>
      </c>
      <c r="AH481" s="184">
        <f>VLOOKUP($C481,LF_lamp!$A$8:$H$68,8,FALSE)*AE481</f>
        <v>96</v>
      </c>
      <c r="AI481" s="184">
        <f>VLOOKUP($C481,LF_lamp!$A$8:$H$68,8,FALSE)*AF481</f>
        <v>0</v>
      </c>
      <c r="AJ481" s="184">
        <f>VLOOKUP($C481,LF_lamp!$A$8:$H$68,8,FALSE)*AG481</f>
        <v>0</v>
      </c>
      <c r="AK481" s="184">
        <f t="shared" si="80"/>
        <v>0.33</v>
      </c>
      <c r="AL481" s="184">
        <f t="shared" si="74"/>
        <v>0</v>
      </c>
      <c r="AM481" s="184">
        <f t="shared" si="75"/>
        <v>0</v>
      </c>
      <c r="AN481" s="184"/>
      <c r="AO481" s="184">
        <f>IF($W481&gt;0,INDEX('CostModel Coef'!D$17:D$18,$W481),"")</f>
        <v>21.92</v>
      </c>
      <c r="AP481" s="184">
        <f>IF($W481&gt;0,INDEX('CostModel Coef'!E$17:E$18,$W481),"")</f>
        <v>0.161</v>
      </c>
      <c r="AQ481" s="184">
        <f>IF($W481&gt;0,INDEX('CostModel Coef'!F$17:F$18,$W481),"")</f>
        <v>19</v>
      </c>
      <c r="AR481" s="184">
        <f>IF($W481&gt;0,INDEX('CostModel Coef'!G$17:G$18,$W481),"")</f>
        <v>116</v>
      </c>
      <c r="AS481" s="184">
        <f>IF($W481&gt;0,INDEX('CostModel Coef'!H$17:H$18,$W481),"")</f>
        <v>-11.27</v>
      </c>
      <c r="AT481" s="184">
        <f>IF($W481&gt;0,INDEX('CostModel Coef'!I$17:I$18,$W481),"")</f>
        <v>0.74</v>
      </c>
      <c r="AU481" s="184">
        <f>IF($W481&gt;0,INDEX('CostModel Coef'!J$17:J$18,$W481),"")</f>
        <v>1.18</v>
      </c>
      <c r="AV481" s="184">
        <f>IF($W481&gt;0,INDEX('CostModel Coef'!K$17:K$18,$W481),"")</f>
        <v>31.59</v>
      </c>
      <c r="AW481" s="184">
        <f>IF($W481&gt;0,INDEX('CostModel Coef'!L$17:L$18,$W481),"")</f>
        <v>17.190000000000001</v>
      </c>
      <c r="AX481" s="184">
        <f>IF($W481&gt;0,INDEX('CostModel Coef'!M$17:M$18,$W481),"")</f>
        <v>0</v>
      </c>
      <c r="AY481" s="184">
        <f>IF($W481&gt;0,INDEX('CostModel Coef'!N$17:N$18,$W481),"")</f>
        <v>0</v>
      </c>
      <c r="AZ481" s="184">
        <f>IF($W481&gt;0,INDEX('CostModel Coef'!O$17:O$18,$W481),"")</f>
        <v>-10.14</v>
      </c>
      <c r="BA481" s="184"/>
      <c r="BB481" s="116">
        <f t="shared" si="79"/>
        <v>8.9878800000000023</v>
      </c>
      <c r="BC481" s="116">
        <f t="shared" si="76"/>
        <v>0</v>
      </c>
      <c r="BD481" s="116">
        <f t="shared" si="77"/>
        <v>0</v>
      </c>
      <c r="BE481" s="210"/>
      <c r="BF481" s="196">
        <f t="shared" si="78"/>
        <v>11.64</v>
      </c>
      <c r="BG481" s="210"/>
      <c r="BH481" s="210"/>
    </row>
    <row r="482" spans="1:60" hidden="1">
      <c r="A482" s="210" t="s">
        <v>3067</v>
      </c>
      <c r="B482" s="210" t="s">
        <v>1811</v>
      </c>
      <c r="C482" s="210" t="s">
        <v>1277</v>
      </c>
      <c r="D482" s="210" t="s">
        <v>1409</v>
      </c>
      <c r="E482" s="210" t="s">
        <v>129</v>
      </c>
      <c r="F482" s="210">
        <v>1</v>
      </c>
      <c r="G482" s="210">
        <v>0.33</v>
      </c>
      <c r="H482" s="210">
        <v>3</v>
      </c>
      <c r="I482" s="210">
        <v>31</v>
      </c>
      <c r="J482" s="210" t="s">
        <v>1833</v>
      </c>
      <c r="K482" s="210" t="s">
        <v>83</v>
      </c>
      <c r="L482" s="210">
        <v>31</v>
      </c>
      <c r="M482" s="210"/>
      <c r="N482" s="210" t="s">
        <v>123</v>
      </c>
      <c r="O482" s="210"/>
      <c r="P482" s="210" t="s">
        <v>1799</v>
      </c>
      <c r="Q482" s="210" t="s">
        <v>129</v>
      </c>
      <c r="R482" s="210"/>
      <c r="S482" s="210" t="s">
        <v>111</v>
      </c>
      <c r="T482" s="210" t="s">
        <v>3068</v>
      </c>
      <c r="U482" s="115" t="s">
        <v>105</v>
      </c>
      <c r="V482" s="210" t="str">
        <f>IF(W482=0,"out of scope",(INDEX('CostModel Coef'!$C$17:$C$18,W482)))</f>
        <v>Elec</v>
      </c>
      <c r="W482" s="210">
        <v>2</v>
      </c>
      <c r="X482" s="210"/>
      <c r="Y482" s="116">
        <f>IFERROR(VLOOKUP(C482,LF_lamp!$A$8:$AI$68,35,0)*F482,0)</f>
        <v>2.65</v>
      </c>
      <c r="Z482" s="210"/>
      <c r="AA482" s="229">
        <f>VLOOKUP(D482,LF_Ballast!$A$8:$N$220,14,FALSE)</f>
        <v>0.9</v>
      </c>
      <c r="AB482" s="229" t="b">
        <f>VLOOKUP(D482,LF_Ballast!$A$8:$I$220,9,FALSE)="Dimming"</f>
        <v>0</v>
      </c>
      <c r="AC482" s="229" t="b">
        <f>VLOOKUP(D482,LF_Ballast!$A$8:$I$220,4,FALSE)="PS"</f>
        <v>0</v>
      </c>
      <c r="AD482" s="210"/>
      <c r="AE482" s="210">
        <f t="shared" si="71"/>
        <v>3</v>
      </c>
      <c r="AF482" s="184">
        <f t="shared" si="72"/>
        <v>0</v>
      </c>
      <c r="AG482" s="184">
        <f t="shared" si="73"/>
        <v>0</v>
      </c>
      <c r="AH482" s="184">
        <f>VLOOKUP($C482,LF_lamp!$A$8:$H$68,8,FALSE)*AE482</f>
        <v>96</v>
      </c>
      <c r="AI482" s="184">
        <f>VLOOKUP($C482,LF_lamp!$A$8:$H$68,8,FALSE)*AF482</f>
        <v>0</v>
      </c>
      <c r="AJ482" s="184">
        <f>VLOOKUP($C482,LF_lamp!$A$8:$H$68,8,FALSE)*AG482</f>
        <v>0</v>
      </c>
      <c r="AK482" s="184">
        <f t="shared" si="80"/>
        <v>0.33</v>
      </c>
      <c r="AL482" s="184">
        <f t="shared" si="74"/>
        <v>0</v>
      </c>
      <c r="AM482" s="184">
        <f t="shared" si="75"/>
        <v>0</v>
      </c>
      <c r="AN482" s="184"/>
      <c r="AO482" s="184">
        <f>IF($W482&gt;0,INDEX('CostModel Coef'!D$17:D$18,$W482),"")</f>
        <v>21.92</v>
      </c>
      <c r="AP482" s="184">
        <f>IF($W482&gt;0,INDEX('CostModel Coef'!E$17:E$18,$W482),"")</f>
        <v>0.161</v>
      </c>
      <c r="AQ482" s="184">
        <f>IF($W482&gt;0,INDEX('CostModel Coef'!F$17:F$18,$W482),"")</f>
        <v>19</v>
      </c>
      <c r="AR482" s="184">
        <f>IF($W482&gt;0,INDEX('CostModel Coef'!G$17:G$18,$W482),"")</f>
        <v>116</v>
      </c>
      <c r="AS482" s="184">
        <f>IF($W482&gt;0,INDEX('CostModel Coef'!H$17:H$18,$W482),"")</f>
        <v>-11.27</v>
      </c>
      <c r="AT482" s="184">
        <f>IF($W482&gt;0,INDEX('CostModel Coef'!I$17:I$18,$W482),"")</f>
        <v>0.74</v>
      </c>
      <c r="AU482" s="184">
        <f>IF($W482&gt;0,INDEX('CostModel Coef'!J$17:J$18,$W482),"")</f>
        <v>1.18</v>
      </c>
      <c r="AV482" s="184">
        <f>IF($W482&gt;0,INDEX('CostModel Coef'!K$17:K$18,$W482),"")</f>
        <v>31.59</v>
      </c>
      <c r="AW482" s="184">
        <f>IF($W482&gt;0,INDEX('CostModel Coef'!L$17:L$18,$W482),"")</f>
        <v>17.190000000000001</v>
      </c>
      <c r="AX482" s="184">
        <f>IF($W482&gt;0,INDEX('CostModel Coef'!M$17:M$18,$W482),"")</f>
        <v>0</v>
      </c>
      <c r="AY482" s="184">
        <f>IF($W482&gt;0,INDEX('CostModel Coef'!N$17:N$18,$W482),"")</f>
        <v>0</v>
      </c>
      <c r="AZ482" s="184">
        <f>IF($W482&gt;0,INDEX('CostModel Coef'!O$17:O$18,$W482),"")</f>
        <v>-10.14</v>
      </c>
      <c r="BA482" s="184"/>
      <c r="BB482" s="116">
        <f t="shared" si="79"/>
        <v>8.9878800000000023</v>
      </c>
      <c r="BC482" s="116">
        <f t="shared" si="76"/>
        <v>0</v>
      </c>
      <c r="BD482" s="116">
        <f t="shared" si="77"/>
        <v>0</v>
      </c>
      <c r="BE482" s="210"/>
      <c r="BF482" s="196">
        <f t="shared" si="78"/>
        <v>11.64</v>
      </c>
      <c r="BG482" s="210"/>
      <c r="BH482" s="210"/>
    </row>
    <row r="483" spans="1:60" hidden="1">
      <c r="A483" s="210" t="s">
        <v>3069</v>
      </c>
      <c r="B483" s="210" t="s">
        <v>1317</v>
      </c>
      <c r="C483" s="210" t="s">
        <v>1277</v>
      </c>
      <c r="D483" s="210" t="s">
        <v>1409</v>
      </c>
      <c r="E483" s="210" t="s">
        <v>129</v>
      </c>
      <c r="F483" s="210">
        <v>2</v>
      </c>
      <c r="G483" s="210">
        <v>0.5</v>
      </c>
      <c r="H483" s="210">
        <v>4</v>
      </c>
      <c r="I483" s="210">
        <v>56</v>
      </c>
      <c r="J483" s="210" t="s">
        <v>3070</v>
      </c>
      <c r="K483" s="210" t="s">
        <v>83</v>
      </c>
      <c r="L483" s="210">
        <v>56</v>
      </c>
      <c r="M483" s="210"/>
      <c r="N483" s="210" t="s">
        <v>123</v>
      </c>
      <c r="O483" s="210"/>
      <c r="P483" s="210" t="s">
        <v>1799</v>
      </c>
      <c r="Q483" s="210" t="s">
        <v>129</v>
      </c>
      <c r="R483" s="210"/>
      <c r="S483" s="210" t="s">
        <v>111</v>
      </c>
      <c r="T483" s="210" t="s">
        <v>3071</v>
      </c>
      <c r="U483" s="115" t="s">
        <v>105</v>
      </c>
      <c r="V483" s="210" t="str">
        <f>IF(W483=0,"out of scope",(INDEX('CostModel Coef'!$C$17:$C$18,W483)))</f>
        <v>Elec</v>
      </c>
      <c r="W483" s="210">
        <v>2</v>
      </c>
      <c r="X483" s="210"/>
      <c r="Y483" s="116">
        <f>IFERROR(VLOOKUP(C483,LF_lamp!$A$8:$AI$68,35,0)*F483,0)</f>
        <v>5.3</v>
      </c>
      <c r="Z483" s="210"/>
      <c r="AA483" s="229">
        <f>VLOOKUP(D483,LF_Ballast!$A$8:$N$220,14,FALSE)</f>
        <v>0.9</v>
      </c>
      <c r="AB483" s="229" t="b">
        <f>VLOOKUP(D483,LF_Ballast!$A$8:$I$220,9,FALSE)="Dimming"</f>
        <v>0</v>
      </c>
      <c r="AC483" s="229" t="b">
        <f>VLOOKUP(D483,LF_Ballast!$A$8:$I$220,4,FALSE)="PS"</f>
        <v>0</v>
      </c>
      <c r="AD483" s="210"/>
      <c r="AE483" s="210">
        <f t="shared" si="71"/>
        <v>4</v>
      </c>
      <c r="AF483" s="184">
        <f t="shared" si="72"/>
        <v>0</v>
      </c>
      <c r="AG483" s="184">
        <f t="shared" si="73"/>
        <v>0</v>
      </c>
      <c r="AH483" s="184">
        <f>VLOOKUP($C483,LF_lamp!$A$8:$H$68,8,FALSE)*AE483</f>
        <v>128</v>
      </c>
      <c r="AI483" s="184">
        <f>VLOOKUP($C483,LF_lamp!$A$8:$H$68,8,FALSE)*AF483</f>
        <v>0</v>
      </c>
      <c r="AJ483" s="184">
        <f>VLOOKUP($C483,LF_lamp!$A$8:$H$68,8,FALSE)*AG483</f>
        <v>0</v>
      </c>
      <c r="AK483" s="184">
        <f t="shared" si="80"/>
        <v>0.5</v>
      </c>
      <c r="AL483" s="184">
        <f t="shared" si="74"/>
        <v>0</v>
      </c>
      <c r="AM483" s="184">
        <f t="shared" si="75"/>
        <v>0</v>
      </c>
      <c r="AN483" s="184"/>
      <c r="AO483" s="184">
        <f>IF($W483&gt;0,INDEX('CostModel Coef'!D$17:D$18,$W483),"")</f>
        <v>21.92</v>
      </c>
      <c r="AP483" s="184">
        <f>IF($W483&gt;0,INDEX('CostModel Coef'!E$17:E$18,$W483),"")</f>
        <v>0.161</v>
      </c>
      <c r="AQ483" s="184">
        <f>IF($W483&gt;0,INDEX('CostModel Coef'!F$17:F$18,$W483),"")</f>
        <v>19</v>
      </c>
      <c r="AR483" s="184">
        <f>IF($W483&gt;0,INDEX('CostModel Coef'!G$17:G$18,$W483),"")</f>
        <v>116</v>
      </c>
      <c r="AS483" s="184">
        <f>IF($W483&gt;0,INDEX('CostModel Coef'!H$17:H$18,$W483),"")</f>
        <v>-11.27</v>
      </c>
      <c r="AT483" s="184">
        <f>IF($W483&gt;0,INDEX('CostModel Coef'!I$17:I$18,$W483),"")</f>
        <v>0.74</v>
      </c>
      <c r="AU483" s="184">
        <f>IF($W483&gt;0,INDEX('CostModel Coef'!J$17:J$18,$W483),"")</f>
        <v>1.18</v>
      </c>
      <c r="AV483" s="184">
        <f>IF($W483&gt;0,INDEX('CostModel Coef'!K$17:K$18,$W483),"")</f>
        <v>31.59</v>
      </c>
      <c r="AW483" s="184">
        <f>IF($W483&gt;0,INDEX('CostModel Coef'!L$17:L$18,$W483),"")</f>
        <v>17.190000000000001</v>
      </c>
      <c r="AX483" s="184">
        <f>IF($W483&gt;0,INDEX('CostModel Coef'!M$17:M$18,$W483),"")</f>
        <v>0</v>
      </c>
      <c r="AY483" s="184">
        <f>IF($W483&gt;0,INDEX('CostModel Coef'!N$17:N$18,$W483),"")</f>
        <v>0</v>
      </c>
      <c r="AZ483" s="184">
        <f>IF($W483&gt;0,INDEX('CostModel Coef'!O$17:O$18,$W483),"")</f>
        <v>-10.14</v>
      </c>
      <c r="BA483" s="184"/>
      <c r="BB483" s="116">
        <f t="shared" si="79"/>
        <v>16.194000000000003</v>
      </c>
      <c r="BC483" s="116">
        <f t="shared" si="76"/>
        <v>0</v>
      </c>
      <c r="BD483" s="116">
        <f t="shared" si="77"/>
        <v>0</v>
      </c>
      <c r="BE483" s="210"/>
      <c r="BF483" s="196">
        <f t="shared" si="78"/>
        <v>21.49</v>
      </c>
      <c r="BG483" s="210"/>
      <c r="BH483" s="210"/>
    </row>
    <row r="484" spans="1:60" hidden="1">
      <c r="A484" s="210" t="s">
        <v>3072</v>
      </c>
      <c r="B484" s="210" t="s">
        <v>1317</v>
      </c>
      <c r="C484" s="210" t="s">
        <v>1277</v>
      </c>
      <c r="D484" s="210" t="s">
        <v>1409</v>
      </c>
      <c r="E484" s="210" t="s">
        <v>129</v>
      </c>
      <c r="F484" s="210">
        <v>2</v>
      </c>
      <c r="G484" s="210">
        <v>1</v>
      </c>
      <c r="H484" s="210">
        <v>2</v>
      </c>
      <c r="I484" s="210">
        <v>59</v>
      </c>
      <c r="J484" s="210" t="s">
        <v>3073</v>
      </c>
      <c r="K484" s="210" t="s">
        <v>83</v>
      </c>
      <c r="L484" s="210">
        <v>59</v>
      </c>
      <c r="M484" s="210"/>
      <c r="N484" s="210" t="s">
        <v>123</v>
      </c>
      <c r="O484" s="210"/>
      <c r="P484" s="210" t="s">
        <v>1799</v>
      </c>
      <c r="Q484" s="210" t="s">
        <v>129</v>
      </c>
      <c r="R484" s="210"/>
      <c r="S484" s="210" t="s">
        <v>111</v>
      </c>
      <c r="T484" s="210" t="s">
        <v>3074</v>
      </c>
      <c r="U484" s="115" t="s">
        <v>105</v>
      </c>
      <c r="V484" s="210" t="str">
        <f>IF(W484=0,"out of scope",(INDEX('CostModel Coef'!$C$17:$C$18,W484)))</f>
        <v>Elec</v>
      </c>
      <c r="W484" s="210">
        <v>2</v>
      </c>
      <c r="X484" s="210"/>
      <c r="Y484" s="116">
        <f>IFERROR(VLOOKUP(C484,LF_lamp!$A$8:$AI$68,35,0)*F484,0)</f>
        <v>5.3</v>
      </c>
      <c r="Z484" s="210"/>
      <c r="AA484" s="229">
        <f>VLOOKUP(D484,LF_Ballast!$A$8:$N$220,14,FALSE)</f>
        <v>0.9</v>
      </c>
      <c r="AB484" s="229" t="b">
        <f>VLOOKUP(D484,LF_Ballast!$A$8:$I$220,9,FALSE)="Dimming"</f>
        <v>0</v>
      </c>
      <c r="AC484" s="229" t="b">
        <f>VLOOKUP(D484,LF_Ballast!$A$8:$I$220,4,FALSE)="PS"</f>
        <v>0</v>
      </c>
      <c r="AD484" s="210"/>
      <c r="AE484" s="210">
        <f t="shared" si="71"/>
        <v>2</v>
      </c>
      <c r="AF484" s="184">
        <f t="shared" si="72"/>
        <v>0</v>
      </c>
      <c r="AG484" s="184">
        <f t="shared" si="73"/>
        <v>0</v>
      </c>
      <c r="AH484" s="184">
        <f>VLOOKUP($C484,LF_lamp!$A$8:$H$68,8,FALSE)*AE484</f>
        <v>64</v>
      </c>
      <c r="AI484" s="184">
        <f>VLOOKUP($C484,LF_lamp!$A$8:$H$68,8,FALSE)*AF484</f>
        <v>0</v>
      </c>
      <c r="AJ484" s="184">
        <f>VLOOKUP($C484,LF_lamp!$A$8:$H$68,8,FALSE)*AG484</f>
        <v>0</v>
      </c>
      <c r="AK484" s="184">
        <f t="shared" si="80"/>
        <v>1</v>
      </c>
      <c r="AL484" s="184">
        <f t="shared" si="74"/>
        <v>0</v>
      </c>
      <c r="AM484" s="184">
        <f t="shared" si="75"/>
        <v>0</v>
      </c>
      <c r="AN484" s="184"/>
      <c r="AO484" s="184">
        <f>IF($W484&gt;0,INDEX('CostModel Coef'!D$17:D$18,$W484),"")</f>
        <v>21.92</v>
      </c>
      <c r="AP484" s="184">
        <f>IF($W484&gt;0,INDEX('CostModel Coef'!E$17:E$18,$W484),"")</f>
        <v>0.161</v>
      </c>
      <c r="AQ484" s="184">
        <f>IF($W484&gt;0,INDEX('CostModel Coef'!F$17:F$18,$W484),"")</f>
        <v>19</v>
      </c>
      <c r="AR484" s="184">
        <f>IF($W484&gt;0,INDEX('CostModel Coef'!G$17:G$18,$W484),"")</f>
        <v>116</v>
      </c>
      <c r="AS484" s="184">
        <f>IF($W484&gt;0,INDEX('CostModel Coef'!H$17:H$18,$W484),"")</f>
        <v>-11.27</v>
      </c>
      <c r="AT484" s="184">
        <f>IF($W484&gt;0,INDEX('CostModel Coef'!I$17:I$18,$W484),"")</f>
        <v>0.74</v>
      </c>
      <c r="AU484" s="184">
        <f>IF($W484&gt;0,INDEX('CostModel Coef'!J$17:J$18,$W484),"")</f>
        <v>1.18</v>
      </c>
      <c r="AV484" s="184">
        <f>IF($W484&gt;0,INDEX('CostModel Coef'!K$17:K$18,$W484),"")</f>
        <v>31.59</v>
      </c>
      <c r="AW484" s="184">
        <f>IF($W484&gt;0,INDEX('CostModel Coef'!L$17:L$18,$W484),"")</f>
        <v>17.190000000000001</v>
      </c>
      <c r="AX484" s="184">
        <f>IF($W484&gt;0,INDEX('CostModel Coef'!M$17:M$18,$W484),"")</f>
        <v>0</v>
      </c>
      <c r="AY484" s="184">
        <f>IF($W484&gt;0,INDEX('CostModel Coef'!N$17:N$18,$W484),"")</f>
        <v>0</v>
      </c>
      <c r="AZ484" s="184">
        <f>IF($W484&gt;0,INDEX('CostModel Coef'!O$17:O$18,$W484),"")</f>
        <v>-10.14</v>
      </c>
      <c r="BA484" s="184"/>
      <c r="BB484" s="116">
        <f t="shared" si="79"/>
        <v>22.084000000000003</v>
      </c>
      <c r="BC484" s="116">
        <f t="shared" si="76"/>
        <v>0</v>
      </c>
      <c r="BD484" s="116">
        <f t="shared" si="77"/>
        <v>0</v>
      </c>
      <c r="BE484" s="210"/>
      <c r="BF484" s="196">
        <f t="shared" si="78"/>
        <v>27.38</v>
      </c>
      <c r="BG484" s="210"/>
      <c r="BH484" s="210"/>
    </row>
    <row r="485" spans="1:60" hidden="1">
      <c r="A485" s="210" t="s">
        <v>3075</v>
      </c>
      <c r="B485" s="210" t="s">
        <v>1317</v>
      </c>
      <c r="C485" s="210" t="s">
        <v>1277</v>
      </c>
      <c r="D485" s="210" t="s">
        <v>1409</v>
      </c>
      <c r="E485" s="210" t="s">
        <v>129</v>
      </c>
      <c r="F485" s="210">
        <v>3</v>
      </c>
      <c r="G485" s="210">
        <v>1</v>
      </c>
      <c r="H485" s="210">
        <v>3</v>
      </c>
      <c r="I485" s="210">
        <v>89</v>
      </c>
      <c r="J485" s="210" t="s">
        <v>3076</v>
      </c>
      <c r="K485" s="210" t="s">
        <v>83</v>
      </c>
      <c r="L485" s="210">
        <v>89</v>
      </c>
      <c r="M485" s="210"/>
      <c r="N485" s="210" t="s">
        <v>123</v>
      </c>
      <c r="O485" s="210"/>
      <c r="P485" s="210" t="s">
        <v>1799</v>
      </c>
      <c r="Q485" s="210" t="s">
        <v>129</v>
      </c>
      <c r="R485" s="210"/>
      <c r="S485" s="210" t="s">
        <v>111</v>
      </c>
      <c r="T485" s="210" t="s">
        <v>3077</v>
      </c>
      <c r="U485" s="115" t="s">
        <v>105</v>
      </c>
      <c r="V485" s="210" t="str">
        <f>IF(W485=0,"out of scope",(INDEX('CostModel Coef'!$C$17:$C$18,W485)))</f>
        <v>Elec</v>
      </c>
      <c r="W485" s="210">
        <v>2</v>
      </c>
      <c r="X485" s="210"/>
      <c r="Y485" s="116">
        <f>IFERROR(VLOOKUP(C485,LF_lamp!$A$8:$AI$68,35,0)*F485,0)</f>
        <v>7.9499999999999993</v>
      </c>
      <c r="Z485" s="210"/>
      <c r="AA485" s="229">
        <f>VLOOKUP(D485,LF_Ballast!$A$8:$N$220,14,FALSE)</f>
        <v>0.9</v>
      </c>
      <c r="AB485" s="229" t="b">
        <f>VLOOKUP(D485,LF_Ballast!$A$8:$I$220,9,FALSE)="Dimming"</f>
        <v>0</v>
      </c>
      <c r="AC485" s="229" t="b">
        <f>VLOOKUP(D485,LF_Ballast!$A$8:$I$220,4,FALSE)="PS"</f>
        <v>0</v>
      </c>
      <c r="AD485" s="210"/>
      <c r="AE485" s="210">
        <f t="shared" si="71"/>
        <v>3</v>
      </c>
      <c r="AF485" s="184">
        <f t="shared" si="72"/>
        <v>0</v>
      </c>
      <c r="AG485" s="184">
        <f t="shared" si="73"/>
        <v>0</v>
      </c>
      <c r="AH485" s="184">
        <f>VLOOKUP($C485,LF_lamp!$A$8:$H$68,8,FALSE)*AE485</f>
        <v>96</v>
      </c>
      <c r="AI485" s="184">
        <f>VLOOKUP($C485,LF_lamp!$A$8:$H$68,8,FALSE)*AF485</f>
        <v>0</v>
      </c>
      <c r="AJ485" s="184">
        <f>VLOOKUP($C485,LF_lamp!$A$8:$H$68,8,FALSE)*AG485</f>
        <v>0</v>
      </c>
      <c r="AK485" s="184">
        <f t="shared" si="80"/>
        <v>1</v>
      </c>
      <c r="AL485" s="184">
        <f t="shared" si="74"/>
        <v>0</v>
      </c>
      <c r="AM485" s="184">
        <f t="shared" si="75"/>
        <v>0</v>
      </c>
      <c r="AN485" s="184"/>
      <c r="AO485" s="184">
        <f>IF($W485&gt;0,INDEX('CostModel Coef'!D$17:D$18,$W485),"")</f>
        <v>21.92</v>
      </c>
      <c r="AP485" s="184">
        <f>IF($W485&gt;0,INDEX('CostModel Coef'!E$17:E$18,$W485),"")</f>
        <v>0.161</v>
      </c>
      <c r="AQ485" s="184">
        <f>IF($W485&gt;0,INDEX('CostModel Coef'!F$17:F$18,$W485),"")</f>
        <v>19</v>
      </c>
      <c r="AR485" s="184">
        <f>IF($W485&gt;0,INDEX('CostModel Coef'!G$17:G$18,$W485),"")</f>
        <v>116</v>
      </c>
      <c r="AS485" s="184">
        <f>IF($W485&gt;0,INDEX('CostModel Coef'!H$17:H$18,$W485),"")</f>
        <v>-11.27</v>
      </c>
      <c r="AT485" s="184">
        <f>IF($W485&gt;0,INDEX('CostModel Coef'!I$17:I$18,$W485),"")</f>
        <v>0.74</v>
      </c>
      <c r="AU485" s="184">
        <f>IF($W485&gt;0,INDEX('CostModel Coef'!J$17:J$18,$W485),"")</f>
        <v>1.18</v>
      </c>
      <c r="AV485" s="184">
        <f>IF($W485&gt;0,INDEX('CostModel Coef'!K$17:K$18,$W485),"")</f>
        <v>31.59</v>
      </c>
      <c r="AW485" s="184">
        <f>IF($W485&gt;0,INDEX('CostModel Coef'!L$17:L$18,$W485),"")</f>
        <v>17.190000000000001</v>
      </c>
      <c r="AX485" s="184">
        <f>IF($W485&gt;0,INDEX('CostModel Coef'!M$17:M$18,$W485),"")</f>
        <v>0</v>
      </c>
      <c r="AY485" s="184">
        <f>IF($W485&gt;0,INDEX('CostModel Coef'!N$17:N$18,$W485),"")</f>
        <v>0</v>
      </c>
      <c r="AZ485" s="184">
        <f>IF($W485&gt;0,INDEX('CostModel Coef'!O$17:O$18,$W485),"")</f>
        <v>-10.14</v>
      </c>
      <c r="BA485" s="184"/>
      <c r="BB485" s="116">
        <f t="shared" si="79"/>
        <v>27.236000000000004</v>
      </c>
      <c r="BC485" s="116">
        <f t="shared" si="76"/>
        <v>0</v>
      </c>
      <c r="BD485" s="116">
        <f t="shared" si="77"/>
        <v>0</v>
      </c>
      <c r="BE485" s="210"/>
      <c r="BF485" s="196">
        <f t="shared" si="78"/>
        <v>35.19</v>
      </c>
      <c r="BG485" s="210"/>
      <c r="BH485" s="210"/>
    </row>
    <row r="486" spans="1:60" hidden="1">
      <c r="A486" s="210" t="s">
        <v>3078</v>
      </c>
      <c r="B486" s="210" t="s">
        <v>1317</v>
      </c>
      <c r="C486" s="210" t="s">
        <v>1277</v>
      </c>
      <c r="D486" s="210" t="s">
        <v>1409</v>
      </c>
      <c r="E486" s="210" t="s">
        <v>129</v>
      </c>
      <c r="F486" s="210">
        <v>3</v>
      </c>
      <c r="G486" s="210">
        <v>2</v>
      </c>
      <c r="H486" s="210" t="s">
        <v>1857</v>
      </c>
      <c r="I486" s="210">
        <v>90</v>
      </c>
      <c r="J486" s="210" t="s">
        <v>3079</v>
      </c>
      <c r="K486" s="210" t="s">
        <v>83</v>
      </c>
      <c r="L486" s="210">
        <v>90</v>
      </c>
      <c r="M486" s="210"/>
      <c r="N486" s="210" t="s">
        <v>123</v>
      </c>
      <c r="O486" s="210"/>
      <c r="P486" s="210" t="s">
        <v>1799</v>
      </c>
      <c r="Q486" s="210" t="s">
        <v>129</v>
      </c>
      <c r="R486" s="210"/>
      <c r="S486" s="210" t="s">
        <v>111</v>
      </c>
      <c r="T486" s="210" t="s">
        <v>3080</v>
      </c>
      <c r="U486" s="115" t="s">
        <v>105</v>
      </c>
      <c r="V486" s="210" t="str">
        <f>IF(W486=0,"out of scope",(INDEX('CostModel Coef'!$C$17:$C$18,W486)))</f>
        <v>Elec</v>
      </c>
      <c r="W486" s="210">
        <v>2</v>
      </c>
      <c r="X486" s="210"/>
      <c r="Y486" s="116">
        <f>IFERROR(VLOOKUP(C486,LF_lamp!$A$8:$AI$68,35,0)*F486,0)</f>
        <v>7.9499999999999993</v>
      </c>
      <c r="Z486" s="210"/>
      <c r="AA486" s="229">
        <f>VLOOKUP(D486,LF_Ballast!$A$8:$N$220,14,FALSE)</f>
        <v>0.9</v>
      </c>
      <c r="AB486" s="229" t="b">
        <f>VLOOKUP(D486,LF_Ballast!$A$8:$I$220,9,FALSE)="Dimming"</f>
        <v>0</v>
      </c>
      <c r="AC486" s="229" t="b">
        <f>VLOOKUP(D486,LF_Ballast!$A$8:$I$220,4,FALSE)="PS"</f>
        <v>0</v>
      </c>
      <c r="AD486" s="210"/>
      <c r="AE486" s="210">
        <f t="shared" si="71"/>
        <v>1</v>
      </c>
      <c r="AF486" s="184">
        <f t="shared" si="72"/>
        <v>2</v>
      </c>
      <c r="AG486" s="184">
        <f t="shared" si="73"/>
        <v>0</v>
      </c>
      <c r="AH486" s="184">
        <f>VLOOKUP($C486,LF_lamp!$A$8:$H$68,8,FALSE)*AE486</f>
        <v>32</v>
      </c>
      <c r="AI486" s="184">
        <f>VLOOKUP($C486,LF_lamp!$A$8:$H$68,8,FALSE)*AF486</f>
        <v>64</v>
      </c>
      <c r="AJ486" s="184">
        <f>VLOOKUP($C486,LF_lamp!$A$8:$H$68,8,FALSE)*AG486</f>
        <v>0</v>
      </c>
      <c r="AK486" s="184">
        <f t="shared" si="80"/>
        <v>1</v>
      </c>
      <c r="AL486" s="184">
        <f t="shared" si="74"/>
        <v>1</v>
      </c>
      <c r="AM486" s="184">
        <f t="shared" si="75"/>
        <v>0</v>
      </c>
      <c r="AN486" s="184"/>
      <c r="AO486" s="184">
        <f>IF($W486&gt;0,INDEX('CostModel Coef'!D$17:D$18,$W486),"")</f>
        <v>21.92</v>
      </c>
      <c r="AP486" s="184">
        <f>IF($W486&gt;0,INDEX('CostModel Coef'!E$17:E$18,$W486),"")</f>
        <v>0.161</v>
      </c>
      <c r="AQ486" s="184">
        <f>IF($W486&gt;0,INDEX('CostModel Coef'!F$17:F$18,$W486),"")</f>
        <v>19</v>
      </c>
      <c r="AR486" s="184">
        <f>IF($W486&gt;0,INDEX('CostModel Coef'!G$17:G$18,$W486),"")</f>
        <v>116</v>
      </c>
      <c r="AS486" s="184">
        <f>IF($W486&gt;0,INDEX('CostModel Coef'!H$17:H$18,$W486),"")</f>
        <v>-11.27</v>
      </c>
      <c r="AT486" s="184">
        <f>IF($W486&gt;0,INDEX('CostModel Coef'!I$17:I$18,$W486),"")</f>
        <v>0.74</v>
      </c>
      <c r="AU486" s="184">
        <f>IF($W486&gt;0,INDEX('CostModel Coef'!J$17:J$18,$W486),"")</f>
        <v>1.18</v>
      </c>
      <c r="AV486" s="184">
        <f>IF($W486&gt;0,INDEX('CostModel Coef'!K$17:K$18,$W486),"")</f>
        <v>31.59</v>
      </c>
      <c r="AW486" s="184">
        <f>IF($W486&gt;0,INDEX('CostModel Coef'!L$17:L$18,$W486),"")</f>
        <v>17.190000000000001</v>
      </c>
      <c r="AX486" s="184">
        <f>IF($W486&gt;0,INDEX('CostModel Coef'!M$17:M$18,$W486),"")</f>
        <v>0</v>
      </c>
      <c r="AY486" s="184">
        <f>IF($W486&gt;0,INDEX('CostModel Coef'!N$17:N$18,$W486),"")</f>
        <v>0</v>
      </c>
      <c r="AZ486" s="184">
        <f>IF($W486&gt;0,INDEX('CostModel Coef'!O$17:O$18,$W486),"")</f>
        <v>-10.14</v>
      </c>
      <c r="BA486" s="184"/>
      <c r="BB486" s="116">
        <f t="shared" si="79"/>
        <v>16.932000000000002</v>
      </c>
      <c r="BC486" s="116">
        <f t="shared" si="76"/>
        <v>22.084000000000003</v>
      </c>
      <c r="BD486" s="116">
        <f t="shared" si="77"/>
        <v>0</v>
      </c>
      <c r="BE486" s="210"/>
      <c r="BF486" s="196">
        <f t="shared" si="78"/>
        <v>46.97</v>
      </c>
      <c r="BG486" s="210"/>
      <c r="BH486" s="210"/>
    </row>
    <row r="487" spans="1:60" hidden="1">
      <c r="A487" s="210" t="s">
        <v>3081</v>
      </c>
      <c r="B487" s="210" t="s">
        <v>1317</v>
      </c>
      <c r="C487" s="210" t="s">
        <v>1277</v>
      </c>
      <c r="D487" s="210" t="s">
        <v>1491</v>
      </c>
      <c r="E487" s="210" t="s">
        <v>129</v>
      </c>
      <c r="F487" s="210">
        <v>1</v>
      </c>
      <c r="G487" s="210">
        <v>0.25</v>
      </c>
      <c r="H487" s="210">
        <v>4</v>
      </c>
      <c r="I487" s="210">
        <v>26</v>
      </c>
      <c r="J487" s="210" t="s">
        <v>3082</v>
      </c>
      <c r="K487" s="210" t="s">
        <v>83</v>
      </c>
      <c r="L487" s="210">
        <v>26</v>
      </c>
      <c r="M487" s="210"/>
      <c r="N487" s="210" t="s">
        <v>123</v>
      </c>
      <c r="O487" s="210"/>
      <c r="P487" s="210" t="s">
        <v>1799</v>
      </c>
      <c r="Q487" s="210" t="s">
        <v>129</v>
      </c>
      <c r="R487" s="210"/>
      <c r="S487" s="210" t="s">
        <v>111</v>
      </c>
      <c r="T487" s="210" t="s">
        <v>3083</v>
      </c>
      <c r="U487" s="115" t="s">
        <v>105</v>
      </c>
      <c r="V487" s="210" t="str">
        <f>IF(W487=0,"out of scope",(INDEX('CostModel Coef'!$C$17:$C$18,W487)))</f>
        <v>Elec</v>
      </c>
      <c r="W487" s="210">
        <v>2</v>
      </c>
      <c r="X487" s="210"/>
      <c r="Y487" s="116">
        <f>IFERROR(VLOOKUP(C487,LF_lamp!$A$8:$AI$68,35,0)*F487,0)</f>
        <v>2.65</v>
      </c>
      <c r="Z487" s="210"/>
      <c r="AA487" s="229">
        <f>VLOOKUP(D487,LF_Ballast!$A$8:$N$220,14,FALSE)</f>
        <v>0.82499999999999996</v>
      </c>
      <c r="AB487" s="229" t="b">
        <f>VLOOKUP(D487,LF_Ballast!$A$8:$I$220,9,FALSE)="Dimming"</f>
        <v>0</v>
      </c>
      <c r="AC487" s="229" t="b">
        <f>VLOOKUP(D487,LF_Ballast!$A$8:$I$220,4,FALSE)="PS"</f>
        <v>0</v>
      </c>
      <c r="AD487" s="210"/>
      <c r="AE487" s="210">
        <f t="shared" si="71"/>
        <v>4</v>
      </c>
      <c r="AF487" s="184">
        <f t="shared" si="72"/>
        <v>0</v>
      </c>
      <c r="AG487" s="184">
        <f t="shared" si="73"/>
        <v>0</v>
      </c>
      <c r="AH487" s="184">
        <f>VLOOKUP($C487,LF_lamp!$A$8:$H$68,8,FALSE)*AE487</f>
        <v>128</v>
      </c>
      <c r="AI487" s="184">
        <f>VLOOKUP($C487,LF_lamp!$A$8:$H$68,8,FALSE)*AF487</f>
        <v>0</v>
      </c>
      <c r="AJ487" s="184">
        <f>VLOOKUP($C487,LF_lamp!$A$8:$H$68,8,FALSE)*AG487</f>
        <v>0</v>
      </c>
      <c r="AK487" s="184">
        <f t="shared" si="80"/>
        <v>0.25</v>
      </c>
      <c r="AL487" s="184">
        <f t="shared" si="74"/>
        <v>0</v>
      </c>
      <c r="AM487" s="184">
        <f t="shared" si="75"/>
        <v>0</v>
      </c>
      <c r="AN487" s="184"/>
      <c r="AO487" s="184">
        <f>IF($W487&gt;0,INDEX('CostModel Coef'!D$17:D$18,$W487),"")</f>
        <v>21.92</v>
      </c>
      <c r="AP487" s="184">
        <f>IF($W487&gt;0,INDEX('CostModel Coef'!E$17:E$18,$W487),"")</f>
        <v>0.161</v>
      </c>
      <c r="AQ487" s="184">
        <f>IF($W487&gt;0,INDEX('CostModel Coef'!F$17:F$18,$W487),"")</f>
        <v>19</v>
      </c>
      <c r="AR487" s="184">
        <f>IF($W487&gt;0,INDEX('CostModel Coef'!G$17:G$18,$W487),"")</f>
        <v>116</v>
      </c>
      <c r="AS487" s="184">
        <f>IF($W487&gt;0,INDEX('CostModel Coef'!H$17:H$18,$W487),"")</f>
        <v>-11.27</v>
      </c>
      <c r="AT487" s="184">
        <f>IF($W487&gt;0,INDEX('CostModel Coef'!I$17:I$18,$W487),"")</f>
        <v>0.74</v>
      </c>
      <c r="AU487" s="184">
        <f>IF($W487&gt;0,INDEX('CostModel Coef'!J$17:J$18,$W487),"")</f>
        <v>1.18</v>
      </c>
      <c r="AV487" s="184">
        <f>IF($W487&gt;0,INDEX('CostModel Coef'!K$17:K$18,$W487),"")</f>
        <v>31.59</v>
      </c>
      <c r="AW487" s="184">
        <f>IF($W487&gt;0,INDEX('CostModel Coef'!L$17:L$18,$W487),"")</f>
        <v>17.190000000000001</v>
      </c>
      <c r="AX487" s="184">
        <f>IF($W487&gt;0,INDEX('CostModel Coef'!M$17:M$18,$W487),"")</f>
        <v>0</v>
      </c>
      <c r="AY487" s="184">
        <f>IF($W487&gt;0,INDEX('CostModel Coef'!N$17:N$18,$W487),"")</f>
        <v>0</v>
      </c>
      <c r="AZ487" s="184">
        <f>IF($W487&gt;0,INDEX('CostModel Coef'!O$17:O$18,$W487),"")</f>
        <v>-10.14</v>
      </c>
      <c r="BA487" s="184"/>
      <c r="BB487" s="116">
        <f t="shared" si="79"/>
        <v>8.0970000000000013</v>
      </c>
      <c r="BC487" s="116">
        <f t="shared" si="76"/>
        <v>0</v>
      </c>
      <c r="BD487" s="116">
        <f t="shared" si="77"/>
        <v>0</v>
      </c>
      <c r="BE487" s="210"/>
      <c r="BF487" s="196">
        <f t="shared" si="78"/>
        <v>10.75</v>
      </c>
      <c r="BG487" s="210"/>
      <c r="BH487" s="210"/>
    </row>
    <row r="488" spans="1:60" hidden="1">
      <c r="A488" s="210" t="s">
        <v>3084</v>
      </c>
      <c r="B488" s="210" t="s">
        <v>1317</v>
      </c>
      <c r="C488" s="210" t="s">
        <v>1277</v>
      </c>
      <c r="D488" s="210" t="s">
        <v>1491</v>
      </c>
      <c r="E488" s="210" t="s">
        <v>129</v>
      </c>
      <c r="F488" s="210">
        <v>1</v>
      </c>
      <c r="G488" s="210">
        <v>0.33</v>
      </c>
      <c r="H488" s="210">
        <v>3</v>
      </c>
      <c r="I488" s="210">
        <v>26</v>
      </c>
      <c r="J488" s="210" t="s">
        <v>3085</v>
      </c>
      <c r="K488" s="210" t="s">
        <v>83</v>
      </c>
      <c r="L488" s="210">
        <v>26</v>
      </c>
      <c r="M488" s="210"/>
      <c r="N488" s="210" t="s">
        <v>123</v>
      </c>
      <c r="O488" s="210"/>
      <c r="P488" s="210" t="s">
        <v>1799</v>
      </c>
      <c r="Q488" s="210" t="s">
        <v>129</v>
      </c>
      <c r="R488" s="210"/>
      <c r="S488" s="210" t="s">
        <v>111</v>
      </c>
      <c r="T488" s="210" t="s">
        <v>3086</v>
      </c>
      <c r="U488" s="115" t="s">
        <v>105</v>
      </c>
      <c r="V488" s="210" t="str">
        <f>IF(W488=0,"out of scope",(INDEX('CostModel Coef'!$C$17:$C$18,W488)))</f>
        <v>Elec</v>
      </c>
      <c r="W488" s="210">
        <v>2</v>
      </c>
      <c r="X488" s="210"/>
      <c r="Y488" s="116">
        <f>IFERROR(VLOOKUP(C488,LF_lamp!$A$8:$AI$68,35,0)*F488,0)</f>
        <v>2.65</v>
      </c>
      <c r="Z488" s="210"/>
      <c r="AA488" s="229">
        <f>VLOOKUP(D488,LF_Ballast!$A$8:$N$220,14,FALSE)</f>
        <v>0.82499999999999996</v>
      </c>
      <c r="AB488" s="229" t="b">
        <f>VLOOKUP(D488,LF_Ballast!$A$8:$I$220,9,FALSE)="Dimming"</f>
        <v>0</v>
      </c>
      <c r="AC488" s="229" t="b">
        <f>VLOOKUP(D488,LF_Ballast!$A$8:$I$220,4,FALSE)="PS"</f>
        <v>0</v>
      </c>
      <c r="AD488" s="210"/>
      <c r="AE488" s="210">
        <f t="shared" si="71"/>
        <v>3</v>
      </c>
      <c r="AF488" s="184">
        <f t="shared" si="72"/>
        <v>0</v>
      </c>
      <c r="AG488" s="184">
        <f t="shared" si="73"/>
        <v>0</v>
      </c>
      <c r="AH488" s="184">
        <f>VLOOKUP($C488,LF_lamp!$A$8:$H$68,8,FALSE)*AE488</f>
        <v>96</v>
      </c>
      <c r="AI488" s="184">
        <f>VLOOKUP($C488,LF_lamp!$A$8:$H$68,8,FALSE)*AF488</f>
        <v>0</v>
      </c>
      <c r="AJ488" s="184">
        <f>VLOOKUP($C488,LF_lamp!$A$8:$H$68,8,FALSE)*AG488</f>
        <v>0</v>
      </c>
      <c r="AK488" s="184">
        <f t="shared" si="80"/>
        <v>0.33</v>
      </c>
      <c r="AL488" s="184">
        <f t="shared" si="74"/>
        <v>0</v>
      </c>
      <c r="AM488" s="184">
        <f t="shared" si="75"/>
        <v>0</v>
      </c>
      <c r="AN488" s="184"/>
      <c r="AO488" s="184">
        <f>IF($W488&gt;0,INDEX('CostModel Coef'!D$17:D$18,$W488),"")</f>
        <v>21.92</v>
      </c>
      <c r="AP488" s="184">
        <f>IF($W488&gt;0,INDEX('CostModel Coef'!E$17:E$18,$W488),"")</f>
        <v>0.161</v>
      </c>
      <c r="AQ488" s="184">
        <f>IF($W488&gt;0,INDEX('CostModel Coef'!F$17:F$18,$W488),"")</f>
        <v>19</v>
      </c>
      <c r="AR488" s="184">
        <f>IF($W488&gt;0,INDEX('CostModel Coef'!G$17:G$18,$W488),"")</f>
        <v>116</v>
      </c>
      <c r="AS488" s="184">
        <f>IF($W488&gt;0,INDEX('CostModel Coef'!H$17:H$18,$W488),"")</f>
        <v>-11.27</v>
      </c>
      <c r="AT488" s="184">
        <f>IF($W488&gt;0,INDEX('CostModel Coef'!I$17:I$18,$W488),"")</f>
        <v>0.74</v>
      </c>
      <c r="AU488" s="184">
        <f>IF($W488&gt;0,INDEX('CostModel Coef'!J$17:J$18,$W488),"")</f>
        <v>1.18</v>
      </c>
      <c r="AV488" s="184">
        <f>IF($W488&gt;0,INDEX('CostModel Coef'!K$17:K$18,$W488),"")</f>
        <v>31.59</v>
      </c>
      <c r="AW488" s="184">
        <f>IF($W488&gt;0,INDEX('CostModel Coef'!L$17:L$18,$W488),"")</f>
        <v>17.190000000000001</v>
      </c>
      <c r="AX488" s="184">
        <f>IF($W488&gt;0,INDEX('CostModel Coef'!M$17:M$18,$W488),"")</f>
        <v>0</v>
      </c>
      <c r="AY488" s="184">
        <f>IF($W488&gt;0,INDEX('CostModel Coef'!N$17:N$18,$W488),"")</f>
        <v>0</v>
      </c>
      <c r="AZ488" s="184">
        <f>IF($W488&gt;0,INDEX('CostModel Coef'!O$17:O$18,$W488),"")</f>
        <v>-10.14</v>
      </c>
      <c r="BA488" s="184"/>
      <c r="BB488" s="116">
        <f t="shared" si="79"/>
        <v>8.9878800000000023</v>
      </c>
      <c r="BC488" s="116">
        <f t="shared" si="76"/>
        <v>0</v>
      </c>
      <c r="BD488" s="116">
        <f t="shared" si="77"/>
        <v>0</v>
      </c>
      <c r="BE488" s="210"/>
      <c r="BF488" s="196">
        <f t="shared" si="78"/>
        <v>11.64</v>
      </c>
      <c r="BG488" s="210"/>
      <c r="BH488" s="210"/>
    </row>
    <row r="489" spans="1:60" hidden="1">
      <c r="A489" s="210" t="s">
        <v>3087</v>
      </c>
      <c r="B489" s="210" t="s">
        <v>1317</v>
      </c>
      <c r="C489" s="210" t="s">
        <v>1277</v>
      </c>
      <c r="D489" s="210" t="s">
        <v>1491</v>
      </c>
      <c r="E489" s="210" t="s">
        <v>129</v>
      </c>
      <c r="F489" s="210">
        <v>1</v>
      </c>
      <c r="G489" s="210">
        <v>0.5</v>
      </c>
      <c r="H489" s="210">
        <v>2</v>
      </c>
      <c r="I489" s="210">
        <v>26</v>
      </c>
      <c r="J489" s="210" t="s">
        <v>3088</v>
      </c>
      <c r="K489" s="210" t="s">
        <v>83</v>
      </c>
      <c r="L489" s="210">
        <v>26</v>
      </c>
      <c r="M489" s="210"/>
      <c r="N489" s="210" t="s">
        <v>123</v>
      </c>
      <c r="O489" s="210"/>
      <c r="P489" s="210" t="s">
        <v>1799</v>
      </c>
      <c r="Q489" s="210" t="s">
        <v>129</v>
      </c>
      <c r="R489" s="210"/>
      <c r="S489" s="210" t="s">
        <v>111</v>
      </c>
      <c r="T489" s="210" t="s">
        <v>3089</v>
      </c>
      <c r="U489" s="115" t="s">
        <v>105</v>
      </c>
      <c r="V489" s="210" t="str">
        <f>IF(W489=0,"out of scope",(INDEX('CostModel Coef'!$C$17:$C$18,W489)))</f>
        <v>Elec</v>
      </c>
      <c r="W489" s="210">
        <v>2</v>
      </c>
      <c r="X489" s="210"/>
      <c r="Y489" s="116">
        <f>IFERROR(VLOOKUP(C489,LF_lamp!$A$8:$AI$68,35,0)*F489,0)</f>
        <v>2.65</v>
      </c>
      <c r="Z489" s="210"/>
      <c r="AA489" s="229">
        <f>VLOOKUP(D489,LF_Ballast!$A$8:$N$220,14,FALSE)</f>
        <v>0.82499999999999996</v>
      </c>
      <c r="AB489" s="229" t="b">
        <f>VLOOKUP(D489,LF_Ballast!$A$8:$I$220,9,FALSE)="Dimming"</f>
        <v>0</v>
      </c>
      <c r="AC489" s="229" t="b">
        <f>VLOOKUP(D489,LF_Ballast!$A$8:$I$220,4,FALSE)="PS"</f>
        <v>0</v>
      </c>
      <c r="AD489" s="210"/>
      <c r="AE489" s="210">
        <f t="shared" si="71"/>
        <v>2</v>
      </c>
      <c r="AF489" s="184">
        <f t="shared" si="72"/>
        <v>0</v>
      </c>
      <c r="AG489" s="184">
        <f t="shared" si="73"/>
        <v>0</v>
      </c>
      <c r="AH489" s="184">
        <f>VLOOKUP($C489,LF_lamp!$A$8:$H$68,8,FALSE)*AE489</f>
        <v>64</v>
      </c>
      <c r="AI489" s="184">
        <f>VLOOKUP($C489,LF_lamp!$A$8:$H$68,8,FALSE)*AF489</f>
        <v>0</v>
      </c>
      <c r="AJ489" s="184">
        <f>VLOOKUP($C489,LF_lamp!$A$8:$H$68,8,FALSE)*AG489</f>
        <v>0</v>
      </c>
      <c r="AK489" s="184">
        <f t="shared" si="80"/>
        <v>0.5</v>
      </c>
      <c r="AL489" s="184">
        <f t="shared" si="74"/>
        <v>0</v>
      </c>
      <c r="AM489" s="184">
        <f t="shared" si="75"/>
        <v>0</v>
      </c>
      <c r="AN489" s="184"/>
      <c r="AO489" s="184">
        <f>IF($W489&gt;0,INDEX('CostModel Coef'!D$17:D$18,$W489),"")</f>
        <v>21.92</v>
      </c>
      <c r="AP489" s="184">
        <f>IF($W489&gt;0,INDEX('CostModel Coef'!E$17:E$18,$W489),"")</f>
        <v>0.161</v>
      </c>
      <c r="AQ489" s="184">
        <f>IF($W489&gt;0,INDEX('CostModel Coef'!F$17:F$18,$W489),"")</f>
        <v>19</v>
      </c>
      <c r="AR489" s="184">
        <f>IF($W489&gt;0,INDEX('CostModel Coef'!G$17:G$18,$W489),"")</f>
        <v>116</v>
      </c>
      <c r="AS489" s="184">
        <f>IF($W489&gt;0,INDEX('CostModel Coef'!H$17:H$18,$W489),"")</f>
        <v>-11.27</v>
      </c>
      <c r="AT489" s="184">
        <f>IF($W489&gt;0,INDEX('CostModel Coef'!I$17:I$18,$W489),"")</f>
        <v>0.74</v>
      </c>
      <c r="AU489" s="184">
        <f>IF($W489&gt;0,INDEX('CostModel Coef'!J$17:J$18,$W489),"")</f>
        <v>1.18</v>
      </c>
      <c r="AV489" s="184">
        <f>IF($W489&gt;0,INDEX('CostModel Coef'!K$17:K$18,$W489),"")</f>
        <v>31.59</v>
      </c>
      <c r="AW489" s="184">
        <f>IF($W489&gt;0,INDEX('CostModel Coef'!L$17:L$18,$W489),"")</f>
        <v>17.190000000000001</v>
      </c>
      <c r="AX489" s="184">
        <f>IF($W489&gt;0,INDEX('CostModel Coef'!M$17:M$18,$W489),"")</f>
        <v>0</v>
      </c>
      <c r="AY489" s="184">
        <f>IF($W489&gt;0,INDEX('CostModel Coef'!N$17:N$18,$W489),"")</f>
        <v>0</v>
      </c>
      <c r="AZ489" s="184">
        <f>IF($W489&gt;0,INDEX('CostModel Coef'!O$17:O$18,$W489),"")</f>
        <v>-10.14</v>
      </c>
      <c r="BA489" s="184"/>
      <c r="BB489" s="116">
        <f t="shared" si="79"/>
        <v>11.042000000000002</v>
      </c>
      <c r="BC489" s="116">
        <f t="shared" si="76"/>
        <v>0</v>
      </c>
      <c r="BD489" s="116">
        <f t="shared" si="77"/>
        <v>0</v>
      </c>
      <c r="BE489" s="210"/>
      <c r="BF489" s="196">
        <f t="shared" si="78"/>
        <v>13.69</v>
      </c>
      <c r="BG489" s="210"/>
      <c r="BH489" s="210"/>
    </row>
    <row r="490" spans="1:60" hidden="1">
      <c r="A490" s="210" t="s">
        <v>3090</v>
      </c>
      <c r="B490" s="210" t="s">
        <v>1317</v>
      </c>
      <c r="C490" s="210" t="s">
        <v>1277</v>
      </c>
      <c r="D490" s="210" t="s">
        <v>1491</v>
      </c>
      <c r="E490" s="210" t="s">
        <v>129</v>
      </c>
      <c r="F490" s="210">
        <v>4</v>
      </c>
      <c r="G490" s="210">
        <v>1</v>
      </c>
      <c r="H490" s="210">
        <v>4</v>
      </c>
      <c r="I490" s="210">
        <v>102</v>
      </c>
      <c r="J490" s="210" t="s">
        <v>3091</v>
      </c>
      <c r="K490" s="210" t="s">
        <v>83</v>
      </c>
      <c r="L490" s="210">
        <v>102</v>
      </c>
      <c r="M490" s="210"/>
      <c r="N490" s="210" t="s">
        <v>123</v>
      </c>
      <c r="O490" s="210"/>
      <c r="P490" s="210" t="s">
        <v>1799</v>
      </c>
      <c r="Q490" s="210" t="s">
        <v>129</v>
      </c>
      <c r="R490" s="210"/>
      <c r="S490" s="210" t="s">
        <v>111</v>
      </c>
      <c r="T490" s="210" t="s">
        <v>3092</v>
      </c>
      <c r="U490" s="115" t="s">
        <v>105</v>
      </c>
      <c r="V490" s="210" t="str">
        <f>IF(W490=0,"out of scope",(INDEX('CostModel Coef'!$C$17:$C$18,W490)))</f>
        <v>Elec</v>
      </c>
      <c r="W490" s="210">
        <v>2</v>
      </c>
      <c r="X490" s="210"/>
      <c r="Y490" s="116">
        <f>IFERROR(VLOOKUP(C490,LF_lamp!$A$8:$AI$68,35,0)*F490,0)</f>
        <v>10.6</v>
      </c>
      <c r="Z490" s="210"/>
      <c r="AA490" s="229">
        <f>VLOOKUP(D490,LF_Ballast!$A$8:$N$220,14,FALSE)</f>
        <v>0.82499999999999996</v>
      </c>
      <c r="AB490" s="229" t="b">
        <f>VLOOKUP(D490,LF_Ballast!$A$8:$I$220,9,FALSE)="Dimming"</f>
        <v>0</v>
      </c>
      <c r="AC490" s="229" t="b">
        <f>VLOOKUP(D490,LF_Ballast!$A$8:$I$220,4,FALSE)="PS"</f>
        <v>0</v>
      </c>
      <c r="AD490" s="210"/>
      <c r="AE490" s="210">
        <f t="shared" si="71"/>
        <v>4</v>
      </c>
      <c r="AF490" s="184">
        <f t="shared" si="72"/>
        <v>0</v>
      </c>
      <c r="AG490" s="184">
        <f t="shared" si="73"/>
        <v>0</v>
      </c>
      <c r="AH490" s="184">
        <f>VLOOKUP($C490,LF_lamp!$A$8:$H$68,8,FALSE)*AE490</f>
        <v>128</v>
      </c>
      <c r="AI490" s="184">
        <f>VLOOKUP($C490,LF_lamp!$A$8:$H$68,8,FALSE)*AF490</f>
        <v>0</v>
      </c>
      <c r="AJ490" s="184">
        <f>VLOOKUP($C490,LF_lamp!$A$8:$H$68,8,FALSE)*AG490</f>
        <v>0</v>
      </c>
      <c r="AK490" s="184">
        <f t="shared" si="80"/>
        <v>1</v>
      </c>
      <c r="AL490" s="184">
        <f t="shared" si="74"/>
        <v>0</v>
      </c>
      <c r="AM490" s="184">
        <f t="shared" si="75"/>
        <v>0</v>
      </c>
      <c r="AN490" s="184"/>
      <c r="AO490" s="184">
        <f>IF($W490&gt;0,INDEX('CostModel Coef'!D$17:D$18,$W490),"")</f>
        <v>21.92</v>
      </c>
      <c r="AP490" s="184">
        <f>IF($W490&gt;0,INDEX('CostModel Coef'!E$17:E$18,$W490),"")</f>
        <v>0.161</v>
      </c>
      <c r="AQ490" s="184">
        <f>IF($W490&gt;0,INDEX('CostModel Coef'!F$17:F$18,$W490),"")</f>
        <v>19</v>
      </c>
      <c r="AR490" s="184">
        <f>IF($W490&gt;0,INDEX('CostModel Coef'!G$17:G$18,$W490),"")</f>
        <v>116</v>
      </c>
      <c r="AS490" s="184">
        <f>IF($W490&gt;0,INDEX('CostModel Coef'!H$17:H$18,$W490),"")</f>
        <v>-11.27</v>
      </c>
      <c r="AT490" s="184">
        <f>IF($W490&gt;0,INDEX('CostModel Coef'!I$17:I$18,$W490),"")</f>
        <v>0.74</v>
      </c>
      <c r="AU490" s="184">
        <f>IF($W490&gt;0,INDEX('CostModel Coef'!J$17:J$18,$W490),"")</f>
        <v>1.18</v>
      </c>
      <c r="AV490" s="184">
        <f>IF($W490&gt;0,INDEX('CostModel Coef'!K$17:K$18,$W490),"")</f>
        <v>31.59</v>
      </c>
      <c r="AW490" s="184">
        <f>IF($W490&gt;0,INDEX('CostModel Coef'!L$17:L$18,$W490),"")</f>
        <v>17.190000000000001</v>
      </c>
      <c r="AX490" s="184">
        <f>IF($W490&gt;0,INDEX('CostModel Coef'!M$17:M$18,$W490),"")</f>
        <v>0</v>
      </c>
      <c r="AY490" s="184">
        <f>IF($W490&gt;0,INDEX('CostModel Coef'!N$17:N$18,$W490),"")</f>
        <v>0</v>
      </c>
      <c r="AZ490" s="184">
        <f>IF($W490&gt;0,INDEX('CostModel Coef'!O$17:O$18,$W490),"")</f>
        <v>-10.14</v>
      </c>
      <c r="BA490" s="184"/>
      <c r="BB490" s="116">
        <f t="shared" si="79"/>
        <v>32.388000000000005</v>
      </c>
      <c r="BC490" s="116">
        <f t="shared" si="76"/>
        <v>0</v>
      </c>
      <c r="BD490" s="116">
        <f t="shared" si="77"/>
        <v>0</v>
      </c>
      <c r="BE490" s="210"/>
      <c r="BF490" s="196">
        <f t="shared" si="78"/>
        <v>42.99</v>
      </c>
      <c r="BG490" s="210"/>
      <c r="BH490" s="210"/>
    </row>
    <row r="491" spans="1:60" hidden="1">
      <c r="A491" s="210" t="s">
        <v>3093</v>
      </c>
      <c r="B491" s="210" t="s">
        <v>1317</v>
      </c>
      <c r="C491" s="210" t="s">
        <v>1277</v>
      </c>
      <c r="D491" s="210" t="s">
        <v>1491</v>
      </c>
      <c r="E491" s="210" t="s">
        <v>129</v>
      </c>
      <c r="F491" s="210">
        <v>6</v>
      </c>
      <c r="G491" s="210">
        <v>2</v>
      </c>
      <c r="H491" s="210">
        <v>3</v>
      </c>
      <c r="I491" s="210">
        <v>156</v>
      </c>
      <c r="J491" s="210" t="s">
        <v>3094</v>
      </c>
      <c r="K491" s="210" t="s">
        <v>83</v>
      </c>
      <c r="L491" s="210">
        <v>156</v>
      </c>
      <c r="M491" s="210"/>
      <c r="N491" s="210" t="s">
        <v>123</v>
      </c>
      <c r="O491" s="210"/>
      <c r="P491" s="210" t="s">
        <v>1799</v>
      </c>
      <c r="Q491" s="210" t="s">
        <v>129</v>
      </c>
      <c r="R491" s="210"/>
      <c r="S491" s="210" t="s">
        <v>111</v>
      </c>
      <c r="T491" s="210" t="s">
        <v>3095</v>
      </c>
      <c r="U491" s="115" t="s">
        <v>105</v>
      </c>
      <c r="V491" s="210" t="str">
        <f>IF(W491=0,"out of scope",(INDEX('CostModel Coef'!$C$17:$C$18,W491)))</f>
        <v>Elec</v>
      </c>
      <c r="W491" s="210">
        <v>2</v>
      </c>
      <c r="X491" s="210"/>
      <c r="Y491" s="116">
        <f>IFERROR(VLOOKUP(C491,LF_lamp!$A$8:$AI$68,35,0)*F491,0)</f>
        <v>15.899999999999999</v>
      </c>
      <c r="Z491" s="210"/>
      <c r="AA491" s="229">
        <f>VLOOKUP(D491,LF_Ballast!$A$8:$N$220,14,FALSE)</f>
        <v>0.82499999999999996</v>
      </c>
      <c r="AB491" s="229" t="b">
        <f>VLOOKUP(D491,LF_Ballast!$A$8:$I$220,9,FALSE)="Dimming"</f>
        <v>0</v>
      </c>
      <c r="AC491" s="229" t="b">
        <f>VLOOKUP(D491,LF_Ballast!$A$8:$I$220,4,FALSE)="PS"</f>
        <v>0</v>
      </c>
      <c r="AD491" s="210"/>
      <c r="AE491" s="210">
        <f t="shared" si="71"/>
        <v>3</v>
      </c>
      <c r="AF491" s="184">
        <f t="shared" si="72"/>
        <v>0</v>
      </c>
      <c r="AG491" s="184">
        <f t="shared" si="73"/>
        <v>0</v>
      </c>
      <c r="AH491" s="184">
        <f>VLOOKUP($C491,LF_lamp!$A$8:$H$68,8,FALSE)*AE491</f>
        <v>96</v>
      </c>
      <c r="AI491" s="184">
        <f>VLOOKUP($C491,LF_lamp!$A$8:$H$68,8,FALSE)*AF491</f>
        <v>0</v>
      </c>
      <c r="AJ491" s="184">
        <f>VLOOKUP($C491,LF_lamp!$A$8:$H$68,8,FALSE)*AG491</f>
        <v>0</v>
      </c>
      <c r="AK491" s="184">
        <f t="shared" si="80"/>
        <v>2</v>
      </c>
      <c r="AL491" s="184">
        <f t="shared" si="74"/>
        <v>0</v>
      </c>
      <c r="AM491" s="184">
        <f t="shared" si="75"/>
        <v>0</v>
      </c>
      <c r="AN491" s="184"/>
      <c r="AO491" s="184">
        <f>IF($W491&gt;0,INDEX('CostModel Coef'!D$17:D$18,$W491),"")</f>
        <v>21.92</v>
      </c>
      <c r="AP491" s="184">
        <f>IF($W491&gt;0,INDEX('CostModel Coef'!E$17:E$18,$W491),"")</f>
        <v>0.161</v>
      </c>
      <c r="AQ491" s="184">
        <f>IF($W491&gt;0,INDEX('CostModel Coef'!F$17:F$18,$W491),"")</f>
        <v>19</v>
      </c>
      <c r="AR491" s="184">
        <f>IF($W491&gt;0,INDEX('CostModel Coef'!G$17:G$18,$W491),"")</f>
        <v>116</v>
      </c>
      <c r="AS491" s="184">
        <f>IF($W491&gt;0,INDEX('CostModel Coef'!H$17:H$18,$W491),"")</f>
        <v>-11.27</v>
      </c>
      <c r="AT491" s="184">
        <f>IF($W491&gt;0,INDEX('CostModel Coef'!I$17:I$18,$W491),"")</f>
        <v>0.74</v>
      </c>
      <c r="AU491" s="184">
        <f>IF($W491&gt;0,INDEX('CostModel Coef'!J$17:J$18,$W491),"")</f>
        <v>1.18</v>
      </c>
      <c r="AV491" s="184">
        <f>IF($W491&gt;0,INDEX('CostModel Coef'!K$17:K$18,$W491),"")</f>
        <v>31.59</v>
      </c>
      <c r="AW491" s="184">
        <f>IF($W491&gt;0,INDEX('CostModel Coef'!L$17:L$18,$W491),"")</f>
        <v>17.190000000000001</v>
      </c>
      <c r="AX491" s="184">
        <f>IF($W491&gt;0,INDEX('CostModel Coef'!M$17:M$18,$W491),"")</f>
        <v>0</v>
      </c>
      <c r="AY491" s="184">
        <f>IF($W491&gt;0,INDEX('CostModel Coef'!N$17:N$18,$W491),"")</f>
        <v>0</v>
      </c>
      <c r="AZ491" s="184">
        <f>IF($W491&gt;0,INDEX('CostModel Coef'!O$17:O$18,$W491),"")</f>
        <v>-10.14</v>
      </c>
      <c r="BA491" s="184"/>
      <c r="BB491" s="116">
        <f t="shared" si="79"/>
        <v>54.472000000000008</v>
      </c>
      <c r="BC491" s="116">
        <f t="shared" si="76"/>
        <v>0</v>
      </c>
      <c r="BD491" s="116">
        <f t="shared" si="77"/>
        <v>0</v>
      </c>
      <c r="BE491" s="210"/>
      <c r="BF491" s="196">
        <f t="shared" si="78"/>
        <v>70.37</v>
      </c>
      <c r="BG491" s="210"/>
      <c r="BH491" s="210"/>
    </row>
    <row r="492" spans="1:60" hidden="1">
      <c r="A492" s="210" t="s">
        <v>3096</v>
      </c>
      <c r="B492" s="210" t="s">
        <v>1317</v>
      </c>
      <c r="C492" s="210" t="s">
        <v>1277</v>
      </c>
      <c r="D492" s="210" t="s">
        <v>1491</v>
      </c>
      <c r="E492" s="210" t="s">
        <v>129</v>
      </c>
      <c r="F492" s="210">
        <v>8</v>
      </c>
      <c r="G492" s="210">
        <v>2</v>
      </c>
      <c r="H492" s="210">
        <v>4</v>
      </c>
      <c r="I492" s="210">
        <v>204</v>
      </c>
      <c r="J492" s="210" t="s">
        <v>3097</v>
      </c>
      <c r="K492" s="210" t="s">
        <v>83</v>
      </c>
      <c r="L492" s="210">
        <v>204</v>
      </c>
      <c r="M492" s="210"/>
      <c r="N492" s="210" t="s">
        <v>123</v>
      </c>
      <c r="O492" s="210"/>
      <c r="P492" s="210" t="s">
        <v>1799</v>
      </c>
      <c r="Q492" s="210" t="s">
        <v>129</v>
      </c>
      <c r="R492" s="210"/>
      <c r="S492" s="210" t="s">
        <v>111</v>
      </c>
      <c r="T492" s="210" t="s">
        <v>3098</v>
      </c>
      <c r="U492" s="115" t="s">
        <v>105</v>
      </c>
      <c r="V492" s="210" t="str">
        <f>IF(W492=0,"out of scope",(INDEX('CostModel Coef'!$C$17:$C$18,W492)))</f>
        <v>Elec</v>
      </c>
      <c r="W492" s="210">
        <v>2</v>
      </c>
      <c r="X492" s="210"/>
      <c r="Y492" s="116">
        <f>IFERROR(VLOOKUP(C492,LF_lamp!$A$8:$AI$68,35,0)*F492,0)</f>
        <v>21.2</v>
      </c>
      <c r="Z492" s="210"/>
      <c r="AA492" s="229">
        <f>VLOOKUP(D492,LF_Ballast!$A$8:$N$220,14,FALSE)</f>
        <v>0.82499999999999996</v>
      </c>
      <c r="AB492" s="229" t="b">
        <f>VLOOKUP(D492,LF_Ballast!$A$8:$I$220,9,FALSE)="Dimming"</f>
        <v>0</v>
      </c>
      <c r="AC492" s="229" t="b">
        <f>VLOOKUP(D492,LF_Ballast!$A$8:$I$220,4,FALSE)="PS"</f>
        <v>0</v>
      </c>
      <c r="AD492" s="210"/>
      <c r="AE492" s="210">
        <f t="shared" si="71"/>
        <v>4</v>
      </c>
      <c r="AF492" s="184">
        <f t="shared" si="72"/>
        <v>0</v>
      </c>
      <c r="AG492" s="184">
        <f t="shared" si="73"/>
        <v>0</v>
      </c>
      <c r="AH492" s="184">
        <f>VLOOKUP($C492,LF_lamp!$A$8:$H$68,8,FALSE)*AE492</f>
        <v>128</v>
      </c>
      <c r="AI492" s="184">
        <f>VLOOKUP($C492,LF_lamp!$A$8:$H$68,8,FALSE)*AF492</f>
        <v>0</v>
      </c>
      <c r="AJ492" s="184">
        <f>VLOOKUP($C492,LF_lamp!$A$8:$H$68,8,FALSE)*AG492</f>
        <v>0</v>
      </c>
      <c r="AK492" s="184">
        <f t="shared" si="80"/>
        <v>2</v>
      </c>
      <c r="AL492" s="184">
        <f t="shared" si="74"/>
        <v>0</v>
      </c>
      <c r="AM492" s="184">
        <f t="shared" si="75"/>
        <v>0</v>
      </c>
      <c r="AN492" s="184"/>
      <c r="AO492" s="184">
        <f>IF($W492&gt;0,INDEX('CostModel Coef'!D$17:D$18,$W492),"")</f>
        <v>21.92</v>
      </c>
      <c r="AP492" s="184">
        <f>IF($W492&gt;0,INDEX('CostModel Coef'!E$17:E$18,$W492),"")</f>
        <v>0.161</v>
      </c>
      <c r="AQ492" s="184">
        <f>IF($W492&gt;0,INDEX('CostModel Coef'!F$17:F$18,$W492),"")</f>
        <v>19</v>
      </c>
      <c r="AR492" s="184">
        <f>IF($W492&gt;0,INDEX('CostModel Coef'!G$17:G$18,$W492),"")</f>
        <v>116</v>
      </c>
      <c r="AS492" s="184">
        <f>IF($W492&gt;0,INDEX('CostModel Coef'!H$17:H$18,$W492),"")</f>
        <v>-11.27</v>
      </c>
      <c r="AT492" s="184">
        <f>IF($W492&gt;0,INDEX('CostModel Coef'!I$17:I$18,$W492),"")</f>
        <v>0.74</v>
      </c>
      <c r="AU492" s="184">
        <f>IF($W492&gt;0,INDEX('CostModel Coef'!J$17:J$18,$W492),"")</f>
        <v>1.18</v>
      </c>
      <c r="AV492" s="184">
        <f>IF($W492&gt;0,INDEX('CostModel Coef'!K$17:K$18,$W492),"")</f>
        <v>31.59</v>
      </c>
      <c r="AW492" s="184">
        <f>IF($W492&gt;0,INDEX('CostModel Coef'!L$17:L$18,$W492),"")</f>
        <v>17.190000000000001</v>
      </c>
      <c r="AX492" s="184">
        <f>IF($W492&gt;0,INDEX('CostModel Coef'!M$17:M$18,$W492),"")</f>
        <v>0</v>
      </c>
      <c r="AY492" s="184">
        <f>IF($W492&gt;0,INDEX('CostModel Coef'!N$17:N$18,$W492),"")</f>
        <v>0</v>
      </c>
      <c r="AZ492" s="184">
        <f>IF($W492&gt;0,INDEX('CostModel Coef'!O$17:O$18,$W492),"")</f>
        <v>-10.14</v>
      </c>
      <c r="BA492" s="184"/>
      <c r="BB492" s="116">
        <f t="shared" si="79"/>
        <v>64.77600000000001</v>
      </c>
      <c r="BC492" s="116">
        <f t="shared" si="76"/>
        <v>0</v>
      </c>
      <c r="BD492" s="116">
        <f t="shared" si="77"/>
        <v>0</v>
      </c>
      <c r="BE492" s="210"/>
      <c r="BF492" s="196">
        <f t="shared" si="78"/>
        <v>85.98</v>
      </c>
      <c r="BG492" s="210"/>
      <c r="BH492" s="210"/>
    </row>
    <row r="493" spans="1:60" hidden="1">
      <c r="A493" s="210" t="s">
        <v>3099</v>
      </c>
      <c r="B493" s="210" t="s">
        <v>1317</v>
      </c>
      <c r="C493" s="210" t="s">
        <v>1277</v>
      </c>
      <c r="D493" s="210" t="s">
        <v>1491</v>
      </c>
      <c r="E493" s="210" t="s">
        <v>129</v>
      </c>
      <c r="F493" s="210">
        <v>2</v>
      </c>
      <c r="G493" s="210">
        <v>0.5</v>
      </c>
      <c r="H493" s="210">
        <v>4</v>
      </c>
      <c r="I493" s="210">
        <v>51</v>
      </c>
      <c r="J493" s="210" t="s">
        <v>3100</v>
      </c>
      <c r="K493" s="210" t="s">
        <v>83</v>
      </c>
      <c r="L493" s="210">
        <v>51</v>
      </c>
      <c r="M493" s="210"/>
      <c r="N493" s="210" t="s">
        <v>123</v>
      </c>
      <c r="O493" s="210"/>
      <c r="P493" s="210" t="s">
        <v>1799</v>
      </c>
      <c r="Q493" s="210" t="s">
        <v>129</v>
      </c>
      <c r="R493" s="210"/>
      <c r="S493" s="210" t="s">
        <v>111</v>
      </c>
      <c r="T493" s="210" t="s">
        <v>3101</v>
      </c>
      <c r="U493" s="115" t="s">
        <v>105</v>
      </c>
      <c r="V493" s="210" t="str">
        <f>IF(W493=0,"out of scope",(INDEX('CostModel Coef'!$C$17:$C$18,W493)))</f>
        <v>Elec</v>
      </c>
      <c r="W493" s="210">
        <v>2</v>
      </c>
      <c r="X493" s="210"/>
      <c r="Y493" s="116">
        <f>IFERROR(VLOOKUP(C493,LF_lamp!$A$8:$AI$68,35,0)*F493,0)</f>
        <v>5.3</v>
      </c>
      <c r="Z493" s="210"/>
      <c r="AA493" s="229">
        <f>VLOOKUP(D493,LF_Ballast!$A$8:$N$220,14,FALSE)</f>
        <v>0.82499999999999996</v>
      </c>
      <c r="AB493" s="229" t="b">
        <f>VLOOKUP(D493,LF_Ballast!$A$8:$I$220,9,FALSE)="Dimming"</f>
        <v>0</v>
      </c>
      <c r="AC493" s="229" t="b">
        <f>VLOOKUP(D493,LF_Ballast!$A$8:$I$220,4,FALSE)="PS"</f>
        <v>0</v>
      </c>
      <c r="AD493" s="210"/>
      <c r="AE493" s="210">
        <f t="shared" si="71"/>
        <v>4</v>
      </c>
      <c r="AF493" s="184">
        <f t="shared" si="72"/>
        <v>0</v>
      </c>
      <c r="AG493" s="184">
        <f t="shared" si="73"/>
        <v>0</v>
      </c>
      <c r="AH493" s="184">
        <f>VLOOKUP($C493,LF_lamp!$A$8:$H$68,8,FALSE)*AE493</f>
        <v>128</v>
      </c>
      <c r="AI493" s="184">
        <f>VLOOKUP($C493,LF_lamp!$A$8:$H$68,8,FALSE)*AF493</f>
        <v>0</v>
      </c>
      <c r="AJ493" s="184">
        <f>VLOOKUP($C493,LF_lamp!$A$8:$H$68,8,FALSE)*AG493</f>
        <v>0</v>
      </c>
      <c r="AK493" s="184">
        <f t="shared" si="80"/>
        <v>0.5</v>
      </c>
      <c r="AL493" s="184">
        <f t="shared" si="74"/>
        <v>0</v>
      </c>
      <c r="AM493" s="184">
        <f t="shared" si="75"/>
        <v>0</v>
      </c>
      <c r="AN493" s="184"/>
      <c r="AO493" s="184">
        <f>IF($W493&gt;0,INDEX('CostModel Coef'!D$17:D$18,$W493),"")</f>
        <v>21.92</v>
      </c>
      <c r="AP493" s="184">
        <f>IF($W493&gt;0,INDEX('CostModel Coef'!E$17:E$18,$W493),"")</f>
        <v>0.161</v>
      </c>
      <c r="AQ493" s="184">
        <f>IF($W493&gt;0,INDEX('CostModel Coef'!F$17:F$18,$W493),"")</f>
        <v>19</v>
      </c>
      <c r="AR493" s="184">
        <f>IF($W493&gt;0,INDEX('CostModel Coef'!G$17:G$18,$W493),"")</f>
        <v>116</v>
      </c>
      <c r="AS493" s="184">
        <f>IF($W493&gt;0,INDEX('CostModel Coef'!H$17:H$18,$W493),"")</f>
        <v>-11.27</v>
      </c>
      <c r="AT493" s="184">
        <f>IF($W493&gt;0,INDEX('CostModel Coef'!I$17:I$18,$W493),"")</f>
        <v>0.74</v>
      </c>
      <c r="AU493" s="184">
        <f>IF($W493&gt;0,INDEX('CostModel Coef'!J$17:J$18,$W493),"")</f>
        <v>1.18</v>
      </c>
      <c r="AV493" s="184">
        <f>IF($W493&gt;0,INDEX('CostModel Coef'!K$17:K$18,$W493),"")</f>
        <v>31.59</v>
      </c>
      <c r="AW493" s="184">
        <f>IF($W493&gt;0,INDEX('CostModel Coef'!L$17:L$18,$W493),"")</f>
        <v>17.190000000000001</v>
      </c>
      <c r="AX493" s="184">
        <f>IF($W493&gt;0,INDEX('CostModel Coef'!M$17:M$18,$W493),"")</f>
        <v>0</v>
      </c>
      <c r="AY493" s="184">
        <f>IF($W493&gt;0,INDEX('CostModel Coef'!N$17:N$18,$W493),"")</f>
        <v>0</v>
      </c>
      <c r="AZ493" s="184">
        <f>IF($W493&gt;0,INDEX('CostModel Coef'!O$17:O$18,$W493),"")</f>
        <v>-10.14</v>
      </c>
      <c r="BA493" s="184"/>
      <c r="BB493" s="116">
        <f t="shared" si="79"/>
        <v>16.194000000000003</v>
      </c>
      <c r="BC493" s="116">
        <f t="shared" si="76"/>
        <v>0</v>
      </c>
      <c r="BD493" s="116">
        <f t="shared" si="77"/>
        <v>0</v>
      </c>
      <c r="BE493" s="210"/>
      <c r="BF493" s="196">
        <f t="shared" si="78"/>
        <v>21.49</v>
      </c>
      <c r="BG493" s="210"/>
      <c r="BH493" s="210"/>
    </row>
    <row r="494" spans="1:60" hidden="1">
      <c r="A494" s="210" t="s">
        <v>3102</v>
      </c>
      <c r="B494" s="210" t="s">
        <v>203</v>
      </c>
      <c r="C494" s="210" t="s">
        <v>1277</v>
      </c>
      <c r="D494" s="210" t="s">
        <v>1491</v>
      </c>
      <c r="E494" s="210" t="s">
        <v>129</v>
      </c>
      <c r="F494" s="210">
        <v>2</v>
      </c>
      <c r="G494" s="210">
        <v>1</v>
      </c>
      <c r="H494" s="210">
        <v>2</v>
      </c>
      <c r="I494" s="210">
        <v>52</v>
      </c>
      <c r="J494" s="210" t="s">
        <v>3103</v>
      </c>
      <c r="K494" s="210" t="s">
        <v>83</v>
      </c>
      <c r="L494" s="210">
        <v>52</v>
      </c>
      <c r="M494" s="210"/>
      <c r="N494" s="210" t="s">
        <v>123</v>
      </c>
      <c r="O494" s="210"/>
      <c r="P494" s="210" t="s">
        <v>1799</v>
      </c>
      <c r="Q494" s="210" t="s">
        <v>129</v>
      </c>
      <c r="R494" s="210"/>
      <c r="S494" s="210" t="s">
        <v>111</v>
      </c>
      <c r="T494" s="210" t="s">
        <v>3104</v>
      </c>
      <c r="U494" s="115" t="s">
        <v>105</v>
      </c>
      <c r="V494" s="210" t="str">
        <f>IF(W494=0,"out of scope",(INDEX('CostModel Coef'!$C$17:$C$18,W494)))</f>
        <v>Elec</v>
      </c>
      <c r="W494" s="210">
        <v>2</v>
      </c>
      <c r="X494" s="210"/>
      <c r="Y494" s="116">
        <f>IFERROR(VLOOKUP(C494,LF_lamp!$A$8:$AI$68,35,0)*F494,0)</f>
        <v>5.3</v>
      </c>
      <c r="Z494" s="210"/>
      <c r="AA494" s="229">
        <f>VLOOKUP(D494,LF_Ballast!$A$8:$N$220,14,FALSE)</f>
        <v>0.82499999999999996</v>
      </c>
      <c r="AB494" s="229" t="b">
        <f>VLOOKUP(D494,LF_Ballast!$A$8:$I$220,9,FALSE)="Dimming"</f>
        <v>0</v>
      </c>
      <c r="AC494" s="229" t="b">
        <f>VLOOKUP(D494,LF_Ballast!$A$8:$I$220,4,FALSE)="PS"</f>
        <v>0</v>
      </c>
      <c r="AD494" s="210"/>
      <c r="AE494" s="210">
        <f t="shared" si="71"/>
        <v>2</v>
      </c>
      <c r="AF494" s="184">
        <f t="shared" si="72"/>
        <v>0</v>
      </c>
      <c r="AG494" s="184">
        <f t="shared" si="73"/>
        <v>0</v>
      </c>
      <c r="AH494" s="184">
        <f>VLOOKUP($C494,LF_lamp!$A$8:$H$68,8,FALSE)*AE494</f>
        <v>64</v>
      </c>
      <c r="AI494" s="184">
        <f>VLOOKUP($C494,LF_lamp!$A$8:$H$68,8,FALSE)*AF494</f>
        <v>0</v>
      </c>
      <c r="AJ494" s="184">
        <f>VLOOKUP($C494,LF_lamp!$A$8:$H$68,8,FALSE)*AG494</f>
        <v>0</v>
      </c>
      <c r="AK494" s="184">
        <f t="shared" si="80"/>
        <v>1</v>
      </c>
      <c r="AL494" s="184">
        <f t="shared" si="74"/>
        <v>0</v>
      </c>
      <c r="AM494" s="184">
        <f t="shared" si="75"/>
        <v>0</v>
      </c>
      <c r="AN494" s="184"/>
      <c r="AO494" s="184">
        <f>IF($W494&gt;0,INDEX('CostModel Coef'!D$17:D$18,$W494),"")</f>
        <v>21.92</v>
      </c>
      <c r="AP494" s="184">
        <f>IF($W494&gt;0,INDEX('CostModel Coef'!E$17:E$18,$W494),"")</f>
        <v>0.161</v>
      </c>
      <c r="AQ494" s="184">
        <f>IF($W494&gt;0,INDEX('CostModel Coef'!F$17:F$18,$W494),"")</f>
        <v>19</v>
      </c>
      <c r="AR494" s="184">
        <f>IF($W494&gt;0,INDEX('CostModel Coef'!G$17:G$18,$W494),"")</f>
        <v>116</v>
      </c>
      <c r="AS494" s="184">
        <f>IF($W494&gt;0,INDEX('CostModel Coef'!H$17:H$18,$W494),"")</f>
        <v>-11.27</v>
      </c>
      <c r="AT494" s="184">
        <f>IF($W494&gt;0,INDEX('CostModel Coef'!I$17:I$18,$W494),"")</f>
        <v>0.74</v>
      </c>
      <c r="AU494" s="184">
        <f>IF($W494&gt;0,INDEX('CostModel Coef'!J$17:J$18,$W494),"")</f>
        <v>1.18</v>
      </c>
      <c r="AV494" s="184">
        <f>IF($W494&gt;0,INDEX('CostModel Coef'!K$17:K$18,$W494),"")</f>
        <v>31.59</v>
      </c>
      <c r="AW494" s="184">
        <f>IF($W494&gt;0,INDEX('CostModel Coef'!L$17:L$18,$W494),"")</f>
        <v>17.190000000000001</v>
      </c>
      <c r="AX494" s="184">
        <f>IF($W494&gt;0,INDEX('CostModel Coef'!M$17:M$18,$W494),"")</f>
        <v>0</v>
      </c>
      <c r="AY494" s="184">
        <f>IF($W494&gt;0,INDEX('CostModel Coef'!N$17:N$18,$W494),"")</f>
        <v>0</v>
      </c>
      <c r="AZ494" s="184">
        <f>IF($W494&gt;0,INDEX('CostModel Coef'!O$17:O$18,$W494),"")</f>
        <v>-10.14</v>
      </c>
      <c r="BA494" s="184"/>
      <c r="BB494" s="116">
        <f t="shared" si="79"/>
        <v>22.084000000000003</v>
      </c>
      <c r="BC494" s="116">
        <f t="shared" si="76"/>
        <v>0</v>
      </c>
      <c r="BD494" s="116">
        <f t="shared" si="77"/>
        <v>0</v>
      </c>
      <c r="BE494" s="210"/>
      <c r="BF494" s="196">
        <f t="shared" si="78"/>
        <v>27.38</v>
      </c>
      <c r="BG494" s="210"/>
      <c r="BH494" s="210"/>
    </row>
    <row r="495" spans="1:60" hidden="1">
      <c r="A495" s="210" t="s">
        <v>3105</v>
      </c>
      <c r="B495" s="210" t="s">
        <v>1317</v>
      </c>
      <c r="C495" s="210" t="s">
        <v>1277</v>
      </c>
      <c r="D495" s="210" t="s">
        <v>1491</v>
      </c>
      <c r="E495" s="210" t="s">
        <v>129</v>
      </c>
      <c r="F495" s="210">
        <v>3</v>
      </c>
      <c r="G495" s="210">
        <v>1</v>
      </c>
      <c r="H495" s="210">
        <v>3</v>
      </c>
      <c r="I495" s="210">
        <v>78</v>
      </c>
      <c r="J495" s="210" t="s">
        <v>3106</v>
      </c>
      <c r="K495" s="210" t="s">
        <v>83</v>
      </c>
      <c r="L495" s="210">
        <v>78</v>
      </c>
      <c r="M495" s="210"/>
      <c r="N495" s="210" t="s">
        <v>123</v>
      </c>
      <c r="O495" s="210"/>
      <c r="P495" s="210" t="s">
        <v>1799</v>
      </c>
      <c r="Q495" s="210" t="s">
        <v>129</v>
      </c>
      <c r="R495" s="210"/>
      <c r="S495" s="210" t="s">
        <v>111</v>
      </c>
      <c r="T495" s="210" t="s">
        <v>3107</v>
      </c>
      <c r="U495" s="115" t="s">
        <v>105</v>
      </c>
      <c r="V495" s="210" t="str">
        <f>IF(W495=0,"out of scope",(INDEX('CostModel Coef'!$C$17:$C$18,W495)))</f>
        <v>Elec</v>
      </c>
      <c r="W495" s="210">
        <v>2</v>
      </c>
      <c r="X495" s="210"/>
      <c r="Y495" s="116">
        <f>IFERROR(VLOOKUP(C495,LF_lamp!$A$8:$AI$68,35,0)*F495,0)</f>
        <v>7.9499999999999993</v>
      </c>
      <c r="Z495" s="210"/>
      <c r="AA495" s="229">
        <f>VLOOKUP(D495,LF_Ballast!$A$8:$N$220,14,FALSE)</f>
        <v>0.82499999999999996</v>
      </c>
      <c r="AB495" s="229" t="b">
        <f>VLOOKUP(D495,LF_Ballast!$A$8:$I$220,9,FALSE)="Dimming"</f>
        <v>0</v>
      </c>
      <c r="AC495" s="229" t="b">
        <f>VLOOKUP(D495,LF_Ballast!$A$8:$I$220,4,FALSE)="PS"</f>
        <v>0</v>
      </c>
      <c r="AD495" s="210"/>
      <c r="AE495" s="210">
        <f t="shared" si="71"/>
        <v>3</v>
      </c>
      <c r="AF495" s="184">
        <f t="shared" si="72"/>
        <v>0</v>
      </c>
      <c r="AG495" s="184">
        <f t="shared" si="73"/>
        <v>0</v>
      </c>
      <c r="AH495" s="184">
        <f>VLOOKUP($C495,LF_lamp!$A$8:$H$68,8,FALSE)*AE495</f>
        <v>96</v>
      </c>
      <c r="AI495" s="184">
        <f>VLOOKUP($C495,LF_lamp!$A$8:$H$68,8,FALSE)*AF495</f>
        <v>0</v>
      </c>
      <c r="AJ495" s="184">
        <f>VLOOKUP($C495,LF_lamp!$A$8:$H$68,8,FALSE)*AG495</f>
        <v>0</v>
      </c>
      <c r="AK495" s="184">
        <f t="shared" si="80"/>
        <v>1</v>
      </c>
      <c r="AL495" s="184">
        <f t="shared" si="74"/>
        <v>0</v>
      </c>
      <c r="AM495" s="184">
        <f t="shared" si="75"/>
        <v>0</v>
      </c>
      <c r="AN495" s="184"/>
      <c r="AO495" s="184">
        <f>IF($W495&gt;0,INDEX('CostModel Coef'!D$17:D$18,$W495),"")</f>
        <v>21.92</v>
      </c>
      <c r="AP495" s="184">
        <f>IF($W495&gt;0,INDEX('CostModel Coef'!E$17:E$18,$W495),"")</f>
        <v>0.161</v>
      </c>
      <c r="AQ495" s="184">
        <f>IF($W495&gt;0,INDEX('CostModel Coef'!F$17:F$18,$W495),"")</f>
        <v>19</v>
      </c>
      <c r="AR495" s="184">
        <f>IF($W495&gt;0,INDEX('CostModel Coef'!G$17:G$18,$W495),"")</f>
        <v>116</v>
      </c>
      <c r="AS495" s="184">
        <f>IF($W495&gt;0,INDEX('CostModel Coef'!H$17:H$18,$W495),"")</f>
        <v>-11.27</v>
      </c>
      <c r="AT495" s="184">
        <f>IF($W495&gt;0,INDEX('CostModel Coef'!I$17:I$18,$W495),"")</f>
        <v>0.74</v>
      </c>
      <c r="AU495" s="184">
        <f>IF($W495&gt;0,INDEX('CostModel Coef'!J$17:J$18,$W495),"")</f>
        <v>1.18</v>
      </c>
      <c r="AV495" s="184">
        <f>IF($W495&gt;0,INDEX('CostModel Coef'!K$17:K$18,$W495),"")</f>
        <v>31.59</v>
      </c>
      <c r="AW495" s="184">
        <f>IF($W495&gt;0,INDEX('CostModel Coef'!L$17:L$18,$W495),"")</f>
        <v>17.190000000000001</v>
      </c>
      <c r="AX495" s="184">
        <f>IF($W495&gt;0,INDEX('CostModel Coef'!M$17:M$18,$W495),"")</f>
        <v>0</v>
      </c>
      <c r="AY495" s="184">
        <f>IF($W495&gt;0,INDEX('CostModel Coef'!N$17:N$18,$W495),"")</f>
        <v>0</v>
      </c>
      <c r="AZ495" s="184">
        <f>IF($W495&gt;0,INDEX('CostModel Coef'!O$17:O$18,$W495),"")</f>
        <v>-10.14</v>
      </c>
      <c r="BA495" s="184"/>
      <c r="BB495" s="116">
        <f t="shared" si="79"/>
        <v>27.236000000000004</v>
      </c>
      <c r="BC495" s="116">
        <f t="shared" si="76"/>
        <v>0</v>
      </c>
      <c r="BD495" s="116">
        <f t="shared" si="77"/>
        <v>0</v>
      </c>
      <c r="BE495" s="210"/>
      <c r="BF495" s="196">
        <f t="shared" si="78"/>
        <v>35.19</v>
      </c>
      <c r="BG495" s="210"/>
      <c r="BH495" s="210"/>
    </row>
    <row r="496" spans="1:60" hidden="1">
      <c r="A496" s="210" t="s">
        <v>3108</v>
      </c>
      <c r="B496" s="210" t="s">
        <v>1317</v>
      </c>
      <c r="C496" s="210" t="s">
        <v>1277</v>
      </c>
      <c r="D496" s="210" t="s">
        <v>1559</v>
      </c>
      <c r="E496" s="210" t="s">
        <v>129</v>
      </c>
      <c r="F496" s="210">
        <v>1</v>
      </c>
      <c r="G496" s="210">
        <v>0.25</v>
      </c>
      <c r="H496" s="210">
        <v>4</v>
      </c>
      <c r="I496" s="210">
        <v>38</v>
      </c>
      <c r="J496" s="210" t="s">
        <v>3109</v>
      </c>
      <c r="K496" s="210" t="s">
        <v>83</v>
      </c>
      <c r="L496" s="210">
        <v>38</v>
      </c>
      <c r="M496" s="210"/>
      <c r="N496" s="210" t="s">
        <v>123</v>
      </c>
      <c r="O496" s="210"/>
      <c r="P496" s="210" t="s">
        <v>1799</v>
      </c>
      <c r="Q496" s="210" t="s">
        <v>129</v>
      </c>
      <c r="R496" s="210"/>
      <c r="S496" s="210" t="s">
        <v>111</v>
      </c>
      <c r="T496" s="210" t="s">
        <v>3110</v>
      </c>
      <c r="U496" s="115" t="s">
        <v>105</v>
      </c>
      <c r="V496" s="210" t="str">
        <f>IF(W496=0,"out of scope",(INDEX('CostModel Coef'!$C$17:$C$18,W496)))</f>
        <v>Elec</v>
      </c>
      <c r="W496" s="210">
        <v>2</v>
      </c>
      <c r="X496" s="210"/>
      <c r="Y496" s="116">
        <f>IFERROR(VLOOKUP(C496,LF_lamp!$A$8:$AI$68,35,0)*F496,0)</f>
        <v>2.65</v>
      </c>
      <c r="Z496" s="210"/>
      <c r="AA496" s="229">
        <f>VLOOKUP(D496,LF_Ballast!$A$8:$N$220,14,FALSE)</f>
        <v>1.125</v>
      </c>
      <c r="AB496" s="229" t="b">
        <f>VLOOKUP(D496,LF_Ballast!$A$8:$I$220,9,FALSE)="Dimming"</f>
        <v>0</v>
      </c>
      <c r="AC496" s="229" t="b">
        <f>VLOOKUP(D496,LF_Ballast!$A$8:$I$220,4,FALSE)="PS"</f>
        <v>0</v>
      </c>
      <c r="AD496" s="210"/>
      <c r="AE496" s="210">
        <f t="shared" si="71"/>
        <v>4</v>
      </c>
      <c r="AF496" s="184">
        <f t="shared" si="72"/>
        <v>0</v>
      </c>
      <c r="AG496" s="184">
        <f t="shared" si="73"/>
        <v>0</v>
      </c>
      <c r="AH496" s="184">
        <f>VLOOKUP($C496,LF_lamp!$A$8:$H$68,8,FALSE)*AE496</f>
        <v>128</v>
      </c>
      <c r="AI496" s="184">
        <f>VLOOKUP($C496,LF_lamp!$A$8:$H$68,8,FALSE)*AF496</f>
        <v>0</v>
      </c>
      <c r="AJ496" s="184">
        <f>VLOOKUP($C496,LF_lamp!$A$8:$H$68,8,FALSE)*AG496</f>
        <v>0</v>
      </c>
      <c r="AK496" s="184">
        <f t="shared" si="80"/>
        <v>0.25</v>
      </c>
      <c r="AL496" s="184">
        <f t="shared" si="74"/>
        <v>0</v>
      </c>
      <c r="AM496" s="184">
        <f t="shared" si="75"/>
        <v>0</v>
      </c>
      <c r="AN496" s="184"/>
      <c r="AO496" s="184">
        <f>IF($W496&gt;0,INDEX('CostModel Coef'!D$17:D$18,$W496),"")</f>
        <v>21.92</v>
      </c>
      <c r="AP496" s="184">
        <f>IF($W496&gt;0,INDEX('CostModel Coef'!E$17:E$18,$W496),"")</f>
        <v>0.161</v>
      </c>
      <c r="AQ496" s="184">
        <f>IF($W496&gt;0,INDEX('CostModel Coef'!F$17:F$18,$W496),"")</f>
        <v>19</v>
      </c>
      <c r="AR496" s="184">
        <f>IF($W496&gt;0,INDEX('CostModel Coef'!G$17:G$18,$W496),"")</f>
        <v>116</v>
      </c>
      <c r="AS496" s="184">
        <f>IF($W496&gt;0,INDEX('CostModel Coef'!H$17:H$18,$W496),"")</f>
        <v>-11.27</v>
      </c>
      <c r="AT496" s="184">
        <f>IF($W496&gt;0,INDEX('CostModel Coef'!I$17:I$18,$W496),"")</f>
        <v>0.74</v>
      </c>
      <c r="AU496" s="184">
        <f>IF($W496&gt;0,INDEX('CostModel Coef'!J$17:J$18,$W496),"")</f>
        <v>1.18</v>
      </c>
      <c r="AV496" s="184">
        <f>IF($W496&gt;0,INDEX('CostModel Coef'!K$17:K$18,$W496),"")</f>
        <v>31.59</v>
      </c>
      <c r="AW496" s="184">
        <f>IF($W496&gt;0,INDEX('CostModel Coef'!L$17:L$18,$W496),"")</f>
        <v>17.190000000000001</v>
      </c>
      <c r="AX496" s="184">
        <f>IF($W496&gt;0,INDEX('CostModel Coef'!M$17:M$18,$W496),"")</f>
        <v>0</v>
      </c>
      <c r="AY496" s="184">
        <f>IF($W496&gt;0,INDEX('CostModel Coef'!N$17:N$18,$W496),"")</f>
        <v>0</v>
      </c>
      <c r="AZ496" s="184">
        <f>IF($W496&gt;0,INDEX('CostModel Coef'!O$17:O$18,$W496),"")</f>
        <v>-10.14</v>
      </c>
      <c r="BA496" s="184"/>
      <c r="BB496" s="116">
        <f t="shared" si="79"/>
        <v>8.0970000000000013</v>
      </c>
      <c r="BC496" s="116">
        <f t="shared" si="76"/>
        <v>0</v>
      </c>
      <c r="BD496" s="116">
        <f t="shared" si="77"/>
        <v>0</v>
      </c>
      <c r="BE496" s="210"/>
      <c r="BF496" s="196">
        <f t="shared" si="78"/>
        <v>10.75</v>
      </c>
      <c r="BG496" s="210"/>
      <c r="BH496" s="210"/>
    </row>
    <row r="497" spans="1:60" hidden="1">
      <c r="A497" s="210" t="s">
        <v>3111</v>
      </c>
      <c r="B497" s="210" t="s">
        <v>1317</v>
      </c>
      <c r="C497" s="210" t="s">
        <v>1277</v>
      </c>
      <c r="D497" s="210" t="s">
        <v>1559</v>
      </c>
      <c r="E497" s="210" t="s">
        <v>129</v>
      </c>
      <c r="F497" s="210">
        <v>1</v>
      </c>
      <c r="G497" s="210">
        <v>0.33</v>
      </c>
      <c r="H497" s="210">
        <v>3</v>
      </c>
      <c r="I497" s="210">
        <v>38</v>
      </c>
      <c r="J497" s="210" t="s">
        <v>3112</v>
      </c>
      <c r="K497" s="210" t="s">
        <v>83</v>
      </c>
      <c r="L497" s="210">
        <v>38</v>
      </c>
      <c r="M497" s="210"/>
      <c r="N497" s="210" t="s">
        <v>123</v>
      </c>
      <c r="O497" s="210"/>
      <c r="P497" s="210" t="s">
        <v>1799</v>
      </c>
      <c r="Q497" s="210" t="s">
        <v>129</v>
      </c>
      <c r="R497" s="210"/>
      <c r="S497" s="210" t="s">
        <v>111</v>
      </c>
      <c r="T497" s="210" t="s">
        <v>3113</v>
      </c>
      <c r="U497" s="115" t="s">
        <v>105</v>
      </c>
      <c r="V497" s="210" t="str">
        <f>IF(W497=0,"out of scope",(INDEX('CostModel Coef'!$C$17:$C$18,W497)))</f>
        <v>Elec</v>
      </c>
      <c r="W497" s="210">
        <v>2</v>
      </c>
      <c r="X497" s="210"/>
      <c r="Y497" s="116">
        <f>IFERROR(VLOOKUP(C497,LF_lamp!$A$8:$AI$68,35,0)*F497,0)</f>
        <v>2.65</v>
      </c>
      <c r="Z497" s="210"/>
      <c r="AA497" s="229">
        <f>VLOOKUP(D497,LF_Ballast!$A$8:$N$220,14,FALSE)</f>
        <v>1.125</v>
      </c>
      <c r="AB497" s="229" t="b">
        <f>VLOOKUP(D497,LF_Ballast!$A$8:$I$220,9,FALSE)="Dimming"</f>
        <v>0</v>
      </c>
      <c r="AC497" s="229" t="b">
        <f>VLOOKUP(D497,LF_Ballast!$A$8:$I$220,4,FALSE)="PS"</f>
        <v>0</v>
      </c>
      <c r="AD497" s="210"/>
      <c r="AE497" s="210">
        <f t="shared" si="71"/>
        <v>3</v>
      </c>
      <c r="AF497" s="184">
        <f t="shared" si="72"/>
        <v>0</v>
      </c>
      <c r="AG497" s="184">
        <f t="shared" si="73"/>
        <v>0</v>
      </c>
      <c r="AH497" s="184">
        <f>VLOOKUP($C497,LF_lamp!$A$8:$H$68,8,FALSE)*AE497</f>
        <v>96</v>
      </c>
      <c r="AI497" s="184">
        <f>VLOOKUP($C497,LF_lamp!$A$8:$H$68,8,FALSE)*AF497</f>
        <v>0</v>
      </c>
      <c r="AJ497" s="184">
        <f>VLOOKUP($C497,LF_lamp!$A$8:$H$68,8,FALSE)*AG497</f>
        <v>0</v>
      </c>
      <c r="AK497" s="184">
        <f t="shared" si="80"/>
        <v>0.33</v>
      </c>
      <c r="AL497" s="184">
        <f t="shared" si="74"/>
        <v>0</v>
      </c>
      <c r="AM497" s="184">
        <f t="shared" si="75"/>
        <v>0</v>
      </c>
      <c r="AN497" s="184"/>
      <c r="AO497" s="184">
        <f>IF($W497&gt;0,INDEX('CostModel Coef'!D$17:D$18,$W497),"")</f>
        <v>21.92</v>
      </c>
      <c r="AP497" s="184">
        <f>IF($W497&gt;0,INDEX('CostModel Coef'!E$17:E$18,$W497),"")</f>
        <v>0.161</v>
      </c>
      <c r="AQ497" s="184">
        <f>IF($W497&gt;0,INDEX('CostModel Coef'!F$17:F$18,$W497),"")</f>
        <v>19</v>
      </c>
      <c r="AR497" s="184">
        <f>IF($W497&gt;0,INDEX('CostModel Coef'!G$17:G$18,$W497),"")</f>
        <v>116</v>
      </c>
      <c r="AS497" s="184">
        <f>IF($W497&gt;0,INDEX('CostModel Coef'!H$17:H$18,$W497),"")</f>
        <v>-11.27</v>
      </c>
      <c r="AT497" s="184">
        <f>IF($W497&gt;0,INDEX('CostModel Coef'!I$17:I$18,$W497),"")</f>
        <v>0.74</v>
      </c>
      <c r="AU497" s="184">
        <f>IF($W497&gt;0,INDEX('CostModel Coef'!J$17:J$18,$W497),"")</f>
        <v>1.18</v>
      </c>
      <c r="AV497" s="184">
        <f>IF($W497&gt;0,INDEX('CostModel Coef'!K$17:K$18,$W497),"")</f>
        <v>31.59</v>
      </c>
      <c r="AW497" s="184">
        <f>IF($W497&gt;0,INDEX('CostModel Coef'!L$17:L$18,$W497),"")</f>
        <v>17.190000000000001</v>
      </c>
      <c r="AX497" s="184">
        <f>IF($W497&gt;0,INDEX('CostModel Coef'!M$17:M$18,$W497),"")</f>
        <v>0</v>
      </c>
      <c r="AY497" s="184">
        <f>IF($W497&gt;0,INDEX('CostModel Coef'!N$17:N$18,$W497),"")</f>
        <v>0</v>
      </c>
      <c r="AZ497" s="184">
        <f>IF($W497&gt;0,INDEX('CostModel Coef'!O$17:O$18,$W497),"")</f>
        <v>-10.14</v>
      </c>
      <c r="BA497" s="184"/>
      <c r="BB497" s="116">
        <f t="shared" si="79"/>
        <v>8.9878800000000023</v>
      </c>
      <c r="BC497" s="116">
        <f t="shared" si="76"/>
        <v>0</v>
      </c>
      <c r="BD497" s="116">
        <f t="shared" si="77"/>
        <v>0</v>
      </c>
      <c r="BE497" s="210"/>
      <c r="BF497" s="196">
        <f t="shared" si="78"/>
        <v>11.64</v>
      </c>
      <c r="BG497" s="210"/>
      <c r="BH497" s="210"/>
    </row>
    <row r="498" spans="1:60" hidden="1">
      <c r="A498" s="210" t="s">
        <v>3114</v>
      </c>
      <c r="B498" s="210" t="s">
        <v>1317</v>
      </c>
      <c r="C498" s="210" t="s">
        <v>1277</v>
      </c>
      <c r="D498" s="210" t="s">
        <v>1559</v>
      </c>
      <c r="E498" s="210" t="s">
        <v>129</v>
      </c>
      <c r="F498" s="210">
        <v>3</v>
      </c>
      <c r="G498" s="210">
        <v>1</v>
      </c>
      <c r="H498" s="210">
        <v>3</v>
      </c>
      <c r="I498" s="210">
        <v>112</v>
      </c>
      <c r="J498" s="210" t="s">
        <v>3115</v>
      </c>
      <c r="K498" s="210" t="s">
        <v>83</v>
      </c>
      <c r="L498" s="210">
        <v>112</v>
      </c>
      <c r="M498" s="210"/>
      <c r="N498" s="210" t="s">
        <v>123</v>
      </c>
      <c r="O498" s="210"/>
      <c r="P498" s="210" t="s">
        <v>1799</v>
      </c>
      <c r="Q498" s="210" t="s">
        <v>129</v>
      </c>
      <c r="R498" s="210"/>
      <c r="S498" s="210" t="s">
        <v>111</v>
      </c>
      <c r="T498" s="210" t="s">
        <v>3116</v>
      </c>
      <c r="U498" s="115" t="s">
        <v>105</v>
      </c>
      <c r="V498" s="210" t="str">
        <f>IF(W498=0,"out of scope",(INDEX('CostModel Coef'!$C$17:$C$18,W498)))</f>
        <v>Elec</v>
      </c>
      <c r="W498" s="210">
        <v>2</v>
      </c>
      <c r="X498" s="210"/>
      <c r="Y498" s="116">
        <f>IFERROR(VLOOKUP(C498,LF_lamp!$A$8:$AI$68,35,0)*F498,0)</f>
        <v>7.9499999999999993</v>
      </c>
      <c r="Z498" s="210"/>
      <c r="AA498" s="229">
        <f>VLOOKUP(D498,LF_Ballast!$A$8:$N$220,14,FALSE)</f>
        <v>1.125</v>
      </c>
      <c r="AB498" s="229" t="b">
        <f>VLOOKUP(D498,LF_Ballast!$A$8:$I$220,9,FALSE)="Dimming"</f>
        <v>0</v>
      </c>
      <c r="AC498" s="229" t="b">
        <f>VLOOKUP(D498,LF_Ballast!$A$8:$I$220,4,FALSE)="PS"</f>
        <v>0</v>
      </c>
      <c r="AD498" s="210"/>
      <c r="AE498" s="210">
        <f t="shared" si="71"/>
        <v>3</v>
      </c>
      <c r="AF498" s="184">
        <f t="shared" si="72"/>
        <v>0</v>
      </c>
      <c r="AG498" s="184">
        <f t="shared" si="73"/>
        <v>0</v>
      </c>
      <c r="AH498" s="184">
        <f>VLOOKUP($C498,LF_lamp!$A$8:$H$68,8,FALSE)*AE498</f>
        <v>96</v>
      </c>
      <c r="AI498" s="184">
        <f>VLOOKUP($C498,LF_lamp!$A$8:$H$68,8,FALSE)*AF498</f>
        <v>0</v>
      </c>
      <c r="AJ498" s="184">
        <f>VLOOKUP($C498,LF_lamp!$A$8:$H$68,8,FALSE)*AG498</f>
        <v>0</v>
      </c>
      <c r="AK498" s="184">
        <f t="shared" si="80"/>
        <v>1</v>
      </c>
      <c r="AL498" s="184">
        <f t="shared" si="74"/>
        <v>0</v>
      </c>
      <c r="AM498" s="184">
        <f t="shared" si="75"/>
        <v>0</v>
      </c>
      <c r="AN498" s="184"/>
      <c r="AO498" s="184">
        <f>IF($W498&gt;0,INDEX('CostModel Coef'!D$17:D$18,$W498),"")</f>
        <v>21.92</v>
      </c>
      <c r="AP498" s="184">
        <f>IF($W498&gt;0,INDEX('CostModel Coef'!E$17:E$18,$W498),"")</f>
        <v>0.161</v>
      </c>
      <c r="AQ498" s="184">
        <f>IF($W498&gt;0,INDEX('CostModel Coef'!F$17:F$18,$W498),"")</f>
        <v>19</v>
      </c>
      <c r="AR498" s="184">
        <f>IF($W498&gt;0,INDEX('CostModel Coef'!G$17:G$18,$W498),"")</f>
        <v>116</v>
      </c>
      <c r="AS498" s="184">
        <f>IF($W498&gt;0,INDEX('CostModel Coef'!H$17:H$18,$W498),"")</f>
        <v>-11.27</v>
      </c>
      <c r="AT498" s="184">
        <f>IF($W498&gt;0,INDEX('CostModel Coef'!I$17:I$18,$W498),"")</f>
        <v>0.74</v>
      </c>
      <c r="AU498" s="184">
        <f>IF($W498&gt;0,INDEX('CostModel Coef'!J$17:J$18,$W498),"")</f>
        <v>1.18</v>
      </c>
      <c r="AV498" s="184">
        <f>IF($W498&gt;0,INDEX('CostModel Coef'!K$17:K$18,$W498),"")</f>
        <v>31.59</v>
      </c>
      <c r="AW498" s="184">
        <f>IF($W498&gt;0,INDEX('CostModel Coef'!L$17:L$18,$W498),"")</f>
        <v>17.190000000000001</v>
      </c>
      <c r="AX498" s="184">
        <f>IF($W498&gt;0,INDEX('CostModel Coef'!M$17:M$18,$W498),"")</f>
        <v>0</v>
      </c>
      <c r="AY498" s="184">
        <f>IF($W498&gt;0,INDEX('CostModel Coef'!N$17:N$18,$W498),"")</f>
        <v>0</v>
      </c>
      <c r="AZ498" s="184">
        <f>IF($W498&gt;0,INDEX('CostModel Coef'!O$17:O$18,$W498),"")</f>
        <v>-10.14</v>
      </c>
      <c r="BA498" s="184"/>
      <c r="BB498" s="116">
        <f t="shared" si="79"/>
        <v>27.236000000000004</v>
      </c>
      <c r="BC498" s="116">
        <f t="shared" si="76"/>
        <v>0</v>
      </c>
      <c r="BD498" s="116">
        <f t="shared" si="77"/>
        <v>0</v>
      </c>
      <c r="BE498" s="210"/>
      <c r="BF498" s="196">
        <f t="shared" si="78"/>
        <v>35.19</v>
      </c>
      <c r="BG498" s="210"/>
      <c r="BH498" s="210"/>
    </row>
    <row r="499" spans="1:60" hidden="1">
      <c r="A499" s="210" t="s">
        <v>3117</v>
      </c>
      <c r="B499" s="210" t="s">
        <v>1317</v>
      </c>
      <c r="C499" s="210" t="s">
        <v>1277</v>
      </c>
      <c r="D499" s="210" t="s">
        <v>1559</v>
      </c>
      <c r="E499" s="210" t="s">
        <v>129</v>
      </c>
      <c r="F499" s="210">
        <v>4</v>
      </c>
      <c r="G499" s="210">
        <v>2</v>
      </c>
      <c r="H499" s="210">
        <v>2</v>
      </c>
      <c r="I499" s="210">
        <v>151</v>
      </c>
      <c r="J499" s="210" t="s">
        <v>3118</v>
      </c>
      <c r="K499" s="210" t="s">
        <v>83</v>
      </c>
      <c r="L499" s="210">
        <v>151</v>
      </c>
      <c r="M499" s="210"/>
      <c r="N499" s="210" t="s">
        <v>123</v>
      </c>
      <c r="O499" s="210"/>
      <c r="P499" s="210" t="s">
        <v>1799</v>
      </c>
      <c r="Q499" s="210" t="s">
        <v>129</v>
      </c>
      <c r="R499" s="210"/>
      <c r="S499" s="210" t="s">
        <v>111</v>
      </c>
      <c r="T499" s="210" t="s">
        <v>3119</v>
      </c>
      <c r="U499" s="115" t="s">
        <v>105</v>
      </c>
      <c r="V499" s="210" t="str">
        <f>IF(W499=0,"out of scope",(INDEX('CostModel Coef'!$C$17:$C$18,W499)))</f>
        <v>Elec</v>
      </c>
      <c r="W499" s="210">
        <v>2</v>
      </c>
      <c r="X499" s="210"/>
      <c r="Y499" s="116">
        <f>IFERROR(VLOOKUP(C499,LF_lamp!$A$8:$AI$68,35,0)*F499,0)</f>
        <v>10.6</v>
      </c>
      <c r="Z499" s="210"/>
      <c r="AA499" s="229">
        <f>VLOOKUP(D499,LF_Ballast!$A$8:$N$220,14,FALSE)</f>
        <v>1.125</v>
      </c>
      <c r="AB499" s="229" t="b">
        <f>VLOOKUP(D499,LF_Ballast!$A$8:$I$220,9,FALSE)="Dimming"</f>
        <v>0</v>
      </c>
      <c r="AC499" s="229" t="b">
        <f>VLOOKUP(D499,LF_Ballast!$A$8:$I$220,4,FALSE)="PS"</f>
        <v>0</v>
      </c>
      <c r="AD499" s="210"/>
      <c r="AE499" s="210">
        <f t="shared" si="71"/>
        <v>2</v>
      </c>
      <c r="AF499" s="184">
        <f t="shared" si="72"/>
        <v>0</v>
      </c>
      <c r="AG499" s="184">
        <f t="shared" si="73"/>
        <v>0</v>
      </c>
      <c r="AH499" s="184">
        <f>VLOOKUP($C499,LF_lamp!$A$8:$H$68,8,FALSE)*AE499</f>
        <v>64</v>
      </c>
      <c r="AI499" s="184">
        <f>VLOOKUP($C499,LF_lamp!$A$8:$H$68,8,FALSE)*AF499</f>
        <v>0</v>
      </c>
      <c r="AJ499" s="184">
        <f>VLOOKUP($C499,LF_lamp!$A$8:$H$68,8,FALSE)*AG499</f>
        <v>0</v>
      </c>
      <c r="AK499" s="184">
        <f t="shared" si="80"/>
        <v>2</v>
      </c>
      <c r="AL499" s="184">
        <f t="shared" si="74"/>
        <v>0</v>
      </c>
      <c r="AM499" s="184">
        <f t="shared" si="75"/>
        <v>0</v>
      </c>
      <c r="AN499" s="184"/>
      <c r="AO499" s="184">
        <f>IF($W499&gt;0,INDEX('CostModel Coef'!D$17:D$18,$W499),"")</f>
        <v>21.92</v>
      </c>
      <c r="AP499" s="184">
        <f>IF($W499&gt;0,INDEX('CostModel Coef'!E$17:E$18,$W499),"")</f>
        <v>0.161</v>
      </c>
      <c r="AQ499" s="184">
        <f>IF($W499&gt;0,INDEX('CostModel Coef'!F$17:F$18,$W499),"")</f>
        <v>19</v>
      </c>
      <c r="AR499" s="184">
        <f>IF($W499&gt;0,INDEX('CostModel Coef'!G$17:G$18,$W499),"")</f>
        <v>116</v>
      </c>
      <c r="AS499" s="184">
        <f>IF($W499&gt;0,INDEX('CostModel Coef'!H$17:H$18,$W499),"")</f>
        <v>-11.27</v>
      </c>
      <c r="AT499" s="184">
        <f>IF($W499&gt;0,INDEX('CostModel Coef'!I$17:I$18,$W499),"")</f>
        <v>0.74</v>
      </c>
      <c r="AU499" s="184">
        <f>IF($W499&gt;0,INDEX('CostModel Coef'!J$17:J$18,$W499),"")</f>
        <v>1.18</v>
      </c>
      <c r="AV499" s="184">
        <f>IF($W499&gt;0,INDEX('CostModel Coef'!K$17:K$18,$W499),"")</f>
        <v>31.59</v>
      </c>
      <c r="AW499" s="184">
        <f>IF($W499&gt;0,INDEX('CostModel Coef'!L$17:L$18,$W499),"")</f>
        <v>17.190000000000001</v>
      </c>
      <c r="AX499" s="184">
        <f>IF($W499&gt;0,INDEX('CostModel Coef'!M$17:M$18,$W499),"")</f>
        <v>0</v>
      </c>
      <c r="AY499" s="184">
        <f>IF($W499&gt;0,INDEX('CostModel Coef'!N$17:N$18,$W499),"")</f>
        <v>0</v>
      </c>
      <c r="AZ499" s="184">
        <f>IF($W499&gt;0,INDEX('CostModel Coef'!O$17:O$18,$W499),"")</f>
        <v>-10.14</v>
      </c>
      <c r="BA499" s="184"/>
      <c r="BB499" s="116">
        <f t="shared" si="79"/>
        <v>44.168000000000006</v>
      </c>
      <c r="BC499" s="116">
        <f t="shared" si="76"/>
        <v>0</v>
      </c>
      <c r="BD499" s="116">
        <f t="shared" si="77"/>
        <v>0</v>
      </c>
      <c r="BE499" s="210"/>
      <c r="BF499" s="196">
        <f t="shared" si="78"/>
        <v>54.77</v>
      </c>
      <c r="BG499" s="210"/>
      <c r="BH499" s="210"/>
    </row>
    <row r="500" spans="1:60" hidden="1">
      <c r="A500" s="210" t="s">
        <v>3120</v>
      </c>
      <c r="B500" s="210" t="s">
        <v>1317</v>
      </c>
      <c r="C500" s="210" t="s">
        <v>1277</v>
      </c>
      <c r="D500" s="210" t="s">
        <v>1559</v>
      </c>
      <c r="E500" s="210" t="s">
        <v>129</v>
      </c>
      <c r="F500" s="210">
        <v>4</v>
      </c>
      <c r="G500" s="210">
        <v>1</v>
      </c>
      <c r="H500" s="210">
        <v>4</v>
      </c>
      <c r="I500" s="210">
        <v>152</v>
      </c>
      <c r="J500" s="210" t="s">
        <v>3121</v>
      </c>
      <c r="K500" s="210" t="s">
        <v>83</v>
      </c>
      <c r="L500" s="210">
        <v>152</v>
      </c>
      <c r="M500" s="210"/>
      <c r="N500" s="210" t="s">
        <v>123</v>
      </c>
      <c r="O500" s="210"/>
      <c r="P500" s="210" t="s">
        <v>1799</v>
      </c>
      <c r="Q500" s="210" t="s">
        <v>129</v>
      </c>
      <c r="R500" s="210"/>
      <c r="S500" s="210" t="s">
        <v>111</v>
      </c>
      <c r="T500" s="210" t="s">
        <v>3122</v>
      </c>
      <c r="U500" s="115" t="s">
        <v>105</v>
      </c>
      <c r="V500" s="210" t="str">
        <f>IF(W500=0,"out of scope",(INDEX('CostModel Coef'!$C$17:$C$18,W500)))</f>
        <v>Elec</v>
      </c>
      <c r="W500" s="210">
        <v>2</v>
      </c>
      <c r="X500" s="210"/>
      <c r="Y500" s="116">
        <f>IFERROR(VLOOKUP(C500,LF_lamp!$A$8:$AI$68,35,0)*F500,0)</f>
        <v>10.6</v>
      </c>
      <c r="Z500" s="210"/>
      <c r="AA500" s="229">
        <f>VLOOKUP(D500,LF_Ballast!$A$8:$N$220,14,FALSE)</f>
        <v>1.125</v>
      </c>
      <c r="AB500" s="229" t="b">
        <f>VLOOKUP(D500,LF_Ballast!$A$8:$I$220,9,FALSE)="Dimming"</f>
        <v>0</v>
      </c>
      <c r="AC500" s="229" t="b">
        <f>VLOOKUP(D500,LF_Ballast!$A$8:$I$220,4,FALSE)="PS"</f>
        <v>0</v>
      </c>
      <c r="AD500" s="210"/>
      <c r="AE500" s="210">
        <f t="shared" si="71"/>
        <v>4</v>
      </c>
      <c r="AF500" s="184">
        <f t="shared" si="72"/>
        <v>0</v>
      </c>
      <c r="AG500" s="184">
        <f t="shared" si="73"/>
        <v>0</v>
      </c>
      <c r="AH500" s="184">
        <f>VLOOKUP($C500,LF_lamp!$A$8:$H$68,8,FALSE)*AE500</f>
        <v>128</v>
      </c>
      <c r="AI500" s="184">
        <f>VLOOKUP($C500,LF_lamp!$A$8:$H$68,8,FALSE)*AF500</f>
        <v>0</v>
      </c>
      <c r="AJ500" s="184">
        <f>VLOOKUP($C500,LF_lamp!$A$8:$H$68,8,FALSE)*AG500</f>
        <v>0</v>
      </c>
      <c r="AK500" s="184">
        <f t="shared" si="80"/>
        <v>1</v>
      </c>
      <c r="AL500" s="184">
        <f t="shared" si="74"/>
        <v>0</v>
      </c>
      <c r="AM500" s="184">
        <f t="shared" si="75"/>
        <v>0</v>
      </c>
      <c r="AN500" s="184"/>
      <c r="AO500" s="184">
        <f>IF($W500&gt;0,INDEX('CostModel Coef'!D$17:D$18,$W500),"")</f>
        <v>21.92</v>
      </c>
      <c r="AP500" s="184">
        <f>IF($W500&gt;0,INDEX('CostModel Coef'!E$17:E$18,$W500),"")</f>
        <v>0.161</v>
      </c>
      <c r="AQ500" s="184">
        <f>IF($W500&gt;0,INDEX('CostModel Coef'!F$17:F$18,$W500),"")</f>
        <v>19</v>
      </c>
      <c r="AR500" s="184">
        <f>IF($W500&gt;0,INDEX('CostModel Coef'!G$17:G$18,$W500),"")</f>
        <v>116</v>
      </c>
      <c r="AS500" s="184">
        <f>IF($W500&gt;0,INDEX('CostModel Coef'!H$17:H$18,$W500),"")</f>
        <v>-11.27</v>
      </c>
      <c r="AT500" s="184">
        <f>IF($W500&gt;0,INDEX('CostModel Coef'!I$17:I$18,$W500),"")</f>
        <v>0.74</v>
      </c>
      <c r="AU500" s="184">
        <f>IF($W500&gt;0,INDEX('CostModel Coef'!J$17:J$18,$W500),"")</f>
        <v>1.18</v>
      </c>
      <c r="AV500" s="184">
        <f>IF($W500&gt;0,INDEX('CostModel Coef'!K$17:K$18,$W500),"")</f>
        <v>31.59</v>
      </c>
      <c r="AW500" s="184">
        <f>IF($W500&gt;0,INDEX('CostModel Coef'!L$17:L$18,$W500),"")</f>
        <v>17.190000000000001</v>
      </c>
      <c r="AX500" s="184">
        <f>IF($W500&gt;0,INDEX('CostModel Coef'!M$17:M$18,$W500),"")</f>
        <v>0</v>
      </c>
      <c r="AY500" s="184">
        <f>IF($W500&gt;0,INDEX('CostModel Coef'!N$17:N$18,$W500),"")</f>
        <v>0</v>
      </c>
      <c r="AZ500" s="184">
        <f>IF($W500&gt;0,INDEX('CostModel Coef'!O$17:O$18,$W500),"")</f>
        <v>-10.14</v>
      </c>
      <c r="BA500" s="184"/>
      <c r="BB500" s="116">
        <f t="shared" si="79"/>
        <v>32.388000000000005</v>
      </c>
      <c r="BC500" s="116">
        <f t="shared" si="76"/>
        <v>0</v>
      </c>
      <c r="BD500" s="116">
        <f t="shared" si="77"/>
        <v>0</v>
      </c>
      <c r="BE500" s="210"/>
      <c r="BF500" s="196">
        <f t="shared" si="78"/>
        <v>42.99</v>
      </c>
      <c r="BG500" s="210"/>
      <c r="BH500" s="210"/>
    </row>
    <row r="501" spans="1:60" hidden="1">
      <c r="A501" s="210" t="s">
        <v>3123</v>
      </c>
      <c r="B501" s="210" t="s">
        <v>1317</v>
      </c>
      <c r="C501" s="210" t="s">
        <v>1277</v>
      </c>
      <c r="D501" s="210" t="s">
        <v>1559</v>
      </c>
      <c r="E501" s="210" t="s">
        <v>129</v>
      </c>
      <c r="F501" s="210">
        <v>5</v>
      </c>
      <c r="G501" s="210">
        <v>2</v>
      </c>
      <c r="H501" s="210" t="s">
        <v>3053</v>
      </c>
      <c r="I501" s="210">
        <v>189</v>
      </c>
      <c r="J501" s="210" t="s">
        <v>3124</v>
      </c>
      <c r="K501" s="210" t="s">
        <v>83</v>
      </c>
      <c r="L501" s="210">
        <v>189</v>
      </c>
      <c r="M501" s="210"/>
      <c r="N501" s="210" t="s">
        <v>123</v>
      </c>
      <c r="O501" s="210"/>
      <c r="P501" s="210" t="s">
        <v>1799</v>
      </c>
      <c r="Q501" s="210" t="s">
        <v>129</v>
      </c>
      <c r="R501" s="210"/>
      <c r="S501" s="210" t="s">
        <v>111</v>
      </c>
      <c r="T501" s="210" t="s">
        <v>3125</v>
      </c>
      <c r="U501" s="115" t="s">
        <v>105</v>
      </c>
      <c r="V501" s="210" t="str">
        <f>IF(W501=0,"out of scope",(INDEX('CostModel Coef'!$C$17:$C$18,W501)))</f>
        <v>Elec</v>
      </c>
      <c r="W501" s="210">
        <v>2</v>
      </c>
      <c r="X501" s="210"/>
      <c r="Y501" s="116">
        <f>IFERROR(VLOOKUP(C501,LF_lamp!$A$8:$AI$68,35,0)*F501,0)</f>
        <v>13.25</v>
      </c>
      <c r="Z501" s="210"/>
      <c r="AA501" s="229">
        <f>VLOOKUP(D501,LF_Ballast!$A$8:$N$220,14,FALSE)</f>
        <v>1.125</v>
      </c>
      <c r="AB501" s="229" t="b">
        <f>VLOOKUP(D501,LF_Ballast!$A$8:$I$220,9,FALSE)="Dimming"</f>
        <v>0</v>
      </c>
      <c r="AC501" s="229" t="b">
        <f>VLOOKUP(D501,LF_Ballast!$A$8:$I$220,4,FALSE)="PS"</f>
        <v>0</v>
      </c>
      <c r="AD501" s="210"/>
      <c r="AE501" s="210">
        <f t="shared" si="71"/>
        <v>2</v>
      </c>
      <c r="AF501" s="184">
        <f t="shared" si="72"/>
        <v>3</v>
      </c>
      <c r="AG501" s="184">
        <f t="shared" si="73"/>
        <v>0</v>
      </c>
      <c r="AH501" s="184">
        <f>VLOOKUP($C501,LF_lamp!$A$8:$H$68,8,FALSE)*AE501</f>
        <v>64</v>
      </c>
      <c r="AI501" s="184">
        <f>VLOOKUP($C501,LF_lamp!$A$8:$H$68,8,FALSE)*AF501</f>
        <v>96</v>
      </c>
      <c r="AJ501" s="184">
        <f>VLOOKUP($C501,LF_lamp!$A$8:$H$68,8,FALSE)*AG501</f>
        <v>0</v>
      </c>
      <c r="AK501" s="184">
        <f t="shared" si="80"/>
        <v>1</v>
      </c>
      <c r="AL501" s="184">
        <f t="shared" si="74"/>
        <v>1</v>
      </c>
      <c r="AM501" s="184">
        <f t="shared" si="75"/>
        <v>0</v>
      </c>
      <c r="AN501" s="184"/>
      <c r="AO501" s="184">
        <f>IF($W501&gt;0,INDEX('CostModel Coef'!D$17:D$18,$W501),"")</f>
        <v>21.92</v>
      </c>
      <c r="AP501" s="184">
        <f>IF($W501&gt;0,INDEX('CostModel Coef'!E$17:E$18,$W501),"")</f>
        <v>0.161</v>
      </c>
      <c r="AQ501" s="184">
        <f>IF($W501&gt;0,INDEX('CostModel Coef'!F$17:F$18,$W501),"")</f>
        <v>19</v>
      </c>
      <c r="AR501" s="184">
        <f>IF($W501&gt;0,INDEX('CostModel Coef'!G$17:G$18,$W501),"")</f>
        <v>116</v>
      </c>
      <c r="AS501" s="184">
        <f>IF($W501&gt;0,INDEX('CostModel Coef'!H$17:H$18,$W501),"")</f>
        <v>-11.27</v>
      </c>
      <c r="AT501" s="184">
        <f>IF($W501&gt;0,INDEX('CostModel Coef'!I$17:I$18,$W501),"")</f>
        <v>0.74</v>
      </c>
      <c r="AU501" s="184">
        <f>IF($W501&gt;0,INDEX('CostModel Coef'!J$17:J$18,$W501),"")</f>
        <v>1.18</v>
      </c>
      <c r="AV501" s="184">
        <f>IF($W501&gt;0,INDEX('CostModel Coef'!K$17:K$18,$W501),"")</f>
        <v>31.59</v>
      </c>
      <c r="AW501" s="184">
        <f>IF($W501&gt;0,INDEX('CostModel Coef'!L$17:L$18,$W501),"")</f>
        <v>17.190000000000001</v>
      </c>
      <c r="AX501" s="184">
        <f>IF($W501&gt;0,INDEX('CostModel Coef'!M$17:M$18,$W501),"")</f>
        <v>0</v>
      </c>
      <c r="AY501" s="184">
        <f>IF($W501&gt;0,INDEX('CostModel Coef'!N$17:N$18,$W501),"")</f>
        <v>0</v>
      </c>
      <c r="AZ501" s="184">
        <f>IF($W501&gt;0,INDEX('CostModel Coef'!O$17:O$18,$W501),"")</f>
        <v>-10.14</v>
      </c>
      <c r="BA501" s="184"/>
      <c r="BB501" s="116">
        <f t="shared" si="79"/>
        <v>22.084000000000003</v>
      </c>
      <c r="BC501" s="116">
        <f t="shared" si="76"/>
        <v>27.236000000000004</v>
      </c>
      <c r="BD501" s="116">
        <f t="shared" si="77"/>
        <v>0</v>
      </c>
      <c r="BE501" s="210"/>
      <c r="BF501" s="196">
        <f t="shared" si="78"/>
        <v>62.57</v>
      </c>
      <c r="BG501" s="210"/>
      <c r="BH501" s="210"/>
    </row>
    <row r="502" spans="1:60" hidden="1">
      <c r="A502" s="210" t="s">
        <v>3126</v>
      </c>
      <c r="B502" s="210" t="s">
        <v>203</v>
      </c>
      <c r="C502" s="210" t="s">
        <v>1277</v>
      </c>
      <c r="D502" s="210" t="s">
        <v>1559</v>
      </c>
      <c r="E502" s="210" t="s">
        <v>129</v>
      </c>
      <c r="F502" s="210">
        <v>6</v>
      </c>
      <c r="G502" s="210">
        <v>2</v>
      </c>
      <c r="H502" s="210">
        <v>3</v>
      </c>
      <c r="I502" s="210">
        <v>226</v>
      </c>
      <c r="J502" s="210" t="s">
        <v>3127</v>
      </c>
      <c r="K502" s="210" t="s">
        <v>83</v>
      </c>
      <c r="L502" s="210">
        <v>226</v>
      </c>
      <c r="M502" s="210"/>
      <c r="N502" s="210" t="s">
        <v>123</v>
      </c>
      <c r="O502" s="210"/>
      <c r="P502" s="210" t="s">
        <v>1799</v>
      </c>
      <c r="Q502" s="210" t="s">
        <v>129</v>
      </c>
      <c r="R502" s="210"/>
      <c r="S502" s="210" t="s">
        <v>111</v>
      </c>
      <c r="T502" s="210" t="s">
        <v>3128</v>
      </c>
      <c r="U502" s="115" t="s">
        <v>105</v>
      </c>
      <c r="V502" s="210" t="str">
        <f>IF(W502=0,"out of scope",(INDEX('CostModel Coef'!$C$17:$C$18,W502)))</f>
        <v>Elec</v>
      </c>
      <c r="W502" s="210">
        <v>2</v>
      </c>
      <c r="X502" s="210"/>
      <c r="Y502" s="116">
        <f>IFERROR(VLOOKUP(C502,LF_lamp!$A$8:$AI$68,35,0)*F502,0)</f>
        <v>15.899999999999999</v>
      </c>
      <c r="Z502" s="210"/>
      <c r="AA502" s="229">
        <f>VLOOKUP(D502,LF_Ballast!$A$8:$N$220,14,FALSE)</f>
        <v>1.125</v>
      </c>
      <c r="AB502" s="229" t="b">
        <f>VLOOKUP(D502,LF_Ballast!$A$8:$I$220,9,FALSE)="Dimming"</f>
        <v>0</v>
      </c>
      <c r="AC502" s="229" t="b">
        <f>VLOOKUP(D502,LF_Ballast!$A$8:$I$220,4,FALSE)="PS"</f>
        <v>0</v>
      </c>
      <c r="AD502" s="210"/>
      <c r="AE502" s="210">
        <f t="shared" si="71"/>
        <v>3</v>
      </c>
      <c r="AF502" s="184">
        <f t="shared" si="72"/>
        <v>0</v>
      </c>
      <c r="AG502" s="184">
        <f t="shared" si="73"/>
        <v>0</v>
      </c>
      <c r="AH502" s="184">
        <f>VLOOKUP($C502,LF_lamp!$A$8:$H$68,8,FALSE)*AE502</f>
        <v>96</v>
      </c>
      <c r="AI502" s="184">
        <f>VLOOKUP($C502,LF_lamp!$A$8:$H$68,8,FALSE)*AF502</f>
        <v>0</v>
      </c>
      <c r="AJ502" s="184">
        <f>VLOOKUP($C502,LF_lamp!$A$8:$H$68,8,FALSE)*AG502</f>
        <v>0</v>
      </c>
      <c r="AK502" s="184">
        <f t="shared" si="80"/>
        <v>2</v>
      </c>
      <c r="AL502" s="184">
        <f t="shared" si="74"/>
        <v>0</v>
      </c>
      <c r="AM502" s="184">
        <f t="shared" si="75"/>
        <v>0</v>
      </c>
      <c r="AN502" s="184"/>
      <c r="AO502" s="184">
        <f>IF($W502&gt;0,INDEX('CostModel Coef'!D$17:D$18,$W502),"")</f>
        <v>21.92</v>
      </c>
      <c r="AP502" s="184">
        <f>IF($W502&gt;0,INDEX('CostModel Coef'!E$17:E$18,$W502),"")</f>
        <v>0.161</v>
      </c>
      <c r="AQ502" s="184">
        <f>IF($W502&gt;0,INDEX('CostModel Coef'!F$17:F$18,$W502),"")</f>
        <v>19</v>
      </c>
      <c r="AR502" s="184">
        <f>IF($W502&gt;0,INDEX('CostModel Coef'!G$17:G$18,$W502),"")</f>
        <v>116</v>
      </c>
      <c r="AS502" s="184">
        <f>IF($W502&gt;0,INDEX('CostModel Coef'!H$17:H$18,$W502),"")</f>
        <v>-11.27</v>
      </c>
      <c r="AT502" s="184">
        <f>IF($W502&gt;0,INDEX('CostModel Coef'!I$17:I$18,$W502),"")</f>
        <v>0.74</v>
      </c>
      <c r="AU502" s="184">
        <f>IF($W502&gt;0,INDEX('CostModel Coef'!J$17:J$18,$W502),"")</f>
        <v>1.18</v>
      </c>
      <c r="AV502" s="184">
        <f>IF($W502&gt;0,INDEX('CostModel Coef'!K$17:K$18,$W502),"")</f>
        <v>31.59</v>
      </c>
      <c r="AW502" s="184">
        <f>IF($W502&gt;0,INDEX('CostModel Coef'!L$17:L$18,$W502),"")</f>
        <v>17.190000000000001</v>
      </c>
      <c r="AX502" s="184">
        <f>IF($W502&gt;0,INDEX('CostModel Coef'!M$17:M$18,$W502),"")</f>
        <v>0</v>
      </c>
      <c r="AY502" s="184">
        <f>IF($W502&gt;0,INDEX('CostModel Coef'!N$17:N$18,$W502),"")</f>
        <v>0</v>
      </c>
      <c r="AZ502" s="184">
        <f>IF($W502&gt;0,INDEX('CostModel Coef'!O$17:O$18,$W502),"")</f>
        <v>-10.14</v>
      </c>
      <c r="BA502" s="184"/>
      <c r="BB502" s="116">
        <f t="shared" si="79"/>
        <v>54.472000000000008</v>
      </c>
      <c r="BC502" s="116">
        <f t="shared" si="76"/>
        <v>0</v>
      </c>
      <c r="BD502" s="116">
        <f t="shared" si="77"/>
        <v>0</v>
      </c>
      <c r="BE502" s="210"/>
      <c r="BF502" s="196">
        <f t="shared" si="78"/>
        <v>70.37</v>
      </c>
      <c r="BG502" s="210"/>
      <c r="BH502" s="210"/>
    </row>
    <row r="503" spans="1:60" hidden="1">
      <c r="A503" s="210" t="s">
        <v>3129</v>
      </c>
      <c r="B503" s="210" t="s">
        <v>1317</v>
      </c>
      <c r="C503" s="210" t="s">
        <v>1277</v>
      </c>
      <c r="D503" s="210" t="s">
        <v>1559</v>
      </c>
      <c r="E503" s="210" t="s">
        <v>129</v>
      </c>
      <c r="F503" s="210">
        <v>1</v>
      </c>
      <c r="G503" s="210">
        <v>0.5</v>
      </c>
      <c r="H503" s="210">
        <v>2</v>
      </c>
      <c r="I503" s="210">
        <v>40</v>
      </c>
      <c r="J503" s="210" t="s">
        <v>3130</v>
      </c>
      <c r="K503" s="210" t="s">
        <v>83</v>
      </c>
      <c r="L503" s="210">
        <v>40</v>
      </c>
      <c r="M503" s="210"/>
      <c r="N503" s="210" t="s">
        <v>123</v>
      </c>
      <c r="O503" s="210"/>
      <c r="P503" s="210" t="s">
        <v>1799</v>
      </c>
      <c r="Q503" s="210" t="s">
        <v>129</v>
      </c>
      <c r="R503" s="210"/>
      <c r="S503" s="210" t="s">
        <v>111</v>
      </c>
      <c r="T503" s="210" t="s">
        <v>3131</v>
      </c>
      <c r="U503" s="115" t="s">
        <v>105</v>
      </c>
      <c r="V503" s="210" t="str">
        <f>IF(W503=0,"out of scope",(INDEX('CostModel Coef'!$C$17:$C$18,W503)))</f>
        <v>Elec</v>
      </c>
      <c r="W503" s="210">
        <v>2</v>
      </c>
      <c r="X503" s="210"/>
      <c r="Y503" s="116">
        <f>IFERROR(VLOOKUP(C503,LF_lamp!$A$8:$AI$68,35,0)*F503,0)</f>
        <v>2.65</v>
      </c>
      <c r="Z503" s="210"/>
      <c r="AA503" s="229">
        <f>VLOOKUP(D503,LF_Ballast!$A$8:$N$220,14,FALSE)</f>
        <v>1.125</v>
      </c>
      <c r="AB503" s="229" t="b">
        <f>VLOOKUP(D503,LF_Ballast!$A$8:$I$220,9,FALSE)="Dimming"</f>
        <v>0</v>
      </c>
      <c r="AC503" s="229" t="b">
        <f>VLOOKUP(D503,LF_Ballast!$A$8:$I$220,4,FALSE)="PS"</f>
        <v>0</v>
      </c>
      <c r="AD503" s="210"/>
      <c r="AE503" s="210">
        <f t="shared" si="71"/>
        <v>2</v>
      </c>
      <c r="AF503" s="184">
        <f t="shared" si="72"/>
        <v>0</v>
      </c>
      <c r="AG503" s="184">
        <f t="shared" si="73"/>
        <v>0</v>
      </c>
      <c r="AH503" s="184">
        <f>VLOOKUP($C503,LF_lamp!$A$8:$H$68,8,FALSE)*AE503</f>
        <v>64</v>
      </c>
      <c r="AI503" s="184">
        <f>VLOOKUP($C503,LF_lamp!$A$8:$H$68,8,FALSE)*AF503</f>
        <v>0</v>
      </c>
      <c r="AJ503" s="184">
        <f>VLOOKUP($C503,LF_lamp!$A$8:$H$68,8,FALSE)*AG503</f>
        <v>0</v>
      </c>
      <c r="AK503" s="184">
        <f t="shared" si="80"/>
        <v>0.5</v>
      </c>
      <c r="AL503" s="184">
        <f t="shared" si="74"/>
        <v>0</v>
      </c>
      <c r="AM503" s="184">
        <f t="shared" si="75"/>
        <v>0</v>
      </c>
      <c r="AN503" s="184"/>
      <c r="AO503" s="184">
        <f>IF($W503&gt;0,INDEX('CostModel Coef'!D$17:D$18,$W503),"")</f>
        <v>21.92</v>
      </c>
      <c r="AP503" s="184">
        <f>IF($W503&gt;0,INDEX('CostModel Coef'!E$17:E$18,$W503),"")</f>
        <v>0.161</v>
      </c>
      <c r="AQ503" s="184">
        <f>IF($W503&gt;0,INDEX('CostModel Coef'!F$17:F$18,$W503),"")</f>
        <v>19</v>
      </c>
      <c r="AR503" s="184">
        <f>IF($W503&gt;0,INDEX('CostModel Coef'!G$17:G$18,$W503),"")</f>
        <v>116</v>
      </c>
      <c r="AS503" s="184">
        <f>IF($W503&gt;0,INDEX('CostModel Coef'!H$17:H$18,$W503),"")</f>
        <v>-11.27</v>
      </c>
      <c r="AT503" s="184">
        <f>IF($W503&gt;0,INDEX('CostModel Coef'!I$17:I$18,$W503),"")</f>
        <v>0.74</v>
      </c>
      <c r="AU503" s="184">
        <f>IF($W503&gt;0,INDEX('CostModel Coef'!J$17:J$18,$W503),"")</f>
        <v>1.18</v>
      </c>
      <c r="AV503" s="184">
        <f>IF($W503&gt;0,INDEX('CostModel Coef'!K$17:K$18,$W503),"")</f>
        <v>31.59</v>
      </c>
      <c r="AW503" s="184">
        <f>IF($W503&gt;0,INDEX('CostModel Coef'!L$17:L$18,$W503),"")</f>
        <v>17.190000000000001</v>
      </c>
      <c r="AX503" s="184">
        <f>IF($W503&gt;0,INDEX('CostModel Coef'!M$17:M$18,$W503),"")</f>
        <v>0</v>
      </c>
      <c r="AY503" s="184">
        <f>IF($W503&gt;0,INDEX('CostModel Coef'!N$17:N$18,$W503),"")</f>
        <v>0</v>
      </c>
      <c r="AZ503" s="184">
        <f>IF($W503&gt;0,INDEX('CostModel Coef'!O$17:O$18,$W503),"")</f>
        <v>-10.14</v>
      </c>
      <c r="BA503" s="184"/>
      <c r="BB503" s="116">
        <f t="shared" si="79"/>
        <v>11.042000000000002</v>
      </c>
      <c r="BC503" s="116">
        <f t="shared" si="76"/>
        <v>0</v>
      </c>
      <c r="BD503" s="116">
        <f t="shared" si="77"/>
        <v>0</v>
      </c>
      <c r="BE503" s="210"/>
      <c r="BF503" s="196">
        <f t="shared" si="78"/>
        <v>13.69</v>
      </c>
      <c r="BG503" s="210"/>
      <c r="BH503" s="210"/>
    </row>
    <row r="504" spans="1:60" hidden="1">
      <c r="A504" s="210" t="s">
        <v>3132</v>
      </c>
      <c r="B504" s="210" t="s">
        <v>1317</v>
      </c>
      <c r="C504" s="210" t="s">
        <v>1277</v>
      </c>
      <c r="D504" s="210" t="s">
        <v>1559</v>
      </c>
      <c r="E504" s="210" t="s">
        <v>129</v>
      </c>
      <c r="F504" s="210">
        <v>1</v>
      </c>
      <c r="G504" s="210">
        <v>1</v>
      </c>
      <c r="H504" s="210">
        <v>1</v>
      </c>
      <c r="I504" s="210">
        <v>41</v>
      </c>
      <c r="J504" s="210" t="s">
        <v>3133</v>
      </c>
      <c r="K504" s="210" t="s">
        <v>83</v>
      </c>
      <c r="L504" s="210">
        <v>41</v>
      </c>
      <c r="M504" s="210"/>
      <c r="N504" s="210" t="s">
        <v>123</v>
      </c>
      <c r="O504" s="210"/>
      <c r="P504" s="210" t="s">
        <v>1799</v>
      </c>
      <c r="Q504" s="210" t="s">
        <v>129</v>
      </c>
      <c r="R504" s="210"/>
      <c r="S504" s="210" t="s">
        <v>111</v>
      </c>
      <c r="T504" s="210" t="s">
        <v>3134</v>
      </c>
      <c r="U504" s="115" t="s">
        <v>105</v>
      </c>
      <c r="V504" s="210" t="str">
        <f>IF(W504=0,"out of scope",(INDEX('CostModel Coef'!$C$17:$C$18,W504)))</f>
        <v>Elec</v>
      </c>
      <c r="W504" s="210">
        <v>2</v>
      </c>
      <c r="X504" s="210"/>
      <c r="Y504" s="116">
        <f>IFERROR(VLOOKUP(C504,LF_lamp!$A$8:$AI$68,35,0)*F504,0)</f>
        <v>2.65</v>
      </c>
      <c r="Z504" s="210"/>
      <c r="AA504" s="229">
        <f>VLOOKUP(D504,LF_Ballast!$A$8:$N$220,14,FALSE)</f>
        <v>1.125</v>
      </c>
      <c r="AB504" s="229" t="b">
        <f>VLOOKUP(D504,LF_Ballast!$A$8:$I$220,9,FALSE)="Dimming"</f>
        <v>0</v>
      </c>
      <c r="AC504" s="229" t="b">
        <f>VLOOKUP(D504,LF_Ballast!$A$8:$I$220,4,FALSE)="PS"</f>
        <v>0</v>
      </c>
      <c r="AD504" s="210"/>
      <c r="AE504" s="210">
        <f t="shared" si="71"/>
        <v>1</v>
      </c>
      <c r="AF504" s="184">
        <f t="shared" si="72"/>
        <v>0</v>
      </c>
      <c r="AG504" s="184">
        <f t="shared" si="73"/>
        <v>0</v>
      </c>
      <c r="AH504" s="184">
        <f>VLOOKUP($C504,LF_lamp!$A$8:$H$68,8,FALSE)*AE504</f>
        <v>32</v>
      </c>
      <c r="AI504" s="184">
        <f>VLOOKUP($C504,LF_lamp!$A$8:$H$68,8,FALSE)*AF504</f>
        <v>0</v>
      </c>
      <c r="AJ504" s="184">
        <f>VLOOKUP($C504,LF_lamp!$A$8:$H$68,8,FALSE)*AG504</f>
        <v>0</v>
      </c>
      <c r="AK504" s="184">
        <f t="shared" si="80"/>
        <v>1</v>
      </c>
      <c r="AL504" s="184">
        <f t="shared" si="74"/>
        <v>0</v>
      </c>
      <c r="AM504" s="184">
        <f t="shared" si="75"/>
        <v>0</v>
      </c>
      <c r="AN504" s="184"/>
      <c r="AO504" s="184">
        <f>IF($W504&gt;0,INDEX('CostModel Coef'!D$17:D$18,$W504),"")</f>
        <v>21.92</v>
      </c>
      <c r="AP504" s="184">
        <f>IF($W504&gt;0,INDEX('CostModel Coef'!E$17:E$18,$W504),"")</f>
        <v>0.161</v>
      </c>
      <c r="AQ504" s="184">
        <f>IF($W504&gt;0,INDEX('CostModel Coef'!F$17:F$18,$W504),"")</f>
        <v>19</v>
      </c>
      <c r="AR504" s="184">
        <f>IF($W504&gt;0,INDEX('CostModel Coef'!G$17:G$18,$W504),"")</f>
        <v>116</v>
      </c>
      <c r="AS504" s="184">
        <f>IF($W504&gt;0,INDEX('CostModel Coef'!H$17:H$18,$W504),"")</f>
        <v>-11.27</v>
      </c>
      <c r="AT504" s="184">
        <f>IF($W504&gt;0,INDEX('CostModel Coef'!I$17:I$18,$W504),"")</f>
        <v>0.74</v>
      </c>
      <c r="AU504" s="184">
        <f>IF($W504&gt;0,INDEX('CostModel Coef'!J$17:J$18,$W504),"")</f>
        <v>1.18</v>
      </c>
      <c r="AV504" s="184">
        <f>IF($W504&gt;0,INDEX('CostModel Coef'!K$17:K$18,$W504),"")</f>
        <v>31.59</v>
      </c>
      <c r="AW504" s="184">
        <f>IF($W504&gt;0,INDEX('CostModel Coef'!L$17:L$18,$W504),"")</f>
        <v>17.190000000000001</v>
      </c>
      <c r="AX504" s="184">
        <f>IF($W504&gt;0,INDEX('CostModel Coef'!M$17:M$18,$W504),"")</f>
        <v>0</v>
      </c>
      <c r="AY504" s="184">
        <f>IF($W504&gt;0,INDEX('CostModel Coef'!N$17:N$18,$W504),"")</f>
        <v>0</v>
      </c>
      <c r="AZ504" s="184">
        <f>IF($W504&gt;0,INDEX('CostModel Coef'!O$17:O$18,$W504),"")</f>
        <v>-10.14</v>
      </c>
      <c r="BA504" s="184"/>
      <c r="BB504" s="116">
        <f t="shared" si="79"/>
        <v>16.932000000000002</v>
      </c>
      <c r="BC504" s="116">
        <f t="shared" si="76"/>
        <v>0</v>
      </c>
      <c r="BD504" s="116">
        <f t="shared" si="77"/>
        <v>0</v>
      </c>
      <c r="BE504" s="210"/>
      <c r="BF504" s="196">
        <f t="shared" si="78"/>
        <v>19.579999999999998</v>
      </c>
      <c r="BG504" s="210"/>
      <c r="BH504" s="210"/>
    </row>
    <row r="505" spans="1:60" hidden="1">
      <c r="A505" s="210" t="s">
        <v>3135</v>
      </c>
      <c r="B505" s="210" t="s">
        <v>1317</v>
      </c>
      <c r="C505" s="210" t="s">
        <v>1277</v>
      </c>
      <c r="D505" s="210" t="s">
        <v>1559</v>
      </c>
      <c r="E505" s="210" t="s">
        <v>129</v>
      </c>
      <c r="F505" s="210">
        <v>2</v>
      </c>
      <c r="G505" s="210">
        <v>1</v>
      </c>
      <c r="H505" s="210">
        <v>2</v>
      </c>
      <c r="I505" s="210">
        <v>79</v>
      </c>
      <c r="J505" s="210" t="s">
        <v>3136</v>
      </c>
      <c r="K505" s="210" t="s">
        <v>83</v>
      </c>
      <c r="L505" s="210">
        <v>79</v>
      </c>
      <c r="M505" s="210"/>
      <c r="N505" s="210" t="s">
        <v>123</v>
      </c>
      <c r="O505" s="210"/>
      <c r="P505" s="210" t="s">
        <v>1799</v>
      </c>
      <c r="Q505" s="210" t="s">
        <v>129</v>
      </c>
      <c r="R505" s="210"/>
      <c r="S505" s="210" t="s">
        <v>111</v>
      </c>
      <c r="T505" s="210" t="s">
        <v>3137</v>
      </c>
      <c r="U505" s="115" t="s">
        <v>105</v>
      </c>
      <c r="V505" s="210" t="str">
        <f>IF(W505=0,"out of scope",(INDEX('CostModel Coef'!$C$17:$C$18,W505)))</f>
        <v>Elec</v>
      </c>
      <c r="W505" s="210">
        <v>2</v>
      </c>
      <c r="X505" s="210"/>
      <c r="Y505" s="116">
        <f>IFERROR(VLOOKUP(C505,LF_lamp!$A$8:$AI$68,35,0)*F505,0)</f>
        <v>5.3</v>
      </c>
      <c r="Z505" s="210"/>
      <c r="AA505" s="229">
        <f>VLOOKUP(D505,LF_Ballast!$A$8:$N$220,14,FALSE)</f>
        <v>1.125</v>
      </c>
      <c r="AB505" s="229" t="b">
        <f>VLOOKUP(D505,LF_Ballast!$A$8:$I$220,9,FALSE)="Dimming"</f>
        <v>0</v>
      </c>
      <c r="AC505" s="229" t="b">
        <f>VLOOKUP(D505,LF_Ballast!$A$8:$I$220,4,FALSE)="PS"</f>
        <v>0</v>
      </c>
      <c r="AD505" s="210"/>
      <c r="AE505" s="210">
        <f t="shared" si="71"/>
        <v>2</v>
      </c>
      <c r="AF505" s="184">
        <f t="shared" si="72"/>
        <v>0</v>
      </c>
      <c r="AG505" s="184">
        <f t="shared" si="73"/>
        <v>0</v>
      </c>
      <c r="AH505" s="184">
        <f>VLOOKUP($C505,LF_lamp!$A$8:$H$68,8,FALSE)*AE505</f>
        <v>64</v>
      </c>
      <c r="AI505" s="184">
        <f>VLOOKUP($C505,LF_lamp!$A$8:$H$68,8,FALSE)*AF505</f>
        <v>0</v>
      </c>
      <c r="AJ505" s="184">
        <f>VLOOKUP($C505,LF_lamp!$A$8:$H$68,8,FALSE)*AG505</f>
        <v>0</v>
      </c>
      <c r="AK505" s="184">
        <f t="shared" si="80"/>
        <v>1</v>
      </c>
      <c r="AL505" s="184">
        <f t="shared" si="74"/>
        <v>0</v>
      </c>
      <c r="AM505" s="184">
        <f t="shared" si="75"/>
        <v>0</v>
      </c>
      <c r="AN505" s="184"/>
      <c r="AO505" s="184">
        <f>IF($W505&gt;0,INDEX('CostModel Coef'!D$17:D$18,$W505),"")</f>
        <v>21.92</v>
      </c>
      <c r="AP505" s="184">
        <f>IF($W505&gt;0,INDEX('CostModel Coef'!E$17:E$18,$W505),"")</f>
        <v>0.161</v>
      </c>
      <c r="AQ505" s="184">
        <f>IF($W505&gt;0,INDEX('CostModel Coef'!F$17:F$18,$W505),"")</f>
        <v>19</v>
      </c>
      <c r="AR505" s="184">
        <f>IF($W505&gt;0,INDEX('CostModel Coef'!G$17:G$18,$W505),"")</f>
        <v>116</v>
      </c>
      <c r="AS505" s="184">
        <f>IF($W505&gt;0,INDEX('CostModel Coef'!H$17:H$18,$W505),"")</f>
        <v>-11.27</v>
      </c>
      <c r="AT505" s="184">
        <f>IF($W505&gt;0,INDEX('CostModel Coef'!I$17:I$18,$W505),"")</f>
        <v>0.74</v>
      </c>
      <c r="AU505" s="184">
        <f>IF($W505&gt;0,INDEX('CostModel Coef'!J$17:J$18,$W505),"")</f>
        <v>1.18</v>
      </c>
      <c r="AV505" s="184">
        <f>IF($W505&gt;0,INDEX('CostModel Coef'!K$17:K$18,$W505),"")</f>
        <v>31.59</v>
      </c>
      <c r="AW505" s="184">
        <f>IF($W505&gt;0,INDEX('CostModel Coef'!L$17:L$18,$W505),"")</f>
        <v>17.190000000000001</v>
      </c>
      <c r="AX505" s="184">
        <f>IF($W505&gt;0,INDEX('CostModel Coef'!M$17:M$18,$W505),"")</f>
        <v>0</v>
      </c>
      <c r="AY505" s="184">
        <f>IF($W505&gt;0,INDEX('CostModel Coef'!N$17:N$18,$W505),"")</f>
        <v>0</v>
      </c>
      <c r="AZ505" s="184">
        <f>IF($W505&gt;0,INDEX('CostModel Coef'!O$17:O$18,$W505),"")</f>
        <v>-10.14</v>
      </c>
      <c r="BA505" s="184"/>
      <c r="BB505" s="116">
        <f t="shared" si="79"/>
        <v>22.084000000000003</v>
      </c>
      <c r="BC505" s="116">
        <f t="shared" si="76"/>
        <v>0</v>
      </c>
      <c r="BD505" s="116">
        <f t="shared" si="77"/>
        <v>0</v>
      </c>
      <c r="BE505" s="210"/>
      <c r="BF505" s="196">
        <f t="shared" si="78"/>
        <v>27.38</v>
      </c>
      <c r="BG505" s="210"/>
      <c r="BH505" s="210"/>
    </row>
    <row r="506" spans="1:60" hidden="1">
      <c r="A506" s="210" t="s">
        <v>3138</v>
      </c>
      <c r="B506" s="210" t="s">
        <v>1317</v>
      </c>
      <c r="C506" s="210" t="s">
        <v>1277</v>
      </c>
      <c r="D506" s="210" t="s">
        <v>1740</v>
      </c>
      <c r="E506" s="210" t="s">
        <v>129</v>
      </c>
      <c r="F506" s="210">
        <v>1</v>
      </c>
      <c r="G506" s="210">
        <v>0.33</v>
      </c>
      <c r="H506" s="210">
        <v>3</v>
      </c>
      <c r="I506" s="210">
        <v>33</v>
      </c>
      <c r="J506" s="210" t="s">
        <v>3139</v>
      </c>
      <c r="K506" s="210" t="s">
        <v>83</v>
      </c>
      <c r="L506" s="210">
        <v>33</v>
      </c>
      <c r="M506" s="210"/>
      <c r="N506" s="210" t="s">
        <v>123</v>
      </c>
      <c r="O506" s="210"/>
      <c r="P506" s="210" t="s">
        <v>1799</v>
      </c>
      <c r="Q506" s="210" t="s">
        <v>129</v>
      </c>
      <c r="R506" s="210"/>
      <c r="S506" s="210" t="s">
        <v>111</v>
      </c>
      <c r="T506" s="210" t="s">
        <v>3140</v>
      </c>
      <c r="U506" s="115" t="s">
        <v>105</v>
      </c>
      <c r="V506" s="210" t="str">
        <f>IF(W506=0,"out of scope",(INDEX('CostModel Coef'!$C$17:$C$18,W506)))</f>
        <v>out of scope</v>
      </c>
      <c r="W506" s="210">
        <v>0</v>
      </c>
      <c r="X506" s="210"/>
      <c r="Y506" s="116">
        <f>IFERROR(VLOOKUP(C506,LF_lamp!$A$8:$AI$68,35,0)*F506,0)</f>
        <v>2.65</v>
      </c>
      <c r="Z506" s="210"/>
      <c r="AA506" s="229">
        <f>VLOOKUP(D506,LF_Ballast!$A$8:$N$220,14,FALSE)</f>
        <v>1.0249999999999999</v>
      </c>
      <c r="AB506" s="229" t="b">
        <f>VLOOKUP(D506,LF_Ballast!$A$8:$I$220,9,FALSE)="Dimming"</f>
        <v>0</v>
      </c>
      <c r="AC506" s="229" t="b">
        <f>VLOOKUP(D506,LF_Ballast!$A$8:$I$220,4,FALSE)="PS"</f>
        <v>0</v>
      </c>
      <c r="AD506" s="210"/>
      <c r="AE506" s="210">
        <f t="shared" si="71"/>
        <v>3</v>
      </c>
      <c r="AF506" s="184">
        <f t="shared" si="72"/>
        <v>0</v>
      </c>
      <c r="AG506" s="184">
        <f t="shared" si="73"/>
        <v>0</v>
      </c>
      <c r="AH506" s="184">
        <f>VLOOKUP($C506,LF_lamp!$A$8:$H$68,8,FALSE)*AE506</f>
        <v>96</v>
      </c>
      <c r="AI506" s="184">
        <f>VLOOKUP($C506,LF_lamp!$A$8:$H$68,8,FALSE)*AF506</f>
        <v>0</v>
      </c>
      <c r="AJ506" s="184">
        <f>VLOOKUP($C506,LF_lamp!$A$8:$H$68,8,FALSE)*AG506</f>
        <v>0</v>
      </c>
      <c r="AK506" s="184">
        <f t="shared" si="80"/>
        <v>0.33</v>
      </c>
      <c r="AL506" s="184">
        <f t="shared" si="74"/>
        <v>0</v>
      </c>
      <c r="AM506" s="184">
        <f t="shared" si="75"/>
        <v>0</v>
      </c>
      <c r="AN506" s="184"/>
      <c r="AO506" s="184" t="str">
        <f>IF($W506&gt;0,INDEX('CostModel Coef'!D$17:D$18,$W506),"")</f>
        <v/>
      </c>
      <c r="AP506" s="184" t="str">
        <f>IF($W506&gt;0,INDEX('CostModel Coef'!E$17:E$18,$W506),"")</f>
        <v/>
      </c>
      <c r="AQ506" s="184" t="str">
        <f>IF($W506&gt;0,INDEX('CostModel Coef'!F$17:F$18,$W506),"")</f>
        <v/>
      </c>
      <c r="AR506" s="184" t="str">
        <f>IF($W506&gt;0,INDEX('CostModel Coef'!G$17:G$18,$W506),"")</f>
        <v/>
      </c>
      <c r="AS506" s="184" t="str">
        <f>IF($W506&gt;0,INDEX('CostModel Coef'!H$17:H$18,$W506),"")</f>
        <v/>
      </c>
      <c r="AT506" s="184" t="str">
        <f>IF($W506&gt;0,INDEX('CostModel Coef'!I$17:I$18,$W506),"")</f>
        <v/>
      </c>
      <c r="AU506" s="184" t="str">
        <f>IF($W506&gt;0,INDEX('CostModel Coef'!J$17:J$18,$W506),"")</f>
        <v/>
      </c>
      <c r="AV506" s="184" t="str">
        <f>IF($W506&gt;0,INDEX('CostModel Coef'!K$17:K$18,$W506),"")</f>
        <v/>
      </c>
      <c r="AW506" s="184" t="str">
        <f>IF($W506&gt;0,INDEX('CostModel Coef'!L$17:L$18,$W506),"")</f>
        <v/>
      </c>
      <c r="AX506" s="184" t="str">
        <f>IF($W506&gt;0,INDEX('CostModel Coef'!M$17:M$18,$W506),"")</f>
        <v/>
      </c>
      <c r="AY506" s="184" t="str">
        <f>IF($W506&gt;0,INDEX('CostModel Coef'!N$17:N$18,$W506),"")</f>
        <v/>
      </c>
      <c r="AZ506" s="184" t="str">
        <f>IF($W506&gt;0,INDEX('CostModel Coef'!O$17:O$18,$W506),"")</f>
        <v/>
      </c>
      <c r="BA506" s="184"/>
      <c r="BB506" s="116">
        <f t="shared" si="79"/>
        <v>0</v>
      </c>
      <c r="BC506" s="116">
        <f t="shared" si="76"/>
        <v>0</v>
      </c>
      <c r="BD506" s="116">
        <f t="shared" si="77"/>
        <v>0</v>
      </c>
      <c r="BE506" s="210"/>
      <c r="BF506" s="196" t="str">
        <f t="shared" si="78"/>
        <v/>
      </c>
      <c r="BG506" s="210"/>
      <c r="BH506" s="210"/>
    </row>
    <row r="507" spans="1:60" hidden="1">
      <c r="A507" s="210" t="s">
        <v>3141</v>
      </c>
      <c r="B507" s="210" t="s">
        <v>1317</v>
      </c>
      <c r="C507" s="210" t="s">
        <v>1277</v>
      </c>
      <c r="D507" s="210" t="s">
        <v>1740</v>
      </c>
      <c r="E507" s="210" t="s">
        <v>129</v>
      </c>
      <c r="F507" s="210">
        <v>1</v>
      </c>
      <c r="G507" s="210">
        <v>0.5</v>
      </c>
      <c r="H507" s="210">
        <v>2</v>
      </c>
      <c r="I507" s="210">
        <v>35</v>
      </c>
      <c r="J507" s="210" t="s">
        <v>3142</v>
      </c>
      <c r="K507" s="210" t="s">
        <v>83</v>
      </c>
      <c r="L507" s="210">
        <v>35</v>
      </c>
      <c r="M507" s="210"/>
      <c r="N507" s="210" t="s">
        <v>123</v>
      </c>
      <c r="O507" s="210"/>
      <c r="P507" s="210" t="s">
        <v>1799</v>
      </c>
      <c r="Q507" s="210" t="s">
        <v>129</v>
      </c>
      <c r="R507" s="210"/>
      <c r="S507" s="210" t="s">
        <v>111</v>
      </c>
      <c r="T507" s="210" t="s">
        <v>3143</v>
      </c>
      <c r="U507" s="115" t="s">
        <v>105</v>
      </c>
      <c r="V507" s="210" t="str">
        <f>IF(W507=0,"out of scope",(INDEX('CostModel Coef'!$C$17:$C$18,W507)))</f>
        <v>out of scope</v>
      </c>
      <c r="W507" s="210">
        <v>0</v>
      </c>
      <c r="X507" s="210"/>
      <c r="Y507" s="116">
        <f>IFERROR(VLOOKUP(C507,LF_lamp!$A$8:$AI$68,35,0)*F507,0)</f>
        <v>2.65</v>
      </c>
      <c r="Z507" s="210"/>
      <c r="AA507" s="229">
        <f>VLOOKUP(D507,LF_Ballast!$A$8:$N$220,14,FALSE)</f>
        <v>1.0249999999999999</v>
      </c>
      <c r="AB507" s="229" t="b">
        <f>VLOOKUP(D507,LF_Ballast!$A$8:$I$220,9,FALSE)="Dimming"</f>
        <v>0</v>
      </c>
      <c r="AC507" s="229" t="b">
        <f>VLOOKUP(D507,LF_Ballast!$A$8:$I$220,4,FALSE)="PS"</f>
        <v>0</v>
      </c>
      <c r="AD507" s="210"/>
      <c r="AE507" s="210">
        <f t="shared" si="71"/>
        <v>2</v>
      </c>
      <c r="AF507" s="184">
        <f t="shared" si="72"/>
        <v>0</v>
      </c>
      <c r="AG507" s="184">
        <f t="shared" si="73"/>
        <v>0</v>
      </c>
      <c r="AH507" s="184">
        <f>VLOOKUP($C507,LF_lamp!$A$8:$H$68,8,FALSE)*AE507</f>
        <v>64</v>
      </c>
      <c r="AI507" s="184">
        <f>VLOOKUP($C507,LF_lamp!$A$8:$H$68,8,FALSE)*AF507</f>
        <v>0</v>
      </c>
      <c r="AJ507" s="184">
        <f>VLOOKUP($C507,LF_lamp!$A$8:$H$68,8,FALSE)*AG507</f>
        <v>0</v>
      </c>
      <c r="AK507" s="184">
        <f t="shared" si="80"/>
        <v>0.5</v>
      </c>
      <c r="AL507" s="184">
        <f t="shared" si="74"/>
        <v>0</v>
      </c>
      <c r="AM507" s="184">
        <f t="shared" si="75"/>
        <v>0</v>
      </c>
      <c r="AN507" s="184"/>
      <c r="AO507" s="184" t="str">
        <f>IF($W507&gt;0,INDEX('CostModel Coef'!D$17:D$18,$W507),"")</f>
        <v/>
      </c>
      <c r="AP507" s="184" t="str">
        <f>IF($W507&gt;0,INDEX('CostModel Coef'!E$17:E$18,$W507),"")</f>
        <v/>
      </c>
      <c r="AQ507" s="184" t="str">
        <f>IF($W507&gt;0,INDEX('CostModel Coef'!F$17:F$18,$W507),"")</f>
        <v/>
      </c>
      <c r="AR507" s="184" t="str">
        <f>IF($W507&gt;0,INDEX('CostModel Coef'!G$17:G$18,$W507),"")</f>
        <v/>
      </c>
      <c r="AS507" s="184" t="str">
        <f>IF($W507&gt;0,INDEX('CostModel Coef'!H$17:H$18,$W507),"")</f>
        <v/>
      </c>
      <c r="AT507" s="184" t="str">
        <f>IF($W507&gt;0,INDEX('CostModel Coef'!I$17:I$18,$W507),"")</f>
        <v/>
      </c>
      <c r="AU507" s="184" t="str">
        <f>IF($W507&gt;0,INDEX('CostModel Coef'!J$17:J$18,$W507),"")</f>
        <v/>
      </c>
      <c r="AV507" s="184" t="str">
        <f>IF($W507&gt;0,INDEX('CostModel Coef'!K$17:K$18,$W507),"")</f>
        <v/>
      </c>
      <c r="AW507" s="184" t="str">
        <f>IF($W507&gt;0,INDEX('CostModel Coef'!L$17:L$18,$W507),"")</f>
        <v/>
      </c>
      <c r="AX507" s="184" t="str">
        <f>IF($W507&gt;0,INDEX('CostModel Coef'!M$17:M$18,$W507),"")</f>
        <v/>
      </c>
      <c r="AY507" s="184" t="str">
        <f>IF($W507&gt;0,INDEX('CostModel Coef'!N$17:N$18,$W507),"")</f>
        <v/>
      </c>
      <c r="AZ507" s="184" t="str">
        <f>IF($W507&gt;0,INDEX('CostModel Coef'!O$17:O$18,$W507),"")</f>
        <v/>
      </c>
      <c r="BA507" s="184"/>
      <c r="BB507" s="116">
        <f t="shared" si="79"/>
        <v>0</v>
      </c>
      <c r="BC507" s="116">
        <f t="shared" si="76"/>
        <v>0</v>
      </c>
      <c r="BD507" s="116">
        <f t="shared" si="77"/>
        <v>0</v>
      </c>
      <c r="BE507" s="210"/>
      <c r="BF507" s="196" t="str">
        <f t="shared" si="78"/>
        <v/>
      </c>
      <c r="BG507" s="210"/>
      <c r="BH507" s="210"/>
    </row>
    <row r="508" spans="1:60" hidden="1">
      <c r="A508" s="210" t="s">
        <v>3144</v>
      </c>
      <c r="B508" s="210" t="s">
        <v>1317</v>
      </c>
      <c r="C508" s="210" t="s">
        <v>1277</v>
      </c>
      <c r="D508" s="210" t="s">
        <v>1740</v>
      </c>
      <c r="E508" s="210" t="s">
        <v>129</v>
      </c>
      <c r="F508" s="210">
        <v>1</v>
      </c>
      <c r="G508" s="210">
        <v>1</v>
      </c>
      <c r="H508" s="210">
        <v>1</v>
      </c>
      <c r="I508" s="210">
        <v>39</v>
      </c>
      <c r="J508" s="210" t="s">
        <v>3145</v>
      </c>
      <c r="K508" s="210" t="s">
        <v>83</v>
      </c>
      <c r="L508" s="210">
        <v>39</v>
      </c>
      <c r="M508" s="210"/>
      <c r="N508" s="210" t="s">
        <v>123</v>
      </c>
      <c r="O508" s="210"/>
      <c r="P508" s="210" t="s">
        <v>1799</v>
      </c>
      <c r="Q508" s="210" t="s">
        <v>129</v>
      </c>
      <c r="R508" s="210"/>
      <c r="S508" s="210" t="s">
        <v>111</v>
      </c>
      <c r="T508" s="210" t="s">
        <v>3146</v>
      </c>
      <c r="U508" s="115" t="s">
        <v>105</v>
      </c>
      <c r="V508" s="210" t="str">
        <f>IF(W508=0,"out of scope",(INDEX('CostModel Coef'!$C$17:$C$18,W508)))</f>
        <v>out of scope</v>
      </c>
      <c r="W508" s="210">
        <v>0</v>
      </c>
      <c r="X508" s="210"/>
      <c r="Y508" s="116">
        <f>IFERROR(VLOOKUP(C508,LF_lamp!$A$8:$AI$68,35,0)*F508,0)</f>
        <v>2.65</v>
      </c>
      <c r="Z508" s="210"/>
      <c r="AA508" s="229">
        <f>VLOOKUP(D508,LF_Ballast!$A$8:$N$220,14,FALSE)</f>
        <v>1.0249999999999999</v>
      </c>
      <c r="AB508" s="229" t="b">
        <f>VLOOKUP(D508,LF_Ballast!$A$8:$I$220,9,FALSE)="Dimming"</f>
        <v>0</v>
      </c>
      <c r="AC508" s="229" t="b">
        <f>VLOOKUP(D508,LF_Ballast!$A$8:$I$220,4,FALSE)="PS"</f>
        <v>0</v>
      </c>
      <c r="AD508" s="210"/>
      <c r="AE508" s="210">
        <f t="shared" si="71"/>
        <v>1</v>
      </c>
      <c r="AF508" s="184">
        <f t="shared" si="72"/>
        <v>0</v>
      </c>
      <c r="AG508" s="184">
        <f t="shared" si="73"/>
        <v>0</v>
      </c>
      <c r="AH508" s="184">
        <f>VLOOKUP($C508,LF_lamp!$A$8:$H$68,8,FALSE)*AE508</f>
        <v>32</v>
      </c>
      <c r="AI508" s="184">
        <f>VLOOKUP($C508,LF_lamp!$A$8:$H$68,8,FALSE)*AF508</f>
        <v>0</v>
      </c>
      <c r="AJ508" s="184">
        <f>VLOOKUP($C508,LF_lamp!$A$8:$H$68,8,FALSE)*AG508</f>
        <v>0</v>
      </c>
      <c r="AK508" s="184">
        <f t="shared" si="80"/>
        <v>1</v>
      </c>
      <c r="AL508" s="184">
        <f t="shared" si="74"/>
        <v>0</v>
      </c>
      <c r="AM508" s="184">
        <f t="shared" si="75"/>
        <v>0</v>
      </c>
      <c r="AN508" s="184"/>
      <c r="AO508" s="184" t="str">
        <f>IF($W508&gt;0,INDEX('CostModel Coef'!D$17:D$18,$W508),"")</f>
        <v/>
      </c>
      <c r="AP508" s="184" t="str">
        <f>IF($W508&gt;0,INDEX('CostModel Coef'!E$17:E$18,$W508),"")</f>
        <v/>
      </c>
      <c r="AQ508" s="184" t="str">
        <f>IF($W508&gt;0,INDEX('CostModel Coef'!F$17:F$18,$W508),"")</f>
        <v/>
      </c>
      <c r="AR508" s="184" t="str">
        <f>IF($W508&gt;0,INDEX('CostModel Coef'!G$17:G$18,$W508),"")</f>
        <v/>
      </c>
      <c r="AS508" s="184" t="str">
        <f>IF($W508&gt;0,INDEX('CostModel Coef'!H$17:H$18,$W508),"")</f>
        <v/>
      </c>
      <c r="AT508" s="184" t="str">
        <f>IF($W508&gt;0,INDEX('CostModel Coef'!I$17:I$18,$W508),"")</f>
        <v/>
      </c>
      <c r="AU508" s="184" t="str">
        <f>IF($W508&gt;0,INDEX('CostModel Coef'!J$17:J$18,$W508),"")</f>
        <v/>
      </c>
      <c r="AV508" s="184" t="str">
        <f>IF($W508&gt;0,INDEX('CostModel Coef'!K$17:K$18,$W508),"")</f>
        <v/>
      </c>
      <c r="AW508" s="184" t="str">
        <f>IF($W508&gt;0,INDEX('CostModel Coef'!L$17:L$18,$W508),"")</f>
        <v/>
      </c>
      <c r="AX508" s="184" t="str">
        <f>IF($W508&gt;0,INDEX('CostModel Coef'!M$17:M$18,$W508),"")</f>
        <v/>
      </c>
      <c r="AY508" s="184" t="str">
        <f>IF($W508&gt;0,INDEX('CostModel Coef'!N$17:N$18,$W508),"")</f>
        <v/>
      </c>
      <c r="AZ508" s="184" t="str">
        <f>IF($W508&gt;0,INDEX('CostModel Coef'!O$17:O$18,$W508),"")</f>
        <v/>
      </c>
      <c r="BA508" s="184"/>
      <c r="BB508" s="116">
        <f t="shared" si="79"/>
        <v>0</v>
      </c>
      <c r="BC508" s="116">
        <f t="shared" si="76"/>
        <v>0</v>
      </c>
      <c r="BD508" s="116">
        <f t="shared" si="77"/>
        <v>0</v>
      </c>
      <c r="BE508" s="210"/>
      <c r="BF508" s="196" t="str">
        <f t="shared" si="78"/>
        <v/>
      </c>
      <c r="BG508" s="210"/>
      <c r="BH508" s="210"/>
    </row>
    <row r="509" spans="1:60" hidden="1">
      <c r="A509" s="210" t="s">
        <v>3147</v>
      </c>
      <c r="B509" s="210" t="s">
        <v>203</v>
      </c>
      <c r="C509" s="210" t="s">
        <v>1277</v>
      </c>
      <c r="D509" s="210" t="s">
        <v>1740</v>
      </c>
      <c r="E509" s="210" t="s">
        <v>129</v>
      </c>
      <c r="F509" s="210">
        <v>2</v>
      </c>
      <c r="G509" s="210">
        <v>1</v>
      </c>
      <c r="H509" s="210">
        <v>2</v>
      </c>
      <c r="I509" s="210">
        <v>70</v>
      </c>
      <c r="J509" s="210" t="s">
        <v>3148</v>
      </c>
      <c r="K509" s="210" t="s">
        <v>83</v>
      </c>
      <c r="L509" s="210">
        <v>70</v>
      </c>
      <c r="M509" s="210"/>
      <c r="N509" s="210" t="s">
        <v>123</v>
      </c>
      <c r="O509" s="210"/>
      <c r="P509" s="210" t="s">
        <v>1799</v>
      </c>
      <c r="Q509" s="210" t="s">
        <v>129</v>
      </c>
      <c r="R509" s="210"/>
      <c r="S509" s="210" t="s">
        <v>111</v>
      </c>
      <c r="T509" s="210" t="s">
        <v>3149</v>
      </c>
      <c r="U509" s="115" t="s">
        <v>105</v>
      </c>
      <c r="V509" s="210" t="str">
        <f>IF(W509=0,"out of scope",(INDEX('CostModel Coef'!$C$17:$C$18,W509)))</f>
        <v>out of scope</v>
      </c>
      <c r="W509" s="210">
        <v>0</v>
      </c>
      <c r="X509" s="210"/>
      <c r="Y509" s="116">
        <f>IFERROR(VLOOKUP(C509,LF_lamp!$A$8:$AI$68,35,0)*F509,0)</f>
        <v>5.3</v>
      </c>
      <c r="Z509" s="210"/>
      <c r="AA509" s="229">
        <f>VLOOKUP(D509,LF_Ballast!$A$8:$N$220,14,FALSE)</f>
        <v>1.0249999999999999</v>
      </c>
      <c r="AB509" s="229" t="b">
        <f>VLOOKUP(D509,LF_Ballast!$A$8:$I$220,9,FALSE)="Dimming"</f>
        <v>0</v>
      </c>
      <c r="AC509" s="229" t="b">
        <f>VLOOKUP(D509,LF_Ballast!$A$8:$I$220,4,FALSE)="PS"</f>
        <v>0</v>
      </c>
      <c r="AD509" s="210"/>
      <c r="AE509" s="210">
        <f t="shared" si="71"/>
        <v>2</v>
      </c>
      <c r="AF509" s="184">
        <f t="shared" si="72"/>
        <v>0</v>
      </c>
      <c r="AG509" s="184">
        <f t="shared" si="73"/>
        <v>0</v>
      </c>
      <c r="AH509" s="184">
        <f>VLOOKUP($C509,LF_lamp!$A$8:$H$68,8,FALSE)*AE509</f>
        <v>64</v>
      </c>
      <c r="AI509" s="184">
        <f>VLOOKUP($C509,LF_lamp!$A$8:$H$68,8,FALSE)*AF509</f>
        <v>0</v>
      </c>
      <c r="AJ509" s="184">
        <f>VLOOKUP($C509,LF_lamp!$A$8:$H$68,8,FALSE)*AG509</f>
        <v>0</v>
      </c>
      <c r="AK509" s="184">
        <f t="shared" si="80"/>
        <v>1</v>
      </c>
      <c r="AL509" s="184">
        <f t="shared" si="74"/>
        <v>0</v>
      </c>
      <c r="AM509" s="184">
        <f t="shared" si="75"/>
        <v>0</v>
      </c>
      <c r="AN509" s="184"/>
      <c r="AO509" s="184" t="str">
        <f>IF($W509&gt;0,INDEX('CostModel Coef'!D$17:D$18,$W509),"")</f>
        <v/>
      </c>
      <c r="AP509" s="184" t="str">
        <f>IF($W509&gt;0,INDEX('CostModel Coef'!E$17:E$18,$W509),"")</f>
        <v/>
      </c>
      <c r="AQ509" s="184" t="str">
        <f>IF($W509&gt;0,INDEX('CostModel Coef'!F$17:F$18,$W509),"")</f>
        <v/>
      </c>
      <c r="AR509" s="184" t="str">
        <f>IF($W509&gt;0,INDEX('CostModel Coef'!G$17:G$18,$W509),"")</f>
        <v/>
      </c>
      <c r="AS509" s="184" t="str">
        <f>IF($W509&gt;0,INDEX('CostModel Coef'!H$17:H$18,$W509),"")</f>
        <v/>
      </c>
      <c r="AT509" s="184" t="str">
        <f>IF($W509&gt;0,INDEX('CostModel Coef'!I$17:I$18,$W509),"")</f>
        <v/>
      </c>
      <c r="AU509" s="184" t="str">
        <f>IF($W509&gt;0,INDEX('CostModel Coef'!J$17:J$18,$W509),"")</f>
        <v/>
      </c>
      <c r="AV509" s="184" t="str">
        <f>IF($W509&gt;0,INDEX('CostModel Coef'!K$17:K$18,$W509),"")</f>
        <v/>
      </c>
      <c r="AW509" s="184" t="str">
        <f>IF($W509&gt;0,INDEX('CostModel Coef'!L$17:L$18,$W509),"")</f>
        <v/>
      </c>
      <c r="AX509" s="184" t="str">
        <f>IF($W509&gt;0,INDEX('CostModel Coef'!M$17:M$18,$W509),"")</f>
        <v/>
      </c>
      <c r="AY509" s="184" t="str">
        <f>IF($W509&gt;0,INDEX('CostModel Coef'!N$17:N$18,$W509),"")</f>
        <v/>
      </c>
      <c r="AZ509" s="184" t="str">
        <f>IF($W509&gt;0,INDEX('CostModel Coef'!O$17:O$18,$W509),"")</f>
        <v/>
      </c>
      <c r="BA509" s="184"/>
      <c r="BB509" s="116">
        <f t="shared" si="79"/>
        <v>0</v>
      </c>
      <c r="BC509" s="116">
        <f t="shared" si="76"/>
        <v>0</v>
      </c>
      <c r="BD509" s="116">
        <f t="shared" si="77"/>
        <v>0</v>
      </c>
      <c r="BE509" s="210"/>
      <c r="BF509" s="196" t="str">
        <f t="shared" si="78"/>
        <v/>
      </c>
      <c r="BG509" s="210"/>
      <c r="BH509" s="210"/>
    </row>
    <row r="510" spans="1:60" hidden="1">
      <c r="A510" s="210" t="s">
        <v>3150</v>
      </c>
      <c r="B510" s="210" t="s">
        <v>1317</v>
      </c>
      <c r="C510" s="210" t="s">
        <v>1277</v>
      </c>
      <c r="D510" s="210" t="s">
        <v>1740</v>
      </c>
      <c r="E510" s="210" t="s">
        <v>129</v>
      </c>
      <c r="F510" s="210">
        <v>3</v>
      </c>
      <c r="G510" s="210">
        <v>1</v>
      </c>
      <c r="H510" s="210">
        <v>3</v>
      </c>
      <c r="I510" s="210">
        <v>98</v>
      </c>
      <c r="J510" s="210" t="s">
        <v>3151</v>
      </c>
      <c r="K510" s="210" t="s">
        <v>83</v>
      </c>
      <c r="L510" s="210">
        <v>98</v>
      </c>
      <c r="M510" s="210"/>
      <c r="N510" s="210" t="s">
        <v>123</v>
      </c>
      <c r="O510" s="210"/>
      <c r="P510" s="210" t="s">
        <v>1799</v>
      </c>
      <c r="Q510" s="210" t="s">
        <v>129</v>
      </c>
      <c r="R510" s="210"/>
      <c r="S510" s="210" t="s">
        <v>111</v>
      </c>
      <c r="T510" s="210" t="s">
        <v>3152</v>
      </c>
      <c r="U510" s="115" t="s">
        <v>105</v>
      </c>
      <c r="V510" s="210" t="str">
        <f>IF(W510=0,"out of scope",(INDEX('CostModel Coef'!$C$17:$C$18,W510)))</f>
        <v>out of scope</v>
      </c>
      <c r="W510" s="210">
        <v>0</v>
      </c>
      <c r="X510" s="210"/>
      <c r="Y510" s="116">
        <f>IFERROR(VLOOKUP(C510,LF_lamp!$A$8:$AI$68,35,0)*F510,0)</f>
        <v>7.9499999999999993</v>
      </c>
      <c r="Z510" s="210"/>
      <c r="AA510" s="229">
        <f>VLOOKUP(D510,LF_Ballast!$A$8:$N$220,14,FALSE)</f>
        <v>1.0249999999999999</v>
      </c>
      <c r="AB510" s="229" t="b">
        <f>VLOOKUP(D510,LF_Ballast!$A$8:$I$220,9,FALSE)="Dimming"</f>
        <v>0</v>
      </c>
      <c r="AC510" s="229" t="b">
        <f>VLOOKUP(D510,LF_Ballast!$A$8:$I$220,4,FALSE)="PS"</f>
        <v>0</v>
      </c>
      <c r="AD510" s="210"/>
      <c r="AE510" s="210">
        <f t="shared" si="71"/>
        <v>3</v>
      </c>
      <c r="AF510" s="184">
        <f t="shared" si="72"/>
        <v>0</v>
      </c>
      <c r="AG510" s="184">
        <f t="shared" si="73"/>
        <v>0</v>
      </c>
      <c r="AH510" s="184">
        <f>VLOOKUP($C510,LF_lamp!$A$8:$H$68,8,FALSE)*AE510</f>
        <v>96</v>
      </c>
      <c r="AI510" s="184">
        <f>VLOOKUP($C510,LF_lamp!$A$8:$H$68,8,FALSE)*AF510</f>
        <v>0</v>
      </c>
      <c r="AJ510" s="184">
        <f>VLOOKUP($C510,LF_lamp!$A$8:$H$68,8,FALSE)*AG510</f>
        <v>0</v>
      </c>
      <c r="AK510" s="184">
        <f t="shared" si="80"/>
        <v>1</v>
      </c>
      <c r="AL510" s="184">
        <f t="shared" si="74"/>
        <v>0</v>
      </c>
      <c r="AM510" s="184">
        <f t="shared" si="75"/>
        <v>0</v>
      </c>
      <c r="AN510" s="184"/>
      <c r="AO510" s="184" t="str">
        <f>IF($W510&gt;0,INDEX('CostModel Coef'!D$17:D$18,$W510),"")</f>
        <v/>
      </c>
      <c r="AP510" s="184" t="str">
        <f>IF($W510&gt;0,INDEX('CostModel Coef'!E$17:E$18,$W510),"")</f>
        <v/>
      </c>
      <c r="AQ510" s="184" t="str">
        <f>IF($W510&gt;0,INDEX('CostModel Coef'!F$17:F$18,$W510),"")</f>
        <v/>
      </c>
      <c r="AR510" s="184" t="str">
        <f>IF($W510&gt;0,INDEX('CostModel Coef'!G$17:G$18,$W510),"")</f>
        <v/>
      </c>
      <c r="AS510" s="184" t="str">
        <f>IF($W510&gt;0,INDEX('CostModel Coef'!H$17:H$18,$W510),"")</f>
        <v/>
      </c>
      <c r="AT510" s="184" t="str">
        <f>IF($W510&gt;0,INDEX('CostModel Coef'!I$17:I$18,$W510),"")</f>
        <v/>
      </c>
      <c r="AU510" s="184" t="str">
        <f>IF($W510&gt;0,INDEX('CostModel Coef'!J$17:J$18,$W510),"")</f>
        <v/>
      </c>
      <c r="AV510" s="184" t="str">
        <f>IF($W510&gt;0,INDEX('CostModel Coef'!K$17:K$18,$W510),"")</f>
        <v/>
      </c>
      <c r="AW510" s="184" t="str">
        <f>IF($W510&gt;0,INDEX('CostModel Coef'!L$17:L$18,$W510),"")</f>
        <v/>
      </c>
      <c r="AX510" s="184" t="str">
        <f>IF($W510&gt;0,INDEX('CostModel Coef'!M$17:M$18,$W510),"")</f>
        <v/>
      </c>
      <c r="AY510" s="184" t="str">
        <f>IF($W510&gt;0,INDEX('CostModel Coef'!N$17:N$18,$W510),"")</f>
        <v/>
      </c>
      <c r="AZ510" s="184" t="str">
        <f>IF($W510&gt;0,INDEX('CostModel Coef'!O$17:O$18,$W510),"")</f>
        <v/>
      </c>
      <c r="BA510" s="184"/>
      <c r="BB510" s="116">
        <f t="shared" si="79"/>
        <v>0</v>
      </c>
      <c r="BC510" s="116">
        <f t="shared" si="76"/>
        <v>0</v>
      </c>
      <c r="BD510" s="116">
        <f t="shared" si="77"/>
        <v>0</v>
      </c>
      <c r="BE510" s="210"/>
      <c r="BF510" s="196" t="str">
        <f t="shared" si="78"/>
        <v/>
      </c>
      <c r="BG510" s="210"/>
      <c r="BH510" s="210"/>
    </row>
    <row r="511" spans="1:60" hidden="1">
      <c r="A511" s="210" t="s">
        <v>3153</v>
      </c>
      <c r="B511" s="210" t="s">
        <v>1317</v>
      </c>
      <c r="C511" s="210" t="s">
        <v>1277</v>
      </c>
      <c r="D511" s="210" t="s">
        <v>1742</v>
      </c>
      <c r="E511" s="210" t="s">
        <v>129</v>
      </c>
      <c r="F511" s="210">
        <v>1</v>
      </c>
      <c r="G511" s="210">
        <v>0.25</v>
      </c>
      <c r="H511" s="210">
        <v>4</v>
      </c>
      <c r="I511" s="210">
        <v>30</v>
      </c>
      <c r="J511" s="210" t="s">
        <v>3154</v>
      </c>
      <c r="K511" s="210" t="s">
        <v>83</v>
      </c>
      <c r="L511" s="210">
        <v>30</v>
      </c>
      <c r="M511" s="210"/>
      <c r="N511" s="210" t="s">
        <v>123</v>
      </c>
      <c r="O511" s="210"/>
      <c r="P511" s="210" t="s">
        <v>1799</v>
      </c>
      <c r="Q511" s="210" t="s">
        <v>129</v>
      </c>
      <c r="R511" s="210"/>
      <c r="S511" s="210" t="s">
        <v>111</v>
      </c>
      <c r="T511" s="210" t="s">
        <v>3155</v>
      </c>
      <c r="U511" s="115" t="s">
        <v>105</v>
      </c>
      <c r="V511" s="210" t="str">
        <f>IF(W511=0,"out of scope",(INDEX('CostModel Coef'!$C$17:$C$18,W511)))</f>
        <v>out of scope</v>
      </c>
      <c r="W511" s="210">
        <v>0</v>
      </c>
      <c r="X511" s="210"/>
      <c r="Y511" s="116">
        <f>IFERROR(VLOOKUP(C511,LF_lamp!$A$8:$AI$68,35,0)*F511,0)</f>
        <v>2.65</v>
      </c>
      <c r="Z511" s="210"/>
      <c r="AA511" s="229">
        <f>VLOOKUP(D511,LF_Ballast!$A$8:$N$220,14,FALSE)</f>
        <v>0.9</v>
      </c>
      <c r="AB511" s="229" t="b">
        <f>VLOOKUP(D511,LF_Ballast!$A$8:$I$220,9,FALSE)="Dimming"</f>
        <v>0</v>
      </c>
      <c r="AC511" s="229" t="b">
        <f>VLOOKUP(D511,LF_Ballast!$A$8:$I$220,4,FALSE)="PS"</f>
        <v>0</v>
      </c>
      <c r="AD511" s="210"/>
      <c r="AE511" s="210">
        <f t="shared" si="71"/>
        <v>4</v>
      </c>
      <c r="AF511" s="184">
        <f t="shared" si="72"/>
        <v>0</v>
      </c>
      <c r="AG511" s="184">
        <f t="shared" si="73"/>
        <v>0</v>
      </c>
      <c r="AH511" s="184">
        <f>VLOOKUP($C511,LF_lamp!$A$8:$H$68,8,FALSE)*AE511</f>
        <v>128</v>
      </c>
      <c r="AI511" s="184">
        <f>VLOOKUP($C511,LF_lamp!$A$8:$H$68,8,FALSE)*AF511</f>
        <v>0</v>
      </c>
      <c r="AJ511" s="184">
        <f>VLOOKUP($C511,LF_lamp!$A$8:$H$68,8,FALSE)*AG511</f>
        <v>0</v>
      </c>
      <c r="AK511" s="184">
        <f t="shared" si="80"/>
        <v>0.25</v>
      </c>
      <c r="AL511" s="184">
        <f t="shared" si="74"/>
        <v>0</v>
      </c>
      <c r="AM511" s="184">
        <f t="shared" si="75"/>
        <v>0</v>
      </c>
      <c r="AN511" s="184"/>
      <c r="AO511" s="184" t="str">
        <f>IF($W511&gt;0,INDEX('CostModel Coef'!D$17:D$18,$W511),"")</f>
        <v/>
      </c>
      <c r="AP511" s="184" t="str">
        <f>IF($W511&gt;0,INDEX('CostModel Coef'!E$17:E$18,$W511),"")</f>
        <v/>
      </c>
      <c r="AQ511" s="184" t="str">
        <f>IF($W511&gt;0,INDEX('CostModel Coef'!F$17:F$18,$W511),"")</f>
        <v/>
      </c>
      <c r="AR511" s="184" t="str">
        <f>IF($W511&gt;0,INDEX('CostModel Coef'!G$17:G$18,$W511),"")</f>
        <v/>
      </c>
      <c r="AS511" s="184" t="str">
        <f>IF($W511&gt;0,INDEX('CostModel Coef'!H$17:H$18,$W511),"")</f>
        <v/>
      </c>
      <c r="AT511" s="184" t="str">
        <f>IF($W511&gt;0,INDEX('CostModel Coef'!I$17:I$18,$W511),"")</f>
        <v/>
      </c>
      <c r="AU511" s="184" t="str">
        <f>IF($W511&gt;0,INDEX('CostModel Coef'!J$17:J$18,$W511),"")</f>
        <v/>
      </c>
      <c r="AV511" s="184" t="str">
        <f>IF($W511&gt;0,INDEX('CostModel Coef'!K$17:K$18,$W511),"")</f>
        <v/>
      </c>
      <c r="AW511" s="184" t="str">
        <f>IF($W511&gt;0,INDEX('CostModel Coef'!L$17:L$18,$W511),"")</f>
        <v/>
      </c>
      <c r="AX511" s="184" t="str">
        <f>IF($W511&gt;0,INDEX('CostModel Coef'!M$17:M$18,$W511),"")</f>
        <v/>
      </c>
      <c r="AY511" s="184" t="str">
        <f>IF($W511&gt;0,INDEX('CostModel Coef'!N$17:N$18,$W511),"")</f>
        <v/>
      </c>
      <c r="AZ511" s="184" t="str">
        <f>IF($W511&gt;0,INDEX('CostModel Coef'!O$17:O$18,$W511),"")</f>
        <v/>
      </c>
      <c r="BA511" s="184"/>
      <c r="BB511" s="116">
        <f t="shared" si="79"/>
        <v>0</v>
      </c>
      <c r="BC511" s="116">
        <f t="shared" si="76"/>
        <v>0</v>
      </c>
      <c r="BD511" s="116">
        <f t="shared" si="77"/>
        <v>0</v>
      </c>
      <c r="BE511" s="210"/>
      <c r="BF511" s="196" t="str">
        <f t="shared" si="78"/>
        <v/>
      </c>
      <c r="BG511" s="210"/>
      <c r="BH511" s="210"/>
    </row>
    <row r="512" spans="1:60" hidden="1">
      <c r="A512" s="210" t="s">
        <v>3156</v>
      </c>
      <c r="B512" s="210" t="s">
        <v>1317</v>
      </c>
      <c r="C512" s="210" t="s">
        <v>1277</v>
      </c>
      <c r="D512" s="210" t="s">
        <v>1742</v>
      </c>
      <c r="E512" s="210" t="s">
        <v>129</v>
      </c>
      <c r="F512" s="210">
        <v>1</v>
      </c>
      <c r="G512" s="210">
        <v>0.5</v>
      </c>
      <c r="H512" s="210">
        <v>2</v>
      </c>
      <c r="I512" s="210">
        <v>30</v>
      </c>
      <c r="J512" s="210" t="s">
        <v>3157</v>
      </c>
      <c r="K512" s="210" t="s">
        <v>83</v>
      </c>
      <c r="L512" s="210">
        <v>30</v>
      </c>
      <c r="M512" s="210"/>
      <c r="N512" s="210" t="s">
        <v>123</v>
      </c>
      <c r="O512" s="210"/>
      <c r="P512" s="210" t="s">
        <v>1799</v>
      </c>
      <c r="Q512" s="210" t="s">
        <v>129</v>
      </c>
      <c r="R512" s="210"/>
      <c r="S512" s="210" t="s">
        <v>111</v>
      </c>
      <c r="T512" s="210" t="s">
        <v>3158</v>
      </c>
      <c r="U512" s="115" t="s">
        <v>105</v>
      </c>
      <c r="V512" s="210" t="str">
        <f>IF(W512=0,"out of scope",(INDEX('CostModel Coef'!$C$17:$C$18,W512)))</f>
        <v>out of scope</v>
      </c>
      <c r="W512" s="210">
        <v>0</v>
      </c>
      <c r="X512" s="210"/>
      <c r="Y512" s="116">
        <f>IFERROR(VLOOKUP(C512,LF_lamp!$A$8:$AI$68,35,0)*F512,0)</f>
        <v>2.65</v>
      </c>
      <c r="Z512" s="210"/>
      <c r="AA512" s="229">
        <f>VLOOKUP(D512,LF_Ballast!$A$8:$N$220,14,FALSE)</f>
        <v>0.9</v>
      </c>
      <c r="AB512" s="229" t="b">
        <f>VLOOKUP(D512,LF_Ballast!$A$8:$I$220,9,FALSE)="Dimming"</f>
        <v>0</v>
      </c>
      <c r="AC512" s="229" t="b">
        <f>VLOOKUP(D512,LF_Ballast!$A$8:$I$220,4,FALSE)="PS"</f>
        <v>0</v>
      </c>
      <c r="AD512" s="210"/>
      <c r="AE512" s="210">
        <f t="shared" si="71"/>
        <v>2</v>
      </c>
      <c r="AF512" s="184">
        <f t="shared" si="72"/>
        <v>0</v>
      </c>
      <c r="AG512" s="184">
        <f t="shared" si="73"/>
        <v>0</v>
      </c>
      <c r="AH512" s="184">
        <f>VLOOKUP($C512,LF_lamp!$A$8:$H$68,8,FALSE)*AE512</f>
        <v>64</v>
      </c>
      <c r="AI512" s="184">
        <f>VLOOKUP($C512,LF_lamp!$A$8:$H$68,8,FALSE)*AF512</f>
        <v>0</v>
      </c>
      <c r="AJ512" s="184">
        <f>VLOOKUP($C512,LF_lamp!$A$8:$H$68,8,FALSE)*AG512</f>
        <v>0</v>
      </c>
      <c r="AK512" s="184">
        <f t="shared" si="80"/>
        <v>0.5</v>
      </c>
      <c r="AL512" s="184">
        <f t="shared" si="74"/>
        <v>0</v>
      </c>
      <c r="AM512" s="184">
        <f t="shared" si="75"/>
        <v>0</v>
      </c>
      <c r="AN512" s="184"/>
      <c r="AO512" s="184" t="str">
        <f>IF($W512&gt;0,INDEX('CostModel Coef'!D$17:D$18,$W512),"")</f>
        <v/>
      </c>
      <c r="AP512" s="184" t="str">
        <f>IF($W512&gt;0,INDEX('CostModel Coef'!E$17:E$18,$W512),"")</f>
        <v/>
      </c>
      <c r="AQ512" s="184" t="str">
        <f>IF($W512&gt;0,INDEX('CostModel Coef'!F$17:F$18,$W512),"")</f>
        <v/>
      </c>
      <c r="AR512" s="184" t="str">
        <f>IF($W512&gt;0,INDEX('CostModel Coef'!G$17:G$18,$W512),"")</f>
        <v/>
      </c>
      <c r="AS512" s="184" t="str">
        <f>IF($W512&gt;0,INDEX('CostModel Coef'!H$17:H$18,$W512),"")</f>
        <v/>
      </c>
      <c r="AT512" s="184" t="str">
        <f>IF($W512&gt;0,INDEX('CostModel Coef'!I$17:I$18,$W512),"")</f>
        <v/>
      </c>
      <c r="AU512" s="184" t="str">
        <f>IF($W512&gt;0,INDEX('CostModel Coef'!J$17:J$18,$W512),"")</f>
        <v/>
      </c>
      <c r="AV512" s="184" t="str">
        <f>IF($W512&gt;0,INDEX('CostModel Coef'!K$17:K$18,$W512),"")</f>
        <v/>
      </c>
      <c r="AW512" s="184" t="str">
        <f>IF($W512&gt;0,INDEX('CostModel Coef'!L$17:L$18,$W512),"")</f>
        <v/>
      </c>
      <c r="AX512" s="184" t="str">
        <f>IF($W512&gt;0,INDEX('CostModel Coef'!M$17:M$18,$W512),"")</f>
        <v/>
      </c>
      <c r="AY512" s="184" t="str">
        <f>IF($W512&gt;0,INDEX('CostModel Coef'!N$17:N$18,$W512),"")</f>
        <v/>
      </c>
      <c r="AZ512" s="184" t="str">
        <f>IF($W512&gt;0,INDEX('CostModel Coef'!O$17:O$18,$W512),"")</f>
        <v/>
      </c>
      <c r="BA512" s="184"/>
      <c r="BB512" s="116">
        <f t="shared" si="79"/>
        <v>0</v>
      </c>
      <c r="BC512" s="116">
        <f t="shared" si="76"/>
        <v>0</v>
      </c>
      <c r="BD512" s="116">
        <f t="shared" si="77"/>
        <v>0</v>
      </c>
      <c r="BE512" s="210"/>
      <c r="BF512" s="196" t="str">
        <f t="shared" si="78"/>
        <v/>
      </c>
      <c r="BG512" s="210"/>
      <c r="BH512" s="210"/>
    </row>
    <row r="513" spans="1:60" hidden="1">
      <c r="A513" s="210" t="s">
        <v>3159</v>
      </c>
      <c r="B513" s="210" t="s">
        <v>1811</v>
      </c>
      <c r="C513" s="210" t="s">
        <v>1277</v>
      </c>
      <c r="D513" s="210" t="s">
        <v>1742</v>
      </c>
      <c r="E513" s="210" t="s">
        <v>129</v>
      </c>
      <c r="F513" s="210">
        <v>1</v>
      </c>
      <c r="G513" s="210">
        <v>1</v>
      </c>
      <c r="H513" s="210">
        <v>1</v>
      </c>
      <c r="I513" s="210">
        <v>0</v>
      </c>
      <c r="J513" s="210" t="s">
        <v>1833</v>
      </c>
      <c r="K513" s="210" t="s">
        <v>83</v>
      </c>
      <c r="L513" s="210">
        <v>0</v>
      </c>
      <c r="M513" s="210"/>
      <c r="N513" s="210" t="s">
        <v>117</v>
      </c>
      <c r="O513" s="210"/>
      <c r="P513" s="210" t="s">
        <v>1812</v>
      </c>
      <c r="Q513" s="210" t="s">
        <v>129</v>
      </c>
      <c r="R513" s="210"/>
      <c r="S513" s="210" t="s">
        <v>111</v>
      </c>
      <c r="T513" s="210" t="s">
        <v>3160</v>
      </c>
      <c r="U513" s="115" t="s">
        <v>105</v>
      </c>
      <c r="V513" s="210" t="str">
        <f>IF(W513=0,"out of scope",(INDEX('CostModel Coef'!$C$17:$C$18,W513)))</f>
        <v>out of scope</v>
      </c>
      <c r="W513" s="210">
        <v>0</v>
      </c>
      <c r="X513" s="210"/>
      <c r="Y513" s="116">
        <f>IFERROR(VLOOKUP(C513,LF_lamp!$A$8:$AI$68,35,0)*F513,0)</f>
        <v>2.65</v>
      </c>
      <c r="Z513" s="210"/>
      <c r="AA513" s="229">
        <f>VLOOKUP(D513,LF_Ballast!$A$8:$N$220,14,FALSE)</f>
        <v>0.9</v>
      </c>
      <c r="AB513" s="229" t="b">
        <f>VLOOKUP(D513,LF_Ballast!$A$8:$I$220,9,FALSE)="Dimming"</f>
        <v>0</v>
      </c>
      <c r="AC513" s="229" t="b">
        <f>VLOOKUP(D513,LF_Ballast!$A$8:$I$220,4,FALSE)="PS"</f>
        <v>0</v>
      </c>
      <c r="AD513" s="210"/>
      <c r="AE513" s="210">
        <f t="shared" si="71"/>
        <v>1</v>
      </c>
      <c r="AF513" s="184">
        <f t="shared" si="72"/>
        <v>0</v>
      </c>
      <c r="AG513" s="184">
        <f t="shared" si="73"/>
        <v>0</v>
      </c>
      <c r="AH513" s="184">
        <f>VLOOKUP($C513,LF_lamp!$A$8:$H$68,8,FALSE)*AE513</f>
        <v>32</v>
      </c>
      <c r="AI513" s="184">
        <f>VLOOKUP($C513,LF_lamp!$A$8:$H$68,8,FALSE)*AF513</f>
        <v>0</v>
      </c>
      <c r="AJ513" s="184">
        <f>VLOOKUP($C513,LF_lamp!$A$8:$H$68,8,FALSE)*AG513</f>
        <v>0</v>
      </c>
      <c r="AK513" s="184">
        <f t="shared" si="80"/>
        <v>1</v>
      </c>
      <c r="AL513" s="184">
        <f t="shared" si="74"/>
        <v>0</v>
      </c>
      <c r="AM513" s="184">
        <f t="shared" si="75"/>
        <v>0</v>
      </c>
      <c r="AN513" s="184"/>
      <c r="AO513" s="184" t="str">
        <f>IF($W513&gt;0,INDEX('CostModel Coef'!D$17:D$18,$W513),"")</f>
        <v/>
      </c>
      <c r="AP513" s="184" t="str">
        <f>IF($W513&gt;0,INDEX('CostModel Coef'!E$17:E$18,$W513),"")</f>
        <v/>
      </c>
      <c r="AQ513" s="184" t="str">
        <f>IF($W513&gt;0,INDEX('CostModel Coef'!F$17:F$18,$W513),"")</f>
        <v/>
      </c>
      <c r="AR513" s="184" t="str">
        <f>IF($W513&gt;0,INDEX('CostModel Coef'!G$17:G$18,$W513),"")</f>
        <v/>
      </c>
      <c r="AS513" s="184" t="str">
        <f>IF($W513&gt;0,INDEX('CostModel Coef'!H$17:H$18,$W513),"")</f>
        <v/>
      </c>
      <c r="AT513" s="184" t="str">
        <f>IF($W513&gt;0,INDEX('CostModel Coef'!I$17:I$18,$W513),"")</f>
        <v/>
      </c>
      <c r="AU513" s="184" t="str">
        <f>IF($W513&gt;0,INDEX('CostModel Coef'!J$17:J$18,$W513),"")</f>
        <v/>
      </c>
      <c r="AV513" s="184" t="str">
        <f>IF($W513&gt;0,INDEX('CostModel Coef'!K$17:K$18,$W513),"")</f>
        <v/>
      </c>
      <c r="AW513" s="184" t="str">
        <f>IF($W513&gt;0,INDEX('CostModel Coef'!L$17:L$18,$W513),"")</f>
        <v/>
      </c>
      <c r="AX513" s="184" t="str">
        <f>IF($W513&gt;0,INDEX('CostModel Coef'!M$17:M$18,$W513),"")</f>
        <v/>
      </c>
      <c r="AY513" s="184" t="str">
        <f>IF($W513&gt;0,INDEX('CostModel Coef'!N$17:N$18,$W513),"")</f>
        <v/>
      </c>
      <c r="AZ513" s="184" t="str">
        <f>IF($W513&gt;0,INDEX('CostModel Coef'!O$17:O$18,$W513),"")</f>
        <v/>
      </c>
      <c r="BA513" s="184"/>
      <c r="BB513" s="116">
        <f t="shared" si="79"/>
        <v>0</v>
      </c>
      <c r="BC513" s="116">
        <f t="shared" si="76"/>
        <v>0</v>
      </c>
      <c r="BD513" s="116">
        <f t="shared" si="77"/>
        <v>0</v>
      </c>
      <c r="BE513" s="210"/>
      <c r="BF513" s="196" t="str">
        <f t="shared" si="78"/>
        <v/>
      </c>
      <c r="BG513" s="210"/>
      <c r="BH513" s="210"/>
    </row>
    <row r="514" spans="1:60" hidden="1">
      <c r="A514" s="210" t="s">
        <v>3161</v>
      </c>
      <c r="B514" s="210" t="s">
        <v>1811</v>
      </c>
      <c r="C514" s="210" t="s">
        <v>1277</v>
      </c>
      <c r="D514" s="210" t="s">
        <v>1742</v>
      </c>
      <c r="E514" s="210" t="s">
        <v>129</v>
      </c>
      <c r="F514" s="210">
        <v>1</v>
      </c>
      <c r="G514" s="210">
        <v>1</v>
      </c>
      <c r="H514" s="210">
        <v>1</v>
      </c>
      <c r="I514" s="210">
        <v>32</v>
      </c>
      <c r="J514" s="210"/>
      <c r="K514" s="210" t="s">
        <v>83</v>
      </c>
      <c r="L514" s="210">
        <v>32</v>
      </c>
      <c r="M514" s="210"/>
      <c r="N514" s="210" t="s">
        <v>117</v>
      </c>
      <c r="O514" s="210"/>
      <c r="P514" s="210" t="s">
        <v>1812</v>
      </c>
      <c r="Q514" s="210" t="s">
        <v>129</v>
      </c>
      <c r="R514" s="210"/>
      <c r="S514" s="210" t="s">
        <v>111</v>
      </c>
      <c r="T514" s="210" t="s">
        <v>3162</v>
      </c>
      <c r="U514" s="115" t="s">
        <v>105</v>
      </c>
      <c r="V514" s="210" t="str">
        <f>IF(W514=0,"out of scope",(INDEX('CostModel Coef'!$C$17:$C$18,W514)))</f>
        <v>out of scope</v>
      </c>
      <c r="W514" s="210">
        <v>0</v>
      </c>
      <c r="X514" s="210"/>
      <c r="Y514" s="116">
        <f>IFERROR(VLOOKUP(C514,LF_lamp!$A$8:$AI$68,35,0)*F514,0)</f>
        <v>2.65</v>
      </c>
      <c r="Z514" s="210"/>
      <c r="AA514" s="229">
        <f>VLOOKUP(D514,LF_Ballast!$A$8:$N$220,14,FALSE)</f>
        <v>0.9</v>
      </c>
      <c r="AB514" s="229" t="b">
        <f>VLOOKUP(D514,LF_Ballast!$A$8:$I$220,9,FALSE)="Dimming"</f>
        <v>0</v>
      </c>
      <c r="AC514" s="229" t="b">
        <f>VLOOKUP(D514,LF_Ballast!$A$8:$I$220,4,FALSE)="PS"</f>
        <v>0</v>
      </c>
      <c r="AD514" s="210"/>
      <c r="AE514" s="210">
        <f t="shared" si="71"/>
        <v>1</v>
      </c>
      <c r="AF514" s="184">
        <f t="shared" si="72"/>
        <v>0</v>
      </c>
      <c r="AG514" s="184">
        <f t="shared" si="73"/>
        <v>0</v>
      </c>
      <c r="AH514" s="184">
        <f>VLOOKUP($C514,LF_lamp!$A$8:$H$68,8,FALSE)*AE514</f>
        <v>32</v>
      </c>
      <c r="AI514" s="184">
        <f>VLOOKUP($C514,LF_lamp!$A$8:$H$68,8,FALSE)*AF514</f>
        <v>0</v>
      </c>
      <c r="AJ514" s="184">
        <f>VLOOKUP($C514,LF_lamp!$A$8:$H$68,8,FALSE)*AG514</f>
        <v>0</v>
      </c>
      <c r="AK514" s="184">
        <f t="shared" si="80"/>
        <v>1</v>
      </c>
      <c r="AL514" s="184">
        <f t="shared" si="74"/>
        <v>0</v>
      </c>
      <c r="AM514" s="184">
        <f t="shared" si="75"/>
        <v>0</v>
      </c>
      <c r="AN514" s="184"/>
      <c r="AO514" s="184" t="str">
        <f>IF($W514&gt;0,INDEX('CostModel Coef'!D$17:D$18,$W514),"")</f>
        <v/>
      </c>
      <c r="AP514" s="184" t="str">
        <f>IF($W514&gt;0,INDEX('CostModel Coef'!E$17:E$18,$W514),"")</f>
        <v/>
      </c>
      <c r="AQ514" s="184" t="str">
        <f>IF($W514&gt;0,INDEX('CostModel Coef'!F$17:F$18,$W514),"")</f>
        <v/>
      </c>
      <c r="AR514" s="184" t="str">
        <f>IF($W514&gt;0,INDEX('CostModel Coef'!G$17:G$18,$W514),"")</f>
        <v/>
      </c>
      <c r="AS514" s="184" t="str">
        <f>IF($W514&gt;0,INDEX('CostModel Coef'!H$17:H$18,$W514),"")</f>
        <v/>
      </c>
      <c r="AT514" s="184" t="str">
        <f>IF($W514&gt;0,INDEX('CostModel Coef'!I$17:I$18,$W514),"")</f>
        <v/>
      </c>
      <c r="AU514" s="184" t="str">
        <f>IF($W514&gt;0,INDEX('CostModel Coef'!J$17:J$18,$W514),"")</f>
        <v/>
      </c>
      <c r="AV514" s="184" t="str">
        <f>IF($W514&gt;0,INDEX('CostModel Coef'!K$17:K$18,$W514),"")</f>
        <v/>
      </c>
      <c r="AW514" s="184" t="str">
        <f>IF($W514&gt;0,INDEX('CostModel Coef'!L$17:L$18,$W514),"")</f>
        <v/>
      </c>
      <c r="AX514" s="184" t="str">
        <f>IF($W514&gt;0,INDEX('CostModel Coef'!M$17:M$18,$W514),"")</f>
        <v/>
      </c>
      <c r="AY514" s="184" t="str">
        <f>IF($W514&gt;0,INDEX('CostModel Coef'!N$17:N$18,$W514),"")</f>
        <v/>
      </c>
      <c r="AZ514" s="184" t="str">
        <f>IF($W514&gt;0,INDEX('CostModel Coef'!O$17:O$18,$W514),"")</f>
        <v/>
      </c>
      <c r="BA514" s="184"/>
      <c r="BB514" s="116">
        <f t="shared" si="79"/>
        <v>0</v>
      </c>
      <c r="BC514" s="116">
        <f t="shared" si="76"/>
        <v>0</v>
      </c>
      <c r="BD514" s="116">
        <f t="shared" si="77"/>
        <v>0</v>
      </c>
      <c r="BE514" s="210"/>
      <c r="BF514" s="196" t="str">
        <f t="shared" si="78"/>
        <v/>
      </c>
      <c r="BG514" s="210"/>
      <c r="BH514" s="210"/>
    </row>
    <row r="515" spans="1:60" hidden="1">
      <c r="A515" s="210" t="s">
        <v>3163</v>
      </c>
      <c r="B515" s="210" t="s">
        <v>1811</v>
      </c>
      <c r="C515" s="210" t="s">
        <v>1277</v>
      </c>
      <c r="D515" s="210" t="s">
        <v>1742</v>
      </c>
      <c r="E515" s="210" t="s">
        <v>129</v>
      </c>
      <c r="F515" s="210">
        <v>2</v>
      </c>
      <c r="G515" s="210">
        <v>1</v>
      </c>
      <c r="H515" s="210">
        <v>2</v>
      </c>
      <c r="I515" s="210">
        <v>60</v>
      </c>
      <c r="J515" s="210"/>
      <c r="K515" s="210" t="s">
        <v>83</v>
      </c>
      <c r="L515" s="210">
        <v>60</v>
      </c>
      <c r="M515" s="210"/>
      <c r="N515" s="210" t="s">
        <v>117</v>
      </c>
      <c r="O515" s="210"/>
      <c r="P515" s="210" t="s">
        <v>1812</v>
      </c>
      <c r="Q515" s="210" t="s">
        <v>129</v>
      </c>
      <c r="R515" s="210"/>
      <c r="S515" s="210" t="s">
        <v>111</v>
      </c>
      <c r="T515" s="210" t="s">
        <v>3164</v>
      </c>
      <c r="U515" s="115" t="s">
        <v>105</v>
      </c>
      <c r="V515" s="210" t="str">
        <f>IF(W515=0,"out of scope",(INDEX('CostModel Coef'!$C$17:$C$18,W515)))</f>
        <v>out of scope</v>
      </c>
      <c r="W515" s="210">
        <v>0</v>
      </c>
      <c r="X515" s="210"/>
      <c r="Y515" s="116">
        <f>IFERROR(VLOOKUP(C515,LF_lamp!$A$8:$AI$68,35,0)*F515,0)</f>
        <v>5.3</v>
      </c>
      <c r="Z515" s="210"/>
      <c r="AA515" s="229">
        <f>VLOOKUP(D515,LF_Ballast!$A$8:$N$220,14,FALSE)</f>
        <v>0.9</v>
      </c>
      <c r="AB515" s="229" t="b">
        <f>VLOOKUP(D515,LF_Ballast!$A$8:$I$220,9,FALSE)="Dimming"</f>
        <v>0</v>
      </c>
      <c r="AC515" s="229" t="b">
        <f>VLOOKUP(D515,LF_Ballast!$A$8:$I$220,4,FALSE)="PS"</f>
        <v>0</v>
      </c>
      <c r="AD515" s="210"/>
      <c r="AE515" s="210">
        <f t="shared" si="71"/>
        <v>2</v>
      </c>
      <c r="AF515" s="184">
        <f t="shared" si="72"/>
        <v>0</v>
      </c>
      <c r="AG515" s="184">
        <f t="shared" si="73"/>
        <v>0</v>
      </c>
      <c r="AH515" s="184">
        <f>VLOOKUP($C515,LF_lamp!$A$8:$H$68,8,FALSE)*AE515</f>
        <v>64</v>
      </c>
      <c r="AI515" s="184">
        <f>VLOOKUP($C515,LF_lamp!$A$8:$H$68,8,FALSE)*AF515</f>
        <v>0</v>
      </c>
      <c r="AJ515" s="184">
        <f>VLOOKUP($C515,LF_lamp!$A$8:$H$68,8,FALSE)*AG515</f>
        <v>0</v>
      </c>
      <c r="AK515" s="184">
        <f t="shared" si="80"/>
        <v>1</v>
      </c>
      <c r="AL515" s="184">
        <f t="shared" si="74"/>
        <v>0</v>
      </c>
      <c r="AM515" s="184">
        <f t="shared" si="75"/>
        <v>0</v>
      </c>
      <c r="AN515" s="184"/>
      <c r="AO515" s="184" t="str">
        <f>IF($W515&gt;0,INDEX('CostModel Coef'!D$17:D$18,$W515),"")</f>
        <v/>
      </c>
      <c r="AP515" s="184" t="str">
        <f>IF($W515&gt;0,INDEX('CostModel Coef'!E$17:E$18,$W515),"")</f>
        <v/>
      </c>
      <c r="AQ515" s="184" t="str">
        <f>IF($W515&gt;0,INDEX('CostModel Coef'!F$17:F$18,$W515),"")</f>
        <v/>
      </c>
      <c r="AR515" s="184" t="str">
        <f>IF($W515&gt;0,INDEX('CostModel Coef'!G$17:G$18,$W515),"")</f>
        <v/>
      </c>
      <c r="AS515" s="184" t="str">
        <f>IF($W515&gt;0,INDEX('CostModel Coef'!H$17:H$18,$W515),"")</f>
        <v/>
      </c>
      <c r="AT515" s="184" t="str">
        <f>IF($W515&gt;0,INDEX('CostModel Coef'!I$17:I$18,$W515),"")</f>
        <v/>
      </c>
      <c r="AU515" s="184" t="str">
        <f>IF($W515&gt;0,INDEX('CostModel Coef'!J$17:J$18,$W515),"")</f>
        <v/>
      </c>
      <c r="AV515" s="184" t="str">
        <f>IF($W515&gt;0,INDEX('CostModel Coef'!K$17:K$18,$W515),"")</f>
        <v/>
      </c>
      <c r="AW515" s="184" t="str">
        <f>IF($W515&gt;0,INDEX('CostModel Coef'!L$17:L$18,$W515),"")</f>
        <v/>
      </c>
      <c r="AX515" s="184" t="str">
        <f>IF($W515&gt;0,INDEX('CostModel Coef'!M$17:M$18,$W515),"")</f>
        <v/>
      </c>
      <c r="AY515" s="184" t="str">
        <f>IF($W515&gt;0,INDEX('CostModel Coef'!N$17:N$18,$W515),"")</f>
        <v/>
      </c>
      <c r="AZ515" s="184" t="str">
        <f>IF($W515&gt;0,INDEX('CostModel Coef'!O$17:O$18,$W515),"")</f>
        <v/>
      </c>
      <c r="BA515" s="184"/>
      <c r="BB515" s="116">
        <f t="shared" si="79"/>
        <v>0</v>
      </c>
      <c r="BC515" s="116">
        <f t="shared" si="76"/>
        <v>0</v>
      </c>
      <c r="BD515" s="116">
        <f t="shared" si="77"/>
        <v>0</v>
      </c>
      <c r="BE515" s="210"/>
      <c r="BF515" s="196" t="str">
        <f t="shared" si="78"/>
        <v/>
      </c>
      <c r="BG515" s="210"/>
      <c r="BH515" s="210"/>
    </row>
    <row r="516" spans="1:60" hidden="1">
      <c r="A516" s="210" t="s">
        <v>3165</v>
      </c>
      <c r="B516" s="210" t="s">
        <v>1811</v>
      </c>
      <c r="C516" s="210" t="s">
        <v>1277</v>
      </c>
      <c r="D516" s="210" t="s">
        <v>1742</v>
      </c>
      <c r="E516" s="210" t="s">
        <v>129</v>
      </c>
      <c r="F516" s="210">
        <v>3</v>
      </c>
      <c r="G516" s="210">
        <v>1</v>
      </c>
      <c r="H516" s="210">
        <v>3</v>
      </c>
      <c r="I516" s="210">
        <v>93</v>
      </c>
      <c r="J516" s="210"/>
      <c r="K516" s="210" t="s">
        <v>83</v>
      </c>
      <c r="L516" s="210">
        <v>93</v>
      </c>
      <c r="M516" s="210"/>
      <c r="N516" s="210" t="s">
        <v>117</v>
      </c>
      <c r="O516" s="210"/>
      <c r="P516" s="210" t="s">
        <v>1812</v>
      </c>
      <c r="Q516" s="210" t="s">
        <v>129</v>
      </c>
      <c r="R516" s="210"/>
      <c r="S516" s="210" t="s">
        <v>111</v>
      </c>
      <c r="T516" s="210" t="s">
        <v>3166</v>
      </c>
      <c r="U516" s="115" t="s">
        <v>105</v>
      </c>
      <c r="V516" s="210" t="str">
        <f>IF(W516=0,"out of scope",(INDEX('CostModel Coef'!$C$17:$C$18,W516)))</f>
        <v>out of scope</v>
      </c>
      <c r="W516" s="210">
        <v>0</v>
      </c>
      <c r="X516" s="210"/>
      <c r="Y516" s="116">
        <f>IFERROR(VLOOKUP(C516,LF_lamp!$A$8:$AI$68,35,0)*F516,0)</f>
        <v>7.9499999999999993</v>
      </c>
      <c r="Z516" s="210"/>
      <c r="AA516" s="229">
        <f>VLOOKUP(D516,LF_Ballast!$A$8:$N$220,14,FALSE)</f>
        <v>0.9</v>
      </c>
      <c r="AB516" s="229" t="b">
        <f>VLOOKUP(D516,LF_Ballast!$A$8:$I$220,9,FALSE)="Dimming"</f>
        <v>0</v>
      </c>
      <c r="AC516" s="229" t="b">
        <f>VLOOKUP(D516,LF_Ballast!$A$8:$I$220,4,FALSE)="PS"</f>
        <v>0</v>
      </c>
      <c r="AD516" s="210"/>
      <c r="AE516" s="210">
        <f t="shared" si="71"/>
        <v>3</v>
      </c>
      <c r="AF516" s="184">
        <f t="shared" si="72"/>
        <v>0</v>
      </c>
      <c r="AG516" s="184">
        <f t="shared" si="73"/>
        <v>0</v>
      </c>
      <c r="AH516" s="184">
        <f>VLOOKUP($C516,LF_lamp!$A$8:$H$68,8,FALSE)*AE516</f>
        <v>96</v>
      </c>
      <c r="AI516" s="184">
        <f>VLOOKUP($C516,LF_lamp!$A$8:$H$68,8,FALSE)*AF516</f>
        <v>0</v>
      </c>
      <c r="AJ516" s="184">
        <f>VLOOKUP($C516,LF_lamp!$A$8:$H$68,8,FALSE)*AG516</f>
        <v>0</v>
      </c>
      <c r="AK516" s="184">
        <f t="shared" si="80"/>
        <v>1</v>
      </c>
      <c r="AL516" s="184">
        <f t="shared" si="74"/>
        <v>0</v>
      </c>
      <c r="AM516" s="184">
        <f t="shared" si="75"/>
        <v>0</v>
      </c>
      <c r="AN516" s="184"/>
      <c r="AO516" s="184" t="str">
        <f>IF($W516&gt;0,INDEX('CostModel Coef'!D$17:D$18,$W516),"")</f>
        <v/>
      </c>
      <c r="AP516" s="184" t="str">
        <f>IF($W516&gt;0,INDEX('CostModel Coef'!E$17:E$18,$W516),"")</f>
        <v/>
      </c>
      <c r="AQ516" s="184" t="str">
        <f>IF($W516&gt;0,INDEX('CostModel Coef'!F$17:F$18,$W516),"")</f>
        <v/>
      </c>
      <c r="AR516" s="184" t="str">
        <f>IF($W516&gt;0,INDEX('CostModel Coef'!G$17:G$18,$W516),"")</f>
        <v/>
      </c>
      <c r="AS516" s="184" t="str">
        <f>IF($W516&gt;0,INDEX('CostModel Coef'!H$17:H$18,$W516),"")</f>
        <v/>
      </c>
      <c r="AT516" s="184" t="str">
        <f>IF($W516&gt;0,INDEX('CostModel Coef'!I$17:I$18,$W516),"")</f>
        <v/>
      </c>
      <c r="AU516" s="184" t="str">
        <f>IF($W516&gt;0,INDEX('CostModel Coef'!J$17:J$18,$W516),"")</f>
        <v/>
      </c>
      <c r="AV516" s="184" t="str">
        <f>IF($W516&gt;0,INDEX('CostModel Coef'!K$17:K$18,$W516),"")</f>
        <v/>
      </c>
      <c r="AW516" s="184" t="str">
        <f>IF($W516&gt;0,INDEX('CostModel Coef'!L$17:L$18,$W516),"")</f>
        <v/>
      </c>
      <c r="AX516" s="184" t="str">
        <f>IF($W516&gt;0,INDEX('CostModel Coef'!M$17:M$18,$W516),"")</f>
        <v/>
      </c>
      <c r="AY516" s="184" t="str">
        <f>IF($W516&gt;0,INDEX('CostModel Coef'!N$17:N$18,$W516),"")</f>
        <v/>
      </c>
      <c r="AZ516" s="184" t="str">
        <f>IF($W516&gt;0,INDEX('CostModel Coef'!O$17:O$18,$W516),"")</f>
        <v/>
      </c>
      <c r="BA516" s="184"/>
      <c r="BB516" s="116">
        <f t="shared" si="79"/>
        <v>0</v>
      </c>
      <c r="BC516" s="116">
        <f t="shared" si="76"/>
        <v>0</v>
      </c>
      <c r="BD516" s="116">
        <f t="shared" si="77"/>
        <v>0</v>
      </c>
      <c r="BE516" s="210"/>
      <c r="BF516" s="196" t="str">
        <f t="shared" si="78"/>
        <v/>
      </c>
      <c r="BG516" s="210"/>
      <c r="BH516" s="210"/>
    </row>
    <row r="517" spans="1:60" hidden="1">
      <c r="A517" s="210" t="s">
        <v>3167</v>
      </c>
      <c r="B517" s="210" t="s">
        <v>203</v>
      </c>
      <c r="C517" s="210" t="s">
        <v>1277</v>
      </c>
      <c r="D517" s="210" t="s">
        <v>1742</v>
      </c>
      <c r="E517" s="210" t="s">
        <v>129</v>
      </c>
      <c r="F517" s="210">
        <v>4</v>
      </c>
      <c r="G517" s="210">
        <v>1</v>
      </c>
      <c r="H517" s="210">
        <v>4</v>
      </c>
      <c r="I517" s="210">
        <v>118</v>
      </c>
      <c r="J517" s="210" t="s">
        <v>3168</v>
      </c>
      <c r="K517" s="210" t="s">
        <v>83</v>
      </c>
      <c r="L517" s="210">
        <v>118</v>
      </c>
      <c r="M517" s="210"/>
      <c r="N517" s="210" t="s">
        <v>123</v>
      </c>
      <c r="O517" s="210"/>
      <c r="P517" s="210" t="s">
        <v>1799</v>
      </c>
      <c r="Q517" s="210" t="s">
        <v>129</v>
      </c>
      <c r="R517" s="210"/>
      <c r="S517" s="210" t="s">
        <v>111</v>
      </c>
      <c r="T517" s="210" t="s">
        <v>3169</v>
      </c>
      <c r="U517" s="115" t="s">
        <v>105</v>
      </c>
      <c r="V517" s="210" t="str">
        <f>IF(W517=0,"out of scope",(INDEX('CostModel Coef'!$C$17:$C$18,W517)))</f>
        <v>out of scope</v>
      </c>
      <c r="W517" s="210">
        <v>0</v>
      </c>
      <c r="X517" s="210"/>
      <c r="Y517" s="116">
        <f>IFERROR(VLOOKUP(C517,LF_lamp!$A$8:$AI$68,35,0)*F517,0)</f>
        <v>10.6</v>
      </c>
      <c r="Z517" s="210"/>
      <c r="AA517" s="229">
        <f>VLOOKUP(D517,LF_Ballast!$A$8:$N$220,14,FALSE)</f>
        <v>0.9</v>
      </c>
      <c r="AB517" s="229" t="b">
        <f>VLOOKUP(D517,LF_Ballast!$A$8:$I$220,9,FALSE)="Dimming"</f>
        <v>0</v>
      </c>
      <c r="AC517" s="229" t="b">
        <f>VLOOKUP(D517,LF_Ballast!$A$8:$I$220,4,FALSE)="PS"</f>
        <v>0</v>
      </c>
      <c r="AD517" s="210"/>
      <c r="AE517" s="210">
        <f t="shared" si="71"/>
        <v>4</v>
      </c>
      <c r="AF517" s="184">
        <f t="shared" si="72"/>
        <v>0</v>
      </c>
      <c r="AG517" s="184">
        <f t="shared" si="73"/>
        <v>0</v>
      </c>
      <c r="AH517" s="184">
        <f>VLOOKUP($C517,LF_lamp!$A$8:$H$68,8,FALSE)*AE517</f>
        <v>128</v>
      </c>
      <c r="AI517" s="184">
        <f>VLOOKUP($C517,LF_lamp!$A$8:$H$68,8,FALSE)*AF517</f>
        <v>0</v>
      </c>
      <c r="AJ517" s="184">
        <f>VLOOKUP($C517,LF_lamp!$A$8:$H$68,8,FALSE)*AG517</f>
        <v>0</v>
      </c>
      <c r="AK517" s="184">
        <f t="shared" si="80"/>
        <v>1</v>
      </c>
      <c r="AL517" s="184">
        <f t="shared" si="74"/>
        <v>0</v>
      </c>
      <c r="AM517" s="184">
        <f t="shared" si="75"/>
        <v>0</v>
      </c>
      <c r="AN517" s="184"/>
      <c r="AO517" s="184" t="str">
        <f>IF($W517&gt;0,INDEX('CostModel Coef'!D$17:D$18,$W517),"")</f>
        <v/>
      </c>
      <c r="AP517" s="184" t="str">
        <f>IF($W517&gt;0,INDEX('CostModel Coef'!E$17:E$18,$W517),"")</f>
        <v/>
      </c>
      <c r="AQ517" s="184" t="str">
        <f>IF($W517&gt;0,INDEX('CostModel Coef'!F$17:F$18,$W517),"")</f>
        <v/>
      </c>
      <c r="AR517" s="184" t="str">
        <f>IF($W517&gt;0,INDEX('CostModel Coef'!G$17:G$18,$W517),"")</f>
        <v/>
      </c>
      <c r="AS517" s="184" t="str">
        <f>IF($W517&gt;0,INDEX('CostModel Coef'!H$17:H$18,$W517),"")</f>
        <v/>
      </c>
      <c r="AT517" s="184" t="str">
        <f>IF($W517&gt;0,INDEX('CostModel Coef'!I$17:I$18,$W517),"")</f>
        <v/>
      </c>
      <c r="AU517" s="184" t="str">
        <f>IF($W517&gt;0,INDEX('CostModel Coef'!J$17:J$18,$W517),"")</f>
        <v/>
      </c>
      <c r="AV517" s="184" t="str">
        <f>IF($W517&gt;0,INDEX('CostModel Coef'!K$17:K$18,$W517),"")</f>
        <v/>
      </c>
      <c r="AW517" s="184" t="str">
        <f>IF($W517&gt;0,INDEX('CostModel Coef'!L$17:L$18,$W517),"")</f>
        <v/>
      </c>
      <c r="AX517" s="184" t="str">
        <f>IF($W517&gt;0,INDEX('CostModel Coef'!M$17:M$18,$W517),"")</f>
        <v/>
      </c>
      <c r="AY517" s="184" t="str">
        <f>IF($W517&gt;0,INDEX('CostModel Coef'!N$17:N$18,$W517),"")</f>
        <v/>
      </c>
      <c r="AZ517" s="184" t="str">
        <f>IF($W517&gt;0,INDEX('CostModel Coef'!O$17:O$18,$W517),"")</f>
        <v/>
      </c>
      <c r="BA517" s="184"/>
      <c r="BB517" s="116">
        <f t="shared" si="79"/>
        <v>0</v>
      </c>
      <c r="BC517" s="116">
        <f t="shared" si="76"/>
        <v>0</v>
      </c>
      <c r="BD517" s="116">
        <f t="shared" si="77"/>
        <v>0</v>
      </c>
      <c r="BE517" s="210"/>
      <c r="BF517" s="196" t="str">
        <f t="shared" si="78"/>
        <v/>
      </c>
      <c r="BG517" s="210"/>
      <c r="BH517" s="210"/>
    </row>
    <row r="518" spans="1:60" hidden="1">
      <c r="A518" s="210" t="s">
        <v>3170</v>
      </c>
      <c r="B518" s="210" t="s">
        <v>1317</v>
      </c>
      <c r="C518" s="210" t="s">
        <v>1277</v>
      </c>
      <c r="D518" s="210" t="s">
        <v>1742</v>
      </c>
      <c r="E518" s="210" t="s">
        <v>129</v>
      </c>
      <c r="F518" s="210">
        <v>4</v>
      </c>
      <c r="G518" s="210">
        <v>2</v>
      </c>
      <c r="H518" s="210">
        <v>2</v>
      </c>
      <c r="I518" s="210">
        <v>120</v>
      </c>
      <c r="J518" s="210" t="s">
        <v>3171</v>
      </c>
      <c r="K518" s="210" t="s">
        <v>83</v>
      </c>
      <c r="L518" s="210">
        <v>120</v>
      </c>
      <c r="M518" s="210"/>
      <c r="N518" s="210" t="s">
        <v>123</v>
      </c>
      <c r="O518" s="210"/>
      <c r="P518" s="210" t="s">
        <v>1799</v>
      </c>
      <c r="Q518" s="210" t="s">
        <v>129</v>
      </c>
      <c r="R518" s="210"/>
      <c r="S518" s="210" t="s">
        <v>111</v>
      </c>
      <c r="T518" s="210" t="s">
        <v>3172</v>
      </c>
      <c r="U518" s="115" t="s">
        <v>105</v>
      </c>
      <c r="V518" s="210" t="str">
        <f>IF(W518=0,"out of scope",(INDEX('CostModel Coef'!$C$17:$C$18,W518)))</f>
        <v>out of scope</v>
      </c>
      <c r="W518" s="210">
        <v>0</v>
      </c>
      <c r="X518" s="210"/>
      <c r="Y518" s="116">
        <f>IFERROR(VLOOKUP(C518,LF_lamp!$A$8:$AI$68,35,0)*F518,0)</f>
        <v>10.6</v>
      </c>
      <c r="Z518" s="210"/>
      <c r="AA518" s="229">
        <f>VLOOKUP(D518,LF_Ballast!$A$8:$N$220,14,FALSE)</f>
        <v>0.9</v>
      </c>
      <c r="AB518" s="229" t="b">
        <f>VLOOKUP(D518,LF_Ballast!$A$8:$I$220,9,FALSE)="Dimming"</f>
        <v>0</v>
      </c>
      <c r="AC518" s="229" t="b">
        <f>VLOOKUP(D518,LF_Ballast!$A$8:$I$220,4,FALSE)="PS"</f>
        <v>0</v>
      </c>
      <c r="AD518" s="210"/>
      <c r="AE518" s="210">
        <f t="shared" si="71"/>
        <v>2</v>
      </c>
      <c r="AF518" s="184">
        <f t="shared" si="72"/>
        <v>0</v>
      </c>
      <c r="AG518" s="184">
        <f t="shared" si="73"/>
        <v>0</v>
      </c>
      <c r="AH518" s="184">
        <f>VLOOKUP($C518,LF_lamp!$A$8:$H$68,8,FALSE)*AE518</f>
        <v>64</v>
      </c>
      <c r="AI518" s="184">
        <f>VLOOKUP($C518,LF_lamp!$A$8:$H$68,8,FALSE)*AF518</f>
        <v>0</v>
      </c>
      <c r="AJ518" s="184">
        <f>VLOOKUP($C518,LF_lamp!$A$8:$H$68,8,FALSE)*AG518</f>
        <v>0</v>
      </c>
      <c r="AK518" s="184">
        <f t="shared" si="80"/>
        <v>2</v>
      </c>
      <c r="AL518" s="184">
        <f t="shared" si="74"/>
        <v>0</v>
      </c>
      <c r="AM518" s="184">
        <f t="shared" si="75"/>
        <v>0</v>
      </c>
      <c r="AN518" s="184"/>
      <c r="AO518" s="184" t="str">
        <f>IF($W518&gt;0,INDEX('CostModel Coef'!D$17:D$18,$W518),"")</f>
        <v/>
      </c>
      <c r="AP518" s="184" t="str">
        <f>IF($W518&gt;0,INDEX('CostModel Coef'!E$17:E$18,$W518),"")</f>
        <v/>
      </c>
      <c r="AQ518" s="184" t="str">
        <f>IF($W518&gt;0,INDEX('CostModel Coef'!F$17:F$18,$W518),"")</f>
        <v/>
      </c>
      <c r="AR518" s="184" t="str">
        <f>IF($W518&gt;0,INDEX('CostModel Coef'!G$17:G$18,$W518),"")</f>
        <v/>
      </c>
      <c r="AS518" s="184" t="str">
        <f>IF($W518&gt;0,INDEX('CostModel Coef'!H$17:H$18,$W518),"")</f>
        <v/>
      </c>
      <c r="AT518" s="184" t="str">
        <f>IF($W518&gt;0,INDEX('CostModel Coef'!I$17:I$18,$W518),"")</f>
        <v/>
      </c>
      <c r="AU518" s="184" t="str">
        <f>IF($W518&gt;0,INDEX('CostModel Coef'!J$17:J$18,$W518),"")</f>
        <v/>
      </c>
      <c r="AV518" s="184" t="str">
        <f>IF($W518&gt;0,INDEX('CostModel Coef'!K$17:K$18,$W518),"")</f>
        <v/>
      </c>
      <c r="AW518" s="184" t="str">
        <f>IF($W518&gt;0,INDEX('CostModel Coef'!L$17:L$18,$W518),"")</f>
        <v/>
      </c>
      <c r="AX518" s="184" t="str">
        <f>IF($W518&gt;0,INDEX('CostModel Coef'!M$17:M$18,$W518),"")</f>
        <v/>
      </c>
      <c r="AY518" s="184" t="str">
        <f>IF($W518&gt;0,INDEX('CostModel Coef'!N$17:N$18,$W518),"")</f>
        <v/>
      </c>
      <c r="AZ518" s="184" t="str">
        <f>IF($W518&gt;0,INDEX('CostModel Coef'!O$17:O$18,$W518),"")</f>
        <v/>
      </c>
      <c r="BA518" s="184"/>
      <c r="BB518" s="116">
        <f t="shared" si="79"/>
        <v>0</v>
      </c>
      <c r="BC518" s="116">
        <f t="shared" si="76"/>
        <v>0</v>
      </c>
      <c r="BD518" s="116">
        <f t="shared" si="77"/>
        <v>0</v>
      </c>
      <c r="BE518" s="210"/>
      <c r="BF518" s="196" t="str">
        <f t="shared" si="78"/>
        <v/>
      </c>
      <c r="BG518" s="210"/>
      <c r="BH518" s="210"/>
    </row>
    <row r="519" spans="1:60" hidden="1">
      <c r="A519" s="210" t="s">
        <v>3173</v>
      </c>
      <c r="B519" s="210" t="s">
        <v>203</v>
      </c>
      <c r="C519" s="210" t="s">
        <v>1277</v>
      </c>
      <c r="D519" s="210" t="s">
        <v>1742</v>
      </c>
      <c r="E519" s="210" t="s">
        <v>129</v>
      </c>
      <c r="F519" s="210">
        <v>6</v>
      </c>
      <c r="G519" s="210">
        <v>2</v>
      </c>
      <c r="H519" s="210">
        <v>3</v>
      </c>
      <c r="I519" s="210">
        <v>182</v>
      </c>
      <c r="J519" s="210" t="s">
        <v>3174</v>
      </c>
      <c r="K519" s="210" t="s">
        <v>83</v>
      </c>
      <c r="L519" s="210">
        <v>182</v>
      </c>
      <c r="M519" s="210"/>
      <c r="N519" s="210" t="s">
        <v>123</v>
      </c>
      <c r="O519" s="210"/>
      <c r="P519" s="210" t="s">
        <v>1799</v>
      </c>
      <c r="Q519" s="210" t="s">
        <v>129</v>
      </c>
      <c r="R519" s="210"/>
      <c r="S519" s="210" t="s">
        <v>111</v>
      </c>
      <c r="T519" s="210" t="s">
        <v>3175</v>
      </c>
      <c r="U519" s="115" t="s">
        <v>105</v>
      </c>
      <c r="V519" s="210" t="str">
        <f>IF(W519=0,"out of scope",(INDEX('CostModel Coef'!$C$17:$C$18,W519)))</f>
        <v>out of scope</v>
      </c>
      <c r="W519" s="210">
        <v>0</v>
      </c>
      <c r="X519" s="210"/>
      <c r="Y519" s="116">
        <f>IFERROR(VLOOKUP(C519,LF_lamp!$A$8:$AI$68,35,0)*F519,0)</f>
        <v>15.899999999999999</v>
      </c>
      <c r="Z519" s="210"/>
      <c r="AA519" s="229">
        <f>VLOOKUP(D519,LF_Ballast!$A$8:$N$220,14,FALSE)</f>
        <v>0.9</v>
      </c>
      <c r="AB519" s="229" t="b">
        <f>VLOOKUP(D519,LF_Ballast!$A$8:$I$220,9,FALSE)="Dimming"</f>
        <v>0</v>
      </c>
      <c r="AC519" s="229" t="b">
        <f>VLOOKUP(D519,LF_Ballast!$A$8:$I$220,4,FALSE)="PS"</f>
        <v>0</v>
      </c>
      <c r="AD519" s="210"/>
      <c r="AE519" s="210">
        <f t="shared" si="71"/>
        <v>3</v>
      </c>
      <c r="AF519" s="184">
        <f t="shared" si="72"/>
        <v>0</v>
      </c>
      <c r="AG519" s="184">
        <f t="shared" si="73"/>
        <v>0</v>
      </c>
      <c r="AH519" s="184">
        <f>VLOOKUP($C519,LF_lamp!$A$8:$H$68,8,FALSE)*AE519</f>
        <v>96</v>
      </c>
      <c r="AI519" s="184">
        <f>VLOOKUP($C519,LF_lamp!$A$8:$H$68,8,FALSE)*AF519</f>
        <v>0</v>
      </c>
      <c r="AJ519" s="184">
        <f>VLOOKUP($C519,LF_lamp!$A$8:$H$68,8,FALSE)*AG519</f>
        <v>0</v>
      </c>
      <c r="AK519" s="184">
        <f t="shared" si="80"/>
        <v>2</v>
      </c>
      <c r="AL519" s="184">
        <f t="shared" si="74"/>
        <v>0</v>
      </c>
      <c r="AM519" s="184">
        <f t="shared" si="75"/>
        <v>0</v>
      </c>
      <c r="AN519" s="184"/>
      <c r="AO519" s="184" t="str">
        <f>IF($W519&gt;0,INDEX('CostModel Coef'!D$17:D$18,$W519),"")</f>
        <v/>
      </c>
      <c r="AP519" s="184" t="str">
        <f>IF($W519&gt;0,INDEX('CostModel Coef'!E$17:E$18,$W519),"")</f>
        <v/>
      </c>
      <c r="AQ519" s="184" t="str">
        <f>IF($W519&gt;0,INDEX('CostModel Coef'!F$17:F$18,$W519),"")</f>
        <v/>
      </c>
      <c r="AR519" s="184" t="str">
        <f>IF($W519&gt;0,INDEX('CostModel Coef'!G$17:G$18,$W519),"")</f>
        <v/>
      </c>
      <c r="AS519" s="184" t="str">
        <f>IF($W519&gt;0,INDEX('CostModel Coef'!H$17:H$18,$W519),"")</f>
        <v/>
      </c>
      <c r="AT519" s="184" t="str">
        <f>IF($W519&gt;0,INDEX('CostModel Coef'!I$17:I$18,$W519),"")</f>
        <v/>
      </c>
      <c r="AU519" s="184" t="str">
        <f>IF($W519&gt;0,INDEX('CostModel Coef'!J$17:J$18,$W519),"")</f>
        <v/>
      </c>
      <c r="AV519" s="184" t="str">
        <f>IF($W519&gt;0,INDEX('CostModel Coef'!K$17:K$18,$W519),"")</f>
        <v/>
      </c>
      <c r="AW519" s="184" t="str">
        <f>IF($W519&gt;0,INDEX('CostModel Coef'!L$17:L$18,$W519),"")</f>
        <v/>
      </c>
      <c r="AX519" s="184" t="str">
        <f>IF($W519&gt;0,INDEX('CostModel Coef'!M$17:M$18,$W519),"")</f>
        <v/>
      </c>
      <c r="AY519" s="184" t="str">
        <f>IF($W519&gt;0,INDEX('CostModel Coef'!N$17:N$18,$W519),"")</f>
        <v/>
      </c>
      <c r="AZ519" s="184" t="str">
        <f>IF($W519&gt;0,INDEX('CostModel Coef'!O$17:O$18,$W519),"")</f>
        <v/>
      </c>
      <c r="BA519" s="184"/>
      <c r="BB519" s="116">
        <f t="shared" si="79"/>
        <v>0</v>
      </c>
      <c r="BC519" s="116">
        <f t="shared" si="76"/>
        <v>0</v>
      </c>
      <c r="BD519" s="116">
        <f t="shared" si="77"/>
        <v>0</v>
      </c>
      <c r="BE519" s="210"/>
      <c r="BF519" s="196" t="str">
        <f t="shared" si="78"/>
        <v/>
      </c>
      <c r="BG519" s="210"/>
      <c r="BH519" s="210"/>
    </row>
    <row r="520" spans="1:60" hidden="1">
      <c r="A520" s="210" t="s">
        <v>3176</v>
      </c>
      <c r="B520" s="210" t="s">
        <v>1811</v>
      </c>
      <c r="C520" s="210" t="s">
        <v>1277</v>
      </c>
      <c r="D520" s="210" t="s">
        <v>1742</v>
      </c>
      <c r="E520" s="210" t="s">
        <v>129</v>
      </c>
      <c r="F520" s="210">
        <v>1</v>
      </c>
      <c r="G520" s="210">
        <v>1</v>
      </c>
      <c r="H520" s="210">
        <v>1</v>
      </c>
      <c r="I520" s="210">
        <v>28.7</v>
      </c>
      <c r="J520" s="210" t="s">
        <v>1833</v>
      </c>
      <c r="K520" s="210" t="s">
        <v>83</v>
      </c>
      <c r="L520" s="210">
        <v>28.7</v>
      </c>
      <c r="M520" s="210"/>
      <c r="N520" s="210" t="s">
        <v>123</v>
      </c>
      <c r="O520" s="210"/>
      <c r="P520" s="210" t="s">
        <v>1799</v>
      </c>
      <c r="Q520" s="210" t="s">
        <v>129</v>
      </c>
      <c r="R520" s="210"/>
      <c r="S520" s="210" t="s">
        <v>111</v>
      </c>
      <c r="T520" s="210" t="s">
        <v>3177</v>
      </c>
      <c r="U520" s="115" t="s">
        <v>105</v>
      </c>
      <c r="V520" s="210" t="str">
        <f>IF(W520=0,"out of scope",(INDEX('CostModel Coef'!$C$17:$C$18,W520)))</f>
        <v>out of scope</v>
      </c>
      <c r="W520" s="210">
        <v>0</v>
      </c>
      <c r="X520" s="210"/>
      <c r="Y520" s="116">
        <f>IFERROR(VLOOKUP(C520,LF_lamp!$A$8:$AI$68,35,0)*F520,0)</f>
        <v>2.65</v>
      </c>
      <c r="Z520" s="210"/>
      <c r="AA520" s="229">
        <f>VLOOKUP(D520,LF_Ballast!$A$8:$N$220,14,FALSE)</f>
        <v>0.9</v>
      </c>
      <c r="AB520" s="229" t="b">
        <f>VLOOKUP(D520,LF_Ballast!$A$8:$I$220,9,FALSE)="Dimming"</f>
        <v>0</v>
      </c>
      <c r="AC520" s="229" t="b">
        <f>VLOOKUP(D520,LF_Ballast!$A$8:$I$220,4,FALSE)="PS"</f>
        <v>0</v>
      </c>
      <c r="AD520" s="210"/>
      <c r="AE520" s="210">
        <f t="shared" si="71"/>
        <v>1</v>
      </c>
      <c r="AF520" s="184">
        <f t="shared" si="72"/>
        <v>0</v>
      </c>
      <c r="AG520" s="184">
        <f t="shared" si="73"/>
        <v>0</v>
      </c>
      <c r="AH520" s="184">
        <f>VLOOKUP($C520,LF_lamp!$A$8:$H$68,8,FALSE)*AE520</f>
        <v>32</v>
      </c>
      <c r="AI520" s="184">
        <f>VLOOKUP($C520,LF_lamp!$A$8:$H$68,8,FALSE)*AF520</f>
        <v>0</v>
      </c>
      <c r="AJ520" s="184">
        <f>VLOOKUP($C520,LF_lamp!$A$8:$H$68,8,FALSE)*AG520</f>
        <v>0</v>
      </c>
      <c r="AK520" s="184">
        <f t="shared" si="80"/>
        <v>1</v>
      </c>
      <c r="AL520" s="184">
        <f t="shared" si="74"/>
        <v>0</v>
      </c>
      <c r="AM520" s="184">
        <f t="shared" si="75"/>
        <v>0</v>
      </c>
      <c r="AN520" s="184"/>
      <c r="AO520" s="184" t="str">
        <f>IF($W520&gt;0,INDEX('CostModel Coef'!D$17:D$18,$W520),"")</f>
        <v/>
      </c>
      <c r="AP520" s="184" t="str">
        <f>IF($W520&gt;0,INDEX('CostModel Coef'!E$17:E$18,$W520),"")</f>
        <v/>
      </c>
      <c r="AQ520" s="184" t="str">
        <f>IF($W520&gt;0,INDEX('CostModel Coef'!F$17:F$18,$W520),"")</f>
        <v/>
      </c>
      <c r="AR520" s="184" t="str">
        <f>IF($W520&gt;0,INDEX('CostModel Coef'!G$17:G$18,$W520),"")</f>
        <v/>
      </c>
      <c r="AS520" s="184" t="str">
        <f>IF($W520&gt;0,INDEX('CostModel Coef'!H$17:H$18,$W520),"")</f>
        <v/>
      </c>
      <c r="AT520" s="184" t="str">
        <f>IF($W520&gt;0,INDEX('CostModel Coef'!I$17:I$18,$W520),"")</f>
        <v/>
      </c>
      <c r="AU520" s="184" t="str">
        <f>IF($W520&gt;0,INDEX('CostModel Coef'!J$17:J$18,$W520),"")</f>
        <v/>
      </c>
      <c r="AV520" s="184" t="str">
        <f>IF($W520&gt;0,INDEX('CostModel Coef'!K$17:K$18,$W520),"")</f>
        <v/>
      </c>
      <c r="AW520" s="184" t="str">
        <f>IF($W520&gt;0,INDEX('CostModel Coef'!L$17:L$18,$W520),"")</f>
        <v/>
      </c>
      <c r="AX520" s="184" t="str">
        <f>IF($W520&gt;0,INDEX('CostModel Coef'!M$17:M$18,$W520),"")</f>
        <v/>
      </c>
      <c r="AY520" s="184" t="str">
        <f>IF($W520&gt;0,INDEX('CostModel Coef'!N$17:N$18,$W520),"")</f>
        <v/>
      </c>
      <c r="AZ520" s="184" t="str">
        <f>IF($W520&gt;0,INDEX('CostModel Coef'!O$17:O$18,$W520),"")</f>
        <v/>
      </c>
      <c r="BA520" s="184"/>
      <c r="BB520" s="116">
        <f t="shared" si="79"/>
        <v>0</v>
      </c>
      <c r="BC520" s="116">
        <f t="shared" si="76"/>
        <v>0</v>
      </c>
      <c r="BD520" s="116">
        <f t="shared" si="77"/>
        <v>0</v>
      </c>
      <c r="BE520" s="210"/>
      <c r="BF520" s="196" t="str">
        <f t="shared" si="78"/>
        <v/>
      </c>
      <c r="BG520" s="210"/>
      <c r="BH520" s="210"/>
    </row>
    <row r="521" spans="1:60" hidden="1">
      <c r="A521" s="210" t="s">
        <v>3178</v>
      </c>
      <c r="B521" s="210" t="s">
        <v>1317</v>
      </c>
      <c r="C521" s="210" t="s">
        <v>1277</v>
      </c>
      <c r="D521" s="210" t="s">
        <v>1742</v>
      </c>
      <c r="E521" s="210" t="s">
        <v>129</v>
      </c>
      <c r="F521" s="210">
        <v>1</v>
      </c>
      <c r="G521" s="210">
        <v>0.33</v>
      </c>
      <c r="H521" s="210">
        <v>3</v>
      </c>
      <c r="I521" s="210">
        <v>31</v>
      </c>
      <c r="J521" s="210" t="s">
        <v>3179</v>
      </c>
      <c r="K521" s="210" t="s">
        <v>83</v>
      </c>
      <c r="L521" s="210">
        <v>31</v>
      </c>
      <c r="M521" s="210"/>
      <c r="N521" s="210" t="s">
        <v>123</v>
      </c>
      <c r="O521" s="210"/>
      <c r="P521" s="210" t="s">
        <v>1799</v>
      </c>
      <c r="Q521" s="210" t="s">
        <v>129</v>
      </c>
      <c r="R521" s="210"/>
      <c r="S521" s="210" t="s">
        <v>111</v>
      </c>
      <c r="T521" s="210" t="s">
        <v>3180</v>
      </c>
      <c r="U521" s="115" t="s">
        <v>105</v>
      </c>
      <c r="V521" s="210" t="str">
        <f>IF(W521=0,"out of scope",(INDEX('CostModel Coef'!$C$17:$C$18,W521)))</f>
        <v>out of scope</v>
      </c>
      <c r="W521" s="210">
        <v>0</v>
      </c>
      <c r="X521" s="210"/>
      <c r="Y521" s="116">
        <f>IFERROR(VLOOKUP(C521,LF_lamp!$A$8:$AI$68,35,0)*F521,0)</f>
        <v>2.65</v>
      </c>
      <c r="Z521" s="210"/>
      <c r="AA521" s="229">
        <f>VLOOKUP(D521,LF_Ballast!$A$8:$N$220,14,FALSE)</f>
        <v>0.9</v>
      </c>
      <c r="AB521" s="229" t="b">
        <f>VLOOKUP(D521,LF_Ballast!$A$8:$I$220,9,FALSE)="Dimming"</f>
        <v>0</v>
      </c>
      <c r="AC521" s="229" t="b">
        <f>VLOOKUP(D521,LF_Ballast!$A$8:$I$220,4,FALSE)="PS"</f>
        <v>0</v>
      </c>
      <c r="AD521" s="210"/>
      <c r="AE521" s="210">
        <f t="shared" ref="AE521:AE584" si="81">IF(ISNUMBER($H521),$H521,IF($H521="1+2",1,IF($H521="2+3",2,IF($H521="4+4+2",4,0))))</f>
        <v>3</v>
      </c>
      <c r="AF521" s="184">
        <f t="shared" ref="AF521:AF584" si="82">IF($H521="1+2",2,IF($H521="2+3",3,IF($H521="4+4+2",4,0)))</f>
        <v>0</v>
      </c>
      <c r="AG521" s="184">
        <f t="shared" ref="AG521:AG584" si="83">IF($H521="4+4+2",2,0)</f>
        <v>0</v>
      </c>
      <c r="AH521" s="184">
        <f>VLOOKUP($C521,LF_lamp!$A$8:$H$68,8,FALSE)*AE521</f>
        <v>96</v>
      </c>
      <c r="AI521" s="184">
        <f>VLOOKUP($C521,LF_lamp!$A$8:$H$68,8,FALSE)*AF521</f>
        <v>0</v>
      </c>
      <c r="AJ521" s="184">
        <f>VLOOKUP($C521,LF_lamp!$A$8:$H$68,8,FALSE)*AG521</f>
        <v>0</v>
      </c>
      <c r="AK521" s="184">
        <f t="shared" si="80"/>
        <v>0.33</v>
      </c>
      <c r="AL521" s="184">
        <f t="shared" ref="AL521:AL584" si="84">IF(ISNUMBER($H521),0,IF(AF521&gt;0,1,0))</f>
        <v>0</v>
      </c>
      <c r="AM521" s="184">
        <f t="shared" ref="AM521:AM584" si="85">IF(ISNUMBER($H521),0,IF(AG521&gt;0,1,0))</f>
        <v>0</v>
      </c>
      <c r="AN521" s="184"/>
      <c r="AO521" s="184" t="str">
        <f>IF($W521&gt;0,INDEX('CostModel Coef'!D$17:D$18,$W521),"")</f>
        <v/>
      </c>
      <c r="AP521" s="184" t="str">
        <f>IF($W521&gt;0,INDEX('CostModel Coef'!E$17:E$18,$W521),"")</f>
        <v/>
      </c>
      <c r="AQ521" s="184" t="str">
        <f>IF($W521&gt;0,INDEX('CostModel Coef'!F$17:F$18,$W521),"")</f>
        <v/>
      </c>
      <c r="AR521" s="184" t="str">
        <f>IF($W521&gt;0,INDEX('CostModel Coef'!G$17:G$18,$W521),"")</f>
        <v/>
      </c>
      <c r="AS521" s="184" t="str">
        <f>IF($W521&gt;0,INDEX('CostModel Coef'!H$17:H$18,$W521),"")</f>
        <v/>
      </c>
      <c r="AT521" s="184" t="str">
        <f>IF($W521&gt;0,INDEX('CostModel Coef'!I$17:I$18,$W521),"")</f>
        <v/>
      </c>
      <c r="AU521" s="184" t="str">
        <f>IF($W521&gt;0,INDEX('CostModel Coef'!J$17:J$18,$W521),"")</f>
        <v/>
      </c>
      <c r="AV521" s="184" t="str">
        <f>IF($W521&gt;0,INDEX('CostModel Coef'!K$17:K$18,$W521),"")</f>
        <v/>
      </c>
      <c r="AW521" s="184" t="str">
        <f>IF($W521&gt;0,INDEX('CostModel Coef'!L$17:L$18,$W521),"")</f>
        <v/>
      </c>
      <c r="AX521" s="184" t="str">
        <f>IF($W521&gt;0,INDEX('CostModel Coef'!M$17:M$18,$W521),"")</f>
        <v/>
      </c>
      <c r="AY521" s="184" t="str">
        <f>IF($W521&gt;0,INDEX('CostModel Coef'!N$17:N$18,$W521),"")</f>
        <v/>
      </c>
      <c r="AZ521" s="184" t="str">
        <f>IF($W521&gt;0,INDEX('CostModel Coef'!O$17:O$18,$W521),"")</f>
        <v/>
      </c>
      <c r="BA521" s="184"/>
      <c r="BB521" s="116">
        <f t="shared" si="79"/>
        <v>0</v>
      </c>
      <c r="BC521" s="116">
        <f t="shared" ref="BC521:BC584" si="86">IFERROR(IF(AF521&gt;0,(AO521+AP521*AI521+IF(W521=1,AS521*AA521,AZ521)+IF(AB521,AV521,0)+IF(AC521,AW521,0)+AX521)*AL521,0),0)</f>
        <v>0</v>
      </c>
      <c r="BD521" s="116">
        <f t="shared" ref="BD521:BD584" si="87">IFERROR(IF(AG521&gt;0,(AO521+AP521*AJ521+IF(W521=1,AS521*AA521,AZ521)+IF(AB521,AV521,0)+IF(AC521,AW521,0)+AX521)*AM521,0),0)</f>
        <v>0</v>
      </c>
      <c r="BE521" s="210"/>
      <c r="BF521" s="196" t="str">
        <f t="shared" ref="BF521:BF584" si="88">IF(AND(Y521&gt;0,BB521&gt;0),ROUND(Y521+BB521+BC521+BD521,2),"")</f>
        <v/>
      </c>
      <c r="BG521" s="210"/>
      <c r="BH521" s="210"/>
    </row>
    <row r="522" spans="1:60" hidden="1">
      <c r="A522" s="210" t="s">
        <v>3181</v>
      </c>
      <c r="B522" s="210" t="s">
        <v>203</v>
      </c>
      <c r="C522" s="210" t="s">
        <v>1277</v>
      </c>
      <c r="D522" s="210" t="s">
        <v>1742</v>
      </c>
      <c r="E522" s="210" t="s">
        <v>129</v>
      </c>
      <c r="F522" s="210">
        <v>1</v>
      </c>
      <c r="G522" s="210">
        <v>1</v>
      </c>
      <c r="H522" s="210">
        <v>1</v>
      </c>
      <c r="I522" s="210">
        <v>32</v>
      </c>
      <c r="J522" s="210" t="s">
        <v>3182</v>
      </c>
      <c r="K522" s="210" t="s">
        <v>83</v>
      </c>
      <c r="L522" s="210">
        <v>32</v>
      </c>
      <c r="M522" s="210"/>
      <c r="N522" s="210" t="s">
        <v>123</v>
      </c>
      <c r="O522" s="210"/>
      <c r="P522" s="210" t="s">
        <v>1799</v>
      </c>
      <c r="Q522" s="210" t="s">
        <v>129</v>
      </c>
      <c r="R522" s="210"/>
      <c r="S522" s="210" t="s">
        <v>111</v>
      </c>
      <c r="T522" s="210" t="s">
        <v>3183</v>
      </c>
      <c r="U522" s="115" t="s">
        <v>105</v>
      </c>
      <c r="V522" s="210" t="str">
        <f>IF(W522=0,"out of scope",(INDEX('CostModel Coef'!$C$17:$C$18,W522)))</f>
        <v>out of scope</v>
      </c>
      <c r="W522" s="210">
        <v>0</v>
      </c>
      <c r="X522" s="210"/>
      <c r="Y522" s="116">
        <f>IFERROR(VLOOKUP(C522,LF_lamp!$A$8:$AI$68,35,0)*F522,0)</f>
        <v>2.65</v>
      </c>
      <c r="Z522" s="210"/>
      <c r="AA522" s="229">
        <f>VLOOKUP(D522,LF_Ballast!$A$8:$N$220,14,FALSE)</f>
        <v>0.9</v>
      </c>
      <c r="AB522" s="229" t="b">
        <f>VLOOKUP(D522,LF_Ballast!$A$8:$I$220,9,FALSE)="Dimming"</f>
        <v>0</v>
      </c>
      <c r="AC522" s="229" t="b">
        <f>VLOOKUP(D522,LF_Ballast!$A$8:$I$220,4,FALSE)="PS"</f>
        <v>0</v>
      </c>
      <c r="AD522" s="210"/>
      <c r="AE522" s="210">
        <f t="shared" si="81"/>
        <v>1</v>
      </c>
      <c r="AF522" s="184">
        <f t="shared" si="82"/>
        <v>0</v>
      </c>
      <c r="AG522" s="184">
        <f t="shared" si="83"/>
        <v>0</v>
      </c>
      <c r="AH522" s="184">
        <f>VLOOKUP($C522,LF_lamp!$A$8:$H$68,8,FALSE)*AE522</f>
        <v>32</v>
      </c>
      <c r="AI522" s="184">
        <f>VLOOKUP($C522,LF_lamp!$A$8:$H$68,8,FALSE)*AF522</f>
        <v>0</v>
      </c>
      <c r="AJ522" s="184">
        <f>VLOOKUP($C522,LF_lamp!$A$8:$H$68,8,FALSE)*AG522</f>
        <v>0</v>
      </c>
      <c r="AK522" s="184">
        <f t="shared" si="80"/>
        <v>1</v>
      </c>
      <c r="AL522" s="184">
        <f t="shared" si="84"/>
        <v>0</v>
      </c>
      <c r="AM522" s="184">
        <f t="shared" si="85"/>
        <v>0</v>
      </c>
      <c r="AN522" s="184"/>
      <c r="AO522" s="184" t="str">
        <f>IF($W522&gt;0,INDEX('CostModel Coef'!D$17:D$18,$W522),"")</f>
        <v/>
      </c>
      <c r="AP522" s="184" t="str">
        <f>IF($W522&gt;0,INDEX('CostModel Coef'!E$17:E$18,$W522),"")</f>
        <v/>
      </c>
      <c r="AQ522" s="184" t="str">
        <f>IF($W522&gt;0,INDEX('CostModel Coef'!F$17:F$18,$W522),"")</f>
        <v/>
      </c>
      <c r="AR522" s="184" t="str">
        <f>IF($W522&gt;0,INDEX('CostModel Coef'!G$17:G$18,$W522),"")</f>
        <v/>
      </c>
      <c r="AS522" s="184" t="str">
        <f>IF($W522&gt;0,INDEX('CostModel Coef'!H$17:H$18,$W522),"")</f>
        <v/>
      </c>
      <c r="AT522" s="184" t="str">
        <f>IF($W522&gt;0,INDEX('CostModel Coef'!I$17:I$18,$W522),"")</f>
        <v/>
      </c>
      <c r="AU522" s="184" t="str">
        <f>IF($W522&gt;0,INDEX('CostModel Coef'!J$17:J$18,$W522),"")</f>
        <v/>
      </c>
      <c r="AV522" s="184" t="str">
        <f>IF($W522&gt;0,INDEX('CostModel Coef'!K$17:K$18,$W522),"")</f>
        <v/>
      </c>
      <c r="AW522" s="184" t="str">
        <f>IF($W522&gt;0,INDEX('CostModel Coef'!L$17:L$18,$W522),"")</f>
        <v/>
      </c>
      <c r="AX522" s="184" t="str">
        <f>IF($W522&gt;0,INDEX('CostModel Coef'!M$17:M$18,$W522),"")</f>
        <v/>
      </c>
      <c r="AY522" s="184" t="str">
        <f>IF($W522&gt;0,INDEX('CostModel Coef'!N$17:N$18,$W522),"")</f>
        <v/>
      </c>
      <c r="AZ522" s="184" t="str">
        <f>IF($W522&gt;0,INDEX('CostModel Coef'!O$17:O$18,$W522),"")</f>
        <v/>
      </c>
      <c r="BA522" s="184"/>
      <c r="BB522" s="116">
        <f t="shared" ref="BB522:BB585" si="89">IFERROR((AO522+AP522*AH522+IF(W522=1,AS522*AA522,AZ522)+IF(AB522,AV522,0)+IF(AC522,AW522,0)+AX522)*AK522,0)</f>
        <v>0</v>
      </c>
      <c r="BC522" s="116">
        <f t="shared" si="86"/>
        <v>0</v>
      </c>
      <c r="BD522" s="116">
        <f t="shared" si="87"/>
        <v>0</v>
      </c>
      <c r="BE522" s="210"/>
      <c r="BF522" s="196" t="str">
        <f t="shared" si="88"/>
        <v/>
      </c>
      <c r="BG522" s="210"/>
      <c r="BH522" s="210"/>
    </row>
    <row r="523" spans="1:60" hidden="1">
      <c r="A523" s="210" t="s">
        <v>3184</v>
      </c>
      <c r="B523" s="210" t="s">
        <v>1811</v>
      </c>
      <c r="C523" s="210" t="s">
        <v>1277</v>
      </c>
      <c r="D523" s="210" t="s">
        <v>1742</v>
      </c>
      <c r="E523" s="210" t="s">
        <v>129</v>
      </c>
      <c r="F523" s="210">
        <v>4</v>
      </c>
      <c r="G523" s="210">
        <v>1</v>
      </c>
      <c r="H523" s="210">
        <v>4</v>
      </c>
      <c r="I523" s="210">
        <v>53</v>
      </c>
      <c r="J523" s="210" t="s">
        <v>1833</v>
      </c>
      <c r="K523" s="210" t="s">
        <v>83</v>
      </c>
      <c r="L523" s="210">
        <v>53</v>
      </c>
      <c r="M523" s="210"/>
      <c r="N523" s="210" t="s">
        <v>123</v>
      </c>
      <c r="O523" s="210"/>
      <c r="P523" s="210" t="s">
        <v>1799</v>
      </c>
      <c r="Q523" s="210" t="s">
        <v>129</v>
      </c>
      <c r="R523" s="210"/>
      <c r="S523" s="210" t="s">
        <v>111</v>
      </c>
      <c r="T523" s="210" t="s">
        <v>3185</v>
      </c>
      <c r="U523" s="115" t="s">
        <v>105</v>
      </c>
      <c r="V523" s="210" t="str">
        <f>IF(W523=0,"out of scope",(INDEX('CostModel Coef'!$C$17:$C$18,W523)))</f>
        <v>out of scope</v>
      </c>
      <c r="W523" s="210">
        <v>0</v>
      </c>
      <c r="X523" s="210"/>
      <c r="Y523" s="116">
        <f>IFERROR(VLOOKUP(C523,LF_lamp!$A$8:$AI$68,35,0)*F523,0)</f>
        <v>10.6</v>
      </c>
      <c r="Z523" s="210"/>
      <c r="AA523" s="229">
        <f>VLOOKUP(D523,LF_Ballast!$A$8:$N$220,14,FALSE)</f>
        <v>0.9</v>
      </c>
      <c r="AB523" s="229" t="b">
        <f>VLOOKUP(D523,LF_Ballast!$A$8:$I$220,9,FALSE)="Dimming"</f>
        <v>0</v>
      </c>
      <c r="AC523" s="229" t="b">
        <f>VLOOKUP(D523,LF_Ballast!$A$8:$I$220,4,FALSE)="PS"</f>
        <v>0</v>
      </c>
      <c r="AD523" s="210"/>
      <c r="AE523" s="210">
        <f t="shared" si="81"/>
        <v>4</v>
      </c>
      <c r="AF523" s="184">
        <f t="shared" si="82"/>
        <v>0</v>
      </c>
      <c r="AG523" s="184">
        <f t="shared" si="83"/>
        <v>0</v>
      </c>
      <c r="AH523" s="184">
        <f>VLOOKUP($C523,LF_lamp!$A$8:$H$68,8,FALSE)*AE523</f>
        <v>128</v>
      </c>
      <c r="AI523" s="184">
        <f>VLOOKUP($C523,LF_lamp!$A$8:$H$68,8,FALSE)*AF523</f>
        <v>0</v>
      </c>
      <c r="AJ523" s="184">
        <f>VLOOKUP($C523,LF_lamp!$A$8:$H$68,8,FALSE)*AG523</f>
        <v>0</v>
      </c>
      <c r="AK523" s="184">
        <f t="shared" si="80"/>
        <v>1</v>
      </c>
      <c r="AL523" s="184">
        <f t="shared" si="84"/>
        <v>0</v>
      </c>
      <c r="AM523" s="184">
        <f t="shared" si="85"/>
        <v>0</v>
      </c>
      <c r="AN523" s="184"/>
      <c r="AO523" s="184" t="str">
        <f>IF($W523&gt;0,INDEX('CostModel Coef'!D$17:D$18,$W523),"")</f>
        <v/>
      </c>
      <c r="AP523" s="184" t="str">
        <f>IF($W523&gt;0,INDEX('CostModel Coef'!E$17:E$18,$W523),"")</f>
        <v/>
      </c>
      <c r="AQ523" s="184" t="str">
        <f>IF($W523&gt;0,INDEX('CostModel Coef'!F$17:F$18,$W523),"")</f>
        <v/>
      </c>
      <c r="AR523" s="184" t="str">
        <f>IF($W523&gt;0,INDEX('CostModel Coef'!G$17:G$18,$W523),"")</f>
        <v/>
      </c>
      <c r="AS523" s="184" t="str">
        <f>IF($W523&gt;0,INDEX('CostModel Coef'!H$17:H$18,$W523),"")</f>
        <v/>
      </c>
      <c r="AT523" s="184" t="str">
        <f>IF($W523&gt;0,INDEX('CostModel Coef'!I$17:I$18,$W523),"")</f>
        <v/>
      </c>
      <c r="AU523" s="184" t="str">
        <f>IF($W523&gt;0,INDEX('CostModel Coef'!J$17:J$18,$W523),"")</f>
        <v/>
      </c>
      <c r="AV523" s="184" t="str">
        <f>IF($W523&gt;0,INDEX('CostModel Coef'!K$17:K$18,$W523),"")</f>
        <v/>
      </c>
      <c r="AW523" s="184" t="str">
        <f>IF($W523&gt;0,INDEX('CostModel Coef'!L$17:L$18,$W523),"")</f>
        <v/>
      </c>
      <c r="AX523" s="184" t="str">
        <f>IF($W523&gt;0,INDEX('CostModel Coef'!M$17:M$18,$W523),"")</f>
        <v/>
      </c>
      <c r="AY523" s="184" t="str">
        <f>IF($W523&gt;0,INDEX('CostModel Coef'!N$17:N$18,$W523),"")</f>
        <v/>
      </c>
      <c r="AZ523" s="184" t="str">
        <f>IF($W523&gt;0,INDEX('CostModel Coef'!O$17:O$18,$W523),"")</f>
        <v/>
      </c>
      <c r="BA523" s="184"/>
      <c r="BB523" s="116">
        <f t="shared" si="89"/>
        <v>0</v>
      </c>
      <c r="BC523" s="116">
        <f t="shared" si="86"/>
        <v>0</v>
      </c>
      <c r="BD523" s="116">
        <f t="shared" si="87"/>
        <v>0</v>
      </c>
      <c r="BE523" s="210"/>
      <c r="BF523" s="196" t="str">
        <f t="shared" si="88"/>
        <v/>
      </c>
      <c r="BG523" s="210"/>
      <c r="BH523" s="210"/>
    </row>
    <row r="524" spans="1:60" hidden="1">
      <c r="A524" s="210" t="s">
        <v>3186</v>
      </c>
      <c r="B524" s="210" t="s">
        <v>1317</v>
      </c>
      <c r="C524" s="210" t="s">
        <v>1277</v>
      </c>
      <c r="D524" s="210" t="s">
        <v>1742</v>
      </c>
      <c r="E524" s="210" t="s">
        <v>129</v>
      </c>
      <c r="F524" s="210">
        <v>2</v>
      </c>
      <c r="G524" s="210">
        <v>0.5</v>
      </c>
      <c r="H524" s="210">
        <v>4</v>
      </c>
      <c r="I524" s="210">
        <v>59</v>
      </c>
      <c r="J524" s="210" t="s">
        <v>3187</v>
      </c>
      <c r="K524" s="210" t="s">
        <v>83</v>
      </c>
      <c r="L524" s="210">
        <v>59</v>
      </c>
      <c r="M524" s="210"/>
      <c r="N524" s="210" t="s">
        <v>123</v>
      </c>
      <c r="O524" s="210"/>
      <c r="P524" s="210" t="s">
        <v>1799</v>
      </c>
      <c r="Q524" s="210" t="s">
        <v>129</v>
      </c>
      <c r="R524" s="210"/>
      <c r="S524" s="210" t="s">
        <v>111</v>
      </c>
      <c r="T524" s="210" t="s">
        <v>3188</v>
      </c>
      <c r="U524" s="115" t="s">
        <v>105</v>
      </c>
      <c r="V524" s="210" t="str">
        <f>IF(W524=0,"out of scope",(INDEX('CostModel Coef'!$C$17:$C$18,W524)))</f>
        <v>out of scope</v>
      </c>
      <c r="W524" s="210">
        <v>0</v>
      </c>
      <c r="X524" s="210"/>
      <c r="Y524" s="116">
        <f>IFERROR(VLOOKUP(C524,LF_lamp!$A$8:$AI$68,35,0)*F524,0)</f>
        <v>5.3</v>
      </c>
      <c r="Z524" s="210"/>
      <c r="AA524" s="229">
        <f>VLOOKUP(D524,LF_Ballast!$A$8:$N$220,14,FALSE)</f>
        <v>0.9</v>
      </c>
      <c r="AB524" s="229" t="b">
        <f>VLOOKUP(D524,LF_Ballast!$A$8:$I$220,9,FALSE)="Dimming"</f>
        <v>0</v>
      </c>
      <c r="AC524" s="229" t="b">
        <f>VLOOKUP(D524,LF_Ballast!$A$8:$I$220,4,FALSE)="PS"</f>
        <v>0</v>
      </c>
      <c r="AD524" s="210"/>
      <c r="AE524" s="210">
        <f t="shared" si="81"/>
        <v>4</v>
      </c>
      <c r="AF524" s="184">
        <f t="shared" si="82"/>
        <v>0</v>
      </c>
      <c r="AG524" s="184">
        <f t="shared" si="83"/>
        <v>0</v>
      </c>
      <c r="AH524" s="184">
        <f>VLOOKUP($C524,LF_lamp!$A$8:$H$68,8,FALSE)*AE524</f>
        <v>128</v>
      </c>
      <c r="AI524" s="184">
        <f>VLOOKUP($C524,LF_lamp!$A$8:$H$68,8,FALSE)*AF524</f>
        <v>0</v>
      </c>
      <c r="AJ524" s="184">
        <f>VLOOKUP($C524,LF_lamp!$A$8:$H$68,8,FALSE)*AG524</f>
        <v>0</v>
      </c>
      <c r="AK524" s="184">
        <f t="shared" si="80"/>
        <v>0.5</v>
      </c>
      <c r="AL524" s="184">
        <f t="shared" si="84"/>
        <v>0</v>
      </c>
      <c r="AM524" s="184">
        <f t="shared" si="85"/>
        <v>0</v>
      </c>
      <c r="AN524" s="184"/>
      <c r="AO524" s="184" t="str">
        <f>IF($W524&gt;0,INDEX('CostModel Coef'!D$17:D$18,$W524),"")</f>
        <v/>
      </c>
      <c r="AP524" s="184" t="str">
        <f>IF($W524&gt;0,INDEX('CostModel Coef'!E$17:E$18,$W524),"")</f>
        <v/>
      </c>
      <c r="AQ524" s="184" t="str">
        <f>IF($W524&gt;0,INDEX('CostModel Coef'!F$17:F$18,$W524),"")</f>
        <v/>
      </c>
      <c r="AR524" s="184" t="str">
        <f>IF($W524&gt;0,INDEX('CostModel Coef'!G$17:G$18,$W524),"")</f>
        <v/>
      </c>
      <c r="AS524" s="184" t="str">
        <f>IF($W524&gt;0,INDEX('CostModel Coef'!H$17:H$18,$W524),"")</f>
        <v/>
      </c>
      <c r="AT524" s="184" t="str">
        <f>IF($W524&gt;0,INDEX('CostModel Coef'!I$17:I$18,$W524),"")</f>
        <v/>
      </c>
      <c r="AU524" s="184" t="str">
        <f>IF($W524&gt;0,INDEX('CostModel Coef'!J$17:J$18,$W524),"")</f>
        <v/>
      </c>
      <c r="AV524" s="184" t="str">
        <f>IF($W524&gt;0,INDEX('CostModel Coef'!K$17:K$18,$W524),"")</f>
        <v/>
      </c>
      <c r="AW524" s="184" t="str">
        <f>IF($W524&gt;0,INDEX('CostModel Coef'!L$17:L$18,$W524),"")</f>
        <v/>
      </c>
      <c r="AX524" s="184" t="str">
        <f>IF($W524&gt;0,INDEX('CostModel Coef'!M$17:M$18,$W524),"")</f>
        <v/>
      </c>
      <c r="AY524" s="184" t="str">
        <f>IF($W524&gt;0,INDEX('CostModel Coef'!N$17:N$18,$W524),"")</f>
        <v/>
      </c>
      <c r="AZ524" s="184" t="str">
        <f>IF($W524&gt;0,INDEX('CostModel Coef'!O$17:O$18,$W524),"")</f>
        <v/>
      </c>
      <c r="BA524" s="184"/>
      <c r="BB524" s="116">
        <f t="shared" si="89"/>
        <v>0</v>
      </c>
      <c r="BC524" s="116">
        <f t="shared" si="86"/>
        <v>0</v>
      </c>
      <c r="BD524" s="116">
        <f t="shared" si="87"/>
        <v>0</v>
      </c>
      <c r="BE524" s="210"/>
      <c r="BF524" s="196" t="str">
        <f t="shared" si="88"/>
        <v/>
      </c>
      <c r="BG524" s="210"/>
      <c r="BH524" s="210"/>
    </row>
    <row r="525" spans="1:60" hidden="1">
      <c r="A525" s="210" t="s">
        <v>3189</v>
      </c>
      <c r="B525" s="210" t="s">
        <v>203</v>
      </c>
      <c r="C525" s="210" t="s">
        <v>1277</v>
      </c>
      <c r="D525" s="210" t="s">
        <v>1742</v>
      </c>
      <c r="E525" s="210" t="s">
        <v>129</v>
      </c>
      <c r="F525" s="210">
        <v>2</v>
      </c>
      <c r="G525" s="210">
        <v>1</v>
      </c>
      <c r="H525" s="210">
        <v>2</v>
      </c>
      <c r="I525" s="210">
        <v>60</v>
      </c>
      <c r="J525" s="210" t="s">
        <v>3190</v>
      </c>
      <c r="K525" s="210" t="s">
        <v>83</v>
      </c>
      <c r="L525" s="210">
        <v>60</v>
      </c>
      <c r="M525" s="210"/>
      <c r="N525" s="210" t="s">
        <v>123</v>
      </c>
      <c r="O525" s="210"/>
      <c r="P525" s="210" t="s">
        <v>1799</v>
      </c>
      <c r="Q525" s="210" t="s">
        <v>129</v>
      </c>
      <c r="R525" s="210"/>
      <c r="S525" s="210" t="s">
        <v>111</v>
      </c>
      <c r="T525" s="210" t="s">
        <v>3191</v>
      </c>
      <c r="U525" s="115" t="s">
        <v>105</v>
      </c>
      <c r="V525" s="210" t="str">
        <f>IF(W525=0,"out of scope",(INDEX('CostModel Coef'!$C$17:$C$18,W525)))</f>
        <v>out of scope</v>
      </c>
      <c r="W525" s="210">
        <v>0</v>
      </c>
      <c r="X525" s="210"/>
      <c r="Y525" s="116">
        <f>IFERROR(VLOOKUP(C525,LF_lamp!$A$8:$AI$68,35,0)*F525,0)</f>
        <v>5.3</v>
      </c>
      <c r="Z525" s="210"/>
      <c r="AA525" s="229">
        <f>VLOOKUP(D525,LF_Ballast!$A$8:$N$220,14,FALSE)</f>
        <v>0.9</v>
      </c>
      <c r="AB525" s="229" t="b">
        <f>VLOOKUP(D525,LF_Ballast!$A$8:$I$220,9,FALSE)="Dimming"</f>
        <v>0</v>
      </c>
      <c r="AC525" s="229" t="b">
        <f>VLOOKUP(D525,LF_Ballast!$A$8:$I$220,4,FALSE)="PS"</f>
        <v>0</v>
      </c>
      <c r="AD525" s="210"/>
      <c r="AE525" s="210">
        <f t="shared" si="81"/>
        <v>2</v>
      </c>
      <c r="AF525" s="184">
        <f t="shared" si="82"/>
        <v>0</v>
      </c>
      <c r="AG525" s="184">
        <f t="shared" si="83"/>
        <v>0</v>
      </c>
      <c r="AH525" s="184">
        <f>VLOOKUP($C525,LF_lamp!$A$8:$H$68,8,FALSE)*AE525</f>
        <v>64</v>
      </c>
      <c r="AI525" s="184">
        <f>VLOOKUP($C525,LF_lamp!$A$8:$H$68,8,FALSE)*AF525</f>
        <v>0</v>
      </c>
      <c r="AJ525" s="184">
        <f>VLOOKUP($C525,LF_lamp!$A$8:$H$68,8,FALSE)*AG525</f>
        <v>0</v>
      </c>
      <c r="AK525" s="184">
        <f t="shared" si="80"/>
        <v>1</v>
      </c>
      <c r="AL525" s="184">
        <f t="shared" si="84"/>
        <v>0</v>
      </c>
      <c r="AM525" s="184">
        <f t="shared" si="85"/>
        <v>0</v>
      </c>
      <c r="AN525" s="184"/>
      <c r="AO525" s="184" t="str">
        <f>IF($W525&gt;0,INDEX('CostModel Coef'!D$17:D$18,$W525),"")</f>
        <v/>
      </c>
      <c r="AP525" s="184" t="str">
        <f>IF($W525&gt;0,INDEX('CostModel Coef'!E$17:E$18,$W525),"")</f>
        <v/>
      </c>
      <c r="AQ525" s="184" t="str">
        <f>IF($W525&gt;0,INDEX('CostModel Coef'!F$17:F$18,$W525),"")</f>
        <v/>
      </c>
      <c r="AR525" s="184" t="str">
        <f>IF($W525&gt;0,INDEX('CostModel Coef'!G$17:G$18,$W525),"")</f>
        <v/>
      </c>
      <c r="AS525" s="184" t="str">
        <f>IF($W525&gt;0,INDEX('CostModel Coef'!H$17:H$18,$W525),"")</f>
        <v/>
      </c>
      <c r="AT525" s="184" t="str">
        <f>IF($W525&gt;0,INDEX('CostModel Coef'!I$17:I$18,$W525),"")</f>
        <v/>
      </c>
      <c r="AU525" s="184" t="str">
        <f>IF($W525&gt;0,INDEX('CostModel Coef'!J$17:J$18,$W525),"")</f>
        <v/>
      </c>
      <c r="AV525" s="184" t="str">
        <f>IF($W525&gt;0,INDEX('CostModel Coef'!K$17:K$18,$W525),"")</f>
        <v/>
      </c>
      <c r="AW525" s="184" t="str">
        <f>IF($W525&gt;0,INDEX('CostModel Coef'!L$17:L$18,$W525),"")</f>
        <v/>
      </c>
      <c r="AX525" s="184" t="str">
        <f>IF($W525&gt;0,INDEX('CostModel Coef'!M$17:M$18,$W525),"")</f>
        <v/>
      </c>
      <c r="AY525" s="184" t="str">
        <f>IF($W525&gt;0,INDEX('CostModel Coef'!N$17:N$18,$W525),"")</f>
        <v/>
      </c>
      <c r="AZ525" s="184" t="str">
        <f>IF($W525&gt;0,INDEX('CostModel Coef'!O$17:O$18,$W525),"")</f>
        <v/>
      </c>
      <c r="BA525" s="184"/>
      <c r="BB525" s="116">
        <f t="shared" si="89"/>
        <v>0</v>
      </c>
      <c r="BC525" s="116">
        <f t="shared" si="86"/>
        <v>0</v>
      </c>
      <c r="BD525" s="116">
        <f t="shared" si="87"/>
        <v>0</v>
      </c>
      <c r="BE525" s="210"/>
      <c r="BF525" s="196" t="str">
        <f t="shared" si="88"/>
        <v/>
      </c>
      <c r="BG525" s="210"/>
      <c r="BH525" s="210"/>
    </row>
    <row r="526" spans="1:60" hidden="1">
      <c r="A526" s="210" t="s">
        <v>3192</v>
      </c>
      <c r="B526" s="210" t="s">
        <v>1317</v>
      </c>
      <c r="C526" s="210" t="s">
        <v>1277</v>
      </c>
      <c r="D526" s="210" t="s">
        <v>1742</v>
      </c>
      <c r="E526" s="210" t="s">
        <v>129</v>
      </c>
      <c r="F526" s="210">
        <v>3</v>
      </c>
      <c r="G526" s="210">
        <v>2</v>
      </c>
      <c r="H526" s="210" t="s">
        <v>1857</v>
      </c>
      <c r="I526" s="210">
        <v>92</v>
      </c>
      <c r="J526" s="210" t="s">
        <v>3193</v>
      </c>
      <c r="K526" s="210" t="s">
        <v>83</v>
      </c>
      <c r="L526" s="210">
        <v>92</v>
      </c>
      <c r="M526" s="210"/>
      <c r="N526" s="210" t="s">
        <v>123</v>
      </c>
      <c r="O526" s="210"/>
      <c r="P526" s="210" t="s">
        <v>1799</v>
      </c>
      <c r="Q526" s="210" t="s">
        <v>129</v>
      </c>
      <c r="R526" s="210"/>
      <c r="S526" s="210" t="s">
        <v>111</v>
      </c>
      <c r="T526" s="210" t="s">
        <v>3194</v>
      </c>
      <c r="U526" s="115" t="s">
        <v>105</v>
      </c>
      <c r="V526" s="210" t="str">
        <f>IF(W526=0,"out of scope",(INDEX('CostModel Coef'!$C$17:$C$18,W526)))</f>
        <v>out of scope</v>
      </c>
      <c r="W526" s="210">
        <v>0</v>
      </c>
      <c r="X526" s="210"/>
      <c r="Y526" s="116">
        <f>IFERROR(VLOOKUP(C526,LF_lamp!$A$8:$AI$68,35,0)*F526,0)</f>
        <v>7.9499999999999993</v>
      </c>
      <c r="Z526" s="210"/>
      <c r="AA526" s="229">
        <f>VLOOKUP(D526,LF_Ballast!$A$8:$N$220,14,FALSE)</f>
        <v>0.9</v>
      </c>
      <c r="AB526" s="229" t="b">
        <f>VLOOKUP(D526,LF_Ballast!$A$8:$I$220,9,FALSE)="Dimming"</f>
        <v>0</v>
      </c>
      <c r="AC526" s="229" t="b">
        <f>VLOOKUP(D526,LF_Ballast!$A$8:$I$220,4,FALSE)="PS"</f>
        <v>0</v>
      </c>
      <c r="AD526" s="210"/>
      <c r="AE526" s="210">
        <f t="shared" si="81"/>
        <v>1</v>
      </c>
      <c r="AF526" s="184">
        <f t="shared" si="82"/>
        <v>2</v>
      </c>
      <c r="AG526" s="184">
        <f t="shared" si="83"/>
        <v>0</v>
      </c>
      <c r="AH526" s="184">
        <f>VLOOKUP($C526,LF_lamp!$A$8:$H$68,8,FALSE)*AE526</f>
        <v>32</v>
      </c>
      <c r="AI526" s="184">
        <f>VLOOKUP($C526,LF_lamp!$A$8:$H$68,8,FALSE)*AF526</f>
        <v>64</v>
      </c>
      <c r="AJ526" s="184">
        <f>VLOOKUP($C526,LF_lamp!$A$8:$H$68,8,FALSE)*AG526</f>
        <v>0</v>
      </c>
      <c r="AK526" s="184">
        <f t="shared" si="80"/>
        <v>1</v>
      </c>
      <c r="AL526" s="184">
        <f t="shared" si="84"/>
        <v>1</v>
      </c>
      <c r="AM526" s="184">
        <f t="shared" si="85"/>
        <v>0</v>
      </c>
      <c r="AN526" s="184"/>
      <c r="AO526" s="184" t="str">
        <f>IF($W526&gt;0,INDEX('CostModel Coef'!D$17:D$18,$W526),"")</f>
        <v/>
      </c>
      <c r="AP526" s="184" t="str">
        <f>IF($W526&gt;0,INDEX('CostModel Coef'!E$17:E$18,$W526),"")</f>
        <v/>
      </c>
      <c r="AQ526" s="184" t="str">
        <f>IF($W526&gt;0,INDEX('CostModel Coef'!F$17:F$18,$W526),"")</f>
        <v/>
      </c>
      <c r="AR526" s="184" t="str">
        <f>IF($W526&gt;0,INDEX('CostModel Coef'!G$17:G$18,$W526),"")</f>
        <v/>
      </c>
      <c r="AS526" s="184" t="str">
        <f>IF($W526&gt;0,INDEX('CostModel Coef'!H$17:H$18,$W526),"")</f>
        <v/>
      </c>
      <c r="AT526" s="184" t="str">
        <f>IF($W526&gt;0,INDEX('CostModel Coef'!I$17:I$18,$W526),"")</f>
        <v/>
      </c>
      <c r="AU526" s="184" t="str">
        <f>IF($W526&gt;0,INDEX('CostModel Coef'!J$17:J$18,$W526),"")</f>
        <v/>
      </c>
      <c r="AV526" s="184" t="str">
        <f>IF($W526&gt;0,INDEX('CostModel Coef'!K$17:K$18,$W526),"")</f>
        <v/>
      </c>
      <c r="AW526" s="184" t="str">
        <f>IF($W526&gt;0,INDEX('CostModel Coef'!L$17:L$18,$W526),"")</f>
        <v/>
      </c>
      <c r="AX526" s="184" t="str">
        <f>IF($W526&gt;0,INDEX('CostModel Coef'!M$17:M$18,$W526),"")</f>
        <v/>
      </c>
      <c r="AY526" s="184" t="str">
        <f>IF($W526&gt;0,INDEX('CostModel Coef'!N$17:N$18,$W526),"")</f>
        <v/>
      </c>
      <c r="AZ526" s="184" t="str">
        <f>IF($W526&gt;0,INDEX('CostModel Coef'!O$17:O$18,$W526),"")</f>
        <v/>
      </c>
      <c r="BA526" s="184"/>
      <c r="BB526" s="116">
        <f t="shared" si="89"/>
        <v>0</v>
      </c>
      <c r="BC526" s="116">
        <f t="shared" si="86"/>
        <v>0</v>
      </c>
      <c r="BD526" s="116">
        <f t="shared" si="87"/>
        <v>0</v>
      </c>
      <c r="BE526" s="210"/>
      <c r="BF526" s="196" t="str">
        <f t="shared" si="88"/>
        <v/>
      </c>
      <c r="BG526" s="210"/>
      <c r="BH526" s="210"/>
    </row>
    <row r="527" spans="1:60" hidden="1">
      <c r="A527" s="210" t="s">
        <v>3195</v>
      </c>
      <c r="B527" s="210" t="s">
        <v>203</v>
      </c>
      <c r="C527" s="210" t="s">
        <v>1277</v>
      </c>
      <c r="D527" s="210" t="s">
        <v>1742</v>
      </c>
      <c r="E527" s="210" t="s">
        <v>129</v>
      </c>
      <c r="F527" s="210">
        <v>3</v>
      </c>
      <c r="G527" s="210">
        <v>1</v>
      </c>
      <c r="H527" s="210">
        <v>3</v>
      </c>
      <c r="I527" s="210">
        <v>93</v>
      </c>
      <c r="J527" s="210" t="s">
        <v>3196</v>
      </c>
      <c r="K527" s="210" t="s">
        <v>83</v>
      </c>
      <c r="L527" s="210">
        <v>93</v>
      </c>
      <c r="M527" s="210"/>
      <c r="N527" s="210" t="s">
        <v>123</v>
      </c>
      <c r="O527" s="210"/>
      <c r="P527" s="210" t="s">
        <v>1799</v>
      </c>
      <c r="Q527" s="210" t="s">
        <v>129</v>
      </c>
      <c r="R527" s="210"/>
      <c r="S527" s="210" t="s">
        <v>111</v>
      </c>
      <c r="T527" s="210" t="s">
        <v>3197</v>
      </c>
      <c r="U527" s="115" t="s">
        <v>105</v>
      </c>
      <c r="V527" s="210" t="str">
        <f>IF(W527=0,"out of scope",(INDEX('CostModel Coef'!$C$17:$C$18,W527)))</f>
        <v>out of scope</v>
      </c>
      <c r="W527" s="210">
        <v>0</v>
      </c>
      <c r="X527" s="210"/>
      <c r="Y527" s="116">
        <f>IFERROR(VLOOKUP(C527,LF_lamp!$A$8:$AI$68,35,0)*F527,0)</f>
        <v>7.9499999999999993</v>
      </c>
      <c r="Z527" s="210"/>
      <c r="AA527" s="229">
        <f>VLOOKUP(D527,LF_Ballast!$A$8:$N$220,14,FALSE)</f>
        <v>0.9</v>
      </c>
      <c r="AB527" s="229" t="b">
        <f>VLOOKUP(D527,LF_Ballast!$A$8:$I$220,9,FALSE)="Dimming"</f>
        <v>0</v>
      </c>
      <c r="AC527" s="229" t="b">
        <f>VLOOKUP(D527,LF_Ballast!$A$8:$I$220,4,FALSE)="PS"</f>
        <v>0</v>
      </c>
      <c r="AD527" s="210"/>
      <c r="AE527" s="210">
        <f t="shared" si="81"/>
        <v>3</v>
      </c>
      <c r="AF527" s="184">
        <f t="shared" si="82"/>
        <v>0</v>
      </c>
      <c r="AG527" s="184">
        <f t="shared" si="83"/>
        <v>0</v>
      </c>
      <c r="AH527" s="184">
        <f>VLOOKUP($C527,LF_lamp!$A$8:$H$68,8,FALSE)*AE527</f>
        <v>96</v>
      </c>
      <c r="AI527" s="184">
        <f>VLOOKUP($C527,LF_lamp!$A$8:$H$68,8,FALSE)*AF527</f>
        <v>0</v>
      </c>
      <c r="AJ527" s="184">
        <f>VLOOKUP($C527,LF_lamp!$A$8:$H$68,8,FALSE)*AG527</f>
        <v>0</v>
      </c>
      <c r="AK527" s="184">
        <f t="shared" si="80"/>
        <v>1</v>
      </c>
      <c r="AL527" s="184">
        <f t="shared" si="84"/>
        <v>0</v>
      </c>
      <c r="AM527" s="184">
        <f t="shared" si="85"/>
        <v>0</v>
      </c>
      <c r="AN527" s="184"/>
      <c r="AO527" s="184" t="str">
        <f>IF($W527&gt;0,INDEX('CostModel Coef'!D$17:D$18,$W527),"")</f>
        <v/>
      </c>
      <c r="AP527" s="184" t="str">
        <f>IF($W527&gt;0,INDEX('CostModel Coef'!E$17:E$18,$W527),"")</f>
        <v/>
      </c>
      <c r="AQ527" s="184" t="str">
        <f>IF($W527&gt;0,INDEX('CostModel Coef'!F$17:F$18,$W527),"")</f>
        <v/>
      </c>
      <c r="AR527" s="184" t="str">
        <f>IF($W527&gt;0,INDEX('CostModel Coef'!G$17:G$18,$W527),"")</f>
        <v/>
      </c>
      <c r="AS527" s="184" t="str">
        <f>IF($W527&gt;0,INDEX('CostModel Coef'!H$17:H$18,$W527),"")</f>
        <v/>
      </c>
      <c r="AT527" s="184" t="str">
        <f>IF($W527&gt;0,INDEX('CostModel Coef'!I$17:I$18,$W527),"")</f>
        <v/>
      </c>
      <c r="AU527" s="184" t="str">
        <f>IF($W527&gt;0,INDEX('CostModel Coef'!J$17:J$18,$W527),"")</f>
        <v/>
      </c>
      <c r="AV527" s="184" t="str">
        <f>IF($W527&gt;0,INDEX('CostModel Coef'!K$17:K$18,$W527),"")</f>
        <v/>
      </c>
      <c r="AW527" s="184" t="str">
        <f>IF($W527&gt;0,INDEX('CostModel Coef'!L$17:L$18,$W527),"")</f>
        <v/>
      </c>
      <c r="AX527" s="184" t="str">
        <f>IF($W527&gt;0,INDEX('CostModel Coef'!M$17:M$18,$W527),"")</f>
        <v/>
      </c>
      <c r="AY527" s="184" t="str">
        <f>IF($W527&gt;0,INDEX('CostModel Coef'!N$17:N$18,$W527),"")</f>
        <v/>
      </c>
      <c r="AZ527" s="184" t="str">
        <f>IF($W527&gt;0,INDEX('CostModel Coef'!O$17:O$18,$W527),"")</f>
        <v/>
      </c>
      <c r="BA527" s="184"/>
      <c r="BB527" s="116">
        <f t="shared" si="89"/>
        <v>0</v>
      </c>
      <c r="BC527" s="116">
        <f t="shared" si="86"/>
        <v>0</v>
      </c>
      <c r="BD527" s="116">
        <f t="shared" si="87"/>
        <v>0</v>
      </c>
      <c r="BE527" s="210"/>
      <c r="BF527" s="196" t="str">
        <f t="shared" si="88"/>
        <v/>
      </c>
      <c r="BG527" s="210"/>
      <c r="BH527" s="210"/>
    </row>
    <row r="528" spans="1:60" hidden="1">
      <c r="A528" s="210" t="s">
        <v>3198</v>
      </c>
      <c r="B528" s="210" t="s">
        <v>1317</v>
      </c>
      <c r="C528" s="210" t="s">
        <v>1277</v>
      </c>
      <c r="D528" s="210" t="s">
        <v>1744</v>
      </c>
      <c r="E528" s="210" t="s">
        <v>129</v>
      </c>
      <c r="F528" s="210">
        <v>1</v>
      </c>
      <c r="G528" s="210">
        <v>0.5</v>
      </c>
      <c r="H528" s="210">
        <v>2</v>
      </c>
      <c r="I528" s="210">
        <v>27</v>
      </c>
      <c r="J528" s="210" t="s">
        <v>3199</v>
      </c>
      <c r="K528" s="210" t="s">
        <v>83</v>
      </c>
      <c r="L528" s="210">
        <v>27</v>
      </c>
      <c r="M528" s="210"/>
      <c r="N528" s="210" t="s">
        <v>123</v>
      </c>
      <c r="O528" s="210"/>
      <c r="P528" s="210" t="s">
        <v>1799</v>
      </c>
      <c r="Q528" s="210" t="s">
        <v>129</v>
      </c>
      <c r="R528" s="210"/>
      <c r="S528" s="210" t="s">
        <v>111</v>
      </c>
      <c r="T528" s="210" t="s">
        <v>3200</v>
      </c>
      <c r="U528" s="115" t="s">
        <v>105</v>
      </c>
      <c r="V528" s="210" t="str">
        <f>IF(W528=0,"out of scope",(INDEX('CostModel Coef'!$C$17:$C$18,W528)))</f>
        <v>out of scope</v>
      </c>
      <c r="W528" s="210">
        <v>0</v>
      </c>
      <c r="X528" s="210"/>
      <c r="Y528" s="116">
        <f>IFERROR(VLOOKUP(C528,LF_lamp!$A$8:$AI$68,35,0)*F528,0)</f>
        <v>2.65</v>
      </c>
      <c r="Z528" s="210"/>
      <c r="AA528" s="229">
        <f>VLOOKUP(D528,LF_Ballast!$A$8:$N$220,14,FALSE)</f>
        <v>0.82499999999999996</v>
      </c>
      <c r="AB528" s="229" t="b">
        <f>VLOOKUP(D528,LF_Ballast!$A$8:$I$220,9,FALSE)="Dimming"</f>
        <v>0</v>
      </c>
      <c r="AC528" s="229" t="b">
        <f>VLOOKUP(D528,LF_Ballast!$A$8:$I$220,4,FALSE)="PS"</f>
        <v>0</v>
      </c>
      <c r="AD528" s="210"/>
      <c r="AE528" s="210">
        <f t="shared" si="81"/>
        <v>2</v>
      </c>
      <c r="AF528" s="184">
        <f t="shared" si="82"/>
        <v>0</v>
      </c>
      <c r="AG528" s="184">
        <f t="shared" si="83"/>
        <v>0</v>
      </c>
      <c r="AH528" s="184">
        <f>VLOOKUP($C528,LF_lamp!$A$8:$H$68,8,FALSE)*AE528</f>
        <v>64</v>
      </c>
      <c r="AI528" s="184">
        <f>VLOOKUP($C528,LF_lamp!$A$8:$H$68,8,FALSE)*AF528</f>
        <v>0</v>
      </c>
      <c r="AJ528" s="184">
        <f>VLOOKUP($C528,LF_lamp!$A$8:$H$68,8,FALSE)*AG528</f>
        <v>0</v>
      </c>
      <c r="AK528" s="184">
        <f t="shared" si="80"/>
        <v>0.5</v>
      </c>
      <c r="AL528" s="184">
        <f t="shared" si="84"/>
        <v>0</v>
      </c>
      <c r="AM528" s="184">
        <f t="shared" si="85"/>
        <v>0</v>
      </c>
      <c r="AN528" s="184"/>
      <c r="AO528" s="184" t="str">
        <f>IF($W528&gt;0,INDEX('CostModel Coef'!D$17:D$18,$W528),"")</f>
        <v/>
      </c>
      <c r="AP528" s="184" t="str">
        <f>IF($W528&gt;0,INDEX('CostModel Coef'!E$17:E$18,$W528),"")</f>
        <v/>
      </c>
      <c r="AQ528" s="184" t="str">
        <f>IF($W528&gt;0,INDEX('CostModel Coef'!F$17:F$18,$W528),"")</f>
        <v/>
      </c>
      <c r="AR528" s="184" t="str">
        <f>IF($W528&gt;0,INDEX('CostModel Coef'!G$17:G$18,$W528),"")</f>
        <v/>
      </c>
      <c r="AS528" s="184" t="str">
        <f>IF($W528&gt;0,INDEX('CostModel Coef'!H$17:H$18,$W528),"")</f>
        <v/>
      </c>
      <c r="AT528" s="184" t="str">
        <f>IF($W528&gt;0,INDEX('CostModel Coef'!I$17:I$18,$W528),"")</f>
        <v/>
      </c>
      <c r="AU528" s="184" t="str">
        <f>IF($W528&gt;0,INDEX('CostModel Coef'!J$17:J$18,$W528),"")</f>
        <v/>
      </c>
      <c r="AV528" s="184" t="str">
        <f>IF($W528&gt;0,INDEX('CostModel Coef'!K$17:K$18,$W528),"")</f>
        <v/>
      </c>
      <c r="AW528" s="184" t="str">
        <f>IF($W528&gt;0,INDEX('CostModel Coef'!L$17:L$18,$W528),"")</f>
        <v/>
      </c>
      <c r="AX528" s="184" t="str">
        <f>IF($W528&gt;0,INDEX('CostModel Coef'!M$17:M$18,$W528),"")</f>
        <v/>
      </c>
      <c r="AY528" s="184" t="str">
        <f>IF($W528&gt;0,INDEX('CostModel Coef'!N$17:N$18,$W528),"")</f>
        <v/>
      </c>
      <c r="AZ528" s="184" t="str">
        <f>IF($W528&gt;0,INDEX('CostModel Coef'!O$17:O$18,$W528),"")</f>
        <v/>
      </c>
      <c r="BA528" s="184"/>
      <c r="BB528" s="116">
        <f t="shared" si="89"/>
        <v>0</v>
      </c>
      <c r="BC528" s="116">
        <f t="shared" si="86"/>
        <v>0</v>
      </c>
      <c r="BD528" s="116">
        <f t="shared" si="87"/>
        <v>0</v>
      </c>
      <c r="BE528" s="210"/>
      <c r="BF528" s="196" t="str">
        <f t="shared" si="88"/>
        <v/>
      </c>
      <c r="BG528" s="210"/>
      <c r="BH528" s="210"/>
    </row>
    <row r="529" spans="1:60" hidden="1">
      <c r="A529" s="210" t="s">
        <v>3201</v>
      </c>
      <c r="B529" s="210" t="s">
        <v>203</v>
      </c>
      <c r="C529" s="210" t="s">
        <v>1277</v>
      </c>
      <c r="D529" s="210" t="s">
        <v>1744</v>
      </c>
      <c r="E529" s="210" t="s">
        <v>129</v>
      </c>
      <c r="F529" s="210">
        <v>1</v>
      </c>
      <c r="G529" s="210">
        <v>1</v>
      </c>
      <c r="H529" s="210">
        <v>1</v>
      </c>
      <c r="I529" s="210">
        <v>27</v>
      </c>
      <c r="J529" s="210" t="s">
        <v>3202</v>
      </c>
      <c r="K529" s="210" t="s">
        <v>83</v>
      </c>
      <c r="L529" s="210">
        <v>27</v>
      </c>
      <c r="M529" s="210"/>
      <c r="N529" s="210" t="s">
        <v>123</v>
      </c>
      <c r="O529" s="210"/>
      <c r="P529" s="210" t="s">
        <v>1799</v>
      </c>
      <c r="Q529" s="210" t="s">
        <v>129</v>
      </c>
      <c r="R529" s="210"/>
      <c r="S529" s="210" t="s">
        <v>111</v>
      </c>
      <c r="T529" s="210" t="s">
        <v>3203</v>
      </c>
      <c r="U529" s="115" t="s">
        <v>105</v>
      </c>
      <c r="V529" s="210" t="str">
        <f>IF(W529=0,"out of scope",(INDEX('CostModel Coef'!$C$17:$C$18,W529)))</f>
        <v>out of scope</v>
      </c>
      <c r="W529" s="210">
        <v>0</v>
      </c>
      <c r="X529" s="210"/>
      <c r="Y529" s="116">
        <f>IFERROR(VLOOKUP(C529,LF_lamp!$A$8:$AI$68,35,0)*F529,0)</f>
        <v>2.65</v>
      </c>
      <c r="Z529" s="210"/>
      <c r="AA529" s="229">
        <f>VLOOKUP(D529,LF_Ballast!$A$8:$N$220,14,FALSE)</f>
        <v>0.82499999999999996</v>
      </c>
      <c r="AB529" s="229" t="b">
        <f>VLOOKUP(D529,LF_Ballast!$A$8:$I$220,9,FALSE)="Dimming"</f>
        <v>0</v>
      </c>
      <c r="AC529" s="229" t="b">
        <f>VLOOKUP(D529,LF_Ballast!$A$8:$I$220,4,FALSE)="PS"</f>
        <v>0</v>
      </c>
      <c r="AD529" s="210"/>
      <c r="AE529" s="210">
        <f t="shared" si="81"/>
        <v>1</v>
      </c>
      <c r="AF529" s="184">
        <f t="shared" si="82"/>
        <v>0</v>
      </c>
      <c r="AG529" s="184">
        <f t="shared" si="83"/>
        <v>0</v>
      </c>
      <c r="AH529" s="184">
        <f>VLOOKUP($C529,LF_lamp!$A$8:$H$68,8,FALSE)*AE529</f>
        <v>32</v>
      </c>
      <c r="AI529" s="184">
        <f>VLOOKUP($C529,LF_lamp!$A$8:$H$68,8,FALSE)*AF529</f>
        <v>0</v>
      </c>
      <c r="AJ529" s="184">
        <f>VLOOKUP($C529,LF_lamp!$A$8:$H$68,8,FALSE)*AG529</f>
        <v>0</v>
      </c>
      <c r="AK529" s="184">
        <f t="shared" ref="AK529:AK592" si="90">IF(ISNUMBER($H529),$G529,1)</f>
        <v>1</v>
      </c>
      <c r="AL529" s="184">
        <f t="shared" si="84"/>
        <v>0</v>
      </c>
      <c r="AM529" s="184">
        <f t="shared" si="85"/>
        <v>0</v>
      </c>
      <c r="AN529" s="184"/>
      <c r="AO529" s="184" t="str">
        <f>IF($W529&gt;0,INDEX('CostModel Coef'!D$17:D$18,$W529),"")</f>
        <v/>
      </c>
      <c r="AP529" s="184" t="str">
        <f>IF($W529&gt;0,INDEX('CostModel Coef'!E$17:E$18,$W529),"")</f>
        <v/>
      </c>
      <c r="AQ529" s="184" t="str">
        <f>IF($W529&gt;0,INDEX('CostModel Coef'!F$17:F$18,$W529),"")</f>
        <v/>
      </c>
      <c r="AR529" s="184" t="str">
        <f>IF($W529&gt;0,INDEX('CostModel Coef'!G$17:G$18,$W529),"")</f>
        <v/>
      </c>
      <c r="AS529" s="184" t="str">
        <f>IF($W529&gt;0,INDEX('CostModel Coef'!H$17:H$18,$W529),"")</f>
        <v/>
      </c>
      <c r="AT529" s="184" t="str">
        <f>IF($W529&gt;0,INDEX('CostModel Coef'!I$17:I$18,$W529),"")</f>
        <v/>
      </c>
      <c r="AU529" s="184" t="str">
        <f>IF($W529&gt;0,INDEX('CostModel Coef'!J$17:J$18,$W529),"")</f>
        <v/>
      </c>
      <c r="AV529" s="184" t="str">
        <f>IF($W529&gt;0,INDEX('CostModel Coef'!K$17:K$18,$W529),"")</f>
        <v/>
      </c>
      <c r="AW529" s="184" t="str">
        <f>IF($W529&gt;0,INDEX('CostModel Coef'!L$17:L$18,$W529),"")</f>
        <v/>
      </c>
      <c r="AX529" s="184" t="str">
        <f>IF($W529&gt;0,INDEX('CostModel Coef'!M$17:M$18,$W529),"")</f>
        <v/>
      </c>
      <c r="AY529" s="184" t="str">
        <f>IF($W529&gt;0,INDEX('CostModel Coef'!N$17:N$18,$W529),"")</f>
        <v/>
      </c>
      <c r="AZ529" s="184" t="str">
        <f>IF($W529&gt;0,INDEX('CostModel Coef'!O$17:O$18,$W529),"")</f>
        <v/>
      </c>
      <c r="BA529" s="184"/>
      <c r="BB529" s="116">
        <f t="shared" si="89"/>
        <v>0</v>
      </c>
      <c r="BC529" s="116">
        <f t="shared" si="86"/>
        <v>0</v>
      </c>
      <c r="BD529" s="116">
        <f t="shared" si="87"/>
        <v>0</v>
      </c>
      <c r="BE529" s="210"/>
      <c r="BF529" s="196" t="str">
        <f t="shared" si="88"/>
        <v/>
      </c>
      <c r="BG529" s="210"/>
      <c r="BH529" s="210"/>
    </row>
    <row r="530" spans="1:60" hidden="1">
      <c r="A530" s="210" t="s">
        <v>3204</v>
      </c>
      <c r="B530" s="210" t="s">
        <v>1317</v>
      </c>
      <c r="C530" s="210" t="s">
        <v>1277</v>
      </c>
      <c r="D530" s="210" t="s">
        <v>1744</v>
      </c>
      <c r="E530" s="210" t="s">
        <v>129</v>
      </c>
      <c r="F530" s="210">
        <v>4</v>
      </c>
      <c r="G530" s="210">
        <v>1</v>
      </c>
      <c r="H530" s="210">
        <v>4</v>
      </c>
      <c r="I530" s="210">
        <v>105</v>
      </c>
      <c r="J530" s="210" t="s">
        <v>3205</v>
      </c>
      <c r="K530" s="210" t="s">
        <v>83</v>
      </c>
      <c r="L530" s="210">
        <v>105</v>
      </c>
      <c r="M530" s="210"/>
      <c r="N530" s="210" t="s">
        <v>123</v>
      </c>
      <c r="O530" s="210"/>
      <c r="P530" s="210" t="s">
        <v>1799</v>
      </c>
      <c r="Q530" s="210" t="s">
        <v>129</v>
      </c>
      <c r="R530" s="210"/>
      <c r="S530" s="210" t="s">
        <v>111</v>
      </c>
      <c r="T530" s="210" t="s">
        <v>3206</v>
      </c>
      <c r="U530" s="115" t="s">
        <v>105</v>
      </c>
      <c r="V530" s="210" t="str">
        <f>IF(W530=0,"out of scope",(INDEX('CostModel Coef'!$C$17:$C$18,W530)))</f>
        <v>out of scope</v>
      </c>
      <c r="W530" s="210">
        <v>0</v>
      </c>
      <c r="X530" s="210"/>
      <c r="Y530" s="116">
        <f>IFERROR(VLOOKUP(C530,LF_lamp!$A$8:$AI$68,35,0)*F530,0)</f>
        <v>10.6</v>
      </c>
      <c r="Z530" s="210"/>
      <c r="AA530" s="229">
        <f>VLOOKUP(D530,LF_Ballast!$A$8:$N$220,14,FALSE)</f>
        <v>0.82499999999999996</v>
      </c>
      <c r="AB530" s="229" t="b">
        <f>VLOOKUP(D530,LF_Ballast!$A$8:$I$220,9,FALSE)="Dimming"</f>
        <v>0</v>
      </c>
      <c r="AC530" s="229" t="b">
        <f>VLOOKUP(D530,LF_Ballast!$A$8:$I$220,4,FALSE)="PS"</f>
        <v>0</v>
      </c>
      <c r="AD530" s="210"/>
      <c r="AE530" s="210">
        <f t="shared" si="81"/>
        <v>4</v>
      </c>
      <c r="AF530" s="184">
        <f t="shared" si="82"/>
        <v>0</v>
      </c>
      <c r="AG530" s="184">
        <f t="shared" si="83"/>
        <v>0</v>
      </c>
      <c r="AH530" s="184">
        <f>VLOOKUP($C530,LF_lamp!$A$8:$H$68,8,FALSE)*AE530</f>
        <v>128</v>
      </c>
      <c r="AI530" s="184">
        <f>VLOOKUP($C530,LF_lamp!$A$8:$H$68,8,FALSE)*AF530</f>
        <v>0</v>
      </c>
      <c r="AJ530" s="184">
        <f>VLOOKUP($C530,LF_lamp!$A$8:$H$68,8,FALSE)*AG530</f>
        <v>0</v>
      </c>
      <c r="AK530" s="184">
        <f t="shared" si="90"/>
        <v>1</v>
      </c>
      <c r="AL530" s="184">
        <f t="shared" si="84"/>
        <v>0</v>
      </c>
      <c r="AM530" s="184">
        <f t="shared" si="85"/>
        <v>0</v>
      </c>
      <c r="AN530" s="184"/>
      <c r="AO530" s="184" t="str">
        <f>IF($W530&gt;0,INDEX('CostModel Coef'!D$17:D$18,$W530),"")</f>
        <v/>
      </c>
      <c r="AP530" s="184" t="str">
        <f>IF($W530&gt;0,INDEX('CostModel Coef'!E$17:E$18,$W530),"")</f>
        <v/>
      </c>
      <c r="AQ530" s="184" t="str">
        <f>IF($W530&gt;0,INDEX('CostModel Coef'!F$17:F$18,$W530),"")</f>
        <v/>
      </c>
      <c r="AR530" s="184" t="str">
        <f>IF($W530&gt;0,INDEX('CostModel Coef'!G$17:G$18,$W530),"")</f>
        <v/>
      </c>
      <c r="AS530" s="184" t="str">
        <f>IF($W530&gt;0,INDEX('CostModel Coef'!H$17:H$18,$W530),"")</f>
        <v/>
      </c>
      <c r="AT530" s="184" t="str">
        <f>IF($W530&gt;0,INDEX('CostModel Coef'!I$17:I$18,$W530),"")</f>
        <v/>
      </c>
      <c r="AU530" s="184" t="str">
        <f>IF($W530&gt;0,INDEX('CostModel Coef'!J$17:J$18,$W530),"")</f>
        <v/>
      </c>
      <c r="AV530" s="184" t="str">
        <f>IF($W530&gt;0,INDEX('CostModel Coef'!K$17:K$18,$W530),"")</f>
        <v/>
      </c>
      <c r="AW530" s="184" t="str">
        <f>IF($W530&gt;0,INDEX('CostModel Coef'!L$17:L$18,$W530),"")</f>
        <v/>
      </c>
      <c r="AX530" s="184" t="str">
        <f>IF($W530&gt;0,INDEX('CostModel Coef'!M$17:M$18,$W530),"")</f>
        <v/>
      </c>
      <c r="AY530" s="184" t="str">
        <f>IF($W530&gt;0,INDEX('CostModel Coef'!N$17:N$18,$W530),"")</f>
        <v/>
      </c>
      <c r="AZ530" s="184" t="str">
        <f>IF($W530&gt;0,INDEX('CostModel Coef'!O$17:O$18,$W530),"")</f>
        <v/>
      </c>
      <c r="BA530" s="184"/>
      <c r="BB530" s="116">
        <f t="shared" si="89"/>
        <v>0</v>
      </c>
      <c r="BC530" s="116">
        <f t="shared" si="86"/>
        <v>0</v>
      </c>
      <c r="BD530" s="116">
        <f t="shared" si="87"/>
        <v>0</v>
      </c>
      <c r="BE530" s="210"/>
      <c r="BF530" s="196" t="str">
        <f t="shared" si="88"/>
        <v/>
      </c>
      <c r="BG530" s="210"/>
      <c r="BH530" s="210"/>
    </row>
    <row r="531" spans="1:60" hidden="1">
      <c r="A531" s="210" t="s">
        <v>3207</v>
      </c>
      <c r="B531" s="210" t="s">
        <v>1317</v>
      </c>
      <c r="C531" s="210" t="s">
        <v>1277</v>
      </c>
      <c r="D531" s="210" t="s">
        <v>1744</v>
      </c>
      <c r="E531" s="210" t="s">
        <v>129</v>
      </c>
      <c r="F531" s="210">
        <v>1</v>
      </c>
      <c r="G531" s="210">
        <v>0.33</v>
      </c>
      <c r="H531" s="210">
        <v>3</v>
      </c>
      <c r="I531" s="210">
        <v>25</v>
      </c>
      <c r="J531" s="210" t="s">
        <v>3208</v>
      </c>
      <c r="K531" s="210" t="s">
        <v>83</v>
      </c>
      <c r="L531" s="210">
        <v>25</v>
      </c>
      <c r="M531" s="210"/>
      <c r="N531" s="210" t="s">
        <v>123</v>
      </c>
      <c r="O531" s="210"/>
      <c r="P531" s="210" t="s">
        <v>1799</v>
      </c>
      <c r="Q531" s="210" t="s">
        <v>129</v>
      </c>
      <c r="R531" s="210"/>
      <c r="S531" s="210" t="s">
        <v>111</v>
      </c>
      <c r="T531" s="210" t="s">
        <v>3209</v>
      </c>
      <c r="U531" s="115" t="s">
        <v>105</v>
      </c>
      <c r="V531" s="210" t="str">
        <f>IF(W531=0,"out of scope",(INDEX('CostModel Coef'!$C$17:$C$18,W531)))</f>
        <v>out of scope</v>
      </c>
      <c r="W531" s="210">
        <v>0</v>
      </c>
      <c r="X531" s="210"/>
      <c r="Y531" s="116">
        <f>IFERROR(VLOOKUP(C531,LF_lamp!$A$8:$AI$68,35,0)*F531,0)</f>
        <v>2.65</v>
      </c>
      <c r="Z531" s="210"/>
      <c r="AA531" s="229">
        <f>VLOOKUP(D531,LF_Ballast!$A$8:$N$220,14,FALSE)</f>
        <v>0.82499999999999996</v>
      </c>
      <c r="AB531" s="229" t="b">
        <f>VLOOKUP(D531,LF_Ballast!$A$8:$I$220,9,FALSE)="Dimming"</f>
        <v>0</v>
      </c>
      <c r="AC531" s="229" t="b">
        <f>VLOOKUP(D531,LF_Ballast!$A$8:$I$220,4,FALSE)="PS"</f>
        <v>0</v>
      </c>
      <c r="AD531" s="210"/>
      <c r="AE531" s="210">
        <f t="shared" si="81"/>
        <v>3</v>
      </c>
      <c r="AF531" s="184">
        <f t="shared" si="82"/>
        <v>0</v>
      </c>
      <c r="AG531" s="184">
        <f t="shared" si="83"/>
        <v>0</v>
      </c>
      <c r="AH531" s="184">
        <f>VLOOKUP($C531,LF_lamp!$A$8:$H$68,8,FALSE)*AE531</f>
        <v>96</v>
      </c>
      <c r="AI531" s="184">
        <f>VLOOKUP($C531,LF_lamp!$A$8:$H$68,8,FALSE)*AF531</f>
        <v>0</v>
      </c>
      <c r="AJ531" s="184">
        <f>VLOOKUP($C531,LF_lamp!$A$8:$H$68,8,FALSE)*AG531</f>
        <v>0</v>
      </c>
      <c r="AK531" s="184">
        <f t="shared" si="90"/>
        <v>0.33</v>
      </c>
      <c r="AL531" s="184">
        <f t="shared" si="84"/>
        <v>0</v>
      </c>
      <c r="AM531" s="184">
        <f t="shared" si="85"/>
        <v>0</v>
      </c>
      <c r="AN531" s="184"/>
      <c r="AO531" s="184" t="str">
        <f>IF($W531&gt;0,INDEX('CostModel Coef'!D$17:D$18,$W531),"")</f>
        <v/>
      </c>
      <c r="AP531" s="184" t="str">
        <f>IF($W531&gt;0,INDEX('CostModel Coef'!E$17:E$18,$W531),"")</f>
        <v/>
      </c>
      <c r="AQ531" s="184" t="str">
        <f>IF($W531&gt;0,INDEX('CostModel Coef'!F$17:F$18,$W531),"")</f>
        <v/>
      </c>
      <c r="AR531" s="184" t="str">
        <f>IF($W531&gt;0,INDEX('CostModel Coef'!G$17:G$18,$W531),"")</f>
        <v/>
      </c>
      <c r="AS531" s="184" t="str">
        <f>IF($W531&gt;0,INDEX('CostModel Coef'!H$17:H$18,$W531),"")</f>
        <v/>
      </c>
      <c r="AT531" s="184" t="str">
        <f>IF($W531&gt;0,INDEX('CostModel Coef'!I$17:I$18,$W531),"")</f>
        <v/>
      </c>
      <c r="AU531" s="184" t="str">
        <f>IF($W531&gt;0,INDEX('CostModel Coef'!J$17:J$18,$W531),"")</f>
        <v/>
      </c>
      <c r="AV531" s="184" t="str">
        <f>IF($W531&gt;0,INDEX('CostModel Coef'!K$17:K$18,$W531),"")</f>
        <v/>
      </c>
      <c r="AW531" s="184" t="str">
        <f>IF($W531&gt;0,INDEX('CostModel Coef'!L$17:L$18,$W531),"")</f>
        <v/>
      </c>
      <c r="AX531" s="184" t="str">
        <f>IF($W531&gt;0,INDEX('CostModel Coef'!M$17:M$18,$W531),"")</f>
        <v/>
      </c>
      <c r="AY531" s="184" t="str">
        <f>IF($W531&gt;0,INDEX('CostModel Coef'!N$17:N$18,$W531),"")</f>
        <v/>
      </c>
      <c r="AZ531" s="184" t="str">
        <f>IF($W531&gt;0,INDEX('CostModel Coef'!O$17:O$18,$W531),"")</f>
        <v/>
      </c>
      <c r="BA531" s="184"/>
      <c r="BB531" s="116">
        <f t="shared" si="89"/>
        <v>0</v>
      </c>
      <c r="BC531" s="116">
        <f t="shared" si="86"/>
        <v>0</v>
      </c>
      <c r="BD531" s="116">
        <f t="shared" si="87"/>
        <v>0</v>
      </c>
      <c r="BE531" s="210"/>
      <c r="BF531" s="196" t="str">
        <f t="shared" si="88"/>
        <v/>
      </c>
      <c r="BG531" s="210"/>
      <c r="BH531" s="210"/>
    </row>
    <row r="532" spans="1:60" hidden="1">
      <c r="A532" s="210" t="s">
        <v>3210</v>
      </c>
      <c r="B532" s="210" t="s">
        <v>1317</v>
      </c>
      <c r="C532" s="210" t="s">
        <v>1277</v>
      </c>
      <c r="D532" s="210" t="s">
        <v>1744</v>
      </c>
      <c r="E532" s="210" t="s">
        <v>129</v>
      </c>
      <c r="F532" s="210">
        <v>1</v>
      </c>
      <c r="G532" s="210">
        <v>0.25</v>
      </c>
      <c r="H532" s="210">
        <v>4</v>
      </c>
      <c r="I532" s="210">
        <v>26</v>
      </c>
      <c r="J532" s="210" t="s">
        <v>3211</v>
      </c>
      <c r="K532" s="210" t="s">
        <v>83</v>
      </c>
      <c r="L532" s="210">
        <v>26</v>
      </c>
      <c r="M532" s="210"/>
      <c r="N532" s="210" t="s">
        <v>123</v>
      </c>
      <c r="O532" s="210"/>
      <c r="P532" s="210" t="s">
        <v>1799</v>
      </c>
      <c r="Q532" s="210" t="s">
        <v>129</v>
      </c>
      <c r="R532" s="210"/>
      <c r="S532" s="210" t="s">
        <v>111</v>
      </c>
      <c r="T532" s="210" t="s">
        <v>3212</v>
      </c>
      <c r="U532" s="115" t="s">
        <v>105</v>
      </c>
      <c r="V532" s="210" t="str">
        <f>IF(W532=0,"out of scope",(INDEX('CostModel Coef'!$C$17:$C$18,W532)))</f>
        <v>out of scope</v>
      </c>
      <c r="W532" s="210">
        <v>0</v>
      </c>
      <c r="X532" s="210"/>
      <c r="Y532" s="116">
        <f>IFERROR(VLOOKUP(C532,LF_lamp!$A$8:$AI$68,35,0)*F532,0)</f>
        <v>2.65</v>
      </c>
      <c r="Z532" s="210"/>
      <c r="AA532" s="229">
        <f>VLOOKUP(D532,LF_Ballast!$A$8:$N$220,14,FALSE)</f>
        <v>0.82499999999999996</v>
      </c>
      <c r="AB532" s="229" t="b">
        <f>VLOOKUP(D532,LF_Ballast!$A$8:$I$220,9,FALSE)="Dimming"</f>
        <v>0</v>
      </c>
      <c r="AC532" s="229" t="b">
        <f>VLOOKUP(D532,LF_Ballast!$A$8:$I$220,4,FALSE)="PS"</f>
        <v>0</v>
      </c>
      <c r="AD532" s="210"/>
      <c r="AE532" s="210">
        <f t="shared" si="81"/>
        <v>4</v>
      </c>
      <c r="AF532" s="184">
        <f t="shared" si="82"/>
        <v>0</v>
      </c>
      <c r="AG532" s="184">
        <f t="shared" si="83"/>
        <v>0</v>
      </c>
      <c r="AH532" s="184">
        <f>VLOOKUP($C532,LF_lamp!$A$8:$H$68,8,FALSE)*AE532</f>
        <v>128</v>
      </c>
      <c r="AI532" s="184">
        <f>VLOOKUP($C532,LF_lamp!$A$8:$H$68,8,FALSE)*AF532</f>
        <v>0</v>
      </c>
      <c r="AJ532" s="184">
        <f>VLOOKUP($C532,LF_lamp!$A$8:$H$68,8,FALSE)*AG532</f>
        <v>0</v>
      </c>
      <c r="AK532" s="184">
        <f t="shared" si="90"/>
        <v>0.25</v>
      </c>
      <c r="AL532" s="184">
        <f t="shared" si="84"/>
        <v>0</v>
      </c>
      <c r="AM532" s="184">
        <f t="shared" si="85"/>
        <v>0</v>
      </c>
      <c r="AN532" s="184"/>
      <c r="AO532" s="184" t="str">
        <f>IF($W532&gt;0,INDEX('CostModel Coef'!D$17:D$18,$W532),"")</f>
        <v/>
      </c>
      <c r="AP532" s="184" t="str">
        <f>IF($W532&gt;0,INDEX('CostModel Coef'!E$17:E$18,$W532),"")</f>
        <v/>
      </c>
      <c r="AQ532" s="184" t="str">
        <f>IF($W532&gt;0,INDEX('CostModel Coef'!F$17:F$18,$W532),"")</f>
        <v/>
      </c>
      <c r="AR532" s="184" t="str">
        <f>IF($W532&gt;0,INDEX('CostModel Coef'!G$17:G$18,$W532),"")</f>
        <v/>
      </c>
      <c r="AS532" s="184" t="str">
        <f>IF($W532&gt;0,INDEX('CostModel Coef'!H$17:H$18,$W532),"")</f>
        <v/>
      </c>
      <c r="AT532" s="184" t="str">
        <f>IF($W532&gt;0,INDEX('CostModel Coef'!I$17:I$18,$W532),"")</f>
        <v/>
      </c>
      <c r="AU532" s="184" t="str">
        <f>IF($W532&gt;0,INDEX('CostModel Coef'!J$17:J$18,$W532),"")</f>
        <v/>
      </c>
      <c r="AV532" s="184" t="str">
        <f>IF($W532&gt;0,INDEX('CostModel Coef'!K$17:K$18,$W532),"")</f>
        <v/>
      </c>
      <c r="AW532" s="184" t="str">
        <f>IF($W532&gt;0,INDEX('CostModel Coef'!L$17:L$18,$W532),"")</f>
        <v/>
      </c>
      <c r="AX532" s="184" t="str">
        <f>IF($W532&gt;0,INDEX('CostModel Coef'!M$17:M$18,$W532),"")</f>
        <v/>
      </c>
      <c r="AY532" s="184" t="str">
        <f>IF($W532&gt;0,INDEX('CostModel Coef'!N$17:N$18,$W532),"")</f>
        <v/>
      </c>
      <c r="AZ532" s="184" t="str">
        <f>IF($W532&gt;0,INDEX('CostModel Coef'!O$17:O$18,$W532),"")</f>
        <v/>
      </c>
      <c r="BA532" s="184"/>
      <c r="BB532" s="116">
        <f t="shared" si="89"/>
        <v>0</v>
      </c>
      <c r="BC532" s="116">
        <f t="shared" si="86"/>
        <v>0</v>
      </c>
      <c r="BD532" s="116">
        <f t="shared" si="87"/>
        <v>0</v>
      </c>
      <c r="BE532" s="210"/>
      <c r="BF532" s="196" t="str">
        <f t="shared" si="88"/>
        <v/>
      </c>
      <c r="BG532" s="210"/>
      <c r="BH532" s="210"/>
    </row>
    <row r="533" spans="1:60" hidden="1">
      <c r="A533" s="210" t="s">
        <v>3213</v>
      </c>
      <c r="B533" s="210" t="s">
        <v>1317</v>
      </c>
      <c r="C533" s="210" t="s">
        <v>1277</v>
      </c>
      <c r="D533" s="210" t="s">
        <v>1744</v>
      </c>
      <c r="E533" s="210" t="s">
        <v>129</v>
      </c>
      <c r="F533" s="210">
        <v>2</v>
      </c>
      <c r="G533" s="210">
        <v>0.5</v>
      </c>
      <c r="H533" s="210">
        <v>4</v>
      </c>
      <c r="I533" s="210">
        <v>53</v>
      </c>
      <c r="J533" s="210" t="s">
        <v>3214</v>
      </c>
      <c r="K533" s="210" t="s">
        <v>83</v>
      </c>
      <c r="L533" s="210">
        <v>53</v>
      </c>
      <c r="M533" s="210"/>
      <c r="N533" s="210" t="s">
        <v>123</v>
      </c>
      <c r="O533" s="210"/>
      <c r="P533" s="210" t="s">
        <v>1799</v>
      </c>
      <c r="Q533" s="210" t="s">
        <v>129</v>
      </c>
      <c r="R533" s="210"/>
      <c r="S533" s="210" t="s">
        <v>111</v>
      </c>
      <c r="T533" s="210" t="s">
        <v>3215</v>
      </c>
      <c r="U533" s="115" t="s">
        <v>105</v>
      </c>
      <c r="V533" s="210" t="str">
        <f>IF(W533=0,"out of scope",(INDEX('CostModel Coef'!$C$17:$C$18,W533)))</f>
        <v>out of scope</v>
      </c>
      <c r="W533" s="210">
        <v>0</v>
      </c>
      <c r="X533" s="210"/>
      <c r="Y533" s="116">
        <f>IFERROR(VLOOKUP(C533,LF_lamp!$A$8:$AI$68,35,0)*F533,0)</f>
        <v>5.3</v>
      </c>
      <c r="Z533" s="210"/>
      <c r="AA533" s="229">
        <f>VLOOKUP(D533,LF_Ballast!$A$8:$N$220,14,FALSE)</f>
        <v>0.82499999999999996</v>
      </c>
      <c r="AB533" s="229" t="b">
        <f>VLOOKUP(D533,LF_Ballast!$A$8:$I$220,9,FALSE)="Dimming"</f>
        <v>0</v>
      </c>
      <c r="AC533" s="229" t="b">
        <f>VLOOKUP(D533,LF_Ballast!$A$8:$I$220,4,FALSE)="PS"</f>
        <v>0</v>
      </c>
      <c r="AD533" s="210"/>
      <c r="AE533" s="210">
        <f t="shared" si="81"/>
        <v>4</v>
      </c>
      <c r="AF533" s="184">
        <f t="shared" si="82"/>
        <v>0</v>
      </c>
      <c r="AG533" s="184">
        <f t="shared" si="83"/>
        <v>0</v>
      </c>
      <c r="AH533" s="184">
        <f>VLOOKUP($C533,LF_lamp!$A$8:$H$68,8,FALSE)*AE533</f>
        <v>128</v>
      </c>
      <c r="AI533" s="184">
        <f>VLOOKUP($C533,LF_lamp!$A$8:$H$68,8,FALSE)*AF533</f>
        <v>0</v>
      </c>
      <c r="AJ533" s="184">
        <f>VLOOKUP($C533,LF_lamp!$A$8:$H$68,8,FALSE)*AG533</f>
        <v>0</v>
      </c>
      <c r="AK533" s="184">
        <f t="shared" si="90"/>
        <v>0.5</v>
      </c>
      <c r="AL533" s="184">
        <f t="shared" si="84"/>
        <v>0</v>
      </c>
      <c r="AM533" s="184">
        <f t="shared" si="85"/>
        <v>0</v>
      </c>
      <c r="AN533" s="184"/>
      <c r="AO533" s="184" t="str">
        <f>IF($W533&gt;0,INDEX('CostModel Coef'!D$17:D$18,$W533),"")</f>
        <v/>
      </c>
      <c r="AP533" s="184" t="str">
        <f>IF($W533&gt;0,INDEX('CostModel Coef'!E$17:E$18,$W533),"")</f>
        <v/>
      </c>
      <c r="AQ533" s="184" t="str">
        <f>IF($W533&gt;0,INDEX('CostModel Coef'!F$17:F$18,$W533),"")</f>
        <v/>
      </c>
      <c r="AR533" s="184" t="str">
        <f>IF($W533&gt;0,INDEX('CostModel Coef'!G$17:G$18,$W533),"")</f>
        <v/>
      </c>
      <c r="AS533" s="184" t="str">
        <f>IF($W533&gt;0,INDEX('CostModel Coef'!H$17:H$18,$W533),"")</f>
        <v/>
      </c>
      <c r="AT533" s="184" t="str">
        <f>IF($W533&gt;0,INDEX('CostModel Coef'!I$17:I$18,$W533),"")</f>
        <v/>
      </c>
      <c r="AU533" s="184" t="str">
        <f>IF($W533&gt;0,INDEX('CostModel Coef'!J$17:J$18,$W533),"")</f>
        <v/>
      </c>
      <c r="AV533" s="184" t="str">
        <f>IF($W533&gt;0,INDEX('CostModel Coef'!K$17:K$18,$W533),"")</f>
        <v/>
      </c>
      <c r="AW533" s="184" t="str">
        <f>IF($W533&gt;0,INDEX('CostModel Coef'!L$17:L$18,$W533),"")</f>
        <v/>
      </c>
      <c r="AX533" s="184" t="str">
        <f>IF($W533&gt;0,INDEX('CostModel Coef'!M$17:M$18,$W533),"")</f>
        <v/>
      </c>
      <c r="AY533" s="184" t="str">
        <f>IF($W533&gt;0,INDEX('CostModel Coef'!N$17:N$18,$W533),"")</f>
        <v/>
      </c>
      <c r="AZ533" s="184" t="str">
        <f>IF($W533&gt;0,INDEX('CostModel Coef'!O$17:O$18,$W533),"")</f>
        <v/>
      </c>
      <c r="BA533" s="184"/>
      <c r="BB533" s="116">
        <f t="shared" si="89"/>
        <v>0</v>
      </c>
      <c r="BC533" s="116">
        <f t="shared" si="86"/>
        <v>0</v>
      </c>
      <c r="BD533" s="116">
        <f t="shared" si="87"/>
        <v>0</v>
      </c>
      <c r="BE533" s="210"/>
      <c r="BF533" s="196" t="str">
        <f t="shared" si="88"/>
        <v/>
      </c>
      <c r="BG533" s="210"/>
      <c r="BH533" s="210"/>
    </row>
    <row r="534" spans="1:60" hidden="1">
      <c r="A534" s="210" t="s">
        <v>3216</v>
      </c>
      <c r="B534" s="210" t="s">
        <v>203</v>
      </c>
      <c r="C534" s="210" t="s">
        <v>1277</v>
      </c>
      <c r="D534" s="210" t="s">
        <v>1744</v>
      </c>
      <c r="E534" s="210" t="s">
        <v>129</v>
      </c>
      <c r="F534" s="210">
        <v>2</v>
      </c>
      <c r="G534" s="210">
        <v>1</v>
      </c>
      <c r="H534" s="210">
        <v>2</v>
      </c>
      <c r="I534" s="210">
        <v>54</v>
      </c>
      <c r="J534" s="210" t="s">
        <v>3217</v>
      </c>
      <c r="K534" s="210" t="s">
        <v>83</v>
      </c>
      <c r="L534" s="210">
        <v>54</v>
      </c>
      <c r="M534" s="210"/>
      <c r="N534" s="210" t="s">
        <v>123</v>
      </c>
      <c r="O534" s="210"/>
      <c r="P534" s="210" t="s">
        <v>1799</v>
      </c>
      <c r="Q534" s="210" t="s">
        <v>129</v>
      </c>
      <c r="R534" s="210"/>
      <c r="S534" s="210" t="s">
        <v>111</v>
      </c>
      <c r="T534" s="210" t="s">
        <v>3218</v>
      </c>
      <c r="U534" s="115" t="s">
        <v>105</v>
      </c>
      <c r="V534" s="210" t="str">
        <f>IF(W534=0,"out of scope",(INDEX('CostModel Coef'!$C$17:$C$18,W534)))</f>
        <v>out of scope</v>
      </c>
      <c r="W534" s="210">
        <v>0</v>
      </c>
      <c r="X534" s="210"/>
      <c r="Y534" s="116">
        <f>IFERROR(VLOOKUP(C534,LF_lamp!$A$8:$AI$68,35,0)*F534,0)</f>
        <v>5.3</v>
      </c>
      <c r="Z534" s="210"/>
      <c r="AA534" s="229">
        <f>VLOOKUP(D534,LF_Ballast!$A$8:$N$220,14,FALSE)</f>
        <v>0.82499999999999996</v>
      </c>
      <c r="AB534" s="229" t="b">
        <f>VLOOKUP(D534,LF_Ballast!$A$8:$I$220,9,FALSE)="Dimming"</f>
        <v>0</v>
      </c>
      <c r="AC534" s="229" t="b">
        <f>VLOOKUP(D534,LF_Ballast!$A$8:$I$220,4,FALSE)="PS"</f>
        <v>0</v>
      </c>
      <c r="AD534" s="210"/>
      <c r="AE534" s="210">
        <f t="shared" si="81"/>
        <v>2</v>
      </c>
      <c r="AF534" s="184">
        <f t="shared" si="82"/>
        <v>0</v>
      </c>
      <c r="AG534" s="184">
        <f t="shared" si="83"/>
        <v>0</v>
      </c>
      <c r="AH534" s="184">
        <f>VLOOKUP($C534,LF_lamp!$A$8:$H$68,8,FALSE)*AE534</f>
        <v>64</v>
      </c>
      <c r="AI534" s="184">
        <f>VLOOKUP($C534,LF_lamp!$A$8:$H$68,8,FALSE)*AF534</f>
        <v>0</v>
      </c>
      <c r="AJ534" s="184">
        <f>VLOOKUP($C534,LF_lamp!$A$8:$H$68,8,FALSE)*AG534</f>
        <v>0</v>
      </c>
      <c r="AK534" s="184">
        <f t="shared" si="90"/>
        <v>1</v>
      </c>
      <c r="AL534" s="184">
        <f t="shared" si="84"/>
        <v>0</v>
      </c>
      <c r="AM534" s="184">
        <f t="shared" si="85"/>
        <v>0</v>
      </c>
      <c r="AN534" s="184"/>
      <c r="AO534" s="184" t="str">
        <f>IF($W534&gt;0,INDEX('CostModel Coef'!D$17:D$18,$W534),"")</f>
        <v/>
      </c>
      <c r="AP534" s="184" t="str">
        <f>IF($W534&gt;0,INDEX('CostModel Coef'!E$17:E$18,$W534),"")</f>
        <v/>
      </c>
      <c r="AQ534" s="184" t="str">
        <f>IF($W534&gt;0,INDEX('CostModel Coef'!F$17:F$18,$W534),"")</f>
        <v/>
      </c>
      <c r="AR534" s="184" t="str">
        <f>IF($W534&gt;0,INDEX('CostModel Coef'!G$17:G$18,$W534),"")</f>
        <v/>
      </c>
      <c r="AS534" s="184" t="str">
        <f>IF($W534&gt;0,INDEX('CostModel Coef'!H$17:H$18,$W534),"")</f>
        <v/>
      </c>
      <c r="AT534" s="184" t="str">
        <f>IF($W534&gt;0,INDEX('CostModel Coef'!I$17:I$18,$W534),"")</f>
        <v/>
      </c>
      <c r="AU534" s="184" t="str">
        <f>IF($W534&gt;0,INDEX('CostModel Coef'!J$17:J$18,$W534),"")</f>
        <v/>
      </c>
      <c r="AV534" s="184" t="str">
        <f>IF($W534&gt;0,INDEX('CostModel Coef'!K$17:K$18,$W534),"")</f>
        <v/>
      </c>
      <c r="AW534" s="184" t="str">
        <f>IF($W534&gt;0,INDEX('CostModel Coef'!L$17:L$18,$W534),"")</f>
        <v/>
      </c>
      <c r="AX534" s="184" t="str">
        <f>IF($W534&gt;0,INDEX('CostModel Coef'!M$17:M$18,$W534),"")</f>
        <v/>
      </c>
      <c r="AY534" s="184" t="str">
        <f>IF($W534&gt;0,INDEX('CostModel Coef'!N$17:N$18,$W534),"")</f>
        <v/>
      </c>
      <c r="AZ534" s="184" t="str">
        <f>IF($W534&gt;0,INDEX('CostModel Coef'!O$17:O$18,$W534),"")</f>
        <v/>
      </c>
      <c r="BA534" s="184"/>
      <c r="BB534" s="116">
        <f t="shared" si="89"/>
        <v>0</v>
      </c>
      <c r="BC534" s="116">
        <f t="shared" si="86"/>
        <v>0</v>
      </c>
      <c r="BD534" s="116">
        <f t="shared" si="87"/>
        <v>0</v>
      </c>
      <c r="BE534" s="210"/>
      <c r="BF534" s="196" t="str">
        <f t="shared" si="88"/>
        <v/>
      </c>
      <c r="BG534" s="210"/>
      <c r="BH534" s="210"/>
    </row>
    <row r="535" spans="1:60" hidden="1">
      <c r="A535" s="210" t="s">
        <v>3219</v>
      </c>
      <c r="B535" s="210" t="s">
        <v>1317</v>
      </c>
      <c r="C535" s="210" t="s">
        <v>1277</v>
      </c>
      <c r="D535" s="210" t="s">
        <v>1744</v>
      </c>
      <c r="E535" s="210" t="s">
        <v>129</v>
      </c>
      <c r="F535" s="210">
        <v>3</v>
      </c>
      <c r="G535" s="210">
        <v>1</v>
      </c>
      <c r="H535" s="210">
        <v>3</v>
      </c>
      <c r="I535" s="210">
        <v>76</v>
      </c>
      <c r="J535" s="210" t="s">
        <v>3220</v>
      </c>
      <c r="K535" s="210" t="s">
        <v>83</v>
      </c>
      <c r="L535" s="210">
        <v>76</v>
      </c>
      <c r="M535" s="210"/>
      <c r="N535" s="210" t="s">
        <v>123</v>
      </c>
      <c r="O535" s="210"/>
      <c r="P535" s="210" t="s">
        <v>1799</v>
      </c>
      <c r="Q535" s="210" t="s">
        <v>129</v>
      </c>
      <c r="R535" s="210"/>
      <c r="S535" s="210" t="s">
        <v>111</v>
      </c>
      <c r="T535" s="210" t="s">
        <v>3221</v>
      </c>
      <c r="U535" s="115" t="s">
        <v>105</v>
      </c>
      <c r="V535" s="210" t="str">
        <f>IF(W535=0,"out of scope",(INDEX('CostModel Coef'!$C$17:$C$18,W535)))</f>
        <v>out of scope</v>
      </c>
      <c r="W535" s="210">
        <v>0</v>
      </c>
      <c r="X535" s="210"/>
      <c r="Y535" s="116">
        <f>IFERROR(VLOOKUP(C535,LF_lamp!$A$8:$AI$68,35,0)*F535,0)</f>
        <v>7.9499999999999993</v>
      </c>
      <c r="Z535" s="210"/>
      <c r="AA535" s="229">
        <f>VLOOKUP(D535,LF_Ballast!$A$8:$N$220,14,FALSE)</f>
        <v>0.82499999999999996</v>
      </c>
      <c r="AB535" s="229" t="b">
        <f>VLOOKUP(D535,LF_Ballast!$A$8:$I$220,9,FALSE)="Dimming"</f>
        <v>0</v>
      </c>
      <c r="AC535" s="229" t="b">
        <f>VLOOKUP(D535,LF_Ballast!$A$8:$I$220,4,FALSE)="PS"</f>
        <v>0</v>
      </c>
      <c r="AD535" s="210"/>
      <c r="AE535" s="210">
        <f t="shared" si="81"/>
        <v>3</v>
      </c>
      <c r="AF535" s="184">
        <f t="shared" si="82"/>
        <v>0</v>
      </c>
      <c r="AG535" s="184">
        <f t="shared" si="83"/>
        <v>0</v>
      </c>
      <c r="AH535" s="184">
        <f>VLOOKUP($C535,LF_lamp!$A$8:$H$68,8,FALSE)*AE535</f>
        <v>96</v>
      </c>
      <c r="AI535" s="184">
        <f>VLOOKUP($C535,LF_lamp!$A$8:$H$68,8,FALSE)*AF535</f>
        <v>0</v>
      </c>
      <c r="AJ535" s="184">
        <f>VLOOKUP($C535,LF_lamp!$A$8:$H$68,8,FALSE)*AG535</f>
        <v>0</v>
      </c>
      <c r="AK535" s="184">
        <f t="shared" si="90"/>
        <v>1</v>
      </c>
      <c r="AL535" s="184">
        <f t="shared" si="84"/>
        <v>0</v>
      </c>
      <c r="AM535" s="184">
        <f t="shared" si="85"/>
        <v>0</v>
      </c>
      <c r="AN535" s="184"/>
      <c r="AO535" s="184" t="str">
        <f>IF($W535&gt;0,INDEX('CostModel Coef'!D$17:D$18,$W535),"")</f>
        <v/>
      </c>
      <c r="AP535" s="184" t="str">
        <f>IF($W535&gt;0,INDEX('CostModel Coef'!E$17:E$18,$W535),"")</f>
        <v/>
      </c>
      <c r="AQ535" s="184" t="str">
        <f>IF($W535&gt;0,INDEX('CostModel Coef'!F$17:F$18,$W535),"")</f>
        <v/>
      </c>
      <c r="AR535" s="184" t="str">
        <f>IF($W535&gt;0,INDEX('CostModel Coef'!G$17:G$18,$W535),"")</f>
        <v/>
      </c>
      <c r="AS535" s="184" t="str">
        <f>IF($W535&gt;0,INDEX('CostModel Coef'!H$17:H$18,$W535),"")</f>
        <v/>
      </c>
      <c r="AT535" s="184" t="str">
        <f>IF($W535&gt;0,INDEX('CostModel Coef'!I$17:I$18,$W535),"")</f>
        <v/>
      </c>
      <c r="AU535" s="184" t="str">
        <f>IF($W535&gt;0,INDEX('CostModel Coef'!J$17:J$18,$W535),"")</f>
        <v/>
      </c>
      <c r="AV535" s="184" t="str">
        <f>IF($W535&gt;0,INDEX('CostModel Coef'!K$17:K$18,$W535),"")</f>
        <v/>
      </c>
      <c r="AW535" s="184" t="str">
        <f>IF($W535&gt;0,INDEX('CostModel Coef'!L$17:L$18,$W535),"")</f>
        <v/>
      </c>
      <c r="AX535" s="184" t="str">
        <f>IF($W535&gt;0,INDEX('CostModel Coef'!M$17:M$18,$W535),"")</f>
        <v/>
      </c>
      <c r="AY535" s="184" t="str">
        <f>IF($W535&gt;0,INDEX('CostModel Coef'!N$17:N$18,$W535),"")</f>
        <v/>
      </c>
      <c r="AZ535" s="184" t="str">
        <f>IF($W535&gt;0,INDEX('CostModel Coef'!O$17:O$18,$W535),"")</f>
        <v/>
      </c>
      <c r="BA535" s="184"/>
      <c r="BB535" s="116">
        <f t="shared" si="89"/>
        <v>0</v>
      </c>
      <c r="BC535" s="116">
        <f t="shared" si="86"/>
        <v>0</v>
      </c>
      <c r="BD535" s="116">
        <f t="shared" si="87"/>
        <v>0</v>
      </c>
      <c r="BE535" s="210"/>
      <c r="BF535" s="196" t="str">
        <f t="shared" si="88"/>
        <v/>
      </c>
      <c r="BG535" s="210"/>
      <c r="BH535" s="210"/>
    </row>
    <row r="536" spans="1:60" hidden="1">
      <c r="A536" s="210" t="s">
        <v>3222</v>
      </c>
      <c r="B536" s="210" t="s">
        <v>1317</v>
      </c>
      <c r="C536" s="210" t="s">
        <v>1277</v>
      </c>
      <c r="D536" s="210" t="s">
        <v>1746</v>
      </c>
      <c r="E536" s="210" t="s">
        <v>129</v>
      </c>
      <c r="F536" s="210">
        <v>2</v>
      </c>
      <c r="G536" s="210">
        <v>1</v>
      </c>
      <c r="H536" s="210">
        <v>2</v>
      </c>
      <c r="I536" s="210">
        <v>85</v>
      </c>
      <c r="J536" s="210" t="s">
        <v>3223</v>
      </c>
      <c r="K536" s="210" t="s">
        <v>83</v>
      </c>
      <c r="L536" s="210">
        <v>85</v>
      </c>
      <c r="M536" s="210"/>
      <c r="N536" s="210" t="s">
        <v>123</v>
      </c>
      <c r="O536" s="210"/>
      <c r="P536" s="210" t="s">
        <v>1799</v>
      </c>
      <c r="Q536" s="210" t="s">
        <v>129</v>
      </c>
      <c r="R536" s="210"/>
      <c r="S536" s="210" t="s">
        <v>111</v>
      </c>
      <c r="T536" s="210" t="s">
        <v>3224</v>
      </c>
      <c r="U536" s="115" t="s">
        <v>105</v>
      </c>
      <c r="V536" s="210" t="str">
        <f>IF(W536=0,"out of scope",(INDEX('CostModel Coef'!$C$17:$C$18,W536)))</f>
        <v>out of scope</v>
      </c>
      <c r="W536" s="210">
        <v>0</v>
      </c>
      <c r="X536" s="210"/>
      <c r="Y536" s="116">
        <f>IFERROR(VLOOKUP(C536,LF_lamp!$A$8:$AI$68,35,0)*F536,0)</f>
        <v>5.3</v>
      </c>
      <c r="Z536" s="210"/>
      <c r="AA536" s="229">
        <f>VLOOKUP(D536,LF_Ballast!$A$8:$N$220,14,FALSE)</f>
        <v>1.125</v>
      </c>
      <c r="AB536" s="229" t="b">
        <f>VLOOKUP(D536,LF_Ballast!$A$8:$I$220,9,FALSE)="Dimming"</f>
        <v>0</v>
      </c>
      <c r="AC536" s="229" t="b">
        <f>VLOOKUP(D536,LF_Ballast!$A$8:$I$220,4,FALSE)="PS"</f>
        <v>0</v>
      </c>
      <c r="AD536" s="210"/>
      <c r="AE536" s="210">
        <f t="shared" si="81"/>
        <v>2</v>
      </c>
      <c r="AF536" s="184">
        <f t="shared" si="82"/>
        <v>0</v>
      </c>
      <c r="AG536" s="184">
        <f t="shared" si="83"/>
        <v>0</v>
      </c>
      <c r="AH536" s="184">
        <f>VLOOKUP($C536,LF_lamp!$A$8:$H$68,8,FALSE)*AE536</f>
        <v>64</v>
      </c>
      <c r="AI536" s="184">
        <f>VLOOKUP($C536,LF_lamp!$A$8:$H$68,8,FALSE)*AF536</f>
        <v>0</v>
      </c>
      <c r="AJ536" s="184">
        <f>VLOOKUP($C536,LF_lamp!$A$8:$H$68,8,FALSE)*AG536</f>
        <v>0</v>
      </c>
      <c r="AK536" s="184">
        <f t="shared" si="90"/>
        <v>1</v>
      </c>
      <c r="AL536" s="184">
        <f t="shared" si="84"/>
        <v>0</v>
      </c>
      <c r="AM536" s="184">
        <f t="shared" si="85"/>
        <v>0</v>
      </c>
      <c r="AN536" s="184"/>
      <c r="AO536" s="184" t="str">
        <f>IF($W536&gt;0,INDEX('CostModel Coef'!D$17:D$18,$W536),"")</f>
        <v/>
      </c>
      <c r="AP536" s="184" t="str">
        <f>IF($W536&gt;0,INDEX('CostModel Coef'!E$17:E$18,$W536),"")</f>
        <v/>
      </c>
      <c r="AQ536" s="184" t="str">
        <f>IF($W536&gt;0,INDEX('CostModel Coef'!F$17:F$18,$W536),"")</f>
        <v/>
      </c>
      <c r="AR536" s="184" t="str">
        <f>IF($W536&gt;0,INDEX('CostModel Coef'!G$17:G$18,$W536),"")</f>
        <v/>
      </c>
      <c r="AS536" s="184" t="str">
        <f>IF($W536&gt;0,INDEX('CostModel Coef'!H$17:H$18,$W536),"")</f>
        <v/>
      </c>
      <c r="AT536" s="184" t="str">
        <f>IF($W536&gt;0,INDEX('CostModel Coef'!I$17:I$18,$W536),"")</f>
        <v/>
      </c>
      <c r="AU536" s="184" t="str">
        <f>IF($W536&gt;0,INDEX('CostModel Coef'!J$17:J$18,$W536),"")</f>
        <v/>
      </c>
      <c r="AV536" s="184" t="str">
        <f>IF($W536&gt;0,INDEX('CostModel Coef'!K$17:K$18,$W536),"")</f>
        <v/>
      </c>
      <c r="AW536" s="184" t="str">
        <f>IF($W536&gt;0,INDEX('CostModel Coef'!L$17:L$18,$W536),"")</f>
        <v/>
      </c>
      <c r="AX536" s="184" t="str">
        <f>IF($W536&gt;0,INDEX('CostModel Coef'!M$17:M$18,$W536),"")</f>
        <v/>
      </c>
      <c r="AY536" s="184" t="str">
        <f>IF($W536&gt;0,INDEX('CostModel Coef'!N$17:N$18,$W536),"")</f>
        <v/>
      </c>
      <c r="AZ536" s="184" t="str">
        <f>IF($W536&gt;0,INDEX('CostModel Coef'!O$17:O$18,$W536),"")</f>
        <v/>
      </c>
      <c r="BA536" s="184"/>
      <c r="BB536" s="116">
        <f t="shared" si="89"/>
        <v>0</v>
      </c>
      <c r="BC536" s="116">
        <f t="shared" si="86"/>
        <v>0</v>
      </c>
      <c r="BD536" s="116">
        <f t="shared" si="87"/>
        <v>0</v>
      </c>
      <c r="BE536" s="210"/>
      <c r="BF536" s="196" t="str">
        <f t="shared" si="88"/>
        <v/>
      </c>
      <c r="BG536" s="210"/>
      <c r="BH536" s="210"/>
    </row>
    <row r="537" spans="1:60" hidden="1">
      <c r="A537" s="210" t="s">
        <v>3225</v>
      </c>
      <c r="B537" s="210" t="s">
        <v>1317</v>
      </c>
      <c r="C537" s="210" t="s">
        <v>1277</v>
      </c>
      <c r="D537" s="210" t="s">
        <v>1756</v>
      </c>
      <c r="E537" s="210" t="s">
        <v>129</v>
      </c>
      <c r="F537" s="210">
        <v>3</v>
      </c>
      <c r="G537" s="210">
        <v>1</v>
      </c>
      <c r="H537" s="210">
        <v>3</v>
      </c>
      <c r="I537" s="210">
        <v>110</v>
      </c>
      <c r="J537" s="210" t="s">
        <v>3226</v>
      </c>
      <c r="K537" s="210" t="s">
        <v>83</v>
      </c>
      <c r="L537" s="210">
        <v>110</v>
      </c>
      <c r="M537" s="210"/>
      <c r="N537" s="210" t="s">
        <v>123</v>
      </c>
      <c r="O537" s="210"/>
      <c r="P537" s="210" t="s">
        <v>1799</v>
      </c>
      <c r="Q537" s="210" t="s">
        <v>129</v>
      </c>
      <c r="R537" s="210"/>
      <c r="S537" s="210" t="s">
        <v>111</v>
      </c>
      <c r="T537" s="210" t="s">
        <v>3227</v>
      </c>
      <c r="U537" s="115" t="s">
        <v>105</v>
      </c>
      <c r="V537" s="210" t="str">
        <f>IF(W537=0,"out of scope",(INDEX('CostModel Coef'!$C$17:$C$18,W537)))</f>
        <v>MagRS</v>
      </c>
      <c r="W537" s="210">
        <v>1</v>
      </c>
      <c r="X537" s="210"/>
      <c r="Y537" s="116">
        <f>IFERROR(VLOOKUP(C537,LF_lamp!$A$8:$AI$68,35,0)*F537,0)</f>
        <v>7.9499999999999993</v>
      </c>
      <c r="Z537" s="210"/>
      <c r="AA537" s="229">
        <f>VLOOKUP(D537,LF_Ballast!$A$8:$N$220,14,FALSE)</f>
        <v>0.9</v>
      </c>
      <c r="AB537" s="229" t="b">
        <f>VLOOKUP(D537,LF_Ballast!$A$8:$I$220,9,FALSE)="Dimming"</f>
        <v>0</v>
      </c>
      <c r="AC537" s="229" t="b">
        <f>VLOOKUP(D537,LF_Ballast!$A$8:$I$220,4,FALSE)="PS"</f>
        <v>0</v>
      </c>
      <c r="AD537" s="210"/>
      <c r="AE537" s="210">
        <f t="shared" si="81"/>
        <v>3</v>
      </c>
      <c r="AF537" s="184">
        <f t="shared" si="82"/>
        <v>0</v>
      </c>
      <c r="AG537" s="184">
        <f t="shared" si="83"/>
        <v>0</v>
      </c>
      <c r="AH537" s="184">
        <f>VLOOKUP($C537,LF_lamp!$A$8:$H$68,8,FALSE)*AE537</f>
        <v>96</v>
      </c>
      <c r="AI537" s="184">
        <f>VLOOKUP($C537,LF_lamp!$A$8:$H$68,8,FALSE)*AF537</f>
        <v>0</v>
      </c>
      <c r="AJ537" s="184">
        <f>VLOOKUP($C537,LF_lamp!$A$8:$H$68,8,FALSE)*AG537</f>
        <v>0</v>
      </c>
      <c r="AK537" s="184">
        <f t="shared" si="90"/>
        <v>1</v>
      </c>
      <c r="AL537" s="184">
        <f t="shared" si="84"/>
        <v>0</v>
      </c>
      <c r="AM537" s="184">
        <f t="shared" si="85"/>
        <v>0</v>
      </c>
      <c r="AN537" s="184"/>
      <c r="AO537" s="184">
        <f>IF($W537&gt;0,INDEX('CostModel Coef'!D$17:D$18,$W537),"")</f>
        <v>14.69</v>
      </c>
      <c r="AP537" s="184">
        <f>IF($W537&gt;0,INDEX('CostModel Coef'!E$17:E$18,$W537),"")</f>
        <v>0.4</v>
      </c>
      <c r="AQ537" s="184">
        <f>IF($W537&gt;0,INDEX('CostModel Coef'!F$17:F$18,$W537),"")</f>
        <v>9</v>
      </c>
      <c r="AR537" s="184">
        <f>IF($W537&gt;0,INDEX('CostModel Coef'!G$17:G$18,$W537),"")</f>
        <v>604</v>
      </c>
      <c r="AS537" s="184">
        <f>IF($W537&gt;0,INDEX('CostModel Coef'!H$17:H$18,$W537),"")</f>
        <v>10.56</v>
      </c>
      <c r="AT537" s="184">
        <f>IF($W537&gt;0,INDEX('CostModel Coef'!I$17:I$18,$W537),"")</f>
        <v>0.6</v>
      </c>
      <c r="AU537" s="184">
        <f>IF($W537&gt;0,INDEX('CostModel Coef'!J$17:J$18,$W537),"")</f>
        <v>1.2</v>
      </c>
      <c r="AV537" s="184">
        <f>IF($W537&gt;0,INDEX('CostModel Coef'!K$17:K$18,$W537),"")</f>
        <v>30.78</v>
      </c>
      <c r="AW537" s="184">
        <f>IF($W537&gt;0,INDEX('CostModel Coef'!L$17:L$18,$W537),"")</f>
        <v>0</v>
      </c>
      <c r="AX537" s="184">
        <f>IF($W537&gt;0,INDEX('CostModel Coef'!M$17:M$18,$W537),"")</f>
        <v>40.89</v>
      </c>
      <c r="AY537" s="184">
        <f>IF($W537&gt;0,INDEX('CostModel Coef'!N$17:N$18,$W537),"")</f>
        <v>0</v>
      </c>
      <c r="AZ537" s="184">
        <f>IF($W537&gt;0,INDEX('CostModel Coef'!O$17:O$18,$W537),"")</f>
        <v>0</v>
      </c>
      <c r="BA537" s="184"/>
      <c r="BB537" s="116">
        <f t="shared" si="89"/>
        <v>103.48400000000001</v>
      </c>
      <c r="BC537" s="116">
        <f t="shared" si="86"/>
        <v>0</v>
      </c>
      <c r="BD537" s="116">
        <f t="shared" si="87"/>
        <v>0</v>
      </c>
      <c r="BE537" s="210"/>
      <c r="BF537" s="196">
        <f t="shared" si="88"/>
        <v>111.43</v>
      </c>
      <c r="BG537" s="210"/>
      <c r="BH537" s="210"/>
    </row>
    <row r="538" spans="1:60" hidden="1">
      <c r="A538" s="210" t="s">
        <v>3228</v>
      </c>
      <c r="B538" s="210" t="s">
        <v>1317</v>
      </c>
      <c r="C538" s="210" t="s">
        <v>1277</v>
      </c>
      <c r="D538" s="210" t="s">
        <v>1756</v>
      </c>
      <c r="E538" s="210" t="s">
        <v>129</v>
      </c>
      <c r="F538" s="210">
        <v>4</v>
      </c>
      <c r="G538" s="210">
        <v>2</v>
      </c>
      <c r="H538" s="210">
        <v>2</v>
      </c>
      <c r="I538" s="210">
        <v>142</v>
      </c>
      <c r="J538" s="210" t="s">
        <v>3229</v>
      </c>
      <c r="K538" s="210" t="s">
        <v>83</v>
      </c>
      <c r="L538" s="210">
        <v>142</v>
      </c>
      <c r="M538" s="210"/>
      <c r="N538" s="210" t="s">
        <v>123</v>
      </c>
      <c r="O538" s="210"/>
      <c r="P538" s="210" t="s">
        <v>1799</v>
      </c>
      <c r="Q538" s="210" t="s">
        <v>129</v>
      </c>
      <c r="R538" s="210"/>
      <c r="S538" s="210" t="s">
        <v>111</v>
      </c>
      <c r="T538" s="210" t="s">
        <v>3230</v>
      </c>
      <c r="U538" s="115" t="s">
        <v>105</v>
      </c>
      <c r="V538" s="210" t="str">
        <f>IF(W538=0,"out of scope",(INDEX('CostModel Coef'!$C$17:$C$18,W538)))</f>
        <v>MagRS</v>
      </c>
      <c r="W538" s="210">
        <v>1</v>
      </c>
      <c r="X538" s="210"/>
      <c r="Y538" s="116">
        <f>IFERROR(VLOOKUP(C538,LF_lamp!$A$8:$AI$68,35,0)*F538,0)</f>
        <v>10.6</v>
      </c>
      <c r="Z538" s="210"/>
      <c r="AA538" s="229">
        <f>VLOOKUP(D538,LF_Ballast!$A$8:$N$220,14,FALSE)</f>
        <v>0.9</v>
      </c>
      <c r="AB538" s="229" t="b">
        <f>VLOOKUP(D538,LF_Ballast!$A$8:$I$220,9,FALSE)="Dimming"</f>
        <v>0</v>
      </c>
      <c r="AC538" s="229" t="b">
        <f>VLOOKUP(D538,LF_Ballast!$A$8:$I$220,4,FALSE)="PS"</f>
        <v>0</v>
      </c>
      <c r="AD538" s="210"/>
      <c r="AE538" s="210">
        <f t="shared" si="81"/>
        <v>2</v>
      </c>
      <c r="AF538" s="184">
        <f t="shared" si="82"/>
        <v>0</v>
      </c>
      <c r="AG538" s="184">
        <f t="shared" si="83"/>
        <v>0</v>
      </c>
      <c r="AH538" s="184">
        <f>VLOOKUP($C538,LF_lamp!$A$8:$H$68,8,FALSE)*AE538</f>
        <v>64</v>
      </c>
      <c r="AI538" s="184">
        <f>VLOOKUP($C538,LF_lamp!$A$8:$H$68,8,FALSE)*AF538</f>
        <v>0</v>
      </c>
      <c r="AJ538" s="184">
        <f>VLOOKUP($C538,LF_lamp!$A$8:$H$68,8,FALSE)*AG538</f>
        <v>0</v>
      </c>
      <c r="AK538" s="184">
        <f t="shared" si="90"/>
        <v>2</v>
      </c>
      <c r="AL538" s="184">
        <f t="shared" si="84"/>
        <v>0</v>
      </c>
      <c r="AM538" s="184">
        <f t="shared" si="85"/>
        <v>0</v>
      </c>
      <c r="AN538" s="184"/>
      <c r="AO538" s="184">
        <f>IF($W538&gt;0,INDEX('CostModel Coef'!D$17:D$18,$W538),"")</f>
        <v>14.69</v>
      </c>
      <c r="AP538" s="184">
        <f>IF($W538&gt;0,INDEX('CostModel Coef'!E$17:E$18,$W538),"")</f>
        <v>0.4</v>
      </c>
      <c r="AQ538" s="184">
        <f>IF($W538&gt;0,INDEX('CostModel Coef'!F$17:F$18,$W538),"")</f>
        <v>9</v>
      </c>
      <c r="AR538" s="184">
        <f>IF($W538&gt;0,INDEX('CostModel Coef'!G$17:G$18,$W538),"")</f>
        <v>604</v>
      </c>
      <c r="AS538" s="184">
        <f>IF($W538&gt;0,INDEX('CostModel Coef'!H$17:H$18,$W538),"")</f>
        <v>10.56</v>
      </c>
      <c r="AT538" s="184">
        <f>IF($W538&gt;0,INDEX('CostModel Coef'!I$17:I$18,$W538),"")</f>
        <v>0.6</v>
      </c>
      <c r="AU538" s="184">
        <f>IF($W538&gt;0,INDEX('CostModel Coef'!J$17:J$18,$W538),"")</f>
        <v>1.2</v>
      </c>
      <c r="AV538" s="184">
        <f>IF($W538&gt;0,INDEX('CostModel Coef'!K$17:K$18,$W538),"")</f>
        <v>30.78</v>
      </c>
      <c r="AW538" s="184">
        <f>IF($W538&gt;0,INDEX('CostModel Coef'!L$17:L$18,$W538),"")</f>
        <v>0</v>
      </c>
      <c r="AX538" s="184">
        <f>IF($W538&gt;0,INDEX('CostModel Coef'!M$17:M$18,$W538),"")</f>
        <v>40.89</v>
      </c>
      <c r="AY538" s="184">
        <f>IF($W538&gt;0,INDEX('CostModel Coef'!N$17:N$18,$W538),"")</f>
        <v>0</v>
      </c>
      <c r="AZ538" s="184">
        <f>IF($W538&gt;0,INDEX('CostModel Coef'!O$17:O$18,$W538),"")</f>
        <v>0</v>
      </c>
      <c r="BA538" s="184"/>
      <c r="BB538" s="116">
        <f t="shared" si="89"/>
        <v>181.36799999999999</v>
      </c>
      <c r="BC538" s="116">
        <f t="shared" si="86"/>
        <v>0</v>
      </c>
      <c r="BD538" s="116">
        <f t="shared" si="87"/>
        <v>0</v>
      </c>
      <c r="BE538" s="210"/>
      <c r="BF538" s="196">
        <f t="shared" si="88"/>
        <v>191.97</v>
      </c>
      <c r="BG538" s="210"/>
      <c r="BH538" s="210"/>
    </row>
    <row r="539" spans="1:60" hidden="1">
      <c r="A539" s="210" t="s">
        <v>3231</v>
      </c>
      <c r="B539" s="210" t="s">
        <v>1317</v>
      </c>
      <c r="C539" s="210" t="s">
        <v>1277</v>
      </c>
      <c r="D539" s="210" t="s">
        <v>1756</v>
      </c>
      <c r="E539" s="210" t="s">
        <v>129</v>
      </c>
      <c r="F539" s="210">
        <v>1</v>
      </c>
      <c r="G539" s="210">
        <v>1</v>
      </c>
      <c r="H539" s="210">
        <v>1</v>
      </c>
      <c r="I539" s="210">
        <v>35</v>
      </c>
      <c r="J539" s="210" t="s">
        <v>3232</v>
      </c>
      <c r="K539" s="210" t="s">
        <v>83</v>
      </c>
      <c r="L539" s="210">
        <v>35</v>
      </c>
      <c r="M539" s="210"/>
      <c r="N539" s="210" t="s">
        <v>123</v>
      </c>
      <c r="O539" s="210"/>
      <c r="P539" s="210" t="s">
        <v>1799</v>
      </c>
      <c r="Q539" s="210" t="s">
        <v>129</v>
      </c>
      <c r="R539" s="210"/>
      <c r="S539" s="210" t="s">
        <v>111</v>
      </c>
      <c r="T539" s="210" t="s">
        <v>3233</v>
      </c>
      <c r="U539" s="115" t="s">
        <v>105</v>
      </c>
      <c r="V539" s="210" t="str">
        <f>IF(W539=0,"out of scope",(INDEX('CostModel Coef'!$C$17:$C$18,W539)))</f>
        <v>MagRS</v>
      </c>
      <c r="W539" s="210">
        <v>1</v>
      </c>
      <c r="X539" s="210"/>
      <c r="Y539" s="116">
        <f>IFERROR(VLOOKUP(C539,LF_lamp!$A$8:$AI$68,35,0)*F539,0)</f>
        <v>2.65</v>
      </c>
      <c r="Z539" s="210"/>
      <c r="AA539" s="229">
        <f>VLOOKUP(D539,LF_Ballast!$A$8:$N$220,14,FALSE)</f>
        <v>0.9</v>
      </c>
      <c r="AB539" s="229" t="b">
        <f>VLOOKUP(D539,LF_Ballast!$A$8:$I$220,9,FALSE)="Dimming"</f>
        <v>0</v>
      </c>
      <c r="AC539" s="229" t="b">
        <f>VLOOKUP(D539,LF_Ballast!$A$8:$I$220,4,FALSE)="PS"</f>
        <v>0</v>
      </c>
      <c r="AD539" s="210"/>
      <c r="AE539" s="210">
        <f t="shared" si="81"/>
        <v>1</v>
      </c>
      <c r="AF539" s="184">
        <f t="shared" si="82"/>
        <v>0</v>
      </c>
      <c r="AG539" s="184">
        <f t="shared" si="83"/>
        <v>0</v>
      </c>
      <c r="AH539" s="184">
        <f>VLOOKUP($C539,LF_lamp!$A$8:$H$68,8,FALSE)*AE539</f>
        <v>32</v>
      </c>
      <c r="AI539" s="184">
        <f>VLOOKUP($C539,LF_lamp!$A$8:$H$68,8,FALSE)*AF539</f>
        <v>0</v>
      </c>
      <c r="AJ539" s="184">
        <f>VLOOKUP($C539,LF_lamp!$A$8:$H$68,8,FALSE)*AG539</f>
        <v>0</v>
      </c>
      <c r="AK539" s="184">
        <f t="shared" si="90"/>
        <v>1</v>
      </c>
      <c r="AL539" s="184">
        <f t="shared" si="84"/>
        <v>0</v>
      </c>
      <c r="AM539" s="184">
        <f t="shared" si="85"/>
        <v>0</v>
      </c>
      <c r="AN539" s="184"/>
      <c r="AO539" s="184">
        <f>IF($W539&gt;0,INDEX('CostModel Coef'!D$17:D$18,$W539),"")</f>
        <v>14.69</v>
      </c>
      <c r="AP539" s="184">
        <f>IF($W539&gt;0,INDEX('CostModel Coef'!E$17:E$18,$W539),"")</f>
        <v>0.4</v>
      </c>
      <c r="AQ539" s="184">
        <f>IF($W539&gt;0,INDEX('CostModel Coef'!F$17:F$18,$W539),"")</f>
        <v>9</v>
      </c>
      <c r="AR539" s="184">
        <f>IF($W539&gt;0,INDEX('CostModel Coef'!G$17:G$18,$W539),"")</f>
        <v>604</v>
      </c>
      <c r="AS539" s="184">
        <f>IF($W539&gt;0,INDEX('CostModel Coef'!H$17:H$18,$W539),"")</f>
        <v>10.56</v>
      </c>
      <c r="AT539" s="184">
        <f>IF($W539&gt;0,INDEX('CostModel Coef'!I$17:I$18,$W539),"")</f>
        <v>0.6</v>
      </c>
      <c r="AU539" s="184">
        <f>IF($W539&gt;0,INDEX('CostModel Coef'!J$17:J$18,$W539),"")</f>
        <v>1.2</v>
      </c>
      <c r="AV539" s="184">
        <f>IF($W539&gt;0,INDEX('CostModel Coef'!K$17:K$18,$W539),"")</f>
        <v>30.78</v>
      </c>
      <c r="AW539" s="184">
        <f>IF($W539&gt;0,INDEX('CostModel Coef'!L$17:L$18,$W539),"")</f>
        <v>0</v>
      </c>
      <c r="AX539" s="184">
        <f>IF($W539&gt;0,INDEX('CostModel Coef'!M$17:M$18,$W539),"")</f>
        <v>40.89</v>
      </c>
      <c r="AY539" s="184">
        <f>IF($W539&gt;0,INDEX('CostModel Coef'!N$17:N$18,$W539),"")</f>
        <v>0</v>
      </c>
      <c r="AZ539" s="184">
        <f>IF($W539&gt;0,INDEX('CostModel Coef'!O$17:O$18,$W539),"")</f>
        <v>0</v>
      </c>
      <c r="BA539" s="184"/>
      <c r="BB539" s="116">
        <f t="shared" si="89"/>
        <v>77.884</v>
      </c>
      <c r="BC539" s="116">
        <f t="shared" si="86"/>
        <v>0</v>
      </c>
      <c r="BD539" s="116">
        <f t="shared" si="87"/>
        <v>0</v>
      </c>
      <c r="BE539" s="210"/>
      <c r="BF539" s="196">
        <f t="shared" si="88"/>
        <v>80.53</v>
      </c>
      <c r="BG539" s="210"/>
      <c r="BH539" s="210"/>
    </row>
    <row r="540" spans="1:60" hidden="1">
      <c r="A540" s="210" t="s">
        <v>3234</v>
      </c>
      <c r="B540" s="210" t="s">
        <v>1317</v>
      </c>
      <c r="C540" s="210" t="s">
        <v>1277</v>
      </c>
      <c r="D540" s="210" t="s">
        <v>1756</v>
      </c>
      <c r="E540" s="210" t="s">
        <v>129</v>
      </c>
      <c r="F540" s="210">
        <v>2</v>
      </c>
      <c r="G540" s="210">
        <v>1</v>
      </c>
      <c r="H540" s="210">
        <v>2</v>
      </c>
      <c r="I540" s="210">
        <v>71</v>
      </c>
      <c r="J540" s="210" t="s">
        <v>3235</v>
      </c>
      <c r="K540" s="210" t="s">
        <v>83</v>
      </c>
      <c r="L540" s="210">
        <v>71</v>
      </c>
      <c r="M540" s="210"/>
      <c r="N540" s="210" t="s">
        <v>123</v>
      </c>
      <c r="O540" s="210"/>
      <c r="P540" s="210" t="s">
        <v>1799</v>
      </c>
      <c r="Q540" s="210" t="s">
        <v>129</v>
      </c>
      <c r="R540" s="210"/>
      <c r="S540" s="210" t="s">
        <v>111</v>
      </c>
      <c r="T540" s="210" t="s">
        <v>3236</v>
      </c>
      <c r="U540" s="115" t="s">
        <v>105</v>
      </c>
      <c r="V540" s="210" t="str">
        <f>IF(W540=0,"out of scope",(INDEX('CostModel Coef'!$C$17:$C$18,W540)))</f>
        <v>MagRS</v>
      </c>
      <c r="W540" s="210">
        <v>1</v>
      </c>
      <c r="X540" s="210"/>
      <c r="Y540" s="116">
        <f>IFERROR(VLOOKUP(C540,LF_lamp!$A$8:$AI$68,35,0)*F540,0)</f>
        <v>5.3</v>
      </c>
      <c r="Z540" s="210"/>
      <c r="AA540" s="229">
        <f>VLOOKUP(D540,LF_Ballast!$A$8:$N$220,14,FALSE)</f>
        <v>0.9</v>
      </c>
      <c r="AB540" s="229" t="b">
        <f>VLOOKUP(D540,LF_Ballast!$A$8:$I$220,9,FALSE)="Dimming"</f>
        <v>0</v>
      </c>
      <c r="AC540" s="229" t="b">
        <f>VLOOKUP(D540,LF_Ballast!$A$8:$I$220,4,FALSE)="PS"</f>
        <v>0</v>
      </c>
      <c r="AD540" s="210"/>
      <c r="AE540" s="210">
        <f t="shared" si="81"/>
        <v>2</v>
      </c>
      <c r="AF540" s="184">
        <f t="shared" si="82"/>
        <v>0</v>
      </c>
      <c r="AG540" s="184">
        <f t="shared" si="83"/>
        <v>0</v>
      </c>
      <c r="AH540" s="184">
        <f>VLOOKUP($C540,LF_lamp!$A$8:$H$68,8,FALSE)*AE540</f>
        <v>64</v>
      </c>
      <c r="AI540" s="184">
        <f>VLOOKUP($C540,LF_lamp!$A$8:$H$68,8,FALSE)*AF540</f>
        <v>0</v>
      </c>
      <c r="AJ540" s="184">
        <f>VLOOKUP($C540,LF_lamp!$A$8:$H$68,8,FALSE)*AG540</f>
        <v>0</v>
      </c>
      <c r="AK540" s="184">
        <f t="shared" si="90"/>
        <v>1</v>
      </c>
      <c r="AL540" s="184">
        <f t="shared" si="84"/>
        <v>0</v>
      </c>
      <c r="AM540" s="184">
        <f t="shared" si="85"/>
        <v>0</v>
      </c>
      <c r="AN540" s="184"/>
      <c r="AO540" s="184">
        <f>IF($W540&gt;0,INDEX('CostModel Coef'!D$17:D$18,$W540),"")</f>
        <v>14.69</v>
      </c>
      <c r="AP540" s="184">
        <f>IF($W540&gt;0,INDEX('CostModel Coef'!E$17:E$18,$W540),"")</f>
        <v>0.4</v>
      </c>
      <c r="AQ540" s="184">
        <f>IF($W540&gt;0,INDEX('CostModel Coef'!F$17:F$18,$W540),"")</f>
        <v>9</v>
      </c>
      <c r="AR540" s="184">
        <f>IF($W540&gt;0,INDEX('CostModel Coef'!G$17:G$18,$W540),"")</f>
        <v>604</v>
      </c>
      <c r="AS540" s="184">
        <f>IF($W540&gt;0,INDEX('CostModel Coef'!H$17:H$18,$W540),"")</f>
        <v>10.56</v>
      </c>
      <c r="AT540" s="184">
        <f>IF($W540&gt;0,INDEX('CostModel Coef'!I$17:I$18,$W540),"")</f>
        <v>0.6</v>
      </c>
      <c r="AU540" s="184">
        <f>IF($W540&gt;0,INDEX('CostModel Coef'!J$17:J$18,$W540),"")</f>
        <v>1.2</v>
      </c>
      <c r="AV540" s="184">
        <f>IF($W540&gt;0,INDEX('CostModel Coef'!K$17:K$18,$W540),"")</f>
        <v>30.78</v>
      </c>
      <c r="AW540" s="184">
        <f>IF($W540&gt;0,INDEX('CostModel Coef'!L$17:L$18,$W540),"")</f>
        <v>0</v>
      </c>
      <c r="AX540" s="184">
        <f>IF($W540&gt;0,INDEX('CostModel Coef'!M$17:M$18,$W540),"")</f>
        <v>40.89</v>
      </c>
      <c r="AY540" s="184">
        <f>IF($W540&gt;0,INDEX('CostModel Coef'!N$17:N$18,$W540),"")</f>
        <v>0</v>
      </c>
      <c r="AZ540" s="184">
        <f>IF($W540&gt;0,INDEX('CostModel Coef'!O$17:O$18,$W540),"")</f>
        <v>0</v>
      </c>
      <c r="BA540" s="184"/>
      <c r="BB540" s="116">
        <f t="shared" si="89"/>
        <v>90.683999999999997</v>
      </c>
      <c r="BC540" s="116">
        <f t="shared" si="86"/>
        <v>0</v>
      </c>
      <c r="BD540" s="116">
        <f t="shared" si="87"/>
        <v>0</v>
      </c>
      <c r="BE540" s="210"/>
      <c r="BF540" s="196">
        <f t="shared" si="88"/>
        <v>95.98</v>
      </c>
      <c r="BG540" s="210"/>
      <c r="BH540" s="210"/>
    </row>
    <row r="541" spans="1:60" hidden="1">
      <c r="A541" s="210" t="s">
        <v>3237</v>
      </c>
      <c r="B541" s="210" t="s">
        <v>1317</v>
      </c>
      <c r="C541" s="210" t="s">
        <v>1279</v>
      </c>
      <c r="D541" s="210" t="s">
        <v>1342</v>
      </c>
      <c r="E541" s="210" t="s">
        <v>129</v>
      </c>
      <c r="F541" s="210">
        <v>1</v>
      </c>
      <c r="G541" s="210">
        <v>0.33</v>
      </c>
      <c r="H541" s="210">
        <v>3</v>
      </c>
      <c r="I541" s="210">
        <v>31</v>
      </c>
      <c r="J541" s="210" t="s">
        <v>3238</v>
      </c>
      <c r="K541" s="210" t="s">
        <v>83</v>
      </c>
      <c r="L541" s="210">
        <v>31</v>
      </c>
      <c r="M541" s="210"/>
      <c r="N541" s="210" t="s">
        <v>1290</v>
      </c>
      <c r="O541" s="210"/>
      <c r="P541" s="210" t="s">
        <v>1799</v>
      </c>
      <c r="Q541" s="210" t="s">
        <v>129</v>
      </c>
      <c r="R541" s="210"/>
      <c r="S541" s="210" t="s">
        <v>111</v>
      </c>
      <c r="T541" s="210" t="s">
        <v>3239</v>
      </c>
      <c r="U541" s="115" t="s">
        <v>105</v>
      </c>
      <c r="V541" s="210" t="str">
        <f>IF(W541=0,"out of scope",(INDEX('CostModel Coef'!$C$17:$C$18,W541)))</f>
        <v>Elec</v>
      </c>
      <c r="W541" s="210">
        <v>2</v>
      </c>
      <c r="X541" s="210"/>
      <c r="Y541" s="116">
        <f>IFERROR(VLOOKUP(C541,LF_lamp!$A$8:$AI$68,35,0)*F541,0)</f>
        <v>3.67</v>
      </c>
      <c r="Z541" s="210"/>
      <c r="AA541" s="229">
        <f>VLOOKUP(D541,LF_Ballast!$A$8:$N$220,14,FALSE)</f>
        <v>1.0249999999999999</v>
      </c>
      <c r="AB541" s="229" t="b">
        <f>VLOOKUP(D541,LF_Ballast!$A$8:$I$220,9,FALSE)="Dimming"</f>
        <v>0</v>
      </c>
      <c r="AC541" s="229" t="b">
        <f>VLOOKUP(D541,LF_Ballast!$A$8:$I$220,4,FALSE)="PS"</f>
        <v>0</v>
      </c>
      <c r="AD541" s="210"/>
      <c r="AE541" s="210">
        <f t="shared" si="81"/>
        <v>3</v>
      </c>
      <c r="AF541" s="184">
        <f t="shared" si="82"/>
        <v>0</v>
      </c>
      <c r="AG541" s="184">
        <f t="shared" si="83"/>
        <v>0</v>
      </c>
      <c r="AH541" s="184">
        <f>VLOOKUP($C541,LF_lamp!$A$8:$H$68,8,FALSE)*AE541</f>
        <v>96</v>
      </c>
      <c r="AI541" s="184">
        <f>VLOOKUP($C541,LF_lamp!$A$8:$H$68,8,FALSE)*AF541</f>
        <v>0</v>
      </c>
      <c r="AJ541" s="184">
        <f>VLOOKUP($C541,LF_lamp!$A$8:$H$68,8,FALSE)*AG541</f>
        <v>0</v>
      </c>
      <c r="AK541" s="184">
        <f t="shared" si="90"/>
        <v>0.33</v>
      </c>
      <c r="AL541" s="184">
        <f t="shared" si="84"/>
        <v>0</v>
      </c>
      <c r="AM541" s="184">
        <f t="shared" si="85"/>
        <v>0</v>
      </c>
      <c r="AN541" s="184"/>
      <c r="AO541" s="184">
        <f>IF($W541&gt;0,INDEX('CostModel Coef'!D$17:D$18,$W541),"")</f>
        <v>21.92</v>
      </c>
      <c r="AP541" s="184">
        <f>IF($W541&gt;0,INDEX('CostModel Coef'!E$17:E$18,$W541),"")</f>
        <v>0.161</v>
      </c>
      <c r="AQ541" s="184">
        <f>IF($W541&gt;0,INDEX('CostModel Coef'!F$17:F$18,$W541),"")</f>
        <v>19</v>
      </c>
      <c r="AR541" s="184">
        <f>IF($W541&gt;0,INDEX('CostModel Coef'!G$17:G$18,$W541),"")</f>
        <v>116</v>
      </c>
      <c r="AS541" s="184">
        <f>IF($W541&gt;0,INDEX('CostModel Coef'!H$17:H$18,$W541),"")</f>
        <v>-11.27</v>
      </c>
      <c r="AT541" s="184">
        <f>IF($W541&gt;0,INDEX('CostModel Coef'!I$17:I$18,$W541),"")</f>
        <v>0.74</v>
      </c>
      <c r="AU541" s="184">
        <f>IF($W541&gt;0,INDEX('CostModel Coef'!J$17:J$18,$W541),"")</f>
        <v>1.18</v>
      </c>
      <c r="AV541" s="184">
        <f>IF($W541&gt;0,INDEX('CostModel Coef'!K$17:K$18,$W541),"")</f>
        <v>31.59</v>
      </c>
      <c r="AW541" s="184">
        <f>IF($W541&gt;0,INDEX('CostModel Coef'!L$17:L$18,$W541),"")</f>
        <v>17.190000000000001</v>
      </c>
      <c r="AX541" s="184">
        <f>IF($W541&gt;0,INDEX('CostModel Coef'!M$17:M$18,$W541),"")</f>
        <v>0</v>
      </c>
      <c r="AY541" s="184">
        <f>IF($W541&gt;0,INDEX('CostModel Coef'!N$17:N$18,$W541),"")</f>
        <v>0</v>
      </c>
      <c r="AZ541" s="184">
        <f>IF($W541&gt;0,INDEX('CostModel Coef'!O$17:O$18,$W541),"")</f>
        <v>-10.14</v>
      </c>
      <c r="BA541" s="184"/>
      <c r="BB541" s="116">
        <f t="shared" si="89"/>
        <v>8.9878800000000023</v>
      </c>
      <c r="BC541" s="116">
        <f t="shared" si="86"/>
        <v>0</v>
      </c>
      <c r="BD541" s="116">
        <f t="shared" si="87"/>
        <v>0</v>
      </c>
      <c r="BE541" s="210"/>
      <c r="BF541" s="196">
        <f t="shared" si="88"/>
        <v>12.66</v>
      </c>
      <c r="BG541" s="210"/>
      <c r="BH541" s="210"/>
    </row>
    <row r="542" spans="1:60" hidden="1">
      <c r="A542" s="210" t="s">
        <v>3240</v>
      </c>
      <c r="B542" s="210" t="s">
        <v>1317</v>
      </c>
      <c r="C542" s="210" t="s">
        <v>1279</v>
      </c>
      <c r="D542" s="210" t="s">
        <v>1342</v>
      </c>
      <c r="E542" s="210" t="s">
        <v>129</v>
      </c>
      <c r="F542" s="210">
        <v>1</v>
      </c>
      <c r="G542" s="210">
        <v>0.5</v>
      </c>
      <c r="H542" s="210">
        <v>2</v>
      </c>
      <c r="I542" s="210">
        <v>33</v>
      </c>
      <c r="J542" s="210" t="s">
        <v>3241</v>
      </c>
      <c r="K542" s="210" t="s">
        <v>83</v>
      </c>
      <c r="L542" s="210">
        <v>33</v>
      </c>
      <c r="M542" s="210"/>
      <c r="N542" s="210" t="s">
        <v>1290</v>
      </c>
      <c r="O542" s="210"/>
      <c r="P542" s="210" t="s">
        <v>1799</v>
      </c>
      <c r="Q542" s="210" t="s">
        <v>129</v>
      </c>
      <c r="R542" s="210"/>
      <c r="S542" s="210" t="s">
        <v>111</v>
      </c>
      <c r="T542" s="210" t="s">
        <v>3242</v>
      </c>
      <c r="U542" s="115" t="s">
        <v>105</v>
      </c>
      <c r="V542" s="210" t="str">
        <f>IF(W542=0,"out of scope",(INDEX('CostModel Coef'!$C$17:$C$18,W542)))</f>
        <v>Elec</v>
      </c>
      <c r="W542" s="210">
        <v>2</v>
      </c>
      <c r="X542" s="210"/>
      <c r="Y542" s="116">
        <f>IFERROR(VLOOKUP(C542,LF_lamp!$A$8:$AI$68,35,0)*F542,0)</f>
        <v>3.67</v>
      </c>
      <c r="Z542" s="210"/>
      <c r="AA542" s="229">
        <f>VLOOKUP(D542,LF_Ballast!$A$8:$N$220,14,FALSE)</f>
        <v>1.0249999999999999</v>
      </c>
      <c r="AB542" s="229" t="b">
        <f>VLOOKUP(D542,LF_Ballast!$A$8:$I$220,9,FALSE)="Dimming"</f>
        <v>0</v>
      </c>
      <c r="AC542" s="229" t="b">
        <f>VLOOKUP(D542,LF_Ballast!$A$8:$I$220,4,FALSE)="PS"</f>
        <v>0</v>
      </c>
      <c r="AD542" s="210"/>
      <c r="AE542" s="210">
        <f t="shared" si="81"/>
        <v>2</v>
      </c>
      <c r="AF542" s="184">
        <f t="shared" si="82"/>
        <v>0</v>
      </c>
      <c r="AG542" s="184">
        <f t="shared" si="83"/>
        <v>0</v>
      </c>
      <c r="AH542" s="184">
        <f>VLOOKUP($C542,LF_lamp!$A$8:$H$68,8,FALSE)*AE542</f>
        <v>64</v>
      </c>
      <c r="AI542" s="184">
        <f>VLOOKUP($C542,LF_lamp!$A$8:$H$68,8,FALSE)*AF542</f>
        <v>0</v>
      </c>
      <c r="AJ542" s="184">
        <f>VLOOKUP($C542,LF_lamp!$A$8:$H$68,8,FALSE)*AG542</f>
        <v>0</v>
      </c>
      <c r="AK542" s="184">
        <f t="shared" si="90"/>
        <v>0.5</v>
      </c>
      <c r="AL542" s="184">
        <f t="shared" si="84"/>
        <v>0</v>
      </c>
      <c r="AM542" s="184">
        <f t="shared" si="85"/>
        <v>0</v>
      </c>
      <c r="AN542" s="184"/>
      <c r="AO542" s="184">
        <f>IF($W542&gt;0,INDEX('CostModel Coef'!D$17:D$18,$W542),"")</f>
        <v>21.92</v>
      </c>
      <c r="AP542" s="184">
        <f>IF($W542&gt;0,INDEX('CostModel Coef'!E$17:E$18,$W542),"")</f>
        <v>0.161</v>
      </c>
      <c r="AQ542" s="184">
        <f>IF($W542&gt;0,INDEX('CostModel Coef'!F$17:F$18,$W542),"")</f>
        <v>19</v>
      </c>
      <c r="AR542" s="184">
        <f>IF($W542&gt;0,INDEX('CostModel Coef'!G$17:G$18,$W542),"")</f>
        <v>116</v>
      </c>
      <c r="AS542" s="184">
        <f>IF($W542&gt;0,INDEX('CostModel Coef'!H$17:H$18,$W542),"")</f>
        <v>-11.27</v>
      </c>
      <c r="AT542" s="184">
        <f>IF($W542&gt;0,INDEX('CostModel Coef'!I$17:I$18,$W542),"")</f>
        <v>0.74</v>
      </c>
      <c r="AU542" s="184">
        <f>IF($W542&gt;0,INDEX('CostModel Coef'!J$17:J$18,$W542),"")</f>
        <v>1.18</v>
      </c>
      <c r="AV542" s="184">
        <f>IF($W542&gt;0,INDEX('CostModel Coef'!K$17:K$18,$W542),"")</f>
        <v>31.59</v>
      </c>
      <c r="AW542" s="184">
        <f>IF($W542&gt;0,INDEX('CostModel Coef'!L$17:L$18,$W542),"")</f>
        <v>17.190000000000001</v>
      </c>
      <c r="AX542" s="184">
        <f>IF($W542&gt;0,INDEX('CostModel Coef'!M$17:M$18,$W542),"")</f>
        <v>0</v>
      </c>
      <c r="AY542" s="184">
        <f>IF($W542&gt;0,INDEX('CostModel Coef'!N$17:N$18,$W542),"")</f>
        <v>0</v>
      </c>
      <c r="AZ542" s="184">
        <f>IF($W542&gt;0,INDEX('CostModel Coef'!O$17:O$18,$W542),"")</f>
        <v>-10.14</v>
      </c>
      <c r="BA542" s="184"/>
      <c r="BB542" s="116">
        <f t="shared" si="89"/>
        <v>11.042000000000002</v>
      </c>
      <c r="BC542" s="116">
        <f t="shared" si="86"/>
        <v>0</v>
      </c>
      <c r="BD542" s="116">
        <f t="shared" si="87"/>
        <v>0</v>
      </c>
      <c r="BE542" s="210"/>
      <c r="BF542" s="196">
        <f t="shared" si="88"/>
        <v>14.71</v>
      </c>
      <c r="BG542" s="210"/>
      <c r="BH542" s="210"/>
    </row>
    <row r="543" spans="1:60" hidden="1">
      <c r="A543" s="210" t="s">
        <v>3243</v>
      </c>
      <c r="B543" s="210" t="s">
        <v>1317</v>
      </c>
      <c r="C543" s="210" t="s">
        <v>1279</v>
      </c>
      <c r="D543" s="210" t="s">
        <v>1342</v>
      </c>
      <c r="E543" s="210" t="s">
        <v>129</v>
      </c>
      <c r="F543" s="210">
        <v>1</v>
      </c>
      <c r="G543" s="210">
        <v>1</v>
      </c>
      <c r="H543" s="210">
        <v>1</v>
      </c>
      <c r="I543" s="210">
        <v>36</v>
      </c>
      <c r="J543" s="210" t="s">
        <v>3244</v>
      </c>
      <c r="K543" s="210" t="s">
        <v>83</v>
      </c>
      <c r="L543" s="210">
        <v>36</v>
      </c>
      <c r="M543" s="210"/>
      <c r="N543" s="210" t="s">
        <v>1290</v>
      </c>
      <c r="O543" s="210"/>
      <c r="P543" s="210" t="s">
        <v>1799</v>
      </c>
      <c r="Q543" s="210" t="s">
        <v>129</v>
      </c>
      <c r="R543" s="210"/>
      <c r="S543" s="210" t="s">
        <v>111</v>
      </c>
      <c r="T543" s="210" t="s">
        <v>3245</v>
      </c>
      <c r="U543" s="115" t="s">
        <v>105</v>
      </c>
      <c r="V543" s="210" t="str">
        <f>IF(W543=0,"out of scope",(INDEX('CostModel Coef'!$C$17:$C$18,W543)))</f>
        <v>Elec</v>
      </c>
      <c r="W543" s="210">
        <v>2</v>
      </c>
      <c r="X543" s="210"/>
      <c r="Y543" s="116">
        <f>IFERROR(VLOOKUP(C543,LF_lamp!$A$8:$AI$68,35,0)*F543,0)</f>
        <v>3.67</v>
      </c>
      <c r="Z543" s="210"/>
      <c r="AA543" s="229">
        <f>VLOOKUP(D543,LF_Ballast!$A$8:$N$220,14,FALSE)</f>
        <v>1.0249999999999999</v>
      </c>
      <c r="AB543" s="229" t="b">
        <f>VLOOKUP(D543,LF_Ballast!$A$8:$I$220,9,FALSE)="Dimming"</f>
        <v>0</v>
      </c>
      <c r="AC543" s="229" t="b">
        <f>VLOOKUP(D543,LF_Ballast!$A$8:$I$220,4,FALSE)="PS"</f>
        <v>0</v>
      </c>
      <c r="AD543" s="210"/>
      <c r="AE543" s="210">
        <f t="shared" si="81"/>
        <v>1</v>
      </c>
      <c r="AF543" s="184">
        <f t="shared" si="82"/>
        <v>0</v>
      </c>
      <c r="AG543" s="184">
        <f t="shared" si="83"/>
        <v>0</v>
      </c>
      <c r="AH543" s="184">
        <f>VLOOKUP($C543,LF_lamp!$A$8:$H$68,8,FALSE)*AE543</f>
        <v>32</v>
      </c>
      <c r="AI543" s="184">
        <f>VLOOKUP($C543,LF_lamp!$A$8:$H$68,8,FALSE)*AF543</f>
        <v>0</v>
      </c>
      <c r="AJ543" s="184">
        <f>VLOOKUP($C543,LF_lamp!$A$8:$H$68,8,FALSE)*AG543</f>
        <v>0</v>
      </c>
      <c r="AK543" s="184">
        <f t="shared" si="90"/>
        <v>1</v>
      </c>
      <c r="AL543" s="184">
        <f t="shared" si="84"/>
        <v>0</v>
      </c>
      <c r="AM543" s="184">
        <f t="shared" si="85"/>
        <v>0</v>
      </c>
      <c r="AN543" s="184"/>
      <c r="AO543" s="184">
        <f>IF($W543&gt;0,INDEX('CostModel Coef'!D$17:D$18,$W543),"")</f>
        <v>21.92</v>
      </c>
      <c r="AP543" s="184">
        <f>IF($W543&gt;0,INDEX('CostModel Coef'!E$17:E$18,$W543),"")</f>
        <v>0.161</v>
      </c>
      <c r="AQ543" s="184">
        <f>IF($W543&gt;0,INDEX('CostModel Coef'!F$17:F$18,$W543),"")</f>
        <v>19</v>
      </c>
      <c r="AR543" s="184">
        <f>IF($W543&gt;0,INDEX('CostModel Coef'!G$17:G$18,$W543),"")</f>
        <v>116</v>
      </c>
      <c r="AS543" s="184">
        <f>IF($W543&gt;0,INDEX('CostModel Coef'!H$17:H$18,$W543),"")</f>
        <v>-11.27</v>
      </c>
      <c r="AT543" s="184">
        <f>IF($W543&gt;0,INDEX('CostModel Coef'!I$17:I$18,$W543),"")</f>
        <v>0.74</v>
      </c>
      <c r="AU543" s="184">
        <f>IF($W543&gt;0,INDEX('CostModel Coef'!J$17:J$18,$W543),"")</f>
        <v>1.18</v>
      </c>
      <c r="AV543" s="184">
        <f>IF($W543&gt;0,INDEX('CostModel Coef'!K$17:K$18,$W543),"")</f>
        <v>31.59</v>
      </c>
      <c r="AW543" s="184">
        <f>IF($W543&gt;0,INDEX('CostModel Coef'!L$17:L$18,$W543),"")</f>
        <v>17.190000000000001</v>
      </c>
      <c r="AX543" s="184">
        <f>IF($W543&gt;0,INDEX('CostModel Coef'!M$17:M$18,$W543),"")</f>
        <v>0</v>
      </c>
      <c r="AY543" s="184">
        <f>IF($W543&gt;0,INDEX('CostModel Coef'!N$17:N$18,$W543),"")</f>
        <v>0</v>
      </c>
      <c r="AZ543" s="184">
        <f>IF($W543&gt;0,INDEX('CostModel Coef'!O$17:O$18,$W543),"")</f>
        <v>-10.14</v>
      </c>
      <c r="BA543" s="184"/>
      <c r="BB543" s="116">
        <f t="shared" si="89"/>
        <v>16.932000000000002</v>
      </c>
      <c r="BC543" s="116">
        <f t="shared" si="86"/>
        <v>0</v>
      </c>
      <c r="BD543" s="116">
        <f t="shared" si="87"/>
        <v>0</v>
      </c>
      <c r="BE543" s="210"/>
      <c r="BF543" s="196">
        <f t="shared" si="88"/>
        <v>20.6</v>
      </c>
      <c r="BG543" s="210"/>
      <c r="BH543" s="210"/>
    </row>
    <row r="544" spans="1:60" hidden="1">
      <c r="A544" s="210" t="s">
        <v>3246</v>
      </c>
      <c r="B544" s="210" t="s">
        <v>1317</v>
      </c>
      <c r="C544" s="210" t="s">
        <v>1279</v>
      </c>
      <c r="D544" s="210" t="s">
        <v>1342</v>
      </c>
      <c r="E544" s="210" t="s">
        <v>129</v>
      </c>
      <c r="F544" s="210">
        <v>2</v>
      </c>
      <c r="G544" s="210">
        <v>1</v>
      </c>
      <c r="H544" s="210">
        <v>2</v>
      </c>
      <c r="I544" s="210">
        <v>65</v>
      </c>
      <c r="J544" s="210" t="s">
        <v>3247</v>
      </c>
      <c r="K544" s="210" t="s">
        <v>83</v>
      </c>
      <c r="L544" s="210">
        <v>65</v>
      </c>
      <c r="M544" s="210"/>
      <c r="N544" s="210" t="s">
        <v>1290</v>
      </c>
      <c r="O544" s="210"/>
      <c r="P544" s="210" t="s">
        <v>1799</v>
      </c>
      <c r="Q544" s="210" t="s">
        <v>129</v>
      </c>
      <c r="R544" s="210"/>
      <c r="S544" s="210" t="s">
        <v>111</v>
      </c>
      <c r="T544" s="210" t="s">
        <v>3248</v>
      </c>
      <c r="U544" s="115" t="s">
        <v>105</v>
      </c>
      <c r="V544" s="210" t="str">
        <f>IF(W544=0,"out of scope",(INDEX('CostModel Coef'!$C$17:$C$18,W544)))</f>
        <v>Elec</v>
      </c>
      <c r="W544" s="210">
        <v>2</v>
      </c>
      <c r="X544" s="210"/>
      <c r="Y544" s="116">
        <f>IFERROR(VLOOKUP(C544,LF_lamp!$A$8:$AI$68,35,0)*F544,0)</f>
        <v>7.34</v>
      </c>
      <c r="Z544" s="210"/>
      <c r="AA544" s="229">
        <f>VLOOKUP(D544,LF_Ballast!$A$8:$N$220,14,FALSE)</f>
        <v>1.0249999999999999</v>
      </c>
      <c r="AB544" s="229" t="b">
        <f>VLOOKUP(D544,LF_Ballast!$A$8:$I$220,9,FALSE)="Dimming"</f>
        <v>0</v>
      </c>
      <c r="AC544" s="229" t="b">
        <f>VLOOKUP(D544,LF_Ballast!$A$8:$I$220,4,FALSE)="PS"</f>
        <v>0</v>
      </c>
      <c r="AD544" s="210"/>
      <c r="AE544" s="210">
        <f t="shared" si="81"/>
        <v>2</v>
      </c>
      <c r="AF544" s="184">
        <f t="shared" si="82"/>
        <v>0</v>
      </c>
      <c r="AG544" s="184">
        <f t="shared" si="83"/>
        <v>0</v>
      </c>
      <c r="AH544" s="184">
        <f>VLOOKUP($C544,LF_lamp!$A$8:$H$68,8,FALSE)*AE544</f>
        <v>64</v>
      </c>
      <c r="AI544" s="184">
        <f>VLOOKUP($C544,LF_lamp!$A$8:$H$68,8,FALSE)*AF544</f>
        <v>0</v>
      </c>
      <c r="AJ544" s="184">
        <f>VLOOKUP($C544,LF_lamp!$A$8:$H$68,8,FALSE)*AG544</f>
        <v>0</v>
      </c>
      <c r="AK544" s="184">
        <f t="shared" si="90"/>
        <v>1</v>
      </c>
      <c r="AL544" s="184">
        <f t="shared" si="84"/>
        <v>0</v>
      </c>
      <c r="AM544" s="184">
        <f t="shared" si="85"/>
        <v>0</v>
      </c>
      <c r="AN544" s="184"/>
      <c r="AO544" s="184">
        <f>IF($W544&gt;0,INDEX('CostModel Coef'!D$17:D$18,$W544),"")</f>
        <v>21.92</v>
      </c>
      <c r="AP544" s="184">
        <f>IF($W544&gt;0,INDEX('CostModel Coef'!E$17:E$18,$W544),"")</f>
        <v>0.161</v>
      </c>
      <c r="AQ544" s="184">
        <f>IF($W544&gt;0,INDEX('CostModel Coef'!F$17:F$18,$W544),"")</f>
        <v>19</v>
      </c>
      <c r="AR544" s="184">
        <f>IF($W544&gt;0,INDEX('CostModel Coef'!G$17:G$18,$W544),"")</f>
        <v>116</v>
      </c>
      <c r="AS544" s="184">
        <f>IF($W544&gt;0,INDEX('CostModel Coef'!H$17:H$18,$W544),"")</f>
        <v>-11.27</v>
      </c>
      <c r="AT544" s="184">
        <f>IF($W544&gt;0,INDEX('CostModel Coef'!I$17:I$18,$W544),"")</f>
        <v>0.74</v>
      </c>
      <c r="AU544" s="184">
        <f>IF($W544&gt;0,INDEX('CostModel Coef'!J$17:J$18,$W544),"")</f>
        <v>1.18</v>
      </c>
      <c r="AV544" s="184">
        <f>IF($W544&gt;0,INDEX('CostModel Coef'!K$17:K$18,$W544),"")</f>
        <v>31.59</v>
      </c>
      <c r="AW544" s="184">
        <f>IF($W544&gt;0,INDEX('CostModel Coef'!L$17:L$18,$W544),"")</f>
        <v>17.190000000000001</v>
      </c>
      <c r="AX544" s="184">
        <f>IF($W544&gt;0,INDEX('CostModel Coef'!M$17:M$18,$W544),"")</f>
        <v>0</v>
      </c>
      <c r="AY544" s="184">
        <f>IF($W544&gt;0,INDEX('CostModel Coef'!N$17:N$18,$W544),"")</f>
        <v>0</v>
      </c>
      <c r="AZ544" s="184">
        <f>IF($W544&gt;0,INDEX('CostModel Coef'!O$17:O$18,$W544),"")</f>
        <v>-10.14</v>
      </c>
      <c r="BA544" s="184"/>
      <c r="BB544" s="116">
        <f t="shared" si="89"/>
        <v>22.084000000000003</v>
      </c>
      <c r="BC544" s="116">
        <f t="shared" si="86"/>
        <v>0</v>
      </c>
      <c r="BD544" s="116">
        <f t="shared" si="87"/>
        <v>0</v>
      </c>
      <c r="BE544" s="210"/>
      <c r="BF544" s="196">
        <f t="shared" si="88"/>
        <v>29.42</v>
      </c>
      <c r="BG544" s="210"/>
      <c r="BH544" s="210"/>
    </row>
    <row r="545" spans="1:60" hidden="1">
      <c r="A545" s="210" t="s">
        <v>3249</v>
      </c>
      <c r="B545" s="210" t="s">
        <v>1811</v>
      </c>
      <c r="C545" s="210" t="s">
        <v>1279</v>
      </c>
      <c r="D545" s="210" t="s">
        <v>1342</v>
      </c>
      <c r="E545" s="210" t="s">
        <v>129</v>
      </c>
      <c r="F545" s="210">
        <v>2</v>
      </c>
      <c r="G545" s="210">
        <v>1</v>
      </c>
      <c r="H545" s="210">
        <v>2</v>
      </c>
      <c r="I545" s="210">
        <v>68</v>
      </c>
      <c r="J545" s="210" t="s">
        <v>1833</v>
      </c>
      <c r="K545" s="210" t="s">
        <v>83</v>
      </c>
      <c r="L545" s="210">
        <v>68</v>
      </c>
      <c r="M545" s="210"/>
      <c r="N545" s="210" t="s">
        <v>1290</v>
      </c>
      <c r="O545" s="210"/>
      <c r="P545" s="210" t="s">
        <v>1799</v>
      </c>
      <c r="Q545" s="210" t="s">
        <v>129</v>
      </c>
      <c r="R545" s="210"/>
      <c r="S545" s="210" t="s">
        <v>111</v>
      </c>
      <c r="T545" s="210" t="s">
        <v>3250</v>
      </c>
      <c r="U545" s="115" t="s">
        <v>105</v>
      </c>
      <c r="V545" s="210" t="str">
        <f>IF(W545=0,"out of scope",(INDEX('CostModel Coef'!$C$17:$C$18,W545)))</f>
        <v>Elec</v>
      </c>
      <c r="W545" s="210">
        <v>2</v>
      </c>
      <c r="X545" s="210"/>
      <c r="Y545" s="116">
        <f>IFERROR(VLOOKUP(C545,LF_lamp!$A$8:$AI$68,35,0)*F545,0)</f>
        <v>7.34</v>
      </c>
      <c r="Z545" s="210"/>
      <c r="AA545" s="229">
        <f>VLOOKUP(D545,LF_Ballast!$A$8:$N$220,14,FALSE)</f>
        <v>1.0249999999999999</v>
      </c>
      <c r="AB545" s="229" t="b">
        <f>VLOOKUP(D545,LF_Ballast!$A$8:$I$220,9,FALSE)="Dimming"</f>
        <v>0</v>
      </c>
      <c r="AC545" s="229" t="b">
        <f>VLOOKUP(D545,LF_Ballast!$A$8:$I$220,4,FALSE)="PS"</f>
        <v>0</v>
      </c>
      <c r="AD545" s="210"/>
      <c r="AE545" s="210">
        <f t="shared" si="81"/>
        <v>2</v>
      </c>
      <c r="AF545" s="184">
        <f t="shared" si="82"/>
        <v>0</v>
      </c>
      <c r="AG545" s="184">
        <f t="shared" si="83"/>
        <v>0</v>
      </c>
      <c r="AH545" s="184">
        <f>VLOOKUP($C545,LF_lamp!$A$8:$H$68,8,FALSE)*AE545</f>
        <v>64</v>
      </c>
      <c r="AI545" s="184">
        <f>VLOOKUP($C545,LF_lamp!$A$8:$H$68,8,FALSE)*AF545</f>
        <v>0</v>
      </c>
      <c r="AJ545" s="184">
        <f>VLOOKUP($C545,LF_lamp!$A$8:$H$68,8,FALSE)*AG545</f>
        <v>0</v>
      </c>
      <c r="AK545" s="184">
        <f t="shared" si="90"/>
        <v>1</v>
      </c>
      <c r="AL545" s="184">
        <f t="shared" si="84"/>
        <v>0</v>
      </c>
      <c r="AM545" s="184">
        <f t="shared" si="85"/>
        <v>0</v>
      </c>
      <c r="AN545" s="184"/>
      <c r="AO545" s="184">
        <f>IF($W545&gt;0,INDEX('CostModel Coef'!D$17:D$18,$W545),"")</f>
        <v>21.92</v>
      </c>
      <c r="AP545" s="184">
        <f>IF($W545&gt;0,INDEX('CostModel Coef'!E$17:E$18,$W545),"")</f>
        <v>0.161</v>
      </c>
      <c r="AQ545" s="184">
        <f>IF($W545&gt;0,INDEX('CostModel Coef'!F$17:F$18,$W545),"")</f>
        <v>19</v>
      </c>
      <c r="AR545" s="184">
        <f>IF($W545&gt;0,INDEX('CostModel Coef'!G$17:G$18,$W545),"")</f>
        <v>116</v>
      </c>
      <c r="AS545" s="184">
        <f>IF($W545&gt;0,INDEX('CostModel Coef'!H$17:H$18,$W545),"")</f>
        <v>-11.27</v>
      </c>
      <c r="AT545" s="184">
        <f>IF($W545&gt;0,INDEX('CostModel Coef'!I$17:I$18,$W545),"")</f>
        <v>0.74</v>
      </c>
      <c r="AU545" s="184">
        <f>IF($W545&gt;0,INDEX('CostModel Coef'!J$17:J$18,$W545),"")</f>
        <v>1.18</v>
      </c>
      <c r="AV545" s="184">
        <f>IF($W545&gt;0,INDEX('CostModel Coef'!K$17:K$18,$W545),"")</f>
        <v>31.59</v>
      </c>
      <c r="AW545" s="184">
        <f>IF($W545&gt;0,INDEX('CostModel Coef'!L$17:L$18,$W545),"")</f>
        <v>17.190000000000001</v>
      </c>
      <c r="AX545" s="184">
        <f>IF($W545&gt;0,INDEX('CostModel Coef'!M$17:M$18,$W545),"")</f>
        <v>0</v>
      </c>
      <c r="AY545" s="184">
        <f>IF($W545&gt;0,INDEX('CostModel Coef'!N$17:N$18,$W545),"")</f>
        <v>0</v>
      </c>
      <c r="AZ545" s="184">
        <f>IF($W545&gt;0,INDEX('CostModel Coef'!O$17:O$18,$W545),"")</f>
        <v>-10.14</v>
      </c>
      <c r="BA545" s="184"/>
      <c r="BB545" s="116">
        <f t="shared" si="89"/>
        <v>22.084000000000003</v>
      </c>
      <c r="BC545" s="116">
        <f t="shared" si="86"/>
        <v>0</v>
      </c>
      <c r="BD545" s="116">
        <f t="shared" si="87"/>
        <v>0</v>
      </c>
      <c r="BE545" s="210"/>
      <c r="BF545" s="196">
        <f t="shared" si="88"/>
        <v>29.42</v>
      </c>
      <c r="BG545" s="210"/>
      <c r="BH545" s="210"/>
    </row>
    <row r="546" spans="1:60" hidden="1">
      <c r="A546" s="210" t="s">
        <v>3251</v>
      </c>
      <c r="B546" s="210" t="s">
        <v>1317</v>
      </c>
      <c r="C546" s="210" t="s">
        <v>1279</v>
      </c>
      <c r="D546" s="210" t="s">
        <v>1342</v>
      </c>
      <c r="E546" s="210" t="s">
        <v>129</v>
      </c>
      <c r="F546" s="210">
        <v>3</v>
      </c>
      <c r="G546" s="210">
        <v>1</v>
      </c>
      <c r="H546" s="210">
        <v>3</v>
      </c>
      <c r="I546" s="210">
        <v>93</v>
      </c>
      <c r="J546" s="210" t="s">
        <v>3252</v>
      </c>
      <c r="K546" s="210" t="s">
        <v>83</v>
      </c>
      <c r="L546" s="210">
        <v>93</v>
      </c>
      <c r="M546" s="210"/>
      <c r="N546" s="210" t="s">
        <v>1290</v>
      </c>
      <c r="O546" s="210"/>
      <c r="P546" s="210" t="s">
        <v>1799</v>
      </c>
      <c r="Q546" s="210" t="s">
        <v>129</v>
      </c>
      <c r="R546" s="210"/>
      <c r="S546" s="210" t="s">
        <v>111</v>
      </c>
      <c r="T546" s="210" t="s">
        <v>3253</v>
      </c>
      <c r="U546" s="115" t="s">
        <v>105</v>
      </c>
      <c r="V546" s="210" t="str">
        <f>IF(W546=0,"out of scope",(INDEX('CostModel Coef'!$C$17:$C$18,W546)))</f>
        <v>Elec</v>
      </c>
      <c r="W546" s="210">
        <v>2</v>
      </c>
      <c r="X546" s="210"/>
      <c r="Y546" s="116">
        <f>IFERROR(VLOOKUP(C546,LF_lamp!$A$8:$AI$68,35,0)*F546,0)</f>
        <v>11.01</v>
      </c>
      <c r="Z546" s="210"/>
      <c r="AA546" s="229">
        <f>VLOOKUP(D546,LF_Ballast!$A$8:$N$220,14,FALSE)</f>
        <v>1.0249999999999999</v>
      </c>
      <c r="AB546" s="229" t="b">
        <f>VLOOKUP(D546,LF_Ballast!$A$8:$I$220,9,FALSE)="Dimming"</f>
        <v>0</v>
      </c>
      <c r="AC546" s="229" t="b">
        <f>VLOOKUP(D546,LF_Ballast!$A$8:$I$220,4,FALSE)="PS"</f>
        <v>0</v>
      </c>
      <c r="AD546" s="210"/>
      <c r="AE546" s="210">
        <f t="shared" si="81"/>
        <v>3</v>
      </c>
      <c r="AF546" s="184">
        <f t="shared" si="82"/>
        <v>0</v>
      </c>
      <c r="AG546" s="184">
        <f t="shared" si="83"/>
        <v>0</v>
      </c>
      <c r="AH546" s="184">
        <f>VLOOKUP($C546,LF_lamp!$A$8:$H$68,8,FALSE)*AE546</f>
        <v>96</v>
      </c>
      <c r="AI546" s="184">
        <f>VLOOKUP($C546,LF_lamp!$A$8:$H$68,8,FALSE)*AF546</f>
        <v>0</v>
      </c>
      <c r="AJ546" s="184">
        <f>VLOOKUP($C546,LF_lamp!$A$8:$H$68,8,FALSE)*AG546</f>
        <v>0</v>
      </c>
      <c r="AK546" s="184">
        <f t="shared" si="90"/>
        <v>1</v>
      </c>
      <c r="AL546" s="184">
        <f t="shared" si="84"/>
        <v>0</v>
      </c>
      <c r="AM546" s="184">
        <f t="shared" si="85"/>
        <v>0</v>
      </c>
      <c r="AN546" s="184"/>
      <c r="AO546" s="184">
        <f>IF($W546&gt;0,INDEX('CostModel Coef'!D$17:D$18,$W546),"")</f>
        <v>21.92</v>
      </c>
      <c r="AP546" s="184">
        <f>IF($W546&gt;0,INDEX('CostModel Coef'!E$17:E$18,$W546),"")</f>
        <v>0.161</v>
      </c>
      <c r="AQ546" s="184">
        <f>IF($W546&gt;0,INDEX('CostModel Coef'!F$17:F$18,$W546),"")</f>
        <v>19</v>
      </c>
      <c r="AR546" s="184">
        <f>IF($W546&gt;0,INDEX('CostModel Coef'!G$17:G$18,$W546),"")</f>
        <v>116</v>
      </c>
      <c r="AS546" s="184">
        <f>IF($W546&gt;0,INDEX('CostModel Coef'!H$17:H$18,$W546),"")</f>
        <v>-11.27</v>
      </c>
      <c r="AT546" s="184">
        <f>IF($W546&gt;0,INDEX('CostModel Coef'!I$17:I$18,$W546),"")</f>
        <v>0.74</v>
      </c>
      <c r="AU546" s="184">
        <f>IF($W546&gt;0,INDEX('CostModel Coef'!J$17:J$18,$W546),"")</f>
        <v>1.18</v>
      </c>
      <c r="AV546" s="184">
        <f>IF($W546&gt;0,INDEX('CostModel Coef'!K$17:K$18,$W546),"")</f>
        <v>31.59</v>
      </c>
      <c r="AW546" s="184">
        <f>IF($W546&gt;0,INDEX('CostModel Coef'!L$17:L$18,$W546),"")</f>
        <v>17.190000000000001</v>
      </c>
      <c r="AX546" s="184">
        <f>IF($W546&gt;0,INDEX('CostModel Coef'!M$17:M$18,$W546),"")</f>
        <v>0</v>
      </c>
      <c r="AY546" s="184">
        <f>IF($W546&gt;0,INDEX('CostModel Coef'!N$17:N$18,$W546),"")</f>
        <v>0</v>
      </c>
      <c r="AZ546" s="184">
        <f>IF($W546&gt;0,INDEX('CostModel Coef'!O$17:O$18,$W546),"")</f>
        <v>-10.14</v>
      </c>
      <c r="BA546" s="184"/>
      <c r="BB546" s="116">
        <f t="shared" si="89"/>
        <v>27.236000000000004</v>
      </c>
      <c r="BC546" s="116">
        <f t="shared" si="86"/>
        <v>0</v>
      </c>
      <c r="BD546" s="116">
        <f t="shared" si="87"/>
        <v>0</v>
      </c>
      <c r="BE546" s="210"/>
      <c r="BF546" s="196">
        <f t="shared" si="88"/>
        <v>38.25</v>
      </c>
      <c r="BG546" s="210"/>
      <c r="BH546" s="210"/>
    </row>
    <row r="547" spans="1:60" hidden="1">
      <c r="A547" s="210" t="s">
        <v>3254</v>
      </c>
      <c r="B547" s="210" t="s">
        <v>1317</v>
      </c>
      <c r="C547" s="210" t="s">
        <v>1279</v>
      </c>
      <c r="D547" s="210" t="s">
        <v>1409</v>
      </c>
      <c r="E547" s="210" t="s">
        <v>129</v>
      </c>
      <c r="F547" s="210">
        <v>1</v>
      </c>
      <c r="G547" s="210">
        <v>0.33</v>
      </c>
      <c r="H547" s="210">
        <v>3</v>
      </c>
      <c r="I547" s="210">
        <v>30</v>
      </c>
      <c r="J547" s="210" t="s">
        <v>3255</v>
      </c>
      <c r="K547" s="210" t="s">
        <v>83</v>
      </c>
      <c r="L547" s="210">
        <v>30</v>
      </c>
      <c r="M547" s="210"/>
      <c r="N547" s="210" t="s">
        <v>1290</v>
      </c>
      <c r="O547" s="210"/>
      <c r="P547" s="210" t="s">
        <v>1799</v>
      </c>
      <c r="Q547" s="210" t="s">
        <v>129</v>
      </c>
      <c r="R547" s="210"/>
      <c r="S547" s="210" t="s">
        <v>111</v>
      </c>
      <c r="T547" s="210" t="s">
        <v>3256</v>
      </c>
      <c r="U547" s="115" t="s">
        <v>105</v>
      </c>
      <c r="V547" s="210" t="str">
        <f>IF(W547=0,"out of scope",(INDEX('CostModel Coef'!$C$17:$C$18,W547)))</f>
        <v>Elec</v>
      </c>
      <c r="W547" s="210">
        <v>2</v>
      </c>
      <c r="X547" s="210"/>
      <c r="Y547" s="116">
        <f>IFERROR(VLOOKUP(C547,LF_lamp!$A$8:$AI$68,35,0)*F547,0)</f>
        <v>3.67</v>
      </c>
      <c r="Z547" s="210"/>
      <c r="AA547" s="229">
        <f>VLOOKUP(D547,LF_Ballast!$A$8:$N$220,14,FALSE)</f>
        <v>0.9</v>
      </c>
      <c r="AB547" s="229" t="b">
        <f>VLOOKUP(D547,LF_Ballast!$A$8:$I$220,9,FALSE)="Dimming"</f>
        <v>0</v>
      </c>
      <c r="AC547" s="229" t="b">
        <f>VLOOKUP(D547,LF_Ballast!$A$8:$I$220,4,FALSE)="PS"</f>
        <v>0</v>
      </c>
      <c r="AD547" s="210"/>
      <c r="AE547" s="210">
        <f t="shared" si="81"/>
        <v>3</v>
      </c>
      <c r="AF547" s="184">
        <f t="shared" si="82"/>
        <v>0</v>
      </c>
      <c r="AG547" s="184">
        <f t="shared" si="83"/>
        <v>0</v>
      </c>
      <c r="AH547" s="184">
        <f>VLOOKUP($C547,LF_lamp!$A$8:$H$68,8,FALSE)*AE547</f>
        <v>96</v>
      </c>
      <c r="AI547" s="184">
        <f>VLOOKUP($C547,LF_lamp!$A$8:$H$68,8,FALSE)*AF547</f>
        <v>0</v>
      </c>
      <c r="AJ547" s="184">
        <f>VLOOKUP($C547,LF_lamp!$A$8:$H$68,8,FALSE)*AG547</f>
        <v>0</v>
      </c>
      <c r="AK547" s="184">
        <f t="shared" si="90"/>
        <v>0.33</v>
      </c>
      <c r="AL547" s="184">
        <f t="shared" si="84"/>
        <v>0</v>
      </c>
      <c r="AM547" s="184">
        <f t="shared" si="85"/>
        <v>0</v>
      </c>
      <c r="AN547" s="184"/>
      <c r="AO547" s="184">
        <f>IF($W547&gt;0,INDEX('CostModel Coef'!D$17:D$18,$W547),"")</f>
        <v>21.92</v>
      </c>
      <c r="AP547" s="184">
        <f>IF($W547&gt;0,INDEX('CostModel Coef'!E$17:E$18,$W547),"")</f>
        <v>0.161</v>
      </c>
      <c r="AQ547" s="184">
        <f>IF($W547&gt;0,INDEX('CostModel Coef'!F$17:F$18,$W547),"")</f>
        <v>19</v>
      </c>
      <c r="AR547" s="184">
        <f>IF($W547&gt;0,INDEX('CostModel Coef'!G$17:G$18,$W547),"")</f>
        <v>116</v>
      </c>
      <c r="AS547" s="184">
        <f>IF($W547&gt;0,INDEX('CostModel Coef'!H$17:H$18,$W547),"")</f>
        <v>-11.27</v>
      </c>
      <c r="AT547" s="184">
        <f>IF($W547&gt;0,INDEX('CostModel Coef'!I$17:I$18,$W547),"")</f>
        <v>0.74</v>
      </c>
      <c r="AU547" s="184">
        <f>IF($W547&gt;0,INDEX('CostModel Coef'!J$17:J$18,$W547),"")</f>
        <v>1.18</v>
      </c>
      <c r="AV547" s="184">
        <f>IF($W547&gt;0,INDEX('CostModel Coef'!K$17:K$18,$W547),"")</f>
        <v>31.59</v>
      </c>
      <c r="AW547" s="184">
        <f>IF($W547&gt;0,INDEX('CostModel Coef'!L$17:L$18,$W547),"")</f>
        <v>17.190000000000001</v>
      </c>
      <c r="AX547" s="184">
        <f>IF($W547&gt;0,INDEX('CostModel Coef'!M$17:M$18,$W547),"")</f>
        <v>0</v>
      </c>
      <c r="AY547" s="184">
        <f>IF($W547&gt;0,INDEX('CostModel Coef'!N$17:N$18,$W547),"")</f>
        <v>0</v>
      </c>
      <c r="AZ547" s="184">
        <f>IF($W547&gt;0,INDEX('CostModel Coef'!O$17:O$18,$W547),"")</f>
        <v>-10.14</v>
      </c>
      <c r="BA547" s="184"/>
      <c r="BB547" s="116">
        <f t="shared" si="89"/>
        <v>8.9878800000000023</v>
      </c>
      <c r="BC547" s="116">
        <f t="shared" si="86"/>
        <v>0</v>
      </c>
      <c r="BD547" s="116">
        <f t="shared" si="87"/>
        <v>0</v>
      </c>
      <c r="BE547" s="210"/>
      <c r="BF547" s="196">
        <f t="shared" si="88"/>
        <v>12.66</v>
      </c>
      <c r="BG547" s="210"/>
      <c r="BH547" s="210"/>
    </row>
    <row r="548" spans="1:60" hidden="1">
      <c r="A548" s="210" t="s">
        <v>3257</v>
      </c>
      <c r="B548" s="210" t="s">
        <v>1317</v>
      </c>
      <c r="C548" s="210" t="s">
        <v>1279</v>
      </c>
      <c r="D548" s="210" t="s">
        <v>1409</v>
      </c>
      <c r="E548" s="210" t="s">
        <v>129</v>
      </c>
      <c r="F548" s="210">
        <v>1</v>
      </c>
      <c r="G548" s="210">
        <v>0.5</v>
      </c>
      <c r="H548" s="210">
        <v>2</v>
      </c>
      <c r="I548" s="210">
        <v>30</v>
      </c>
      <c r="J548" s="210" t="s">
        <v>3258</v>
      </c>
      <c r="K548" s="210" t="s">
        <v>83</v>
      </c>
      <c r="L548" s="210">
        <v>30</v>
      </c>
      <c r="M548" s="210"/>
      <c r="N548" s="210" t="s">
        <v>1290</v>
      </c>
      <c r="O548" s="210"/>
      <c r="P548" s="210" t="s">
        <v>1799</v>
      </c>
      <c r="Q548" s="210" t="s">
        <v>129</v>
      </c>
      <c r="R548" s="210"/>
      <c r="S548" s="210" t="s">
        <v>111</v>
      </c>
      <c r="T548" s="210" t="s">
        <v>3259</v>
      </c>
      <c r="U548" s="115" t="s">
        <v>105</v>
      </c>
      <c r="V548" s="210" t="str">
        <f>IF(W548=0,"out of scope",(INDEX('CostModel Coef'!$C$17:$C$18,W548)))</f>
        <v>Elec</v>
      </c>
      <c r="W548" s="210">
        <v>2</v>
      </c>
      <c r="X548" s="210"/>
      <c r="Y548" s="116">
        <f>IFERROR(VLOOKUP(C548,LF_lamp!$A$8:$AI$68,35,0)*F548,0)</f>
        <v>3.67</v>
      </c>
      <c r="Z548" s="210"/>
      <c r="AA548" s="229">
        <f>VLOOKUP(D548,LF_Ballast!$A$8:$N$220,14,FALSE)</f>
        <v>0.9</v>
      </c>
      <c r="AB548" s="229" t="b">
        <f>VLOOKUP(D548,LF_Ballast!$A$8:$I$220,9,FALSE)="Dimming"</f>
        <v>0</v>
      </c>
      <c r="AC548" s="229" t="b">
        <f>VLOOKUP(D548,LF_Ballast!$A$8:$I$220,4,FALSE)="PS"</f>
        <v>0</v>
      </c>
      <c r="AD548" s="210"/>
      <c r="AE548" s="210">
        <f t="shared" si="81"/>
        <v>2</v>
      </c>
      <c r="AF548" s="184">
        <f t="shared" si="82"/>
        <v>0</v>
      </c>
      <c r="AG548" s="184">
        <f t="shared" si="83"/>
        <v>0</v>
      </c>
      <c r="AH548" s="184">
        <f>VLOOKUP($C548,LF_lamp!$A$8:$H$68,8,FALSE)*AE548</f>
        <v>64</v>
      </c>
      <c r="AI548" s="184">
        <f>VLOOKUP($C548,LF_lamp!$A$8:$H$68,8,FALSE)*AF548</f>
        <v>0</v>
      </c>
      <c r="AJ548" s="184">
        <f>VLOOKUP($C548,LF_lamp!$A$8:$H$68,8,FALSE)*AG548</f>
        <v>0</v>
      </c>
      <c r="AK548" s="184">
        <f t="shared" si="90"/>
        <v>0.5</v>
      </c>
      <c r="AL548" s="184">
        <f t="shared" si="84"/>
        <v>0</v>
      </c>
      <c r="AM548" s="184">
        <f t="shared" si="85"/>
        <v>0</v>
      </c>
      <c r="AN548" s="184"/>
      <c r="AO548" s="184">
        <f>IF($W548&gt;0,INDEX('CostModel Coef'!D$17:D$18,$W548),"")</f>
        <v>21.92</v>
      </c>
      <c r="AP548" s="184">
        <f>IF($W548&gt;0,INDEX('CostModel Coef'!E$17:E$18,$W548),"")</f>
        <v>0.161</v>
      </c>
      <c r="AQ548" s="184">
        <f>IF($W548&gt;0,INDEX('CostModel Coef'!F$17:F$18,$W548),"")</f>
        <v>19</v>
      </c>
      <c r="AR548" s="184">
        <f>IF($W548&gt;0,INDEX('CostModel Coef'!G$17:G$18,$W548),"")</f>
        <v>116</v>
      </c>
      <c r="AS548" s="184">
        <f>IF($W548&gt;0,INDEX('CostModel Coef'!H$17:H$18,$W548),"")</f>
        <v>-11.27</v>
      </c>
      <c r="AT548" s="184">
        <f>IF($W548&gt;0,INDEX('CostModel Coef'!I$17:I$18,$W548),"")</f>
        <v>0.74</v>
      </c>
      <c r="AU548" s="184">
        <f>IF($W548&gt;0,INDEX('CostModel Coef'!J$17:J$18,$W548),"")</f>
        <v>1.18</v>
      </c>
      <c r="AV548" s="184">
        <f>IF($W548&gt;0,INDEX('CostModel Coef'!K$17:K$18,$W548),"")</f>
        <v>31.59</v>
      </c>
      <c r="AW548" s="184">
        <f>IF($W548&gt;0,INDEX('CostModel Coef'!L$17:L$18,$W548),"")</f>
        <v>17.190000000000001</v>
      </c>
      <c r="AX548" s="184">
        <f>IF($W548&gt;0,INDEX('CostModel Coef'!M$17:M$18,$W548),"")</f>
        <v>0</v>
      </c>
      <c r="AY548" s="184">
        <f>IF($W548&gt;0,INDEX('CostModel Coef'!N$17:N$18,$W548),"")</f>
        <v>0</v>
      </c>
      <c r="AZ548" s="184">
        <f>IF($W548&gt;0,INDEX('CostModel Coef'!O$17:O$18,$W548),"")</f>
        <v>-10.14</v>
      </c>
      <c r="BA548" s="184"/>
      <c r="BB548" s="116">
        <f t="shared" si="89"/>
        <v>11.042000000000002</v>
      </c>
      <c r="BC548" s="116">
        <f t="shared" si="86"/>
        <v>0</v>
      </c>
      <c r="BD548" s="116">
        <f t="shared" si="87"/>
        <v>0</v>
      </c>
      <c r="BE548" s="210"/>
      <c r="BF548" s="196">
        <f t="shared" si="88"/>
        <v>14.71</v>
      </c>
      <c r="BG548" s="210"/>
      <c r="BH548" s="210"/>
    </row>
    <row r="549" spans="1:60" hidden="1">
      <c r="A549" s="210" t="s">
        <v>3260</v>
      </c>
      <c r="B549" s="210" t="s">
        <v>1317</v>
      </c>
      <c r="C549" s="210" t="s">
        <v>1279</v>
      </c>
      <c r="D549" s="210" t="s">
        <v>1469</v>
      </c>
      <c r="E549" s="210" t="s">
        <v>148</v>
      </c>
      <c r="F549" s="210">
        <v>2</v>
      </c>
      <c r="G549" s="210">
        <v>1</v>
      </c>
      <c r="H549" s="210">
        <v>2</v>
      </c>
      <c r="I549" s="210">
        <v>59</v>
      </c>
      <c r="J549" s="210"/>
      <c r="K549" s="210" t="s">
        <v>83</v>
      </c>
      <c r="L549" s="210">
        <v>59</v>
      </c>
      <c r="M549" s="210"/>
      <c r="N549" s="210" t="s">
        <v>1290</v>
      </c>
      <c r="O549" s="210"/>
      <c r="P549" s="210" t="s">
        <v>1799</v>
      </c>
      <c r="Q549" s="210" t="s">
        <v>129</v>
      </c>
      <c r="R549" s="210"/>
      <c r="S549" s="210" t="s">
        <v>111</v>
      </c>
      <c r="T549" s="210" t="s">
        <v>3261</v>
      </c>
      <c r="U549" s="115" t="s">
        <v>105</v>
      </c>
      <c r="V549" s="210" t="str">
        <f>IF(W549=0,"out of scope",(INDEX('CostModel Coef'!$C$17:$C$18,W549)))</f>
        <v>Elec</v>
      </c>
      <c r="W549" s="210">
        <v>2</v>
      </c>
      <c r="X549" s="210"/>
      <c r="Y549" s="116">
        <f>IFERROR(VLOOKUP(C549,LF_lamp!$A$8:$AI$68,35,0)*F549,0)</f>
        <v>7.34</v>
      </c>
      <c r="Z549" s="210"/>
      <c r="AA549" s="229">
        <f>VLOOKUP(D549,LF_Ballast!$A$8:$N$220,14,FALSE)</f>
        <v>0.9</v>
      </c>
      <c r="AB549" s="229" t="b">
        <f>VLOOKUP(D549,LF_Ballast!$A$8:$I$220,9,FALSE)="Dimming"</f>
        <v>1</v>
      </c>
      <c r="AC549" s="229" t="b">
        <f>VLOOKUP(D549,LF_Ballast!$A$8:$I$220,4,FALSE)="PS"</f>
        <v>0</v>
      </c>
      <c r="AD549" s="210"/>
      <c r="AE549" s="210">
        <f t="shared" si="81"/>
        <v>2</v>
      </c>
      <c r="AF549" s="184">
        <f t="shared" si="82"/>
        <v>0</v>
      </c>
      <c r="AG549" s="184">
        <f t="shared" si="83"/>
        <v>0</v>
      </c>
      <c r="AH549" s="184">
        <f>VLOOKUP($C549,LF_lamp!$A$8:$H$68,8,FALSE)*AE549</f>
        <v>64</v>
      </c>
      <c r="AI549" s="184">
        <f>VLOOKUP($C549,LF_lamp!$A$8:$H$68,8,FALSE)*AF549</f>
        <v>0</v>
      </c>
      <c r="AJ549" s="184">
        <f>VLOOKUP($C549,LF_lamp!$A$8:$H$68,8,FALSE)*AG549</f>
        <v>0</v>
      </c>
      <c r="AK549" s="184">
        <f t="shared" si="90"/>
        <v>1</v>
      </c>
      <c r="AL549" s="184">
        <f t="shared" si="84"/>
        <v>0</v>
      </c>
      <c r="AM549" s="184">
        <f t="shared" si="85"/>
        <v>0</v>
      </c>
      <c r="AN549" s="184"/>
      <c r="AO549" s="184">
        <f>IF($W549&gt;0,INDEX('CostModel Coef'!D$17:D$18,$W549),"")</f>
        <v>21.92</v>
      </c>
      <c r="AP549" s="184">
        <f>IF($W549&gt;0,INDEX('CostModel Coef'!E$17:E$18,$W549),"")</f>
        <v>0.161</v>
      </c>
      <c r="AQ549" s="184">
        <f>IF($W549&gt;0,INDEX('CostModel Coef'!F$17:F$18,$W549),"")</f>
        <v>19</v>
      </c>
      <c r="AR549" s="184">
        <f>IF($W549&gt;0,INDEX('CostModel Coef'!G$17:G$18,$W549),"")</f>
        <v>116</v>
      </c>
      <c r="AS549" s="184">
        <f>IF($W549&gt;0,INDEX('CostModel Coef'!H$17:H$18,$W549),"")</f>
        <v>-11.27</v>
      </c>
      <c r="AT549" s="184">
        <f>IF($W549&gt;0,INDEX('CostModel Coef'!I$17:I$18,$W549),"")</f>
        <v>0.74</v>
      </c>
      <c r="AU549" s="184">
        <f>IF($W549&gt;0,INDEX('CostModel Coef'!J$17:J$18,$W549),"")</f>
        <v>1.18</v>
      </c>
      <c r="AV549" s="184">
        <f>IF($W549&gt;0,INDEX('CostModel Coef'!K$17:K$18,$W549),"")</f>
        <v>31.59</v>
      </c>
      <c r="AW549" s="184">
        <f>IF($W549&gt;0,INDEX('CostModel Coef'!L$17:L$18,$W549),"")</f>
        <v>17.190000000000001</v>
      </c>
      <c r="AX549" s="184">
        <f>IF($W549&gt;0,INDEX('CostModel Coef'!M$17:M$18,$W549),"")</f>
        <v>0</v>
      </c>
      <c r="AY549" s="184">
        <f>IF($W549&gt;0,INDEX('CostModel Coef'!N$17:N$18,$W549),"")</f>
        <v>0</v>
      </c>
      <c r="AZ549" s="184">
        <f>IF($W549&gt;0,INDEX('CostModel Coef'!O$17:O$18,$W549),"")</f>
        <v>-10.14</v>
      </c>
      <c r="BA549" s="184"/>
      <c r="BB549" s="116">
        <f t="shared" si="89"/>
        <v>53.674000000000007</v>
      </c>
      <c r="BC549" s="116">
        <f t="shared" si="86"/>
        <v>0</v>
      </c>
      <c r="BD549" s="116">
        <f t="shared" si="87"/>
        <v>0</v>
      </c>
      <c r="BE549" s="210"/>
      <c r="BF549" s="196">
        <f t="shared" si="88"/>
        <v>61.01</v>
      </c>
      <c r="BG549" s="210"/>
      <c r="BH549" s="210"/>
    </row>
    <row r="550" spans="1:60" hidden="1">
      <c r="A550" s="210" t="s">
        <v>3262</v>
      </c>
      <c r="B550" s="210" t="s">
        <v>587</v>
      </c>
      <c r="C550" s="210" t="s">
        <v>1279</v>
      </c>
      <c r="D550" s="210" t="s">
        <v>1469</v>
      </c>
      <c r="E550" s="210" t="s">
        <v>148</v>
      </c>
      <c r="F550" s="210">
        <v>2</v>
      </c>
      <c r="G550" s="210">
        <v>1</v>
      </c>
      <c r="H550" s="210">
        <v>2</v>
      </c>
      <c r="I550" s="210">
        <v>70</v>
      </c>
      <c r="J550" s="210"/>
      <c r="K550" s="210" t="s">
        <v>83</v>
      </c>
      <c r="L550" s="210">
        <v>70</v>
      </c>
      <c r="M550" s="210"/>
      <c r="N550" s="210" t="s">
        <v>1290</v>
      </c>
      <c r="O550" s="210"/>
      <c r="P550" s="210" t="s">
        <v>1799</v>
      </c>
      <c r="Q550" s="210" t="s">
        <v>129</v>
      </c>
      <c r="R550" s="210"/>
      <c r="S550" s="210" t="s">
        <v>111</v>
      </c>
      <c r="T550" s="210" t="s">
        <v>3263</v>
      </c>
      <c r="U550" s="115" t="s">
        <v>105</v>
      </c>
      <c r="V550" s="210" t="str">
        <f>IF(W550=0,"out of scope",(INDEX('CostModel Coef'!$C$17:$C$18,W550)))</f>
        <v>Elec</v>
      </c>
      <c r="W550" s="210">
        <v>2</v>
      </c>
      <c r="X550" s="210"/>
      <c r="Y550" s="116">
        <f>IFERROR(VLOOKUP(C550,LF_lamp!$A$8:$AI$68,35,0)*F550,0)</f>
        <v>7.34</v>
      </c>
      <c r="Z550" s="210"/>
      <c r="AA550" s="229">
        <f>VLOOKUP(D550,LF_Ballast!$A$8:$N$220,14,FALSE)</f>
        <v>0.9</v>
      </c>
      <c r="AB550" s="229" t="b">
        <f>VLOOKUP(D550,LF_Ballast!$A$8:$I$220,9,FALSE)="Dimming"</f>
        <v>1</v>
      </c>
      <c r="AC550" s="229" t="b">
        <f>VLOOKUP(D550,LF_Ballast!$A$8:$I$220,4,FALSE)="PS"</f>
        <v>0</v>
      </c>
      <c r="AD550" s="210"/>
      <c r="AE550" s="210">
        <f t="shared" si="81"/>
        <v>2</v>
      </c>
      <c r="AF550" s="184">
        <f t="shared" si="82"/>
        <v>0</v>
      </c>
      <c r="AG550" s="184">
        <f t="shared" si="83"/>
        <v>0</v>
      </c>
      <c r="AH550" s="184">
        <f>VLOOKUP($C550,LF_lamp!$A$8:$H$68,8,FALSE)*AE550</f>
        <v>64</v>
      </c>
      <c r="AI550" s="184">
        <f>VLOOKUP($C550,LF_lamp!$A$8:$H$68,8,FALSE)*AF550</f>
        <v>0</v>
      </c>
      <c r="AJ550" s="184">
        <f>VLOOKUP($C550,LF_lamp!$A$8:$H$68,8,FALSE)*AG550</f>
        <v>0</v>
      </c>
      <c r="AK550" s="184">
        <f t="shared" si="90"/>
        <v>1</v>
      </c>
      <c r="AL550" s="184">
        <f t="shared" si="84"/>
        <v>0</v>
      </c>
      <c r="AM550" s="184">
        <f t="shared" si="85"/>
        <v>0</v>
      </c>
      <c r="AN550" s="184"/>
      <c r="AO550" s="184">
        <f>IF($W550&gt;0,INDEX('CostModel Coef'!D$17:D$18,$W550),"")</f>
        <v>21.92</v>
      </c>
      <c r="AP550" s="184">
        <f>IF($W550&gt;0,INDEX('CostModel Coef'!E$17:E$18,$W550),"")</f>
        <v>0.161</v>
      </c>
      <c r="AQ550" s="184">
        <f>IF($W550&gt;0,INDEX('CostModel Coef'!F$17:F$18,$W550),"")</f>
        <v>19</v>
      </c>
      <c r="AR550" s="184">
        <f>IF($W550&gt;0,INDEX('CostModel Coef'!G$17:G$18,$W550),"")</f>
        <v>116</v>
      </c>
      <c r="AS550" s="184">
        <f>IF($W550&gt;0,INDEX('CostModel Coef'!H$17:H$18,$W550),"")</f>
        <v>-11.27</v>
      </c>
      <c r="AT550" s="184">
        <f>IF($W550&gt;0,INDEX('CostModel Coef'!I$17:I$18,$W550),"")</f>
        <v>0.74</v>
      </c>
      <c r="AU550" s="184">
        <f>IF($W550&gt;0,INDEX('CostModel Coef'!J$17:J$18,$W550),"")</f>
        <v>1.18</v>
      </c>
      <c r="AV550" s="184">
        <f>IF($W550&gt;0,INDEX('CostModel Coef'!K$17:K$18,$W550),"")</f>
        <v>31.59</v>
      </c>
      <c r="AW550" s="184">
        <f>IF($W550&gt;0,INDEX('CostModel Coef'!L$17:L$18,$W550),"")</f>
        <v>17.190000000000001</v>
      </c>
      <c r="AX550" s="184">
        <f>IF($W550&gt;0,INDEX('CostModel Coef'!M$17:M$18,$W550),"")</f>
        <v>0</v>
      </c>
      <c r="AY550" s="184">
        <f>IF($W550&gt;0,INDEX('CostModel Coef'!N$17:N$18,$W550),"")</f>
        <v>0</v>
      </c>
      <c r="AZ550" s="184">
        <f>IF($W550&gt;0,INDEX('CostModel Coef'!O$17:O$18,$W550),"")</f>
        <v>-10.14</v>
      </c>
      <c r="BA550" s="184"/>
      <c r="BB550" s="116">
        <f t="shared" si="89"/>
        <v>53.674000000000007</v>
      </c>
      <c r="BC550" s="116">
        <f t="shared" si="86"/>
        <v>0</v>
      </c>
      <c r="BD550" s="116">
        <f t="shared" si="87"/>
        <v>0</v>
      </c>
      <c r="BE550" s="210"/>
      <c r="BF550" s="196">
        <f t="shared" si="88"/>
        <v>61.01</v>
      </c>
      <c r="BG550" s="210"/>
      <c r="BH550" s="210"/>
    </row>
    <row r="551" spans="1:60" hidden="1">
      <c r="A551" s="210" t="s">
        <v>3264</v>
      </c>
      <c r="B551" s="210" t="s">
        <v>203</v>
      </c>
      <c r="C551" s="210" t="s">
        <v>1279</v>
      </c>
      <c r="D551" s="210" t="s">
        <v>1409</v>
      </c>
      <c r="E551" s="210" t="s">
        <v>129</v>
      </c>
      <c r="F551" s="210">
        <v>4</v>
      </c>
      <c r="G551" s="210">
        <v>1</v>
      </c>
      <c r="H551" s="210">
        <v>4</v>
      </c>
      <c r="I551" s="210">
        <v>112</v>
      </c>
      <c r="J551" s="210" t="s">
        <v>3265</v>
      </c>
      <c r="K551" s="210" t="s">
        <v>83</v>
      </c>
      <c r="L551" s="210">
        <v>112</v>
      </c>
      <c r="M551" s="210"/>
      <c r="N551" s="210" t="s">
        <v>1290</v>
      </c>
      <c r="O551" s="210"/>
      <c r="P551" s="210" t="s">
        <v>1799</v>
      </c>
      <c r="Q551" s="210" t="s">
        <v>129</v>
      </c>
      <c r="R551" s="210"/>
      <c r="S551" s="210" t="s">
        <v>111</v>
      </c>
      <c r="T551" s="210" t="s">
        <v>3266</v>
      </c>
      <c r="U551" s="115" t="s">
        <v>105</v>
      </c>
      <c r="V551" s="210" t="str">
        <f>IF(W551=0,"out of scope",(INDEX('CostModel Coef'!$C$17:$C$18,W551)))</f>
        <v>Elec</v>
      </c>
      <c r="W551" s="210">
        <v>2</v>
      </c>
      <c r="X551" s="210"/>
      <c r="Y551" s="116">
        <f>IFERROR(VLOOKUP(C551,LF_lamp!$A$8:$AI$68,35,0)*F551,0)</f>
        <v>14.68</v>
      </c>
      <c r="Z551" s="210"/>
      <c r="AA551" s="229">
        <f>VLOOKUP(D551,LF_Ballast!$A$8:$N$220,14,FALSE)</f>
        <v>0.9</v>
      </c>
      <c r="AB551" s="229" t="b">
        <f>VLOOKUP(D551,LF_Ballast!$A$8:$I$220,9,FALSE)="Dimming"</f>
        <v>0</v>
      </c>
      <c r="AC551" s="229" t="b">
        <f>VLOOKUP(D551,LF_Ballast!$A$8:$I$220,4,FALSE)="PS"</f>
        <v>0</v>
      </c>
      <c r="AD551" s="210"/>
      <c r="AE551" s="210">
        <f t="shared" si="81"/>
        <v>4</v>
      </c>
      <c r="AF551" s="184">
        <f t="shared" si="82"/>
        <v>0</v>
      </c>
      <c r="AG551" s="184">
        <f t="shared" si="83"/>
        <v>0</v>
      </c>
      <c r="AH551" s="184">
        <f>VLOOKUP($C551,LF_lamp!$A$8:$H$68,8,FALSE)*AE551</f>
        <v>128</v>
      </c>
      <c r="AI551" s="184">
        <f>VLOOKUP($C551,LF_lamp!$A$8:$H$68,8,FALSE)*AF551</f>
        <v>0</v>
      </c>
      <c r="AJ551" s="184">
        <f>VLOOKUP($C551,LF_lamp!$A$8:$H$68,8,FALSE)*AG551</f>
        <v>0</v>
      </c>
      <c r="AK551" s="184">
        <f t="shared" si="90"/>
        <v>1</v>
      </c>
      <c r="AL551" s="184">
        <f t="shared" si="84"/>
        <v>0</v>
      </c>
      <c r="AM551" s="184">
        <f t="shared" si="85"/>
        <v>0</v>
      </c>
      <c r="AN551" s="184"/>
      <c r="AO551" s="184">
        <f>IF($W551&gt;0,INDEX('CostModel Coef'!D$17:D$18,$W551),"")</f>
        <v>21.92</v>
      </c>
      <c r="AP551" s="184">
        <f>IF($W551&gt;0,INDEX('CostModel Coef'!E$17:E$18,$W551),"")</f>
        <v>0.161</v>
      </c>
      <c r="AQ551" s="184">
        <f>IF($W551&gt;0,INDEX('CostModel Coef'!F$17:F$18,$W551),"")</f>
        <v>19</v>
      </c>
      <c r="AR551" s="184">
        <f>IF($W551&gt;0,INDEX('CostModel Coef'!G$17:G$18,$W551),"")</f>
        <v>116</v>
      </c>
      <c r="AS551" s="184">
        <f>IF($W551&gt;0,INDEX('CostModel Coef'!H$17:H$18,$W551),"")</f>
        <v>-11.27</v>
      </c>
      <c r="AT551" s="184">
        <f>IF($W551&gt;0,INDEX('CostModel Coef'!I$17:I$18,$W551),"")</f>
        <v>0.74</v>
      </c>
      <c r="AU551" s="184">
        <f>IF($W551&gt;0,INDEX('CostModel Coef'!J$17:J$18,$W551),"")</f>
        <v>1.18</v>
      </c>
      <c r="AV551" s="184">
        <f>IF($W551&gt;0,INDEX('CostModel Coef'!K$17:K$18,$W551),"")</f>
        <v>31.59</v>
      </c>
      <c r="AW551" s="184">
        <f>IF($W551&gt;0,INDEX('CostModel Coef'!L$17:L$18,$W551),"")</f>
        <v>17.190000000000001</v>
      </c>
      <c r="AX551" s="184">
        <f>IF($W551&gt;0,INDEX('CostModel Coef'!M$17:M$18,$W551),"")</f>
        <v>0</v>
      </c>
      <c r="AY551" s="184">
        <f>IF($W551&gt;0,INDEX('CostModel Coef'!N$17:N$18,$W551),"")</f>
        <v>0</v>
      </c>
      <c r="AZ551" s="184">
        <f>IF($W551&gt;0,INDEX('CostModel Coef'!O$17:O$18,$W551),"")</f>
        <v>-10.14</v>
      </c>
      <c r="BA551" s="184"/>
      <c r="BB551" s="116">
        <f t="shared" si="89"/>
        <v>32.388000000000005</v>
      </c>
      <c r="BC551" s="116">
        <f t="shared" si="86"/>
        <v>0</v>
      </c>
      <c r="BD551" s="116">
        <f t="shared" si="87"/>
        <v>0</v>
      </c>
      <c r="BE551" s="210"/>
      <c r="BF551" s="196">
        <f t="shared" si="88"/>
        <v>47.07</v>
      </c>
      <c r="BG551" s="210"/>
      <c r="BH551" s="210"/>
    </row>
    <row r="552" spans="1:60" hidden="1">
      <c r="A552" s="210" t="s">
        <v>3267</v>
      </c>
      <c r="B552" s="210" t="s">
        <v>1317</v>
      </c>
      <c r="C552" s="210" t="s">
        <v>1279</v>
      </c>
      <c r="D552" s="210" t="s">
        <v>1409</v>
      </c>
      <c r="E552" s="210" t="s">
        <v>129</v>
      </c>
      <c r="F552" s="210">
        <v>4</v>
      </c>
      <c r="G552" s="210">
        <v>2</v>
      </c>
      <c r="H552" s="210">
        <v>2</v>
      </c>
      <c r="I552" s="210">
        <v>118</v>
      </c>
      <c r="J552" s="210" t="s">
        <v>3268</v>
      </c>
      <c r="K552" s="210" t="s">
        <v>83</v>
      </c>
      <c r="L552" s="210">
        <v>118</v>
      </c>
      <c r="M552" s="210"/>
      <c r="N552" s="210" t="s">
        <v>1290</v>
      </c>
      <c r="O552" s="210"/>
      <c r="P552" s="210" t="s">
        <v>1799</v>
      </c>
      <c r="Q552" s="210" t="s">
        <v>129</v>
      </c>
      <c r="R552" s="210"/>
      <c r="S552" s="210" t="s">
        <v>111</v>
      </c>
      <c r="T552" s="210" t="s">
        <v>3269</v>
      </c>
      <c r="U552" s="115" t="s">
        <v>105</v>
      </c>
      <c r="V552" s="210" t="str">
        <f>IF(W552=0,"out of scope",(INDEX('CostModel Coef'!$C$17:$C$18,W552)))</f>
        <v>Elec</v>
      </c>
      <c r="W552" s="210">
        <v>2</v>
      </c>
      <c r="X552" s="210"/>
      <c r="Y552" s="116">
        <f>IFERROR(VLOOKUP(C552,LF_lamp!$A$8:$AI$68,35,0)*F552,0)</f>
        <v>14.68</v>
      </c>
      <c r="Z552" s="210"/>
      <c r="AA552" s="229">
        <f>VLOOKUP(D552,LF_Ballast!$A$8:$N$220,14,FALSE)</f>
        <v>0.9</v>
      </c>
      <c r="AB552" s="229" t="b">
        <f>VLOOKUP(D552,LF_Ballast!$A$8:$I$220,9,FALSE)="Dimming"</f>
        <v>0</v>
      </c>
      <c r="AC552" s="229" t="b">
        <f>VLOOKUP(D552,LF_Ballast!$A$8:$I$220,4,FALSE)="PS"</f>
        <v>0</v>
      </c>
      <c r="AD552" s="210"/>
      <c r="AE552" s="210">
        <f t="shared" si="81"/>
        <v>2</v>
      </c>
      <c r="AF552" s="184">
        <f t="shared" si="82"/>
        <v>0</v>
      </c>
      <c r="AG552" s="184">
        <f t="shared" si="83"/>
        <v>0</v>
      </c>
      <c r="AH552" s="184">
        <f>VLOOKUP($C552,LF_lamp!$A$8:$H$68,8,FALSE)*AE552</f>
        <v>64</v>
      </c>
      <c r="AI552" s="184">
        <f>VLOOKUP($C552,LF_lamp!$A$8:$H$68,8,FALSE)*AF552</f>
        <v>0</v>
      </c>
      <c r="AJ552" s="184">
        <f>VLOOKUP($C552,LF_lamp!$A$8:$H$68,8,FALSE)*AG552</f>
        <v>0</v>
      </c>
      <c r="AK552" s="184">
        <f t="shared" si="90"/>
        <v>2</v>
      </c>
      <c r="AL552" s="184">
        <f t="shared" si="84"/>
        <v>0</v>
      </c>
      <c r="AM552" s="184">
        <f t="shared" si="85"/>
        <v>0</v>
      </c>
      <c r="AN552" s="184"/>
      <c r="AO552" s="184">
        <f>IF($W552&gt;0,INDEX('CostModel Coef'!D$17:D$18,$W552),"")</f>
        <v>21.92</v>
      </c>
      <c r="AP552" s="184">
        <f>IF($W552&gt;0,INDEX('CostModel Coef'!E$17:E$18,$W552),"")</f>
        <v>0.161</v>
      </c>
      <c r="AQ552" s="184">
        <f>IF($W552&gt;0,INDEX('CostModel Coef'!F$17:F$18,$W552),"")</f>
        <v>19</v>
      </c>
      <c r="AR552" s="184">
        <f>IF($W552&gt;0,INDEX('CostModel Coef'!G$17:G$18,$W552),"")</f>
        <v>116</v>
      </c>
      <c r="AS552" s="184">
        <f>IF($W552&gt;0,INDEX('CostModel Coef'!H$17:H$18,$W552),"")</f>
        <v>-11.27</v>
      </c>
      <c r="AT552" s="184">
        <f>IF($W552&gt;0,INDEX('CostModel Coef'!I$17:I$18,$W552),"")</f>
        <v>0.74</v>
      </c>
      <c r="AU552" s="184">
        <f>IF($W552&gt;0,INDEX('CostModel Coef'!J$17:J$18,$W552),"")</f>
        <v>1.18</v>
      </c>
      <c r="AV552" s="184">
        <f>IF($W552&gt;0,INDEX('CostModel Coef'!K$17:K$18,$W552),"")</f>
        <v>31.59</v>
      </c>
      <c r="AW552" s="184">
        <f>IF($W552&gt;0,INDEX('CostModel Coef'!L$17:L$18,$W552),"")</f>
        <v>17.190000000000001</v>
      </c>
      <c r="AX552" s="184">
        <f>IF($W552&gt;0,INDEX('CostModel Coef'!M$17:M$18,$W552),"")</f>
        <v>0</v>
      </c>
      <c r="AY552" s="184">
        <f>IF($W552&gt;0,INDEX('CostModel Coef'!N$17:N$18,$W552),"")</f>
        <v>0</v>
      </c>
      <c r="AZ552" s="184">
        <f>IF($W552&gt;0,INDEX('CostModel Coef'!O$17:O$18,$W552),"")</f>
        <v>-10.14</v>
      </c>
      <c r="BA552" s="184"/>
      <c r="BB552" s="116">
        <f t="shared" si="89"/>
        <v>44.168000000000006</v>
      </c>
      <c r="BC552" s="116">
        <f t="shared" si="86"/>
        <v>0</v>
      </c>
      <c r="BD552" s="116">
        <f t="shared" si="87"/>
        <v>0</v>
      </c>
      <c r="BE552" s="210"/>
      <c r="BF552" s="196">
        <f t="shared" si="88"/>
        <v>58.85</v>
      </c>
      <c r="BG552" s="210"/>
      <c r="BH552" s="210"/>
    </row>
    <row r="553" spans="1:60" hidden="1">
      <c r="A553" s="210" t="s">
        <v>3270</v>
      </c>
      <c r="B553" s="210" t="s">
        <v>1317</v>
      </c>
      <c r="C553" s="210" t="s">
        <v>1279</v>
      </c>
      <c r="D553" s="210" t="s">
        <v>1409</v>
      </c>
      <c r="E553" s="210" t="s">
        <v>129</v>
      </c>
      <c r="F553" s="210">
        <v>5</v>
      </c>
      <c r="G553" s="210">
        <v>2</v>
      </c>
      <c r="H553" s="210" t="s">
        <v>3053</v>
      </c>
      <c r="I553" s="210">
        <v>148</v>
      </c>
      <c r="J553" s="210" t="s">
        <v>3271</v>
      </c>
      <c r="K553" s="210" t="s">
        <v>83</v>
      </c>
      <c r="L553" s="210">
        <v>148</v>
      </c>
      <c r="M553" s="210"/>
      <c r="N553" s="210" t="s">
        <v>1290</v>
      </c>
      <c r="O553" s="210"/>
      <c r="P553" s="210" t="s">
        <v>1799</v>
      </c>
      <c r="Q553" s="210" t="s">
        <v>129</v>
      </c>
      <c r="R553" s="210"/>
      <c r="S553" s="210" t="s">
        <v>111</v>
      </c>
      <c r="T553" s="210" t="s">
        <v>3272</v>
      </c>
      <c r="U553" s="115" t="s">
        <v>105</v>
      </c>
      <c r="V553" s="210" t="str">
        <f>IF(W553=0,"out of scope",(INDEX('CostModel Coef'!$C$17:$C$18,W553)))</f>
        <v>Elec</v>
      </c>
      <c r="W553" s="210">
        <v>2</v>
      </c>
      <c r="X553" s="210"/>
      <c r="Y553" s="116">
        <f>IFERROR(VLOOKUP(C553,LF_lamp!$A$8:$AI$68,35,0)*F553,0)</f>
        <v>18.350000000000001</v>
      </c>
      <c r="Z553" s="210"/>
      <c r="AA553" s="229">
        <f>VLOOKUP(D553,LF_Ballast!$A$8:$N$220,14,FALSE)</f>
        <v>0.9</v>
      </c>
      <c r="AB553" s="229" t="b">
        <f>VLOOKUP(D553,LF_Ballast!$A$8:$I$220,9,FALSE)="Dimming"</f>
        <v>0</v>
      </c>
      <c r="AC553" s="229" t="b">
        <f>VLOOKUP(D553,LF_Ballast!$A$8:$I$220,4,FALSE)="PS"</f>
        <v>0</v>
      </c>
      <c r="AD553" s="210"/>
      <c r="AE553" s="210">
        <f t="shared" si="81"/>
        <v>2</v>
      </c>
      <c r="AF553" s="184">
        <f t="shared" si="82"/>
        <v>3</v>
      </c>
      <c r="AG553" s="184">
        <f t="shared" si="83"/>
        <v>0</v>
      </c>
      <c r="AH553" s="184">
        <f>VLOOKUP($C553,LF_lamp!$A$8:$H$68,8,FALSE)*AE553</f>
        <v>64</v>
      </c>
      <c r="AI553" s="184">
        <f>VLOOKUP($C553,LF_lamp!$A$8:$H$68,8,FALSE)*AF553</f>
        <v>96</v>
      </c>
      <c r="AJ553" s="184">
        <f>VLOOKUP($C553,LF_lamp!$A$8:$H$68,8,FALSE)*AG553</f>
        <v>0</v>
      </c>
      <c r="AK553" s="184">
        <f t="shared" si="90"/>
        <v>1</v>
      </c>
      <c r="AL553" s="184">
        <f t="shared" si="84"/>
        <v>1</v>
      </c>
      <c r="AM553" s="184">
        <f t="shared" si="85"/>
        <v>0</v>
      </c>
      <c r="AN553" s="184"/>
      <c r="AO553" s="184">
        <f>IF($W553&gt;0,INDEX('CostModel Coef'!D$17:D$18,$W553),"")</f>
        <v>21.92</v>
      </c>
      <c r="AP553" s="184">
        <f>IF($W553&gt;0,INDEX('CostModel Coef'!E$17:E$18,$W553),"")</f>
        <v>0.161</v>
      </c>
      <c r="AQ553" s="184">
        <f>IF($W553&gt;0,INDEX('CostModel Coef'!F$17:F$18,$W553),"")</f>
        <v>19</v>
      </c>
      <c r="AR553" s="184">
        <f>IF($W553&gt;0,INDEX('CostModel Coef'!G$17:G$18,$W553),"")</f>
        <v>116</v>
      </c>
      <c r="AS553" s="184">
        <f>IF($W553&gt;0,INDEX('CostModel Coef'!H$17:H$18,$W553),"")</f>
        <v>-11.27</v>
      </c>
      <c r="AT553" s="184">
        <f>IF($W553&gt;0,INDEX('CostModel Coef'!I$17:I$18,$W553),"")</f>
        <v>0.74</v>
      </c>
      <c r="AU553" s="184">
        <f>IF($W553&gt;0,INDEX('CostModel Coef'!J$17:J$18,$W553),"")</f>
        <v>1.18</v>
      </c>
      <c r="AV553" s="184">
        <f>IF($W553&gt;0,INDEX('CostModel Coef'!K$17:K$18,$W553),"")</f>
        <v>31.59</v>
      </c>
      <c r="AW553" s="184">
        <f>IF($W553&gt;0,INDEX('CostModel Coef'!L$17:L$18,$W553),"")</f>
        <v>17.190000000000001</v>
      </c>
      <c r="AX553" s="184">
        <f>IF($W553&gt;0,INDEX('CostModel Coef'!M$17:M$18,$W553),"")</f>
        <v>0</v>
      </c>
      <c r="AY553" s="184">
        <f>IF($W553&gt;0,INDEX('CostModel Coef'!N$17:N$18,$W553),"")</f>
        <v>0</v>
      </c>
      <c r="AZ553" s="184">
        <f>IF($W553&gt;0,INDEX('CostModel Coef'!O$17:O$18,$W553),"")</f>
        <v>-10.14</v>
      </c>
      <c r="BA553" s="184"/>
      <c r="BB553" s="116">
        <f t="shared" si="89"/>
        <v>22.084000000000003</v>
      </c>
      <c r="BC553" s="116">
        <f t="shared" si="86"/>
        <v>27.236000000000004</v>
      </c>
      <c r="BD553" s="116">
        <f t="shared" si="87"/>
        <v>0</v>
      </c>
      <c r="BE553" s="210"/>
      <c r="BF553" s="196">
        <f t="shared" si="88"/>
        <v>67.67</v>
      </c>
      <c r="BG553" s="210"/>
      <c r="BH553" s="210"/>
    </row>
    <row r="554" spans="1:60" hidden="1">
      <c r="A554" s="210" t="s">
        <v>3273</v>
      </c>
      <c r="B554" s="210" t="s">
        <v>203</v>
      </c>
      <c r="C554" s="210" t="s">
        <v>1279</v>
      </c>
      <c r="D554" s="210" t="s">
        <v>1409</v>
      </c>
      <c r="E554" s="210" t="s">
        <v>129</v>
      </c>
      <c r="F554" s="210">
        <v>6</v>
      </c>
      <c r="G554" s="210">
        <v>2</v>
      </c>
      <c r="H554" s="210">
        <v>3</v>
      </c>
      <c r="I554" s="210">
        <v>175</v>
      </c>
      <c r="J554" s="210" t="s">
        <v>3274</v>
      </c>
      <c r="K554" s="210" t="s">
        <v>83</v>
      </c>
      <c r="L554" s="210">
        <v>175</v>
      </c>
      <c r="M554" s="210"/>
      <c r="N554" s="210" t="s">
        <v>1290</v>
      </c>
      <c r="O554" s="210"/>
      <c r="P554" s="210" t="s">
        <v>1799</v>
      </c>
      <c r="Q554" s="210" t="s">
        <v>129</v>
      </c>
      <c r="R554" s="210"/>
      <c r="S554" s="210" t="s">
        <v>111</v>
      </c>
      <c r="T554" s="210" t="s">
        <v>3275</v>
      </c>
      <c r="U554" s="115" t="s">
        <v>105</v>
      </c>
      <c r="V554" s="210" t="str">
        <f>IF(W554=0,"out of scope",(INDEX('CostModel Coef'!$C$17:$C$18,W554)))</f>
        <v>Elec</v>
      </c>
      <c r="W554" s="210">
        <v>2</v>
      </c>
      <c r="X554" s="210"/>
      <c r="Y554" s="116">
        <f>IFERROR(VLOOKUP(C554,LF_lamp!$A$8:$AI$68,35,0)*F554,0)</f>
        <v>22.02</v>
      </c>
      <c r="Z554" s="210"/>
      <c r="AA554" s="229">
        <f>VLOOKUP(D554,LF_Ballast!$A$8:$N$220,14,FALSE)</f>
        <v>0.9</v>
      </c>
      <c r="AB554" s="229" t="b">
        <f>VLOOKUP(D554,LF_Ballast!$A$8:$I$220,9,FALSE)="Dimming"</f>
        <v>0</v>
      </c>
      <c r="AC554" s="229" t="b">
        <f>VLOOKUP(D554,LF_Ballast!$A$8:$I$220,4,FALSE)="PS"</f>
        <v>0</v>
      </c>
      <c r="AD554" s="210"/>
      <c r="AE554" s="210">
        <f t="shared" si="81"/>
        <v>3</v>
      </c>
      <c r="AF554" s="184">
        <f t="shared" si="82"/>
        <v>0</v>
      </c>
      <c r="AG554" s="184">
        <f t="shared" si="83"/>
        <v>0</v>
      </c>
      <c r="AH554" s="184">
        <f>VLOOKUP($C554,LF_lamp!$A$8:$H$68,8,FALSE)*AE554</f>
        <v>96</v>
      </c>
      <c r="AI554" s="184">
        <f>VLOOKUP($C554,LF_lamp!$A$8:$H$68,8,FALSE)*AF554</f>
        <v>0</v>
      </c>
      <c r="AJ554" s="184">
        <f>VLOOKUP($C554,LF_lamp!$A$8:$H$68,8,FALSE)*AG554</f>
        <v>0</v>
      </c>
      <c r="AK554" s="184">
        <f t="shared" si="90"/>
        <v>2</v>
      </c>
      <c r="AL554" s="184">
        <f t="shared" si="84"/>
        <v>0</v>
      </c>
      <c r="AM554" s="184">
        <f t="shared" si="85"/>
        <v>0</v>
      </c>
      <c r="AN554" s="184"/>
      <c r="AO554" s="184">
        <f>IF($W554&gt;0,INDEX('CostModel Coef'!D$17:D$18,$W554),"")</f>
        <v>21.92</v>
      </c>
      <c r="AP554" s="184">
        <f>IF($W554&gt;0,INDEX('CostModel Coef'!E$17:E$18,$W554),"")</f>
        <v>0.161</v>
      </c>
      <c r="AQ554" s="184">
        <f>IF($W554&gt;0,INDEX('CostModel Coef'!F$17:F$18,$W554),"")</f>
        <v>19</v>
      </c>
      <c r="AR554" s="184">
        <f>IF($W554&gt;0,INDEX('CostModel Coef'!G$17:G$18,$W554),"")</f>
        <v>116</v>
      </c>
      <c r="AS554" s="184">
        <f>IF($W554&gt;0,INDEX('CostModel Coef'!H$17:H$18,$W554),"")</f>
        <v>-11.27</v>
      </c>
      <c r="AT554" s="184">
        <f>IF($W554&gt;0,INDEX('CostModel Coef'!I$17:I$18,$W554),"")</f>
        <v>0.74</v>
      </c>
      <c r="AU554" s="184">
        <f>IF($W554&gt;0,INDEX('CostModel Coef'!J$17:J$18,$W554),"")</f>
        <v>1.18</v>
      </c>
      <c r="AV554" s="184">
        <f>IF($W554&gt;0,INDEX('CostModel Coef'!K$17:K$18,$W554),"")</f>
        <v>31.59</v>
      </c>
      <c r="AW554" s="184">
        <f>IF($W554&gt;0,INDEX('CostModel Coef'!L$17:L$18,$W554),"")</f>
        <v>17.190000000000001</v>
      </c>
      <c r="AX554" s="184">
        <f>IF($W554&gt;0,INDEX('CostModel Coef'!M$17:M$18,$W554),"")</f>
        <v>0</v>
      </c>
      <c r="AY554" s="184">
        <f>IF($W554&gt;0,INDEX('CostModel Coef'!N$17:N$18,$W554),"")</f>
        <v>0</v>
      </c>
      <c r="AZ554" s="184">
        <f>IF($W554&gt;0,INDEX('CostModel Coef'!O$17:O$18,$W554),"")</f>
        <v>-10.14</v>
      </c>
      <c r="BA554" s="184"/>
      <c r="BB554" s="116">
        <f t="shared" si="89"/>
        <v>54.472000000000008</v>
      </c>
      <c r="BC554" s="116">
        <f t="shared" si="86"/>
        <v>0</v>
      </c>
      <c r="BD554" s="116">
        <f t="shared" si="87"/>
        <v>0</v>
      </c>
      <c r="BE554" s="210"/>
      <c r="BF554" s="196">
        <f t="shared" si="88"/>
        <v>76.489999999999995</v>
      </c>
      <c r="BG554" s="210"/>
      <c r="BH554" s="210"/>
    </row>
    <row r="555" spans="1:60" hidden="1">
      <c r="A555" s="210" t="s">
        <v>3276</v>
      </c>
      <c r="B555" s="210" t="s">
        <v>203</v>
      </c>
      <c r="C555" s="210" t="s">
        <v>1279</v>
      </c>
      <c r="D555" s="210" t="s">
        <v>1409</v>
      </c>
      <c r="E555" s="210" t="s">
        <v>129</v>
      </c>
      <c r="F555" s="210">
        <v>8</v>
      </c>
      <c r="G555" s="210">
        <v>2</v>
      </c>
      <c r="H555" s="210">
        <v>4</v>
      </c>
      <c r="I555" s="210">
        <v>224</v>
      </c>
      <c r="J555" s="210" t="s">
        <v>3277</v>
      </c>
      <c r="K555" s="210" t="s">
        <v>83</v>
      </c>
      <c r="L555" s="210">
        <v>224</v>
      </c>
      <c r="M555" s="210"/>
      <c r="N555" s="210" t="s">
        <v>1290</v>
      </c>
      <c r="O555" s="210"/>
      <c r="P555" s="210" t="s">
        <v>1799</v>
      </c>
      <c r="Q555" s="210" t="s">
        <v>129</v>
      </c>
      <c r="R555" s="210"/>
      <c r="S555" s="210" t="s">
        <v>111</v>
      </c>
      <c r="T555" s="210" t="s">
        <v>3278</v>
      </c>
      <c r="U555" s="115" t="s">
        <v>105</v>
      </c>
      <c r="V555" s="210" t="str">
        <f>IF(W555=0,"out of scope",(INDEX('CostModel Coef'!$C$17:$C$18,W555)))</f>
        <v>Elec</v>
      </c>
      <c r="W555" s="210">
        <v>2</v>
      </c>
      <c r="X555" s="210"/>
      <c r="Y555" s="116">
        <f>IFERROR(VLOOKUP(C555,LF_lamp!$A$8:$AI$68,35,0)*F555,0)</f>
        <v>29.36</v>
      </c>
      <c r="Z555" s="210"/>
      <c r="AA555" s="229">
        <f>VLOOKUP(D555,LF_Ballast!$A$8:$N$220,14,FALSE)</f>
        <v>0.9</v>
      </c>
      <c r="AB555" s="229" t="b">
        <f>VLOOKUP(D555,LF_Ballast!$A$8:$I$220,9,FALSE)="Dimming"</f>
        <v>0</v>
      </c>
      <c r="AC555" s="229" t="b">
        <f>VLOOKUP(D555,LF_Ballast!$A$8:$I$220,4,FALSE)="PS"</f>
        <v>0</v>
      </c>
      <c r="AD555" s="210"/>
      <c r="AE555" s="210">
        <f t="shared" si="81"/>
        <v>4</v>
      </c>
      <c r="AF555" s="184">
        <f t="shared" si="82"/>
        <v>0</v>
      </c>
      <c r="AG555" s="184">
        <f t="shared" si="83"/>
        <v>0</v>
      </c>
      <c r="AH555" s="184">
        <f>VLOOKUP($C555,LF_lamp!$A$8:$H$68,8,FALSE)*AE555</f>
        <v>128</v>
      </c>
      <c r="AI555" s="184">
        <f>VLOOKUP($C555,LF_lamp!$A$8:$H$68,8,FALSE)*AF555</f>
        <v>0</v>
      </c>
      <c r="AJ555" s="184">
        <f>VLOOKUP($C555,LF_lamp!$A$8:$H$68,8,FALSE)*AG555</f>
        <v>0</v>
      </c>
      <c r="AK555" s="184">
        <f t="shared" si="90"/>
        <v>2</v>
      </c>
      <c r="AL555" s="184">
        <f t="shared" si="84"/>
        <v>0</v>
      </c>
      <c r="AM555" s="184">
        <f t="shared" si="85"/>
        <v>0</v>
      </c>
      <c r="AN555" s="184"/>
      <c r="AO555" s="184">
        <f>IF($W555&gt;0,INDEX('CostModel Coef'!D$17:D$18,$W555),"")</f>
        <v>21.92</v>
      </c>
      <c r="AP555" s="184">
        <f>IF($W555&gt;0,INDEX('CostModel Coef'!E$17:E$18,$W555),"")</f>
        <v>0.161</v>
      </c>
      <c r="AQ555" s="184">
        <f>IF($W555&gt;0,INDEX('CostModel Coef'!F$17:F$18,$W555),"")</f>
        <v>19</v>
      </c>
      <c r="AR555" s="184">
        <f>IF($W555&gt;0,INDEX('CostModel Coef'!G$17:G$18,$W555),"")</f>
        <v>116</v>
      </c>
      <c r="AS555" s="184">
        <f>IF($W555&gt;0,INDEX('CostModel Coef'!H$17:H$18,$W555),"")</f>
        <v>-11.27</v>
      </c>
      <c r="AT555" s="184">
        <f>IF($W555&gt;0,INDEX('CostModel Coef'!I$17:I$18,$W555),"")</f>
        <v>0.74</v>
      </c>
      <c r="AU555" s="184">
        <f>IF($W555&gt;0,INDEX('CostModel Coef'!J$17:J$18,$W555),"")</f>
        <v>1.18</v>
      </c>
      <c r="AV555" s="184">
        <f>IF($W555&gt;0,INDEX('CostModel Coef'!K$17:K$18,$W555),"")</f>
        <v>31.59</v>
      </c>
      <c r="AW555" s="184">
        <f>IF($W555&gt;0,INDEX('CostModel Coef'!L$17:L$18,$W555),"")</f>
        <v>17.190000000000001</v>
      </c>
      <c r="AX555" s="184">
        <f>IF($W555&gt;0,INDEX('CostModel Coef'!M$17:M$18,$W555),"")</f>
        <v>0</v>
      </c>
      <c r="AY555" s="184">
        <f>IF($W555&gt;0,INDEX('CostModel Coef'!N$17:N$18,$W555),"")</f>
        <v>0</v>
      </c>
      <c r="AZ555" s="184">
        <f>IF($W555&gt;0,INDEX('CostModel Coef'!O$17:O$18,$W555),"")</f>
        <v>-10.14</v>
      </c>
      <c r="BA555" s="184"/>
      <c r="BB555" s="116">
        <f t="shared" si="89"/>
        <v>64.77600000000001</v>
      </c>
      <c r="BC555" s="116">
        <f t="shared" si="86"/>
        <v>0</v>
      </c>
      <c r="BD555" s="116">
        <f t="shared" si="87"/>
        <v>0</v>
      </c>
      <c r="BE555" s="210"/>
      <c r="BF555" s="196">
        <f t="shared" si="88"/>
        <v>94.14</v>
      </c>
      <c r="BG555" s="210"/>
      <c r="BH555" s="210"/>
    </row>
    <row r="556" spans="1:60" hidden="1">
      <c r="A556" s="210" t="s">
        <v>3279</v>
      </c>
      <c r="B556" s="210" t="s">
        <v>1317</v>
      </c>
      <c r="C556" s="210" t="s">
        <v>1279</v>
      </c>
      <c r="D556" s="210" t="s">
        <v>1409</v>
      </c>
      <c r="E556" s="210" t="s">
        <v>129</v>
      </c>
      <c r="F556" s="210">
        <v>1</v>
      </c>
      <c r="G556" s="210">
        <v>0.25</v>
      </c>
      <c r="H556" s="210">
        <v>4</v>
      </c>
      <c r="I556" s="210">
        <v>28</v>
      </c>
      <c r="J556" s="210" t="s">
        <v>3280</v>
      </c>
      <c r="K556" s="210" t="s">
        <v>83</v>
      </c>
      <c r="L556" s="210">
        <v>28</v>
      </c>
      <c r="M556" s="210"/>
      <c r="N556" s="210" t="s">
        <v>1290</v>
      </c>
      <c r="O556" s="210"/>
      <c r="P556" s="210" t="s">
        <v>1799</v>
      </c>
      <c r="Q556" s="210" t="s">
        <v>129</v>
      </c>
      <c r="R556" s="210"/>
      <c r="S556" s="210" t="s">
        <v>111</v>
      </c>
      <c r="T556" s="210" t="s">
        <v>3281</v>
      </c>
      <c r="U556" s="115" t="s">
        <v>105</v>
      </c>
      <c r="V556" s="210" t="str">
        <f>IF(W556=0,"out of scope",(INDEX('CostModel Coef'!$C$17:$C$18,W556)))</f>
        <v>Elec</v>
      </c>
      <c r="W556" s="210">
        <v>2</v>
      </c>
      <c r="X556" s="210"/>
      <c r="Y556" s="116">
        <f>IFERROR(VLOOKUP(C556,LF_lamp!$A$8:$AI$68,35,0)*F556,0)</f>
        <v>3.67</v>
      </c>
      <c r="Z556" s="210"/>
      <c r="AA556" s="229">
        <f>VLOOKUP(D556,LF_Ballast!$A$8:$N$220,14,FALSE)</f>
        <v>0.9</v>
      </c>
      <c r="AB556" s="229" t="b">
        <f>VLOOKUP(D556,LF_Ballast!$A$8:$I$220,9,FALSE)="Dimming"</f>
        <v>0</v>
      </c>
      <c r="AC556" s="229" t="b">
        <f>VLOOKUP(D556,LF_Ballast!$A$8:$I$220,4,FALSE)="PS"</f>
        <v>0</v>
      </c>
      <c r="AD556" s="210"/>
      <c r="AE556" s="210">
        <f t="shared" si="81"/>
        <v>4</v>
      </c>
      <c r="AF556" s="184">
        <f t="shared" si="82"/>
        <v>0</v>
      </c>
      <c r="AG556" s="184">
        <f t="shared" si="83"/>
        <v>0</v>
      </c>
      <c r="AH556" s="184">
        <f>VLOOKUP($C556,LF_lamp!$A$8:$H$68,8,FALSE)*AE556</f>
        <v>128</v>
      </c>
      <c r="AI556" s="184">
        <f>VLOOKUP($C556,LF_lamp!$A$8:$H$68,8,FALSE)*AF556</f>
        <v>0</v>
      </c>
      <c r="AJ556" s="184">
        <f>VLOOKUP($C556,LF_lamp!$A$8:$H$68,8,FALSE)*AG556</f>
        <v>0</v>
      </c>
      <c r="AK556" s="184">
        <f t="shared" si="90"/>
        <v>0.25</v>
      </c>
      <c r="AL556" s="184">
        <f t="shared" si="84"/>
        <v>0</v>
      </c>
      <c r="AM556" s="184">
        <f t="shared" si="85"/>
        <v>0</v>
      </c>
      <c r="AN556" s="184"/>
      <c r="AO556" s="184">
        <f>IF($W556&gt;0,INDEX('CostModel Coef'!D$17:D$18,$W556),"")</f>
        <v>21.92</v>
      </c>
      <c r="AP556" s="184">
        <f>IF($W556&gt;0,INDEX('CostModel Coef'!E$17:E$18,$W556),"")</f>
        <v>0.161</v>
      </c>
      <c r="AQ556" s="184">
        <f>IF($W556&gt;0,INDEX('CostModel Coef'!F$17:F$18,$W556),"")</f>
        <v>19</v>
      </c>
      <c r="AR556" s="184">
        <f>IF($W556&gt;0,INDEX('CostModel Coef'!G$17:G$18,$W556),"")</f>
        <v>116</v>
      </c>
      <c r="AS556" s="184">
        <f>IF($W556&gt;0,INDEX('CostModel Coef'!H$17:H$18,$W556),"")</f>
        <v>-11.27</v>
      </c>
      <c r="AT556" s="184">
        <f>IF($W556&gt;0,INDEX('CostModel Coef'!I$17:I$18,$W556),"")</f>
        <v>0.74</v>
      </c>
      <c r="AU556" s="184">
        <f>IF($W556&gt;0,INDEX('CostModel Coef'!J$17:J$18,$W556),"")</f>
        <v>1.18</v>
      </c>
      <c r="AV556" s="184">
        <f>IF($W556&gt;0,INDEX('CostModel Coef'!K$17:K$18,$W556),"")</f>
        <v>31.59</v>
      </c>
      <c r="AW556" s="184">
        <f>IF($W556&gt;0,INDEX('CostModel Coef'!L$17:L$18,$W556),"")</f>
        <v>17.190000000000001</v>
      </c>
      <c r="AX556" s="184">
        <f>IF($W556&gt;0,INDEX('CostModel Coef'!M$17:M$18,$W556),"")</f>
        <v>0</v>
      </c>
      <c r="AY556" s="184">
        <f>IF($W556&gt;0,INDEX('CostModel Coef'!N$17:N$18,$W556),"")</f>
        <v>0</v>
      </c>
      <c r="AZ556" s="184">
        <f>IF($W556&gt;0,INDEX('CostModel Coef'!O$17:O$18,$W556),"")</f>
        <v>-10.14</v>
      </c>
      <c r="BA556" s="184"/>
      <c r="BB556" s="116">
        <f t="shared" si="89"/>
        <v>8.0970000000000013</v>
      </c>
      <c r="BC556" s="116">
        <f t="shared" si="86"/>
        <v>0</v>
      </c>
      <c r="BD556" s="116">
        <f t="shared" si="87"/>
        <v>0</v>
      </c>
      <c r="BE556" s="210"/>
      <c r="BF556" s="196">
        <f t="shared" si="88"/>
        <v>11.77</v>
      </c>
      <c r="BG556" s="210"/>
      <c r="BH556" s="210"/>
    </row>
    <row r="557" spans="1:60" hidden="1">
      <c r="A557" s="210" t="s">
        <v>3282</v>
      </c>
      <c r="B557" s="210" t="s">
        <v>203</v>
      </c>
      <c r="C557" s="210" t="s">
        <v>1279</v>
      </c>
      <c r="D557" s="210" t="s">
        <v>1409</v>
      </c>
      <c r="E557" s="210" t="s">
        <v>129</v>
      </c>
      <c r="F557" s="210">
        <v>1</v>
      </c>
      <c r="G557" s="210">
        <v>1</v>
      </c>
      <c r="H557" s="210">
        <v>1</v>
      </c>
      <c r="I557" s="210">
        <v>31</v>
      </c>
      <c r="J557" s="210" t="s">
        <v>3283</v>
      </c>
      <c r="K557" s="210" t="s">
        <v>83</v>
      </c>
      <c r="L557" s="210">
        <v>31</v>
      </c>
      <c r="M557" s="210"/>
      <c r="N557" s="210" t="s">
        <v>1290</v>
      </c>
      <c r="O557" s="210"/>
      <c r="P557" s="210" t="s">
        <v>1799</v>
      </c>
      <c r="Q557" s="210" t="s">
        <v>129</v>
      </c>
      <c r="R557" s="210"/>
      <c r="S557" s="210" t="s">
        <v>111</v>
      </c>
      <c r="T557" s="210" t="s">
        <v>3284</v>
      </c>
      <c r="U557" s="115" t="s">
        <v>105</v>
      </c>
      <c r="V557" s="210" t="str">
        <f>IF(W557=0,"out of scope",(INDEX('CostModel Coef'!$C$17:$C$18,W557)))</f>
        <v>Elec</v>
      </c>
      <c r="W557" s="210">
        <v>2</v>
      </c>
      <c r="X557" s="210"/>
      <c r="Y557" s="116">
        <f>IFERROR(VLOOKUP(C557,LF_lamp!$A$8:$AI$68,35,0)*F557,0)</f>
        <v>3.67</v>
      </c>
      <c r="Z557" s="210"/>
      <c r="AA557" s="229">
        <f>VLOOKUP(D557,LF_Ballast!$A$8:$N$220,14,FALSE)</f>
        <v>0.9</v>
      </c>
      <c r="AB557" s="229" t="b">
        <f>VLOOKUP(D557,LF_Ballast!$A$8:$I$220,9,FALSE)="Dimming"</f>
        <v>0</v>
      </c>
      <c r="AC557" s="229" t="b">
        <f>VLOOKUP(D557,LF_Ballast!$A$8:$I$220,4,FALSE)="PS"</f>
        <v>0</v>
      </c>
      <c r="AD557" s="210"/>
      <c r="AE557" s="210">
        <f t="shared" si="81"/>
        <v>1</v>
      </c>
      <c r="AF557" s="184">
        <f t="shared" si="82"/>
        <v>0</v>
      </c>
      <c r="AG557" s="184">
        <f t="shared" si="83"/>
        <v>0</v>
      </c>
      <c r="AH557" s="184">
        <f>VLOOKUP($C557,LF_lamp!$A$8:$H$68,8,FALSE)*AE557</f>
        <v>32</v>
      </c>
      <c r="AI557" s="184">
        <f>VLOOKUP($C557,LF_lamp!$A$8:$H$68,8,FALSE)*AF557</f>
        <v>0</v>
      </c>
      <c r="AJ557" s="184">
        <f>VLOOKUP($C557,LF_lamp!$A$8:$H$68,8,FALSE)*AG557</f>
        <v>0</v>
      </c>
      <c r="AK557" s="184">
        <f t="shared" si="90"/>
        <v>1</v>
      </c>
      <c r="AL557" s="184">
        <f t="shared" si="84"/>
        <v>0</v>
      </c>
      <c r="AM557" s="184">
        <f t="shared" si="85"/>
        <v>0</v>
      </c>
      <c r="AN557" s="184"/>
      <c r="AO557" s="184">
        <f>IF($W557&gt;0,INDEX('CostModel Coef'!D$17:D$18,$W557),"")</f>
        <v>21.92</v>
      </c>
      <c r="AP557" s="184">
        <f>IF($W557&gt;0,INDEX('CostModel Coef'!E$17:E$18,$W557),"")</f>
        <v>0.161</v>
      </c>
      <c r="AQ557" s="184">
        <f>IF($W557&gt;0,INDEX('CostModel Coef'!F$17:F$18,$W557),"")</f>
        <v>19</v>
      </c>
      <c r="AR557" s="184">
        <f>IF($W557&gt;0,INDEX('CostModel Coef'!G$17:G$18,$W557),"")</f>
        <v>116</v>
      </c>
      <c r="AS557" s="184">
        <f>IF($W557&gt;0,INDEX('CostModel Coef'!H$17:H$18,$W557),"")</f>
        <v>-11.27</v>
      </c>
      <c r="AT557" s="184">
        <f>IF($W557&gt;0,INDEX('CostModel Coef'!I$17:I$18,$W557),"")</f>
        <v>0.74</v>
      </c>
      <c r="AU557" s="184">
        <f>IF($W557&gt;0,INDEX('CostModel Coef'!J$17:J$18,$W557),"")</f>
        <v>1.18</v>
      </c>
      <c r="AV557" s="184">
        <f>IF($W557&gt;0,INDEX('CostModel Coef'!K$17:K$18,$W557),"")</f>
        <v>31.59</v>
      </c>
      <c r="AW557" s="184">
        <f>IF($W557&gt;0,INDEX('CostModel Coef'!L$17:L$18,$W557),"")</f>
        <v>17.190000000000001</v>
      </c>
      <c r="AX557" s="184">
        <f>IF($W557&gt;0,INDEX('CostModel Coef'!M$17:M$18,$W557),"")</f>
        <v>0</v>
      </c>
      <c r="AY557" s="184">
        <f>IF($W557&gt;0,INDEX('CostModel Coef'!N$17:N$18,$W557),"")</f>
        <v>0</v>
      </c>
      <c r="AZ557" s="184">
        <f>IF($W557&gt;0,INDEX('CostModel Coef'!O$17:O$18,$W557),"")</f>
        <v>-10.14</v>
      </c>
      <c r="BA557" s="184"/>
      <c r="BB557" s="116">
        <f t="shared" si="89"/>
        <v>16.932000000000002</v>
      </c>
      <c r="BC557" s="116">
        <f t="shared" si="86"/>
        <v>0</v>
      </c>
      <c r="BD557" s="116">
        <f t="shared" si="87"/>
        <v>0</v>
      </c>
      <c r="BE557" s="210"/>
      <c r="BF557" s="196">
        <f t="shared" si="88"/>
        <v>20.6</v>
      </c>
      <c r="BG557" s="210"/>
      <c r="BH557" s="210"/>
    </row>
    <row r="558" spans="1:60" hidden="1">
      <c r="A558" s="210" t="s">
        <v>3285</v>
      </c>
      <c r="B558" s="210" t="s">
        <v>1811</v>
      </c>
      <c r="C558" s="210" t="s">
        <v>1279</v>
      </c>
      <c r="D558" s="210" t="s">
        <v>1409</v>
      </c>
      <c r="E558" s="210" t="s">
        <v>129</v>
      </c>
      <c r="F558" s="210">
        <v>1</v>
      </c>
      <c r="G558" s="210">
        <v>1</v>
      </c>
      <c r="H558" s="210">
        <v>1</v>
      </c>
      <c r="I558" s="210">
        <v>32</v>
      </c>
      <c r="J558" s="210" t="s">
        <v>1833</v>
      </c>
      <c r="K558" s="210" t="s">
        <v>83</v>
      </c>
      <c r="L558" s="210">
        <v>32</v>
      </c>
      <c r="M558" s="210"/>
      <c r="N558" s="210" t="s">
        <v>1290</v>
      </c>
      <c r="O558" s="210"/>
      <c r="P558" s="210" t="s">
        <v>1799</v>
      </c>
      <c r="Q558" s="210" t="s">
        <v>129</v>
      </c>
      <c r="R558" s="210"/>
      <c r="S558" s="210" t="s">
        <v>111</v>
      </c>
      <c r="T558" s="210" t="s">
        <v>3286</v>
      </c>
      <c r="U558" s="115" t="s">
        <v>105</v>
      </c>
      <c r="V558" s="210" t="str">
        <f>IF(W558=0,"out of scope",(INDEX('CostModel Coef'!$C$17:$C$18,W558)))</f>
        <v>Elec</v>
      </c>
      <c r="W558" s="210">
        <v>2</v>
      </c>
      <c r="X558" s="210"/>
      <c r="Y558" s="116">
        <f>IFERROR(VLOOKUP(C558,LF_lamp!$A$8:$AI$68,35,0)*F558,0)</f>
        <v>3.67</v>
      </c>
      <c r="Z558" s="210"/>
      <c r="AA558" s="229">
        <f>VLOOKUP(D558,LF_Ballast!$A$8:$N$220,14,FALSE)</f>
        <v>0.9</v>
      </c>
      <c r="AB558" s="229" t="b">
        <f>VLOOKUP(D558,LF_Ballast!$A$8:$I$220,9,FALSE)="Dimming"</f>
        <v>0</v>
      </c>
      <c r="AC558" s="229" t="b">
        <f>VLOOKUP(D558,LF_Ballast!$A$8:$I$220,4,FALSE)="PS"</f>
        <v>0</v>
      </c>
      <c r="AD558" s="210"/>
      <c r="AE558" s="210">
        <f t="shared" si="81"/>
        <v>1</v>
      </c>
      <c r="AF558" s="184">
        <f t="shared" si="82"/>
        <v>0</v>
      </c>
      <c r="AG558" s="184">
        <f t="shared" si="83"/>
        <v>0</v>
      </c>
      <c r="AH558" s="184">
        <f>VLOOKUP($C558,LF_lamp!$A$8:$H$68,8,FALSE)*AE558</f>
        <v>32</v>
      </c>
      <c r="AI558" s="184">
        <f>VLOOKUP($C558,LF_lamp!$A$8:$H$68,8,FALSE)*AF558</f>
        <v>0</v>
      </c>
      <c r="AJ558" s="184">
        <f>VLOOKUP($C558,LF_lamp!$A$8:$H$68,8,FALSE)*AG558</f>
        <v>0</v>
      </c>
      <c r="AK558" s="184">
        <f t="shared" si="90"/>
        <v>1</v>
      </c>
      <c r="AL558" s="184">
        <f t="shared" si="84"/>
        <v>0</v>
      </c>
      <c r="AM558" s="184">
        <f t="shared" si="85"/>
        <v>0</v>
      </c>
      <c r="AN558" s="184"/>
      <c r="AO558" s="184">
        <f>IF($W558&gt;0,INDEX('CostModel Coef'!D$17:D$18,$W558),"")</f>
        <v>21.92</v>
      </c>
      <c r="AP558" s="184">
        <f>IF($W558&gt;0,INDEX('CostModel Coef'!E$17:E$18,$W558),"")</f>
        <v>0.161</v>
      </c>
      <c r="AQ558" s="184">
        <f>IF($W558&gt;0,INDEX('CostModel Coef'!F$17:F$18,$W558),"")</f>
        <v>19</v>
      </c>
      <c r="AR558" s="184">
        <f>IF($W558&gt;0,INDEX('CostModel Coef'!G$17:G$18,$W558),"")</f>
        <v>116</v>
      </c>
      <c r="AS558" s="184">
        <f>IF($W558&gt;0,INDEX('CostModel Coef'!H$17:H$18,$W558),"")</f>
        <v>-11.27</v>
      </c>
      <c r="AT558" s="184">
        <f>IF($W558&gt;0,INDEX('CostModel Coef'!I$17:I$18,$W558),"")</f>
        <v>0.74</v>
      </c>
      <c r="AU558" s="184">
        <f>IF($W558&gt;0,INDEX('CostModel Coef'!J$17:J$18,$W558),"")</f>
        <v>1.18</v>
      </c>
      <c r="AV558" s="184">
        <f>IF($W558&gt;0,INDEX('CostModel Coef'!K$17:K$18,$W558),"")</f>
        <v>31.59</v>
      </c>
      <c r="AW558" s="184">
        <f>IF($W558&gt;0,INDEX('CostModel Coef'!L$17:L$18,$W558),"")</f>
        <v>17.190000000000001</v>
      </c>
      <c r="AX558" s="184">
        <f>IF($W558&gt;0,INDEX('CostModel Coef'!M$17:M$18,$W558),"")</f>
        <v>0</v>
      </c>
      <c r="AY558" s="184">
        <f>IF($W558&gt;0,INDEX('CostModel Coef'!N$17:N$18,$W558),"")</f>
        <v>0</v>
      </c>
      <c r="AZ558" s="184">
        <f>IF($W558&gt;0,INDEX('CostModel Coef'!O$17:O$18,$W558),"")</f>
        <v>-10.14</v>
      </c>
      <c r="BA558" s="184"/>
      <c r="BB558" s="116">
        <f t="shared" si="89"/>
        <v>16.932000000000002</v>
      </c>
      <c r="BC558" s="116">
        <f t="shared" si="86"/>
        <v>0</v>
      </c>
      <c r="BD558" s="116">
        <f t="shared" si="87"/>
        <v>0</v>
      </c>
      <c r="BE558" s="210"/>
      <c r="BF558" s="196">
        <f t="shared" si="88"/>
        <v>20.6</v>
      </c>
      <c r="BG558" s="210"/>
      <c r="BH558" s="210"/>
    </row>
    <row r="559" spans="1:60" hidden="1">
      <c r="A559" s="210" t="s">
        <v>3287</v>
      </c>
      <c r="B559" s="210" t="s">
        <v>1317</v>
      </c>
      <c r="C559" s="210" t="s">
        <v>1279</v>
      </c>
      <c r="D559" s="210" t="s">
        <v>1409</v>
      </c>
      <c r="E559" s="210" t="s">
        <v>129</v>
      </c>
      <c r="F559" s="210">
        <v>2</v>
      </c>
      <c r="G559" s="210">
        <v>0.5</v>
      </c>
      <c r="H559" s="210">
        <v>4</v>
      </c>
      <c r="I559" s="210">
        <v>56</v>
      </c>
      <c r="J559" s="210" t="s">
        <v>3288</v>
      </c>
      <c r="K559" s="210" t="s">
        <v>83</v>
      </c>
      <c r="L559" s="210">
        <v>56</v>
      </c>
      <c r="M559" s="210"/>
      <c r="N559" s="210" t="s">
        <v>1290</v>
      </c>
      <c r="O559" s="210"/>
      <c r="P559" s="210" t="s">
        <v>1799</v>
      </c>
      <c r="Q559" s="210" t="s">
        <v>129</v>
      </c>
      <c r="R559" s="210"/>
      <c r="S559" s="210" t="s">
        <v>111</v>
      </c>
      <c r="T559" s="210" t="s">
        <v>3289</v>
      </c>
      <c r="U559" s="115" t="s">
        <v>105</v>
      </c>
      <c r="V559" s="210" t="str">
        <f>IF(W559=0,"out of scope",(INDEX('CostModel Coef'!$C$17:$C$18,W559)))</f>
        <v>Elec</v>
      </c>
      <c r="W559" s="210">
        <v>2</v>
      </c>
      <c r="X559" s="210"/>
      <c r="Y559" s="116">
        <f>IFERROR(VLOOKUP(C559,LF_lamp!$A$8:$AI$68,35,0)*F559,0)</f>
        <v>7.34</v>
      </c>
      <c r="Z559" s="210"/>
      <c r="AA559" s="229">
        <f>VLOOKUP(D559,LF_Ballast!$A$8:$N$220,14,FALSE)</f>
        <v>0.9</v>
      </c>
      <c r="AB559" s="229" t="b">
        <f>VLOOKUP(D559,LF_Ballast!$A$8:$I$220,9,FALSE)="Dimming"</f>
        <v>0</v>
      </c>
      <c r="AC559" s="229" t="b">
        <f>VLOOKUP(D559,LF_Ballast!$A$8:$I$220,4,FALSE)="PS"</f>
        <v>0</v>
      </c>
      <c r="AD559" s="210"/>
      <c r="AE559" s="210">
        <f t="shared" si="81"/>
        <v>4</v>
      </c>
      <c r="AF559" s="184">
        <f t="shared" si="82"/>
        <v>0</v>
      </c>
      <c r="AG559" s="184">
        <f t="shared" si="83"/>
        <v>0</v>
      </c>
      <c r="AH559" s="184">
        <f>VLOOKUP($C559,LF_lamp!$A$8:$H$68,8,FALSE)*AE559</f>
        <v>128</v>
      </c>
      <c r="AI559" s="184">
        <f>VLOOKUP($C559,LF_lamp!$A$8:$H$68,8,FALSE)*AF559</f>
        <v>0</v>
      </c>
      <c r="AJ559" s="184">
        <f>VLOOKUP($C559,LF_lamp!$A$8:$H$68,8,FALSE)*AG559</f>
        <v>0</v>
      </c>
      <c r="AK559" s="184">
        <f t="shared" si="90"/>
        <v>0.5</v>
      </c>
      <c r="AL559" s="184">
        <f t="shared" si="84"/>
        <v>0</v>
      </c>
      <c r="AM559" s="184">
        <f t="shared" si="85"/>
        <v>0</v>
      </c>
      <c r="AN559" s="184"/>
      <c r="AO559" s="184">
        <f>IF($W559&gt;0,INDEX('CostModel Coef'!D$17:D$18,$W559),"")</f>
        <v>21.92</v>
      </c>
      <c r="AP559" s="184">
        <f>IF($W559&gt;0,INDEX('CostModel Coef'!E$17:E$18,$W559),"")</f>
        <v>0.161</v>
      </c>
      <c r="AQ559" s="184">
        <f>IF($W559&gt;0,INDEX('CostModel Coef'!F$17:F$18,$W559),"")</f>
        <v>19</v>
      </c>
      <c r="AR559" s="184">
        <f>IF($W559&gt;0,INDEX('CostModel Coef'!G$17:G$18,$W559),"")</f>
        <v>116</v>
      </c>
      <c r="AS559" s="184">
        <f>IF($W559&gt;0,INDEX('CostModel Coef'!H$17:H$18,$W559),"")</f>
        <v>-11.27</v>
      </c>
      <c r="AT559" s="184">
        <f>IF($W559&gt;0,INDEX('CostModel Coef'!I$17:I$18,$W559),"")</f>
        <v>0.74</v>
      </c>
      <c r="AU559" s="184">
        <f>IF($W559&gt;0,INDEX('CostModel Coef'!J$17:J$18,$W559),"")</f>
        <v>1.18</v>
      </c>
      <c r="AV559" s="184">
        <f>IF($W559&gt;0,INDEX('CostModel Coef'!K$17:K$18,$W559),"")</f>
        <v>31.59</v>
      </c>
      <c r="AW559" s="184">
        <f>IF($W559&gt;0,INDEX('CostModel Coef'!L$17:L$18,$W559),"")</f>
        <v>17.190000000000001</v>
      </c>
      <c r="AX559" s="184">
        <f>IF($W559&gt;0,INDEX('CostModel Coef'!M$17:M$18,$W559),"")</f>
        <v>0</v>
      </c>
      <c r="AY559" s="184">
        <f>IF($W559&gt;0,INDEX('CostModel Coef'!N$17:N$18,$W559),"")</f>
        <v>0</v>
      </c>
      <c r="AZ559" s="184">
        <f>IF($W559&gt;0,INDEX('CostModel Coef'!O$17:O$18,$W559),"")</f>
        <v>-10.14</v>
      </c>
      <c r="BA559" s="184"/>
      <c r="BB559" s="116">
        <f t="shared" si="89"/>
        <v>16.194000000000003</v>
      </c>
      <c r="BC559" s="116">
        <f t="shared" si="86"/>
        <v>0</v>
      </c>
      <c r="BD559" s="116">
        <f t="shared" si="87"/>
        <v>0</v>
      </c>
      <c r="BE559" s="210"/>
      <c r="BF559" s="196">
        <f t="shared" si="88"/>
        <v>23.53</v>
      </c>
      <c r="BG559" s="210"/>
      <c r="BH559" s="210"/>
    </row>
    <row r="560" spans="1:60" hidden="1">
      <c r="A560" s="210" t="s">
        <v>3290</v>
      </c>
      <c r="B560" s="210" t="s">
        <v>203</v>
      </c>
      <c r="C560" s="210" t="s">
        <v>1279</v>
      </c>
      <c r="D560" s="210" t="s">
        <v>1409</v>
      </c>
      <c r="E560" s="210" t="s">
        <v>129</v>
      </c>
      <c r="F560" s="210">
        <v>2</v>
      </c>
      <c r="G560" s="210">
        <v>1</v>
      </c>
      <c r="H560" s="210">
        <v>2</v>
      </c>
      <c r="I560" s="210">
        <v>59</v>
      </c>
      <c r="J560" s="210"/>
      <c r="K560" s="210" t="s">
        <v>83</v>
      </c>
      <c r="L560" s="210">
        <v>59</v>
      </c>
      <c r="M560" s="210"/>
      <c r="N560" s="210" t="s">
        <v>1290</v>
      </c>
      <c r="O560" s="210"/>
      <c r="P560" s="210" t="s">
        <v>1799</v>
      </c>
      <c r="Q560" s="210" t="s">
        <v>129</v>
      </c>
      <c r="R560" s="210"/>
      <c r="S560" s="210" t="s">
        <v>111</v>
      </c>
      <c r="T560" s="210" t="s">
        <v>3291</v>
      </c>
      <c r="U560" s="115" t="s">
        <v>105</v>
      </c>
      <c r="V560" s="210" t="str">
        <f>IF(W560=0,"out of scope",(INDEX('CostModel Coef'!$C$17:$C$18,W560)))</f>
        <v>Elec</v>
      </c>
      <c r="W560" s="210">
        <v>2</v>
      </c>
      <c r="X560" s="210"/>
      <c r="Y560" s="116">
        <f>IFERROR(VLOOKUP(C560,LF_lamp!$A$8:$AI$68,35,0)*F560,0)</f>
        <v>7.34</v>
      </c>
      <c r="Z560" s="210"/>
      <c r="AA560" s="229">
        <f>VLOOKUP(D560,LF_Ballast!$A$8:$N$220,14,FALSE)</f>
        <v>0.9</v>
      </c>
      <c r="AB560" s="229" t="b">
        <f>VLOOKUP(D560,LF_Ballast!$A$8:$I$220,9,FALSE)="Dimming"</f>
        <v>0</v>
      </c>
      <c r="AC560" s="229" t="b">
        <f>VLOOKUP(D560,LF_Ballast!$A$8:$I$220,4,FALSE)="PS"</f>
        <v>0</v>
      </c>
      <c r="AD560" s="210"/>
      <c r="AE560" s="210">
        <f t="shared" si="81"/>
        <v>2</v>
      </c>
      <c r="AF560" s="184">
        <f t="shared" si="82"/>
        <v>0</v>
      </c>
      <c r="AG560" s="184">
        <f t="shared" si="83"/>
        <v>0</v>
      </c>
      <c r="AH560" s="184">
        <f>VLOOKUP($C560,LF_lamp!$A$8:$H$68,8,FALSE)*AE560</f>
        <v>64</v>
      </c>
      <c r="AI560" s="184">
        <f>VLOOKUP($C560,LF_lamp!$A$8:$H$68,8,FALSE)*AF560</f>
        <v>0</v>
      </c>
      <c r="AJ560" s="184">
        <f>VLOOKUP($C560,LF_lamp!$A$8:$H$68,8,FALSE)*AG560</f>
        <v>0</v>
      </c>
      <c r="AK560" s="184">
        <f t="shared" si="90"/>
        <v>1</v>
      </c>
      <c r="AL560" s="184">
        <f t="shared" si="84"/>
        <v>0</v>
      </c>
      <c r="AM560" s="184">
        <f t="shared" si="85"/>
        <v>0</v>
      </c>
      <c r="AN560" s="184"/>
      <c r="AO560" s="184">
        <f>IF($W560&gt;0,INDEX('CostModel Coef'!D$17:D$18,$W560),"")</f>
        <v>21.92</v>
      </c>
      <c r="AP560" s="184">
        <f>IF($W560&gt;0,INDEX('CostModel Coef'!E$17:E$18,$W560),"")</f>
        <v>0.161</v>
      </c>
      <c r="AQ560" s="184">
        <f>IF($W560&gt;0,INDEX('CostModel Coef'!F$17:F$18,$W560),"")</f>
        <v>19</v>
      </c>
      <c r="AR560" s="184">
        <f>IF($W560&gt;0,INDEX('CostModel Coef'!G$17:G$18,$W560),"")</f>
        <v>116</v>
      </c>
      <c r="AS560" s="184">
        <f>IF($W560&gt;0,INDEX('CostModel Coef'!H$17:H$18,$W560),"")</f>
        <v>-11.27</v>
      </c>
      <c r="AT560" s="184">
        <f>IF($W560&gt;0,INDEX('CostModel Coef'!I$17:I$18,$W560),"")</f>
        <v>0.74</v>
      </c>
      <c r="AU560" s="184">
        <f>IF($W560&gt;0,INDEX('CostModel Coef'!J$17:J$18,$W560),"")</f>
        <v>1.18</v>
      </c>
      <c r="AV560" s="184">
        <f>IF($W560&gt;0,INDEX('CostModel Coef'!K$17:K$18,$W560),"")</f>
        <v>31.59</v>
      </c>
      <c r="AW560" s="184">
        <f>IF($W560&gt;0,INDEX('CostModel Coef'!L$17:L$18,$W560),"")</f>
        <v>17.190000000000001</v>
      </c>
      <c r="AX560" s="184">
        <f>IF($W560&gt;0,INDEX('CostModel Coef'!M$17:M$18,$W560),"")</f>
        <v>0</v>
      </c>
      <c r="AY560" s="184">
        <f>IF($W560&gt;0,INDEX('CostModel Coef'!N$17:N$18,$W560),"")</f>
        <v>0</v>
      </c>
      <c r="AZ560" s="184">
        <f>IF($W560&gt;0,INDEX('CostModel Coef'!O$17:O$18,$W560),"")</f>
        <v>-10.14</v>
      </c>
      <c r="BA560" s="184"/>
      <c r="BB560" s="116">
        <f t="shared" si="89"/>
        <v>22.084000000000003</v>
      </c>
      <c r="BC560" s="116">
        <f t="shared" si="86"/>
        <v>0</v>
      </c>
      <c r="BD560" s="116">
        <f t="shared" si="87"/>
        <v>0</v>
      </c>
      <c r="BE560" s="210"/>
      <c r="BF560" s="196">
        <f t="shared" si="88"/>
        <v>29.42</v>
      </c>
      <c r="BG560" s="210"/>
      <c r="BH560" s="210"/>
    </row>
    <row r="561" spans="1:60" hidden="1">
      <c r="A561" s="210" t="s">
        <v>3292</v>
      </c>
      <c r="B561" s="210" t="s">
        <v>203</v>
      </c>
      <c r="C561" s="210" t="s">
        <v>1279</v>
      </c>
      <c r="D561" s="210" t="s">
        <v>1409</v>
      </c>
      <c r="E561" s="210" t="s">
        <v>129</v>
      </c>
      <c r="F561" s="210">
        <v>3</v>
      </c>
      <c r="G561" s="210">
        <v>1</v>
      </c>
      <c r="H561" s="210">
        <v>3</v>
      </c>
      <c r="I561" s="210">
        <v>89</v>
      </c>
      <c r="J561" s="210" t="s">
        <v>3293</v>
      </c>
      <c r="K561" s="210" t="s">
        <v>83</v>
      </c>
      <c r="L561" s="210">
        <v>89</v>
      </c>
      <c r="M561" s="210"/>
      <c r="N561" s="210" t="s">
        <v>1290</v>
      </c>
      <c r="O561" s="210"/>
      <c r="P561" s="210" t="s">
        <v>1799</v>
      </c>
      <c r="Q561" s="210" t="s">
        <v>129</v>
      </c>
      <c r="R561" s="210"/>
      <c r="S561" s="210" t="s">
        <v>111</v>
      </c>
      <c r="T561" s="210" t="s">
        <v>3294</v>
      </c>
      <c r="U561" s="115" t="s">
        <v>105</v>
      </c>
      <c r="V561" s="210" t="str">
        <f>IF(W561=0,"out of scope",(INDEX('CostModel Coef'!$C$17:$C$18,W561)))</f>
        <v>Elec</v>
      </c>
      <c r="W561" s="210">
        <v>2</v>
      </c>
      <c r="X561" s="210"/>
      <c r="Y561" s="116">
        <f>IFERROR(VLOOKUP(C561,LF_lamp!$A$8:$AI$68,35,0)*F561,0)</f>
        <v>11.01</v>
      </c>
      <c r="Z561" s="210"/>
      <c r="AA561" s="229">
        <f>VLOOKUP(D561,LF_Ballast!$A$8:$N$220,14,FALSE)</f>
        <v>0.9</v>
      </c>
      <c r="AB561" s="229" t="b">
        <f>VLOOKUP(D561,LF_Ballast!$A$8:$I$220,9,FALSE)="Dimming"</f>
        <v>0</v>
      </c>
      <c r="AC561" s="229" t="b">
        <f>VLOOKUP(D561,LF_Ballast!$A$8:$I$220,4,FALSE)="PS"</f>
        <v>0</v>
      </c>
      <c r="AD561" s="210"/>
      <c r="AE561" s="210">
        <f t="shared" si="81"/>
        <v>3</v>
      </c>
      <c r="AF561" s="184">
        <f t="shared" si="82"/>
        <v>0</v>
      </c>
      <c r="AG561" s="184">
        <f t="shared" si="83"/>
        <v>0</v>
      </c>
      <c r="AH561" s="184">
        <f>VLOOKUP($C561,LF_lamp!$A$8:$H$68,8,FALSE)*AE561</f>
        <v>96</v>
      </c>
      <c r="AI561" s="184">
        <f>VLOOKUP($C561,LF_lamp!$A$8:$H$68,8,FALSE)*AF561</f>
        <v>0</v>
      </c>
      <c r="AJ561" s="184">
        <f>VLOOKUP($C561,LF_lamp!$A$8:$H$68,8,FALSE)*AG561</f>
        <v>0</v>
      </c>
      <c r="AK561" s="184">
        <f t="shared" si="90"/>
        <v>1</v>
      </c>
      <c r="AL561" s="184">
        <f t="shared" si="84"/>
        <v>0</v>
      </c>
      <c r="AM561" s="184">
        <f t="shared" si="85"/>
        <v>0</v>
      </c>
      <c r="AN561" s="184"/>
      <c r="AO561" s="184">
        <f>IF($W561&gt;0,INDEX('CostModel Coef'!D$17:D$18,$W561),"")</f>
        <v>21.92</v>
      </c>
      <c r="AP561" s="184">
        <f>IF($W561&gt;0,INDEX('CostModel Coef'!E$17:E$18,$W561),"")</f>
        <v>0.161</v>
      </c>
      <c r="AQ561" s="184">
        <f>IF($W561&gt;0,INDEX('CostModel Coef'!F$17:F$18,$W561),"")</f>
        <v>19</v>
      </c>
      <c r="AR561" s="184">
        <f>IF($W561&gt;0,INDEX('CostModel Coef'!G$17:G$18,$W561),"")</f>
        <v>116</v>
      </c>
      <c r="AS561" s="184">
        <f>IF($W561&gt;0,INDEX('CostModel Coef'!H$17:H$18,$W561),"")</f>
        <v>-11.27</v>
      </c>
      <c r="AT561" s="184">
        <f>IF($W561&gt;0,INDEX('CostModel Coef'!I$17:I$18,$W561),"")</f>
        <v>0.74</v>
      </c>
      <c r="AU561" s="184">
        <f>IF($W561&gt;0,INDEX('CostModel Coef'!J$17:J$18,$W561),"")</f>
        <v>1.18</v>
      </c>
      <c r="AV561" s="184">
        <f>IF($W561&gt;0,INDEX('CostModel Coef'!K$17:K$18,$W561),"")</f>
        <v>31.59</v>
      </c>
      <c r="AW561" s="184">
        <f>IF($W561&gt;0,INDEX('CostModel Coef'!L$17:L$18,$W561),"")</f>
        <v>17.190000000000001</v>
      </c>
      <c r="AX561" s="184">
        <f>IF($W561&gt;0,INDEX('CostModel Coef'!M$17:M$18,$W561),"")</f>
        <v>0</v>
      </c>
      <c r="AY561" s="184">
        <f>IF($W561&gt;0,INDEX('CostModel Coef'!N$17:N$18,$W561),"")</f>
        <v>0</v>
      </c>
      <c r="AZ561" s="184">
        <f>IF($W561&gt;0,INDEX('CostModel Coef'!O$17:O$18,$W561),"")</f>
        <v>-10.14</v>
      </c>
      <c r="BA561" s="184"/>
      <c r="BB561" s="116">
        <f t="shared" si="89"/>
        <v>27.236000000000004</v>
      </c>
      <c r="BC561" s="116">
        <f t="shared" si="86"/>
        <v>0</v>
      </c>
      <c r="BD561" s="116">
        <f t="shared" si="87"/>
        <v>0</v>
      </c>
      <c r="BE561" s="210"/>
      <c r="BF561" s="196">
        <f t="shared" si="88"/>
        <v>38.25</v>
      </c>
      <c r="BG561" s="210"/>
      <c r="BH561" s="210"/>
    </row>
    <row r="562" spans="1:60" hidden="1">
      <c r="A562" s="210" t="s">
        <v>3295</v>
      </c>
      <c r="B562" s="210" t="s">
        <v>1317</v>
      </c>
      <c r="C562" s="210" t="s">
        <v>1279</v>
      </c>
      <c r="D562" s="210" t="s">
        <v>1409</v>
      </c>
      <c r="E562" s="210" t="s">
        <v>129</v>
      </c>
      <c r="F562" s="210">
        <v>3</v>
      </c>
      <c r="G562" s="210">
        <v>2</v>
      </c>
      <c r="H562" s="210" t="s">
        <v>1857</v>
      </c>
      <c r="I562" s="210">
        <v>90</v>
      </c>
      <c r="J562" s="210" t="s">
        <v>3296</v>
      </c>
      <c r="K562" s="210" t="s">
        <v>83</v>
      </c>
      <c r="L562" s="210">
        <v>90</v>
      </c>
      <c r="M562" s="210"/>
      <c r="N562" s="210" t="s">
        <v>1290</v>
      </c>
      <c r="O562" s="210"/>
      <c r="P562" s="210" t="s">
        <v>1799</v>
      </c>
      <c r="Q562" s="210" t="s">
        <v>129</v>
      </c>
      <c r="R562" s="210"/>
      <c r="S562" s="210" t="s">
        <v>111</v>
      </c>
      <c r="T562" s="210" t="s">
        <v>3297</v>
      </c>
      <c r="U562" s="115" t="s">
        <v>105</v>
      </c>
      <c r="V562" s="210" t="str">
        <f>IF(W562=0,"out of scope",(INDEX('CostModel Coef'!$C$17:$C$18,W562)))</f>
        <v>Elec</v>
      </c>
      <c r="W562" s="210">
        <v>2</v>
      </c>
      <c r="X562" s="210"/>
      <c r="Y562" s="116">
        <f>IFERROR(VLOOKUP(C562,LF_lamp!$A$8:$AI$68,35,0)*F562,0)</f>
        <v>11.01</v>
      </c>
      <c r="Z562" s="210"/>
      <c r="AA562" s="229">
        <f>VLOOKUP(D562,LF_Ballast!$A$8:$N$220,14,FALSE)</f>
        <v>0.9</v>
      </c>
      <c r="AB562" s="229" t="b">
        <f>VLOOKUP(D562,LF_Ballast!$A$8:$I$220,9,FALSE)="Dimming"</f>
        <v>0</v>
      </c>
      <c r="AC562" s="229" t="b">
        <f>VLOOKUP(D562,LF_Ballast!$A$8:$I$220,4,FALSE)="PS"</f>
        <v>0</v>
      </c>
      <c r="AD562" s="210"/>
      <c r="AE562" s="210">
        <f t="shared" si="81"/>
        <v>1</v>
      </c>
      <c r="AF562" s="184">
        <f t="shared" si="82"/>
        <v>2</v>
      </c>
      <c r="AG562" s="184">
        <f t="shared" si="83"/>
        <v>0</v>
      </c>
      <c r="AH562" s="184">
        <f>VLOOKUP($C562,LF_lamp!$A$8:$H$68,8,FALSE)*AE562</f>
        <v>32</v>
      </c>
      <c r="AI562" s="184">
        <f>VLOOKUP($C562,LF_lamp!$A$8:$H$68,8,FALSE)*AF562</f>
        <v>64</v>
      </c>
      <c r="AJ562" s="184">
        <f>VLOOKUP($C562,LF_lamp!$A$8:$H$68,8,FALSE)*AG562</f>
        <v>0</v>
      </c>
      <c r="AK562" s="184">
        <f t="shared" si="90"/>
        <v>1</v>
      </c>
      <c r="AL562" s="184">
        <f t="shared" si="84"/>
        <v>1</v>
      </c>
      <c r="AM562" s="184">
        <f t="shared" si="85"/>
        <v>0</v>
      </c>
      <c r="AN562" s="184"/>
      <c r="AO562" s="184">
        <f>IF($W562&gt;0,INDEX('CostModel Coef'!D$17:D$18,$W562),"")</f>
        <v>21.92</v>
      </c>
      <c r="AP562" s="184">
        <f>IF($W562&gt;0,INDEX('CostModel Coef'!E$17:E$18,$W562),"")</f>
        <v>0.161</v>
      </c>
      <c r="AQ562" s="184">
        <f>IF($W562&gt;0,INDEX('CostModel Coef'!F$17:F$18,$W562),"")</f>
        <v>19</v>
      </c>
      <c r="AR562" s="184">
        <f>IF($W562&gt;0,INDEX('CostModel Coef'!G$17:G$18,$W562),"")</f>
        <v>116</v>
      </c>
      <c r="AS562" s="184">
        <f>IF($W562&gt;0,INDEX('CostModel Coef'!H$17:H$18,$W562),"")</f>
        <v>-11.27</v>
      </c>
      <c r="AT562" s="184">
        <f>IF($W562&gt;0,INDEX('CostModel Coef'!I$17:I$18,$W562),"")</f>
        <v>0.74</v>
      </c>
      <c r="AU562" s="184">
        <f>IF($W562&gt;0,INDEX('CostModel Coef'!J$17:J$18,$W562),"")</f>
        <v>1.18</v>
      </c>
      <c r="AV562" s="184">
        <f>IF($W562&gt;0,INDEX('CostModel Coef'!K$17:K$18,$W562),"")</f>
        <v>31.59</v>
      </c>
      <c r="AW562" s="184">
        <f>IF($W562&gt;0,INDEX('CostModel Coef'!L$17:L$18,$W562),"")</f>
        <v>17.190000000000001</v>
      </c>
      <c r="AX562" s="184">
        <f>IF($W562&gt;0,INDEX('CostModel Coef'!M$17:M$18,$W562),"")</f>
        <v>0</v>
      </c>
      <c r="AY562" s="184">
        <f>IF($W562&gt;0,INDEX('CostModel Coef'!N$17:N$18,$W562),"")</f>
        <v>0</v>
      </c>
      <c r="AZ562" s="184">
        <f>IF($W562&gt;0,INDEX('CostModel Coef'!O$17:O$18,$W562),"")</f>
        <v>-10.14</v>
      </c>
      <c r="BA562" s="184"/>
      <c r="BB562" s="116">
        <f t="shared" si="89"/>
        <v>16.932000000000002</v>
      </c>
      <c r="BC562" s="116">
        <f t="shared" si="86"/>
        <v>22.084000000000003</v>
      </c>
      <c r="BD562" s="116">
        <f t="shared" si="87"/>
        <v>0</v>
      </c>
      <c r="BE562" s="210"/>
      <c r="BF562" s="196">
        <f t="shared" si="88"/>
        <v>50.03</v>
      </c>
      <c r="BG562" s="210"/>
      <c r="BH562" s="210"/>
    </row>
    <row r="563" spans="1:60" hidden="1">
      <c r="A563" s="210" t="s">
        <v>3298</v>
      </c>
      <c r="B563" s="210" t="s">
        <v>587</v>
      </c>
      <c r="C563" s="210" t="s">
        <v>1279</v>
      </c>
      <c r="D563" s="210" t="s">
        <v>1409</v>
      </c>
      <c r="E563" s="210" t="s">
        <v>129</v>
      </c>
      <c r="F563" s="210">
        <v>2</v>
      </c>
      <c r="G563" s="210">
        <v>1</v>
      </c>
      <c r="H563" s="210">
        <v>2</v>
      </c>
      <c r="I563" s="210">
        <v>59</v>
      </c>
      <c r="J563" s="210" t="s">
        <v>3299</v>
      </c>
      <c r="K563" s="210" t="s">
        <v>83</v>
      </c>
      <c r="L563" s="210">
        <v>59</v>
      </c>
      <c r="M563" s="210"/>
      <c r="N563" s="210" t="s">
        <v>1290</v>
      </c>
      <c r="O563" s="210"/>
      <c r="P563" s="210" t="s">
        <v>1799</v>
      </c>
      <c r="Q563" s="210" t="s">
        <v>136</v>
      </c>
      <c r="R563" s="210"/>
      <c r="S563" s="210" t="s">
        <v>111</v>
      </c>
      <c r="T563" s="210" t="s">
        <v>3300</v>
      </c>
      <c r="U563" s="115" t="s">
        <v>105</v>
      </c>
      <c r="V563" s="210" t="str">
        <f>IF(W563=0,"out of scope",(INDEX('CostModel Coef'!$C$17:$C$18,W563)))</f>
        <v>Elec</v>
      </c>
      <c r="W563" s="210">
        <v>2</v>
      </c>
      <c r="X563" s="210"/>
      <c r="Y563" s="116">
        <f>IFERROR(VLOOKUP(C563,LF_lamp!$A$8:$AI$68,35,0)*F563,0)</f>
        <v>7.34</v>
      </c>
      <c r="Z563" s="210"/>
      <c r="AA563" s="229">
        <f>VLOOKUP(D563,LF_Ballast!$A$8:$N$220,14,FALSE)</f>
        <v>0.9</v>
      </c>
      <c r="AB563" s="229" t="b">
        <f>VLOOKUP(D563,LF_Ballast!$A$8:$I$220,9,FALSE)="Dimming"</f>
        <v>0</v>
      </c>
      <c r="AC563" s="229" t="b">
        <f>VLOOKUP(D563,LF_Ballast!$A$8:$I$220,4,FALSE)="PS"</f>
        <v>0</v>
      </c>
      <c r="AD563" s="210"/>
      <c r="AE563" s="210">
        <f t="shared" si="81"/>
        <v>2</v>
      </c>
      <c r="AF563" s="184">
        <f t="shared" si="82"/>
        <v>0</v>
      </c>
      <c r="AG563" s="184">
        <f t="shared" si="83"/>
        <v>0</v>
      </c>
      <c r="AH563" s="184">
        <f>VLOOKUP($C563,LF_lamp!$A$8:$H$68,8,FALSE)*AE563</f>
        <v>64</v>
      </c>
      <c r="AI563" s="184">
        <f>VLOOKUP($C563,LF_lamp!$A$8:$H$68,8,FALSE)*AF563</f>
        <v>0</v>
      </c>
      <c r="AJ563" s="184">
        <f>VLOOKUP($C563,LF_lamp!$A$8:$H$68,8,FALSE)*AG563</f>
        <v>0</v>
      </c>
      <c r="AK563" s="184">
        <f t="shared" si="90"/>
        <v>1</v>
      </c>
      <c r="AL563" s="184">
        <f t="shared" si="84"/>
        <v>0</v>
      </c>
      <c r="AM563" s="184">
        <f t="shared" si="85"/>
        <v>0</v>
      </c>
      <c r="AN563" s="184"/>
      <c r="AO563" s="184">
        <f>IF($W563&gt;0,INDEX('CostModel Coef'!D$17:D$18,$W563),"")</f>
        <v>21.92</v>
      </c>
      <c r="AP563" s="184">
        <f>IF($W563&gt;0,INDEX('CostModel Coef'!E$17:E$18,$W563),"")</f>
        <v>0.161</v>
      </c>
      <c r="AQ563" s="184">
        <f>IF($W563&gt;0,INDEX('CostModel Coef'!F$17:F$18,$W563),"")</f>
        <v>19</v>
      </c>
      <c r="AR563" s="184">
        <f>IF($W563&gt;0,INDEX('CostModel Coef'!G$17:G$18,$W563),"")</f>
        <v>116</v>
      </c>
      <c r="AS563" s="184">
        <f>IF($W563&gt;0,INDEX('CostModel Coef'!H$17:H$18,$W563),"")</f>
        <v>-11.27</v>
      </c>
      <c r="AT563" s="184">
        <f>IF($W563&gt;0,INDEX('CostModel Coef'!I$17:I$18,$W563),"")</f>
        <v>0.74</v>
      </c>
      <c r="AU563" s="184">
        <f>IF($W563&gt;0,INDEX('CostModel Coef'!J$17:J$18,$W563),"")</f>
        <v>1.18</v>
      </c>
      <c r="AV563" s="184">
        <f>IF($W563&gt;0,INDEX('CostModel Coef'!K$17:K$18,$W563),"")</f>
        <v>31.59</v>
      </c>
      <c r="AW563" s="184">
        <f>IF($W563&gt;0,INDEX('CostModel Coef'!L$17:L$18,$W563),"")</f>
        <v>17.190000000000001</v>
      </c>
      <c r="AX563" s="184">
        <f>IF($W563&gt;0,INDEX('CostModel Coef'!M$17:M$18,$W563),"")</f>
        <v>0</v>
      </c>
      <c r="AY563" s="184">
        <f>IF($W563&gt;0,INDEX('CostModel Coef'!N$17:N$18,$W563),"")</f>
        <v>0</v>
      </c>
      <c r="AZ563" s="184">
        <f>IF($W563&gt;0,INDEX('CostModel Coef'!O$17:O$18,$W563),"")</f>
        <v>-10.14</v>
      </c>
      <c r="BA563" s="184"/>
      <c r="BB563" s="116">
        <f t="shared" si="89"/>
        <v>22.084000000000003</v>
      </c>
      <c r="BC563" s="116">
        <f t="shared" si="86"/>
        <v>0</v>
      </c>
      <c r="BD563" s="116">
        <f t="shared" si="87"/>
        <v>0</v>
      </c>
      <c r="BE563" s="210"/>
      <c r="BF563" s="196">
        <f t="shared" si="88"/>
        <v>29.42</v>
      </c>
      <c r="BG563" s="210"/>
      <c r="BH563" s="210"/>
    </row>
    <row r="564" spans="1:60" hidden="1">
      <c r="A564" s="210" t="s">
        <v>3301</v>
      </c>
      <c r="B564" s="210" t="s">
        <v>1317</v>
      </c>
      <c r="C564" s="210" t="s">
        <v>1279</v>
      </c>
      <c r="D564" s="210" t="s">
        <v>1491</v>
      </c>
      <c r="E564" s="210" t="s">
        <v>129</v>
      </c>
      <c r="F564" s="210">
        <v>1</v>
      </c>
      <c r="G564" s="210">
        <v>0.25</v>
      </c>
      <c r="H564" s="210">
        <v>4</v>
      </c>
      <c r="I564" s="210">
        <v>26</v>
      </c>
      <c r="J564" s="210" t="s">
        <v>3302</v>
      </c>
      <c r="K564" s="210" t="s">
        <v>83</v>
      </c>
      <c r="L564" s="210">
        <v>26</v>
      </c>
      <c r="M564" s="210"/>
      <c r="N564" s="210" t="s">
        <v>1290</v>
      </c>
      <c r="O564" s="210"/>
      <c r="P564" s="210" t="s">
        <v>1799</v>
      </c>
      <c r="Q564" s="210" t="s">
        <v>129</v>
      </c>
      <c r="R564" s="210"/>
      <c r="S564" s="210" t="s">
        <v>111</v>
      </c>
      <c r="T564" s="210" t="s">
        <v>3303</v>
      </c>
      <c r="U564" s="115" t="s">
        <v>105</v>
      </c>
      <c r="V564" s="210" t="str">
        <f>IF(W564=0,"out of scope",(INDEX('CostModel Coef'!$C$17:$C$18,W564)))</f>
        <v>Elec</v>
      </c>
      <c r="W564" s="210">
        <v>2</v>
      </c>
      <c r="X564" s="210"/>
      <c r="Y564" s="116">
        <f>IFERROR(VLOOKUP(C564,LF_lamp!$A$8:$AI$68,35,0)*F564,0)</f>
        <v>3.67</v>
      </c>
      <c r="Z564" s="210"/>
      <c r="AA564" s="229">
        <f>VLOOKUP(D564,LF_Ballast!$A$8:$N$220,14,FALSE)</f>
        <v>0.82499999999999996</v>
      </c>
      <c r="AB564" s="229" t="b">
        <f>VLOOKUP(D564,LF_Ballast!$A$8:$I$220,9,FALSE)="Dimming"</f>
        <v>0</v>
      </c>
      <c r="AC564" s="229" t="b">
        <f>VLOOKUP(D564,LF_Ballast!$A$8:$I$220,4,FALSE)="PS"</f>
        <v>0</v>
      </c>
      <c r="AD564" s="210"/>
      <c r="AE564" s="210">
        <f t="shared" si="81"/>
        <v>4</v>
      </c>
      <c r="AF564" s="184">
        <f t="shared" si="82"/>
        <v>0</v>
      </c>
      <c r="AG564" s="184">
        <f t="shared" si="83"/>
        <v>0</v>
      </c>
      <c r="AH564" s="184">
        <f>VLOOKUP($C564,LF_lamp!$A$8:$H$68,8,FALSE)*AE564</f>
        <v>128</v>
      </c>
      <c r="AI564" s="184">
        <f>VLOOKUP($C564,LF_lamp!$A$8:$H$68,8,FALSE)*AF564</f>
        <v>0</v>
      </c>
      <c r="AJ564" s="184">
        <f>VLOOKUP($C564,LF_lamp!$A$8:$H$68,8,FALSE)*AG564</f>
        <v>0</v>
      </c>
      <c r="AK564" s="184">
        <f t="shared" si="90"/>
        <v>0.25</v>
      </c>
      <c r="AL564" s="184">
        <f t="shared" si="84"/>
        <v>0</v>
      </c>
      <c r="AM564" s="184">
        <f t="shared" si="85"/>
        <v>0</v>
      </c>
      <c r="AN564" s="184"/>
      <c r="AO564" s="184">
        <f>IF($W564&gt;0,INDEX('CostModel Coef'!D$17:D$18,$W564),"")</f>
        <v>21.92</v>
      </c>
      <c r="AP564" s="184">
        <f>IF($W564&gt;0,INDEX('CostModel Coef'!E$17:E$18,$W564),"")</f>
        <v>0.161</v>
      </c>
      <c r="AQ564" s="184">
        <f>IF($W564&gt;0,INDEX('CostModel Coef'!F$17:F$18,$W564),"")</f>
        <v>19</v>
      </c>
      <c r="AR564" s="184">
        <f>IF($W564&gt;0,INDEX('CostModel Coef'!G$17:G$18,$W564),"")</f>
        <v>116</v>
      </c>
      <c r="AS564" s="184">
        <f>IF($W564&gt;0,INDEX('CostModel Coef'!H$17:H$18,$W564),"")</f>
        <v>-11.27</v>
      </c>
      <c r="AT564" s="184">
        <f>IF($W564&gt;0,INDEX('CostModel Coef'!I$17:I$18,$W564),"")</f>
        <v>0.74</v>
      </c>
      <c r="AU564" s="184">
        <f>IF($W564&gt;0,INDEX('CostModel Coef'!J$17:J$18,$W564),"")</f>
        <v>1.18</v>
      </c>
      <c r="AV564" s="184">
        <f>IF($W564&gt;0,INDEX('CostModel Coef'!K$17:K$18,$W564),"")</f>
        <v>31.59</v>
      </c>
      <c r="AW564" s="184">
        <f>IF($W564&gt;0,INDEX('CostModel Coef'!L$17:L$18,$W564),"")</f>
        <v>17.190000000000001</v>
      </c>
      <c r="AX564" s="184">
        <f>IF($W564&gt;0,INDEX('CostModel Coef'!M$17:M$18,$W564),"")</f>
        <v>0</v>
      </c>
      <c r="AY564" s="184">
        <f>IF($W564&gt;0,INDEX('CostModel Coef'!N$17:N$18,$W564),"")</f>
        <v>0</v>
      </c>
      <c r="AZ564" s="184">
        <f>IF($W564&gt;0,INDEX('CostModel Coef'!O$17:O$18,$W564),"")</f>
        <v>-10.14</v>
      </c>
      <c r="BA564" s="184"/>
      <c r="BB564" s="116">
        <f t="shared" si="89"/>
        <v>8.0970000000000013</v>
      </c>
      <c r="BC564" s="116">
        <f t="shared" si="86"/>
        <v>0</v>
      </c>
      <c r="BD564" s="116">
        <f t="shared" si="87"/>
        <v>0</v>
      </c>
      <c r="BE564" s="210"/>
      <c r="BF564" s="196">
        <f t="shared" si="88"/>
        <v>11.77</v>
      </c>
      <c r="BG564" s="210"/>
      <c r="BH564" s="210"/>
    </row>
    <row r="565" spans="1:60" hidden="1">
      <c r="A565" s="210" t="s">
        <v>3304</v>
      </c>
      <c r="B565" s="210" t="s">
        <v>1317</v>
      </c>
      <c r="C565" s="210" t="s">
        <v>1279</v>
      </c>
      <c r="D565" s="210" t="s">
        <v>1491</v>
      </c>
      <c r="E565" s="210" t="s">
        <v>129</v>
      </c>
      <c r="F565" s="210">
        <v>1</v>
      </c>
      <c r="G565" s="210">
        <v>0.33</v>
      </c>
      <c r="H565" s="210">
        <v>3</v>
      </c>
      <c r="I565" s="210">
        <v>26</v>
      </c>
      <c r="J565" s="210" t="s">
        <v>3305</v>
      </c>
      <c r="K565" s="210" t="s">
        <v>83</v>
      </c>
      <c r="L565" s="210">
        <v>26</v>
      </c>
      <c r="M565" s="210"/>
      <c r="N565" s="210" t="s">
        <v>1290</v>
      </c>
      <c r="O565" s="210"/>
      <c r="P565" s="210" t="s">
        <v>1799</v>
      </c>
      <c r="Q565" s="210" t="s">
        <v>129</v>
      </c>
      <c r="R565" s="210"/>
      <c r="S565" s="210" t="s">
        <v>111</v>
      </c>
      <c r="T565" s="210" t="s">
        <v>3306</v>
      </c>
      <c r="U565" s="115" t="s">
        <v>105</v>
      </c>
      <c r="V565" s="210" t="str">
        <f>IF(W565=0,"out of scope",(INDEX('CostModel Coef'!$C$17:$C$18,W565)))</f>
        <v>Elec</v>
      </c>
      <c r="W565" s="210">
        <v>2</v>
      </c>
      <c r="X565" s="210"/>
      <c r="Y565" s="116">
        <f>IFERROR(VLOOKUP(C565,LF_lamp!$A$8:$AI$68,35,0)*F565,0)</f>
        <v>3.67</v>
      </c>
      <c r="Z565" s="210"/>
      <c r="AA565" s="229">
        <f>VLOOKUP(D565,LF_Ballast!$A$8:$N$220,14,FALSE)</f>
        <v>0.82499999999999996</v>
      </c>
      <c r="AB565" s="229" t="b">
        <f>VLOOKUP(D565,LF_Ballast!$A$8:$I$220,9,FALSE)="Dimming"</f>
        <v>0</v>
      </c>
      <c r="AC565" s="229" t="b">
        <f>VLOOKUP(D565,LF_Ballast!$A$8:$I$220,4,FALSE)="PS"</f>
        <v>0</v>
      </c>
      <c r="AD565" s="210"/>
      <c r="AE565" s="210">
        <f t="shared" si="81"/>
        <v>3</v>
      </c>
      <c r="AF565" s="184">
        <f t="shared" si="82"/>
        <v>0</v>
      </c>
      <c r="AG565" s="184">
        <f t="shared" si="83"/>
        <v>0</v>
      </c>
      <c r="AH565" s="184">
        <f>VLOOKUP($C565,LF_lamp!$A$8:$H$68,8,FALSE)*AE565</f>
        <v>96</v>
      </c>
      <c r="AI565" s="184">
        <f>VLOOKUP($C565,LF_lamp!$A$8:$H$68,8,FALSE)*AF565</f>
        <v>0</v>
      </c>
      <c r="AJ565" s="184">
        <f>VLOOKUP($C565,LF_lamp!$A$8:$H$68,8,FALSE)*AG565</f>
        <v>0</v>
      </c>
      <c r="AK565" s="184">
        <f t="shared" si="90"/>
        <v>0.33</v>
      </c>
      <c r="AL565" s="184">
        <f t="shared" si="84"/>
        <v>0</v>
      </c>
      <c r="AM565" s="184">
        <f t="shared" si="85"/>
        <v>0</v>
      </c>
      <c r="AN565" s="184"/>
      <c r="AO565" s="184">
        <f>IF($W565&gt;0,INDEX('CostModel Coef'!D$17:D$18,$W565),"")</f>
        <v>21.92</v>
      </c>
      <c r="AP565" s="184">
        <f>IF($W565&gt;0,INDEX('CostModel Coef'!E$17:E$18,$W565),"")</f>
        <v>0.161</v>
      </c>
      <c r="AQ565" s="184">
        <f>IF($W565&gt;0,INDEX('CostModel Coef'!F$17:F$18,$W565),"")</f>
        <v>19</v>
      </c>
      <c r="AR565" s="184">
        <f>IF($W565&gt;0,INDEX('CostModel Coef'!G$17:G$18,$W565),"")</f>
        <v>116</v>
      </c>
      <c r="AS565" s="184">
        <f>IF($W565&gt;0,INDEX('CostModel Coef'!H$17:H$18,$W565),"")</f>
        <v>-11.27</v>
      </c>
      <c r="AT565" s="184">
        <f>IF($W565&gt;0,INDEX('CostModel Coef'!I$17:I$18,$W565),"")</f>
        <v>0.74</v>
      </c>
      <c r="AU565" s="184">
        <f>IF($W565&gt;0,INDEX('CostModel Coef'!J$17:J$18,$W565),"")</f>
        <v>1.18</v>
      </c>
      <c r="AV565" s="184">
        <f>IF($W565&gt;0,INDEX('CostModel Coef'!K$17:K$18,$W565),"")</f>
        <v>31.59</v>
      </c>
      <c r="AW565" s="184">
        <f>IF($W565&gt;0,INDEX('CostModel Coef'!L$17:L$18,$W565),"")</f>
        <v>17.190000000000001</v>
      </c>
      <c r="AX565" s="184">
        <f>IF($W565&gt;0,INDEX('CostModel Coef'!M$17:M$18,$W565),"")</f>
        <v>0</v>
      </c>
      <c r="AY565" s="184">
        <f>IF($W565&gt;0,INDEX('CostModel Coef'!N$17:N$18,$W565),"")</f>
        <v>0</v>
      </c>
      <c r="AZ565" s="184">
        <f>IF($W565&gt;0,INDEX('CostModel Coef'!O$17:O$18,$W565),"")</f>
        <v>-10.14</v>
      </c>
      <c r="BA565" s="184"/>
      <c r="BB565" s="116">
        <f t="shared" si="89"/>
        <v>8.9878800000000023</v>
      </c>
      <c r="BC565" s="116">
        <f t="shared" si="86"/>
        <v>0</v>
      </c>
      <c r="BD565" s="116">
        <f t="shared" si="87"/>
        <v>0</v>
      </c>
      <c r="BE565" s="210"/>
      <c r="BF565" s="196">
        <f t="shared" si="88"/>
        <v>12.66</v>
      </c>
      <c r="BG565" s="210"/>
      <c r="BH565" s="210"/>
    </row>
    <row r="566" spans="1:60" hidden="1">
      <c r="A566" s="210" t="s">
        <v>3307</v>
      </c>
      <c r="B566" s="210" t="s">
        <v>1317</v>
      </c>
      <c r="C566" s="210" t="s">
        <v>1279</v>
      </c>
      <c r="D566" s="210" t="s">
        <v>1491</v>
      </c>
      <c r="E566" s="210" t="s">
        <v>129</v>
      </c>
      <c r="F566" s="210">
        <v>1</v>
      </c>
      <c r="G566" s="210">
        <v>0.5</v>
      </c>
      <c r="H566" s="210">
        <v>2</v>
      </c>
      <c r="I566" s="210">
        <v>26</v>
      </c>
      <c r="J566" s="210" t="s">
        <v>3308</v>
      </c>
      <c r="K566" s="210" t="s">
        <v>83</v>
      </c>
      <c r="L566" s="210">
        <v>26</v>
      </c>
      <c r="M566" s="210"/>
      <c r="N566" s="210" t="s">
        <v>1290</v>
      </c>
      <c r="O566" s="210"/>
      <c r="P566" s="210" t="s">
        <v>1799</v>
      </c>
      <c r="Q566" s="210" t="s">
        <v>129</v>
      </c>
      <c r="R566" s="210"/>
      <c r="S566" s="210" t="s">
        <v>111</v>
      </c>
      <c r="T566" s="210" t="s">
        <v>3309</v>
      </c>
      <c r="U566" s="115" t="s">
        <v>105</v>
      </c>
      <c r="V566" s="210" t="str">
        <f>IF(W566=0,"out of scope",(INDEX('CostModel Coef'!$C$17:$C$18,W566)))</f>
        <v>Elec</v>
      </c>
      <c r="W566" s="210">
        <v>2</v>
      </c>
      <c r="X566" s="210"/>
      <c r="Y566" s="116">
        <f>IFERROR(VLOOKUP(C566,LF_lamp!$A$8:$AI$68,35,0)*F566,0)</f>
        <v>3.67</v>
      </c>
      <c r="Z566" s="210"/>
      <c r="AA566" s="229">
        <f>VLOOKUP(D566,LF_Ballast!$A$8:$N$220,14,FALSE)</f>
        <v>0.82499999999999996</v>
      </c>
      <c r="AB566" s="229" t="b">
        <f>VLOOKUP(D566,LF_Ballast!$A$8:$I$220,9,FALSE)="Dimming"</f>
        <v>0</v>
      </c>
      <c r="AC566" s="229" t="b">
        <f>VLOOKUP(D566,LF_Ballast!$A$8:$I$220,4,FALSE)="PS"</f>
        <v>0</v>
      </c>
      <c r="AD566" s="210"/>
      <c r="AE566" s="210">
        <f t="shared" si="81"/>
        <v>2</v>
      </c>
      <c r="AF566" s="184">
        <f t="shared" si="82"/>
        <v>0</v>
      </c>
      <c r="AG566" s="184">
        <f t="shared" si="83"/>
        <v>0</v>
      </c>
      <c r="AH566" s="184">
        <f>VLOOKUP($C566,LF_lamp!$A$8:$H$68,8,FALSE)*AE566</f>
        <v>64</v>
      </c>
      <c r="AI566" s="184">
        <f>VLOOKUP($C566,LF_lamp!$A$8:$H$68,8,FALSE)*AF566</f>
        <v>0</v>
      </c>
      <c r="AJ566" s="184">
        <f>VLOOKUP($C566,LF_lamp!$A$8:$H$68,8,FALSE)*AG566</f>
        <v>0</v>
      </c>
      <c r="AK566" s="184">
        <f t="shared" si="90"/>
        <v>0.5</v>
      </c>
      <c r="AL566" s="184">
        <f t="shared" si="84"/>
        <v>0</v>
      </c>
      <c r="AM566" s="184">
        <f t="shared" si="85"/>
        <v>0</v>
      </c>
      <c r="AN566" s="184"/>
      <c r="AO566" s="184">
        <f>IF($W566&gt;0,INDEX('CostModel Coef'!D$17:D$18,$W566),"")</f>
        <v>21.92</v>
      </c>
      <c r="AP566" s="184">
        <f>IF($W566&gt;0,INDEX('CostModel Coef'!E$17:E$18,$W566),"")</f>
        <v>0.161</v>
      </c>
      <c r="AQ566" s="184">
        <f>IF($W566&gt;0,INDEX('CostModel Coef'!F$17:F$18,$W566),"")</f>
        <v>19</v>
      </c>
      <c r="AR566" s="184">
        <f>IF($W566&gt;0,INDEX('CostModel Coef'!G$17:G$18,$W566),"")</f>
        <v>116</v>
      </c>
      <c r="AS566" s="184">
        <f>IF($W566&gt;0,INDEX('CostModel Coef'!H$17:H$18,$W566),"")</f>
        <v>-11.27</v>
      </c>
      <c r="AT566" s="184">
        <f>IF($W566&gt;0,INDEX('CostModel Coef'!I$17:I$18,$W566),"")</f>
        <v>0.74</v>
      </c>
      <c r="AU566" s="184">
        <f>IF($W566&gt;0,INDEX('CostModel Coef'!J$17:J$18,$W566),"")</f>
        <v>1.18</v>
      </c>
      <c r="AV566" s="184">
        <f>IF($W566&gt;0,INDEX('CostModel Coef'!K$17:K$18,$W566),"")</f>
        <v>31.59</v>
      </c>
      <c r="AW566" s="184">
        <f>IF($W566&gt;0,INDEX('CostModel Coef'!L$17:L$18,$W566),"")</f>
        <v>17.190000000000001</v>
      </c>
      <c r="AX566" s="184">
        <f>IF($W566&gt;0,INDEX('CostModel Coef'!M$17:M$18,$W566),"")</f>
        <v>0</v>
      </c>
      <c r="AY566" s="184">
        <f>IF($W566&gt;0,INDEX('CostModel Coef'!N$17:N$18,$W566),"")</f>
        <v>0</v>
      </c>
      <c r="AZ566" s="184">
        <f>IF($W566&gt;0,INDEX('CostModel Coef'!O$17:O$18,$W566),"")</f>
        <v>-10.14</v>
      </c>
      <c r="BA566" s="184"/>
      <c r="BB566" s="116">
        <f t="shared" si="89"/>
        <v>11.042000000000002</v>
      </c>
      <c r="BC566" s="116">
        <f t="shared" si="86"/>
        <v>0</v>
      </c>
      <c r="BD566" s="116">
        <f t="shared" si="87"/>
        <v>0</v>
      </c>
      <c r="BE566" s="210"/>
      <c r="BF566" s="196">
        <f t="shared" si="88"/>
        <v>14.71</v>
      </c>
      <c r="BG566" s="210"/>
      <c r="BH566" s="210"/>
    </row>
    <row r="567" spans="1:60" hidden="1">
      <c r="A567" s="210" t="s">
        <v>3310</v>
      </c>
      <c r="B567" s="210" t="s">
        <v>203</v>
      </c>
      <c r="C567" s="210" t="s">
        <v>1279</v>
      </c>
      <c r="D567" s="210" t="s">
        <v>1491</v>
      </c>
      <c r="E567" s="210" t="s">
        <v>129</v>
      </c>
      <c r="F567" s="210">
        <v>4</v>
      </c>
      <c r="G567" s="210">
        <v>1</v>
      </c>
      <c r="H567" s="210">
        <v>4</v>
      </c>
      <c r="I567" s="210">
        <v>102</v>
      </c>
      <c r="J567" s="210" t="s">
        <v>3311</v>
      </c>
      <c r="K567" s="210" t="s">
        <v>83</v>
      </c>
      <c r="L567" s="210">
        <v>102</v>
      </c>
      <c r="M567" s="210"/>
      <c r="N567" s="210" t="s">
        <v>1290</v>
      </c>
      <c r="O567" s="210"/>
      <c r="P567" s="210" t="s">
        <v>1799</v>
      </c>
      <c r="Q567" s="210" t="s">
        <v>129</v>
      </c>
      <c r="R567" s="210"/>
      <c r="S567" s="210" t="s">
        <v>111</v>
      </c>
      <c r="T567" s="210" t="s">
        <v>3312</v>
      </c>
      <c r="U567" s="115" t="s">
        <v>105</v>
      </c>
      <c r="V567" s="210" t="str">
        <f>IF(W567=0,"out of scope",(INDEX('CostModel Coef'!$C$17:$C$18,W567)))</f>
        <v>Elec</v>
      </c>
      <c r="W567" s="210">
        <v>2</v>
      </c>
      <c r="X567" s="210"/>
      <c r="Y567" s="116">
        <f>IFERROR(VLOOKUP(C567,LF_lamp!$A$8:$AI$68,35,0)*F567,0)</f>
        <v>14.68</v>
      </c>
      <c r="Z567" s="210"/>
      <c r="AA567" s="229">
        <f>VLOOKUP(D567,LF_Ballast!$A$8:$N$220,14,FALSE)</f>
        <v>0.82499999999999996</v>
      </c>
      <c r="AB567" s="229" t="b">
        <f>VLOOKUP(D567,LF_Ballast!$A$8:$I$220,9,FALSE)="Dimming"</f>
        <v>0</v>
      </c>
      <c r="AC567" s="229" t="b">
        <f>VLOOKUP(D567,LF_Ballast!$A$8:$I$220,4,FALSE)="PS"</f>
        <v>0</v>
      </c>
      <c r="AD567" s="210"/>
      <c r="AE567" s="210">
        <f t="shared" si="81"/>
        <v>4</v>
      </c>
      <c r="AF567" s="184">
        <f t="shared" si="82"/>
        <v>0</v>
      </c>
      <c r="AG567" s="184">
        <f t="shared" si="83"/>
        <v>0</v>
      </c>
      <c r="AH567" s="184">
        <f>VLOOKUP($C567,LF_lamp!$A$8:$H$68,8,FALSE)*AE567</f>
        <v>128</v>
      </c>
      <c r="AI567" s="184">
        <f>VLOOKUP($C567,LF_lamp!$A$8:$H$68,8,FALSE)*AF567</f>
        <v>0</v>
      </c>
      <c r="AJ567" s="184">
        <f>VLOOKUP($C567,LF_lamp!$A$8:$H$68,8,FALSE)*AG567</f>
        <v>0</v>
      </c>
      <c r="AK567" s="184">
        <f t="shared" si="90"/>
        <v>1</v>
      </c>
      <c r="AL567" s="184">
        <f t="shared" si="84"/>
        <v>0</v>
      </c>
      <c r="AM567" s="184">
        <f t="shared" si="85"/>
        <v>0</v>
      </c>
      <c r="AN567" s="184"/>
      <c r="AO567" s="184">
        <f>IF($W567&gt;0,INDEX('CostModel Coef'!D$17:D$18,$W567),"")</f>
        <v>21.92</v>
      </c>
      <c r="AP567" s="184">
        <f>IF($W567&gt;0,INDEX('CostModel Coef'!E$17:E$18,$W567),"")</f>
        <v>0.161</v>
      </c>
      <c r="AQ567" s="184">
        <f>IF($W567&gt;0,INDEX('CostModel Coef'!F$17:F$18,$W567),"")</f>
        <v>19</v>
      </c>
      <c r="AR567" s="184">
        <f>IF($W567&gt;0,INDEX('CostModel Coef'!G$17:G$18,$W567),"")</f>
        <v>116</v>
      </c>
      <c r="AS567" s="184">
        <f>IF($W567&gt;0,INDEX('CostModel Coef'!H$17:H$18,$W567),"")</f>
        <v>-11.27</v>
      </c>
      <c r="AT567" s="184">
        <f>IF($W567&gt;0,INDEX('CostModel Coef'!I$17:I$18,$W567),"")</f>
        <v>0.74</v>
      </c>
      <c r="AU567" s="184">
        <f>IF($W567&gt;0,INDEX('CostModel Coef'!J$17:J$18,$W567),"")</f>
        <v>1.18</v>
      </c>
      <c r="AV567" s="184">
        <f>IF($W567&gt;0,INDEX('CostModel Coef'!K$17:K$18,$W567),"")</f>
        <v>31.59</v>
      </c>
      <c r="AW567" s="184">
        <f>IF($W567&gt;0,INDEX('CostModel Coef'!L$17:L$18,$W567),"")</f>
        <v>17.190000000000001</v>
      </c>
      <c r="AX567" s="184">
        <f>IF($W567&gt;0,INDEX('CostModel Coef'!M$17:M$18,$W567),"")</f>
        <v>0</v>
      </c>
      <c r="AY567" s="184">
        <f>IF($W567&gt;0,INDEX('CostModel Coef'!N$17:N$18,$W567),"")</f>
        <v>0</v>
      </c>
      <c r="AZ567" s="184">
        <f>IF($W567&gt;0,INDEX('CostModel Coef'!O$17:O$18,$W567),"")</f>
        <v>-10.14</v>
      </c>
      <c r="BA567" s="184"/>
      <c r="BB567" s="116">
        <f t="shared" si="89"/>
        <v>32.388000000000005</v>
      </c>
      <c r="BC567" s="116">
        <f t="shared" si="86"/>
        <v>0</v>
      </c>
      <c r="BD567" s="116">
        <f t="shared" si="87"/>
        <v>0</v>
      </c>
      <c r="BE567" s="210"/>
      <c r="BF567" s="196">
        <f t="shared" si="88"/>
        <v>47.07</v>
      </c>
      <c r="BG567" s="210"/>
      <c r="BH567" s="210"/>
    </row>
    <row r="568" spans="1:60" hidden="1">
      <c r="A568" s="210" t="s">
        <v>3313</v>
      </c>
      <c r="B568" s="210" t="s">
        <v>203</v>
      </c>
      <c r="C568" s="210" t="s">
        <v>1279</v>
      </c>
      <c r="D568" s="210" t="s">
        <v>1491</v>
      </c>
      <c r="E568" s="210" t="s">
        <v>129</v>
      </c>
      <c r="F568" s="210">
        <v>6</v>
      </c>
      <c r="G568" s="210">
        <v>2</v>
      </c>
      <c r="H568" s="210">
        <v>3</v>
      </c>
      <c r="I568" s="210">
        <v>156</v>
      </c>
      <c r="J568" s="210" t="s">
        <v>3314</v>
      </c>
      <c r="K568" s="210" t="s">
        <v>83</v>
      </c>
      <c r="L568" s="210">
        <v>156</v>
      </c>
      <c r="M568" s="210"/>
      <c r="N568" s="210" t="s">
        <v>1290</v>
      </c>
      <c r="O568" s="210"/>
      <c r="P568" s="210" t="s">
        <v>1799</v>
      </c>
      <c r="Q568" s="210" t="s">
        <v>129</v>
      </c>
      <c r="R568" s="210"/>
      <c r="S568" s="210" t="s">
        <v>111</v>
      </c>
      <c r="T568" s="210" t="s">
        <v>3315</v>
      </c>
      <c r="U568" s="115" t="s">
        <v>105</v>
      </c>
      <c r="V568" s="210" t="str">
        <f>IF(W568=0,"out of scope",(INDEX('CostModel Coef'!$C$17:$C$18,W568)))</f>
        <v>Elec</v>
      </c>
      <c r="W568" s="210">
        <v>2</v>
      </c>
      <c r="X568" s="210"/>
      <c r="Y568" s="116">
        <f>IFERROR(VLOOKUP(C568,LF_lamp!$A$8:$AI$68,35,0)*F568,0)</f>
        <v>22.02</v>
      </c>
      <c r="Z568" s="210"/>
      <c r="AA568" s="229">
        <f>VLOOKUP(D568,LF_Ballast!$A$8:$N$220,14,FALSE)</f>
        <v>0.82499999999999996</v>
      </c>
      <c r="AB568" s="229" t="b">
        <f>VLOOKUP(D568,LF_Ballast!$A$8:$I$220,9,FALSE)="Dimming"</f>
        <v>0</v>
      </c>
      <c r="AC568" s="229" t="b">
        <f>VLOOKUP(D568,LF_Ballast!$A$8:$I$220,4,FALSE)="PS"</f>
        <v>0</v>
      </c>
      <c r="AD568" s="210"/>
      <c r="AE568" s="210">
        <f t="shared" si="81"/>
        <v>3</v>
      </c>
      <c r="AF568" s="184">
        <f t="shared" si="82"/>
        <v>0</v>
      </c>
      <c r="AG568" s="184">
        <f t="shared" si="83"/>
        <v>0</v>
      </c>
      <c r="AH568" s="184">
        <f>VLOOKUP($C568,LF_lamp!$A$8:$H$68,8,FALSE)*AE568</f>
        <v>96</v>
      </c>
      <c r="AI568" s="184">
        <f>VLOOKUP($C568,LF_lamp!$A$8:$H$68,8,FALSE)*AF568</f>
        <v>0</v>
      </c>
      <c r="AJ568" s="184">
        <f>VLOOKUP($C568,LF_lamp!$A$8:$H$68,8,FALSE)*AG568</f>
        <v>0</v>
      </c>
      <c r="AK568" s="184">
        <f t="shared" si="90"/>
        <v>2</v>
      </c>
      <c r="AL568" s="184">
        <f t="shared" si="84"/>
        <v>0</v>
      </c>
      <c r="AM568" s="184">
        <f t="shared" si="85"/>
        <v>0</v>
      </c>
      <c r="AN568" s="184"/>
      <c r="AO568" s="184">
        <f>IF($W568&gt;0,INDEX('CostModel Coef'!D$17:D$18,$W568),"")</f>
        <v>21.92</v>
      </c>
      <c r="AP568" s="184">
        <f>IF($W568&gt;0,INDEX('CostModel Coef'!E$17:E$18,$W568),"")</f>
        <v>0.161</v>
      </c>
      <c r="AQ568" s="184">
        <f>IF($W568&gt;0,INDEX('CostModel Coef'!F$17:F$18,$W568),"")</f>
        <v>19</v>
      </c>
      <c r="AR568" s="184">
        <f>IF($W568&gt;0,INDEX('CostModel Coef'!G$17:G$18,$W568),"")</f>
        <v>116</v>
      </c>
      <c r="AS568" s="184">
        <f>IF($W568&gt;0,INDEX('CostModel Coef'!H$17:H$18,$W568),"")</f>
        <v>-11.27</v>
      </c>
      <c r="AT568" s="184">
        <f>IF($W568&gt;0,INDEX('CostModel Coef'!I$17:I$18,$W568),"")</f>
        <v>0.74</v>
      </c>
      <c r="AU568" s="184">
        <f>IF($W568&gt;0,INDEX('CostModel Coef'!J$17:J$18,$W568),"")</f>
        <v>1.18</v>
      </c>
      <c r="AV568" s="184">
        <f>IF($W568&gt;0,INDEX('CostModel Coef'!K$17:K$18,$W568),"")</f>
        <v>31.59</v>
      </c>
      <c r="AW568" s="184">
        <f>IF($W568&gt;0,INDEX('CostModel Coef'!L$17:L$18,$W568),"")</f>
        <v>17.190000000000001</v>
      </c>
      <c r="AX568" s="184">
        <f>IF($W568&gt;0,INDEX('CostModel Coef'!M$17:M$18,$W568),"")</f>
        <v>0</v>
      </c>
      <c r="AY568" s="184">
        <f>IF($W568&gt;0,INDEX('CostModel Coef'!N$17:N$18,$W568),"")</f>
        <v>0</v>
      </c>
      <c r="AZ568" s="184">
        <f>IF($W568&gt;0,INDEX('CostModel Coef'!O$17:O$18,$W568),"")</f>
        <v>-10.14</v>
      </c>
      <c r="BA568" s="184"/>
      <c r="BB568" s="116">
        <f t="shared" si="89"/>
        <v>54.472000000000008</v>
      </c>
      <c r="BC568" s="116">
        <f t="shared" si="86"/>
        <v>0</v>
      </c>
      <c r="BD568" s="116">
        <f t="shared" si="87"/>
        <v>0</v>
      </c>
      <c r="BE568" s="210"/>
      <c r="BF568" s="196">
        <f t="shared" si="88"/>
        <v>76.489999999999995</v>
      </c>
      <c r="BG568" s="210"/>
      <c r="BH568" s="210"/>
    </row>
    <row r="569" spans="1:60" hidden="1">
      <c r="A569" s="210" t="s">
        <v>3316</v>
      </c>
      <c r="B569" s="210" t="s">
        <v>203</v>
      </c>
      <c r="C569" s="210" t="s">
        <v>1279</v>
      </c>
      <c r="D569" s="210" t="s">
        <v>1491</v>
      </c>
      <c r="E569" s="210" t="s">
        <v>129</v>
      </c>
      <c r="F569" s="210">
        <v>8</v>
      </c>
      <c r="G569" s="210">
        <v>2</v>
      </c>
      <c r="H569" s="210">
        <v>4</v>
      </c>
      <c r="I569" s="210">
        <v>204</v>
      </c>
      <c r="J569" s="210" t="s">
        <v>3317</v>
      </c>
      <c r="K569" s="210" t="s">
        <v>83</v>
      </c>
      <c r="L569" s="210">
        <v>204</v>
      </c>
      <c r="M569" s="210"/>
      <c r="N569" s="210" t="s">
        <v>1290</v>
      </c>
      <c r="O569" s="210"/>
      <c r="P569" s="210" t="s">
        <v>1799</v>
      </c>
      <c r="Q569" s="210" t="s">
        <v>129</v>
      </c>
      <c r="R569" s="210"/>
      <c r="S569" s="210" t="s">
        <v>111</v>
      </c>
      <c r="T569" s="210" t="s">
        <v>3318</v>
      </c>
      <c r="U569" s="115" t="s">
        <v>105</v>
      </c>
      <c r="V569" s="210" t="str">
        <f>IF(W569=0,"out of scope",(INDEX('CostModel Coef'!$C$17:$C$18,W569)))</f>
        <v>Elec</v>
      </c>
      <c r="W569" s="210">
        <v>2</v>
      </c>
      <c r="X569" s="210"/>
      <c r="Y569" s="116">
        <f>IFERROR(VLOOKUP(C569,LF_lamp!$A$8:$AI$68,35,0)*F569,0)</f>
        <v>29.36</v>
      </c>
      <c r="Z569" s="210"/>
      <c r="AA569" s="229">
        <f>VLOOKUP(D569,LF_Ballast!$A$8:$N$220,14,FALSE)</f>
        <v>0.82499999999999996</v>
      </c>
      <c r="AB569" s="229" t="b">
        <f>VLOOKUP(D569,LF_Ballast!$A$8:$I$220,9,FALSE)="Dimming"</f>
        <v>0</v>
      </c>
      <c r="AC569" s="229" t="b">
        <f>VLOOKUP(D569,LF_Ballast!$A$8:$I$220,4,FALSE)="PS"</f>
        <v>0</v>
      </c>
      <c r="AD569" s="210"/>
      <c r="AE569" s="210">
        <f t="shared" si="81"/>
        <v>4</v>
      </c>
      <c r="AF569" s="184">
        <f t="shared" si="82"/>
        <v>0</v>
      </c>
      <c r="AG569" s="184">
        <f t="shared" si="83"/>
        <v>0</v>
      </c>
      <c r="AH569" s="184">
        <f>VLOOKUP($C569,LF_lamp!$A$8:$H$68,8,FALSE)*AE569</f>
        <v>128</v>
      </c>
      <c r="AI569" s="184">
        <f>VLOOKUP($C569,LF_lamp!$A$8:$H$68,8,FALSE)*AF569</f>
        <v>0</v>
      </c>
      <c r="AJ569" s="184">
        <f>VLOOKUP($C569,LF_lamp!$A$8:$H$68,8,FALSE)*AG569</f>
        <v>0</v>
      </c>
      <c r="AK569" s="184">
        <f t="shared" si="90"/>
        <v>2</v>
      </c>
      <c r="AL569" s="184">
        <f t="shared" si="84"/>
        <v>0</v>
      </c>
      <c r="AM569" s="184">
        <f t="shared" si="85"/>
        <v>0</v>
      </c>
      <c r="AN569" s="184"/>
      <c r="AO569" s="184">
        <f>IF($W569&gt;0,INDEX('CostModel Coef'!D$17:D$18,$W569),"")</f>
        <v>21.92</v>
      </c>
      <c r="AP569" s="184">
        <f>IF($W569&gt;0,INDEX('CostModel Coef'!E$17:E$18,$W569),"")</f>
        <v>0.161</v>
      </c>
      <c r="AQ569" s="184">
        <f>IF($W569&gt;0,INDEX('CostModel Coef'!F$17:F$18,$W569),"")</f>
        <v>19</v>
      </c>
      <c r="AR569" s="184">
        <f>IF($W569&gt;0,INDEX('CostModel Coef'!G$17:G$18,$W569),"")</f>
        <v>116</v>
      </c>
      <c r="AS569" s="184">
        <f>IF($W569&gt;0,INDEX('CostModel Coef'!H$17:H$18,$W569),"")</f>
        <v>-11.27</v>
      </c>
      <c r="AT569" s="184">
        <f>IF($W569&gt;0,INDEX('CostModel Coef'!I$17:I$18,$W569),"")</f>
        <v>0.74</v>
      </c>
      <c r="AU569" s="184">
        <f>IF($W569&gt;0,INDEX('CostModel Coef'!J$17:J$18,$W569),"")</f>
        <v>1.18</v>
      </c>
      <c r="AV569" s="184">
        <f>IF($W569&gt;0,INDEX('CostModel Coef'!K$17:K$18,$W569),"")</f>
        <v>31.59</v>
      </c>
      <c r="AW569" s="184">
        <f>IF($W569&gt;0,INDEX('CostModel Coef'!L$17:L$18,$W569),"")</f>
        <v>17.190000000000001</v>
      </c>
      <c r="AX569" s="184">
        <f>IF($W569&gt;0,INDEX('CostModel Coef'!M$17:M$18,$W569),"")</f>
        <v>0</v>
      </c>
      <c r="AY569" s="184">
        <f>IF($W569&gt;0,INDEX('CostModel Coef'!N$17:N$18,$W569),"")</f>
        <v>0</v>
      </c>
      <c r="AZ569" s="184">
        <f>IF($W569&gt;0,INDEX('CostModel Coef'!O$17:O$18,$W569),"")</f>
        <v>-10.14</v>
      </c>
      <c r="BA569" s="184"/>
      <c r="BB569" s="116">
        <f t="shared" si="89"/>
        <v>64.77600000000001</v>
      </c>
      <c r="BC569" s="116">
        <f t="shared" si="86"/>
        <v>0</v>
      </c>
      <c r="BD569" s="116">
        <f t="shared" si="87"/>
        <v>0</v>
      </c>
      <c r="BE569" s="210"/>
      <c r="BF569" s="196">
        <f t="shared" si="88"/>
        <v>94.14</v>
      </c>
      <c r="BG569" s="210"/>
      <c r="BH569" s="210"/>
    </row>
    <row r="570" spans="1:60" hidden="1">
      <c r="A570" s="210" t="s">
        <v>3319</v>
      </c>
      <c r="B570" s="210" t="s">
        <v>1317</v>
      </c>
      <c r="C570" s="210" t="s">
        <v>1279</v>
      </c>
      <c r="D570" s="210" t="s">
        <v>1491</v>
      </c>
      <c r="E570" s="210" t="s">
        <v>129</v>
      </c>
      <c r="F570" s="210">
        <v>2</v>
      </c>
      <c r="G570" s="210">
        <v>0.5</v>
      </c>
      <c r="H570" s="210">
        <v>4</v>
      </c>
      <c r="I570" s="210">
        <v>51</v>
      </c>
      <c r="J570" s="210" t="s">
        <v>3320</v>
      </c>
      <c r="K570" s="210" t="s">
        <v>83</v>
      </c>
      <c r="L570" s="210">
        <v>51</v>
      </c>
      <c r="M570" s="210"/>
      <c r="N570" s="210" t="s">
        <v>1290</v>
      </c>
      <c r="O570" s="210"/>
      <c r="P570" s="210" t="s">
        <v>1799</v>
      </c>
      <c r="Q570" s="210" t="s">
        <v>129</v>
      </c>
      <c r="R570" s="210"/>
      <c r="S570" s="210" t="s">
        <v>111</v>
      </c>
      <c r="T570" s="210" t="s">
        <v>3321</v>
      </c>
      <c r="U570" s="115" t="s">
        <v>105</v>
      </c>
      <c r="V570" s="210" t="str">
        <f>IF(W570=0,"out of scope",(INDEX('CostModel Coef'!$C$17:$C$18,W570)))</f>
        <v>Elec</v>
      </c>
      <c r="W570" s="210">
        <v>2</v>
      </c>
      <c r="X570" s="210"/>
      <c r="Y570" s="116">
        <f>IFERROR(VLOOKUP(C570,LF_lamp!$A$8:$AI$68,35,0)*F570,0)</f>
        <v>7.34</v>
      </c>
      <c r="Z570" s="210"/>
      <c r="AA570" s="229">
        <f>VLOOKUP(D570,LF_Ballast!$A$8:$N$220,14,FALSE)</f>
        <v>0.82499999999999996</v>
      </c>
      <c r="AB570" s="229" t="b">
        <f>VLOOKUP(D570,LF_Ballast!$A$8:$I$220,9,FALSE)="Dimming"</f>
        <v>0</v>
      </c>
      <c r="AC570" s="229" t="b">
        <f>VLOOKUP(D570,LF_Ballast!$A$8:$I$220,4,FALSE)="PS"</f>
        <v>0</v>
      </c>
      <c r="AD570" s="210"/>
      <c r="AE570" s="210">
        <f t="shared" si="81"/>
        <v>4</v>
      </c>
      <c r="AF570" s="184">
        <f t="shared" si="82"/>
        <v>0</v>
      </c>
      <c r="AG570" s="184">
        <f t="shared" si="83"/>
        <v>0</v>
      </c>
      <c r="AH570" s="184">
        <f>VLOOKUP($C570,LF_lamp!$A$8:$H$68,8,FALSE)*AE570</f>
        <v>128</v>
      </c>
      <c r="AI570" s="184">
        <f>VLOOKUP($C570,LF_lamp!$A$8:$H$68,8,FALSE)*AF570</f>
        <v>0</v>
      </c>
      <c r="AJ570" s="184">
        <f>VLOOKUP($C570,LF_lamp!$A$8:$H$68,8,FALSE)*AG570</f>
        <v>0</v>
      </c>
      <c r="AK570" s="184">
        <f t="shared" si="90"/>
        <v>0.5</v>
      </c>
      <c r="AL570" s="184">
        <f t="shared" si="84"/>
        <v>0</v>
      </c>
      <c r="AM570" s="184">
        <f t="shared" si="85"/>
        <v>0</v>
      </c>
      <c r="AN570" s="184"/>
      <c r="AO570" s="184">
        <f>IF($W570&gt;0,INDEX('CostModel Coef'!D$17:D$18,$W570),"")</f>
        <v>21.92</v>
      </c>
      <c r="AP570" s="184">
        <f>IF($W570&gt;0,INDEX('CostModel Coef'!E$17:E$18,$W570),"")</f>
        <v>0.161</v>
      </c>
      <c r="AQ570" s="184">
        <f>IF($W570&gt;0,INDEX('CostModel Coef'!F$17:F$18,$W570),"")</f>
        <v>19</v>
      </c>
      <c r="AR570" s="184">
        <f>IF($W570&gt;0,INDEX('CostModel Coef'!G$17:G$18,$W570),"")</f>
        <v>116</v>
      </c>
      <c r="AS570" s="184">
        <f>IF($W570&gt;0,INDEX('CostModel Coef'!H$17:H$18,$W570),"")</f>
        <v>-11.27</v>
      </c>
      <c r="AT570" s="184">
        <f>IF($W570&gt;0,INDEX('CostModel Coef'!I$17:I$18,$W570),"")</f>
        <v>0.74</v>
      </c>
      <c r="AU570" s="184">
        <f>IF($W570&gt;0,INDEX('CostModel Coef'!J$17:J$18,$W570),"")</f>
        <v>1.18</v>
      </c>
      <c r="AV570" s="184">
        <f>IF($W570&gt;0,INDEX('CostModel Coef'!K$17:K$18,$W570),"")</f>
        <v>31.59</v>
      </c>
      <c r="AW570" s="184">
        <f>IF($W570&gt;0,INDEX('CostModel Coef'!L$17:L$18,$W570),"")</f>
        <v>17.190000000000001</v>
      </c>
      <c r="AX570" s="184">
        <f>IF($W570&gt;0,INDEX('CostModel Coef'!M$17:M$18,$W570),"")</f>
        <v>0</v>
      </c>
      <c r="AY570" s="184">
        <f>IF($W570&gt;0,INDEX('CostModel Coef'!N$17:N$18,$W570),"")</f>
        <v>0</v>
      </c>
      <c r="AZ570" s="184">
        <f>IF($W570&gt;0,INDEX('CostModel Coef'!O$17:O$18,$W570),"")</f>
        <v>-10.14</v>
      </c>
      <c r="BA570" s="184"/>
      <c r="BB570" s="116">
        <f t="shared" si="89"/>
        <v>16.194000000000003</v>
      </c>
      <c r="BC570" s="116">
        <f t="shared" si="86"/>
        <v>0</v>
      </c>
      <c r="BD570" s="116">
        <f t="shared" si="87"/>
        <v>0</v>
      </c>
      <c r="BE570" s="210"/>
      <c r="BF570" s="196">
        <f t="shared" si="88"/>
        <v>23.53</v>
      </c>
      <c r="BG570" s="210"/>
      <c r="BH570" s="210"/>
    </row>
    <row r="571" spans="1:60" hidden="1">
      <c r="A571" s="210" t="s">
        <v>3322</v>
      </c>
      <c r="B571" s="210" t="s">
        <v>203</v>
      </c>
      <c r="C571" s="210" t="s">
        <v>1279</v>
      </c>
      <c r="D571" s="210" t="s">
        <v>1491</v>
      </c>
      <c r="E571" s="210" t="s">
        <v>129</v>
      </c>
      <c r="F571" s="210">
        <v>2</v>
      </c>
      <c r="G571" s="210">
        <v>1</v>
      </c>
      <c r="H571" s="210">
        <v>2</v>
      </c>
      <c r="I571" s="210">
        <v>52</v>
      </c>
      <c r="J571" s="210" t="s">
        <v>3323</v>
      </c>
      <c r="K571" s="210" t="s">
        <v>83</v>
      </c>
      <c r="L571" s="210">
        <v>52</v>
      </c>
      <c r="M571" s="210"/>
      <c r="N571" s="210" t="s">
        <v>1290</v>
      </c>
      <c r="O571" s="210"/>
      <c r="P571" s="210" t="s">
        <v>1799</v>
      </c>
      <c r="Q571" s="210" t="s">
        <v>129</v>
      </c>
      <c r="R571" s="210"/>
      <c r="S571" s="210" t="s">
        <v>111</v>
      </c>
      <c r="T571" s="210" t="s">
        <v>3324</v>
      </c>
      <c r="U571" s="115" t="s">
        <v>105</v>
      </c>
      <c r="V571" s="210" t="str">
        <f>IF(W571=0,"out of scope",(INDEX('CostModel Coef'!$C$17:$C$18,W571)))</f>
        <v>Elec</v>
      </c>
      <c r="W571" s="210">
        <v>2</v>
      </c>
      <c r="X571" s="210"/>
      <c r="Y571" s="116">
        <f>IFERROR(VLOOKUP(C571,LF_lamp!$A$8:$AI$68,35,0)*F571,0)</f>
        <v>7.34</v>
      </c>
      <c r="Z571" s="210"/>
      <c r="AA571" s="229">
        <f>VLOOKUP(D571,LF_Ballast!$A$8:$N$220,14,FALSE)</f>
        <v>0.82499999999999996</v>
      </c>
      <c r="AB571" s="229" t="b">
        <f>VLOOKUP(D571,LF_Ballast!$A$8:$I$220,9,FALSE)="Dimming"</f>
        <v>0</v>
      </c>
      <c r="AC571" s="229" t="b">
        <f>VLOOKUP(D571,LF_Ballast!$A$8:$I$220,4,FALSE)="PS"</f>
        <v>0</v>
      </c>
      <c r="AD571" s="210"/>
      <c r="AE571" s="210">
        <f t="shared" si="81"/>
        <v>2</v>
      </c>
      <c r="AF571" s="184">
        <f t="shared" si="82"/>
        <v>0</v>
      </c>
      <c r="AG571" s="184">
        <f t="shared" si="83"/>
        <v>0</v>
      </c>
      <c r="AH571" s="184">
        <f>VLOOKUP($C571,LF_lamp!$A$8:$H$68,8,FALSE)*AE571</f>
        <v>64</v>
      </c>
      <c r="AI571" s="184">
        <f>VLOOKUP($C571,LF_lamp!$A$8:$H$68,8,FALSE)*AF571</f>
        <v>0</v>
      </c>
      <c r="AJ571" s="184">
        <f>VLOOKUP($C571,LF_lamp!$A$8:$H$68,8,FALSE)*AG571</f>
        <v>0</v>
      </c>
      <c r="AK571" s="184">
        <f t="shared" si="90"/>
        <v>1</v>
      </c>
      <c r="AL571" s="184">
        <f t="shared" si="84"/>
        <v>0</v>
      </c>
      <c r="AM571" s="184">
        <f t="shared" si="85"/>
        <v>0</v>
      </c>
      <c r="AN571" s="184"/>
      <c r="AO571" s="184">
        <f>IF($W571&gt;0,INDEX('CostModel Coef'!D$17:D$18,$W571),"")</f>
        <v>21.92</v>
      </c>
      <c r="AP571" s="184">
        <f>IF($W571&gt;0,INDEX('CostModel Coef'!E$17:E$18,$W571),"")</f>
        <v>0.161</v>
      </c>
      <c r="AQ571" s="184">
        <f>IF($W571&gt;0,INDEX('CostModel Coef'!F$17:F$18,$W571),"")</f>
        <v>19</v>
      </c>
      <c r="AR571" s="184">
        <f>IF($W571&gt;0,INDEX('CostModel Coef'!G$17:G$18,$W571),"")</f>
        <v>116</v>
      </c>
      <c r="AS571" s="184">
        <f>IF($W571&gt;0,INDEX('CostModel Coef'!H$17:H$18,$W571),"")</f>
        <v>-11.27</v>
      </c>
      <c r="AT571" s="184">
        <f>IF($W571&gt;0,INDEX('CostModel Coef'!I$17:I$18,$W571),"")</f>
        <v>0.74</v>
      </c>
      <c r="AU571" s="184">
        <f>IF($W571&gt;0,INDEX('CostModel Coef'!J$17:J$18,$W571),"")</f>
        <v>1.18</v>
      </c>
      <c r="AV571" s="184">
        <f>IF($W571&gt;0,INDEX('CostModel Coef'!K$17:K$18,$W571),"")</f>
        <v>31.59</v>
      </c>
      <c r="AW571" s="184">
        <f>IF($W571&gt;0,INDEX('CostModel Coef'!L$17:L$18,$W571),"")</f>
        <v>17.190000000000001</v>
      </c>
      <c r="AX571" s="184">
        <f>IF($W571&gt;0,INDEX('CostModel Coef'!M$17:M$18,$W571),"")</f>
        <v>0</v>
      </c>
      <c r="AY571" s="184">
        <f>IF($W571&gt;0,INDEX('CostModel Coef'!N$17:N$18,$W571),"")</f>
        <v>0</v>
      </c>
      <c r="AZ571" s="184">
        <f>IF($W571&gt;0,INDEX('CostModel Coef'!O$17:O$18,$W571),"")</f>
        <v>-10.14</v>
      </c>
      <c r="BA571" s="184"/>
      <c r="BB571" s="116">
        <f t="shared" si="89"/>
        <v>22.084000000000003</v>
      </c>
      <c r="BC571" s="116">
        <f t="shared" si="86"/>
        <v>0</v>
      </c>
      <c r="BD571" s="116">
        <f t="shared" si="87"/>
        <v>0</v>
      </c>
      <c r="BE571" s="210"/>
      <c r="BF571" s="196">
        <f t="shared" si="88"/>
        <v>29.42</v>
      </c>
      <c r="BG571" s="210"/>
      <c r="BH571" s="210"/>
    </row>
    <row r="572" spans="1:60" hidden="1">
      <c r="A572" s="210" t="s">
        <v>3325</v>
      </c>
      <c r="B572" s="210" t="s">
        <v>203</v>
      </c>
      <c r="C572" s="210" t="s">
        <v>1279</v>
      </c>
      <c r="D572" s="210" t="s">
        <v>1491</v>
      </c>
      <c r="E572" s="210" t="s">
        <v>129</v>
      </c>
      <c r="F572" s="210">
        <v>3</v>
      </c>
      <c r="G572" s="210">
        <v>1</v>
      </c>
      <c r="H572" s="210">
        <v>3</v>
      </c>
      <c r="I572" s="210">
        <v>78</v>
      </c>
      <c r="J572" s="210" t="s">
        <v>3326</v>
      </c>
      <c r="K572" s="210" t="s">
        <v>83</v>
      </c>
      <c r="L572" s="210">
        <v>78</v>
      </c>
      <c r="M572" s="210"/>
      <c r="N572" s="210" t="s">
        <v>1290</v>
      </c>
      <c r="O572" s="210"/>
      <c r="P572" s="210" t="s">
        <v>1799</v>
      </c>
      <c r="Q572" s="210" t="s">
        <v>129</v>
      </c>
      <c r="R572" s="210"/>
      <c r="S572" s="210" t="s">
        <v>111</v>
      </c>
      <c r="T572" s="210" t="s">
        <v>3327</v>
      </c>
      <c r="U572" s="115" t="s">
        <v>105</v>
      </c>
      <c r="V572" s="210" t="str">
        <f>IF(W572=0,"out of scope",(INDEX('CostModel Coef'!$C$17:$C$18,W572)))</f>
        <v>Elec</v>
      </c>
      <c r="W572" s="210">
        <v>2</v>
      </c>
      <c r="X572" s="210"/>
      <c r="Y572" s="116">
        <f>IFERROR(VLOOKUP(C572,LF_lamp!$A$8:$AI$68,35,0)*F572,0)</f>
        <v>11.01</v>
      </c>
      <c r="Z572" s="210"/>
      <c r="AA572" s="229">
        <f>VLOOKUP(D572,LF_Ballast!$A$8:$N$220,14,FALSE)</f>
        <v>0.82499999999999996</v>
      </c>
      <c r="AB572" s="229" t="b">
        <f>VLOOKUP(D572,LF_Ballast!$A$8:$I$220,9,FALSE)="Dimming"</f>
        <v>0</v>
      </c>
      <c r="AC572" s="229" t="b">
        <f>VLOOKUP(D572,LF_Ballast!$A$8:$I$220,4,FALSE)="PS"</f>
        <v>0</v>
      </c>
      <c r="AD572" s="210"/>
      <c r="AE572" s="210">
        <f t="shared" si="81"/>
        <v>3</v>
      </c>
      <c r="AF572" s="184">
        <f t="shared" si="82"/>
        <v>0</v>
      </c>
      <c r="AG572" s="184">
        <f t="shared" si="83"/>
        <v>0</v>
      </c>
      <c r="AH572" s="184">
        <f>VLOOKUP($C572,LF_lamp!$A$8:$H$68,8,FALSE)*AE572</f>
        <v>96</v>
      </c>
      <c r="AI572" s="184">
        <f>VLOOKUP($C572,LF_lamp!$A$8:$H$68,8,FALSE)*AF572</f>
        <v>0</v>
      </c>
      <c r="AJ572" s="184">
        <f>VLOOKUP($C572,LF_lamp!$A$8:$H$68,8,FALSE)*AG572</f>
        <v>0</v>
      </c>
      <c r="AK572" s="184">
        <f t="shared" si="90"/>
        <v>1</v>
      </c>
      <c r="AL572" s="184">
        <f t="shared" si="84"/>
        <v>0</v>
      </c>
      <c r="AM572" s="184">
        <f t="shared" si="85"/>
        <v>0</v>
      </c>
      <c r="AN572" s="184"/>
      <c r="AO572" s="184">
        <f>IF($W572&gt;0,INDEX('CostModel Coef'!D$17:D$18,$W572),"")</f>
        <v>21.92</v>
      </c>
      <c r="AP572" s="184">
        <f>IF($W572&gt;0,INDEX('CostModel Coef'!E$17:E$18,$W572),"")</f>
        <v>0.161</v>
      </c>
      <c r="AQ572" s="184">
        <f>IF($W572&gt;0,INDEX('CostModel Coef'!F$17:F$18,$W572),"")</f>
        <v>19</v>
      </c>
      <c r="AR572" s="184">
        <f>IF($W572&gt;0,INDEX('CostModel Coef'!G$17:G$18,$W572),"")</f>
        <v>116</v>
      </c>
      <c r="AS572" s="184">
        <f>IF($W572&gt;0,INDEX('CostModel Coef'!H$17:H$18,$W572),"")</f>
        <v>-11.27</v>
      </c>
      <c r="AT572" s="184">
        <f>IF($W572&gt;0,INDEX('CostModel Coef'!I$17:I$18,$W572),"")</f>
        <v>0.74</v>
      </c>
      <c r="AU572" s="184">
        <f>IF($W572&gt;0,INDEX('CostModel Coef'!J$17:J$18,$W572),"")</f>
        <v>1.18</v>
      </c>
      <c r="AV572" s="184">
        <f>IF($W572&gt;0,INDEX('CostModel Coef'!K$17:K$18,$W572),"")</f>
        <v>31.59</v>
      </c>
      <c r="AW572" s="184">
        <f>IF($W572&gt;0,INDEX('CostModel Coef'!L$17:L$18,$W572),"")</f>
        <v>17.190000000000001</v>
      </c>
      <c r="AX572" s="184">
        <f>IF($W572&gt;0,INDEX('CostModel Coef'!M$17:M$18,$W572),"")</f>
        <v>0</v>
      </c>
      <c r="AY572" s="184">
        <f>IF($W572&gt;0,INDEX('CostModel Coef'!N$17:N$18,$W572),"")</f>
        <v>0</v>
      </c>
      <c r="AZ572" s="184">
        <f>IF($W572&gt;0,INDEX('CostModel Coef'!O$17:O$18,$W572),"")</f>
        <v>-10.14</v>
      </c>
      <c r="BA572" s="184"/>
      <c r="BB572" s="116">
        <f t="shared" si="89"/>
        <v>27.236000000000004</v>
      </c>
      <c r="BC572" s="116">
        <f t="shared" si="86"/>
        <v>0</v>
      </c>
      <c r="BD572" s="116">
        <f t="shared" si="87"/>
        <v>0</v>
      </c>
      <c r="BE572" s="210"/>
      <c r="BF572" s="196">
        <f t="shared" si="88"/>
        <v>38.25</v>
      </c>
      <c r="BG572" s="210"/>
      <c r="BH572" s="210"/>
    </row>
    <row r="573" spans="1:60" hidden="1">
      <c r="A573" s="210" t="s">
        <v>3328</v>
      </c>
      <c r="B573" s="210" t="s">
        <v>1317</v>
      </c>
      <c r="C573" s="210" t="s">
        <v>1279</v>
      </c>
      <c r="D573" s="210" t="s">
        <v>1559</v>
      </c>
      <c r="E573" s="210" t="s">
        <v>129</v>
      </c>
      <c r="F573" s="210">
        <v>1</v>
      </c>
      <c r="G573" s="210">
        <v>0.25</v>
      </c>
      <c r="H573" s="210">
        <v>4</v>
      </c>
      <c r="I573" s="210">
        <v>38</v>
      </c>
      <c r="J573" s="210" t="s">
        <v>3329</v>
      </c>
      <c r="K573" s="210" t="s">
        <v>83</v>
      </c>
      <c r="L573" s="210">
        <v>38</v>
      </c>
      <c r="M573" s="210"/>
      <c r="N573" s="210" t="s">
        <v>1290</v>
      </c>
      <c r="O573" s="210"/>
      <c r="P573" s="210" t="s">
        <v>1799</v>
      </c>
      <c r="Q573" s="210" t="s">
        <v>129</v>
      </c>
      <c r="R573" s="210"/>
      <c r="S573" s="210" t="s">
        <v>111</v>
      </c>
      <c r="T573" s="210" t="s">
        <v>3330</v>
      </c>
      <c r="U573" s="115" t="s">
        <v>105</v>
      </c>
      <c r="V573" s="210" t="str">
        <f>IF(W573=0,"out of scope",(INDEX('CostModel Coef'!$C$17:$C$18,W573)))</f>
        <v>Elec</v>
      </c>
      <c r="W573" s="210">
        <v>2</v>
      </c>
      <c r="X573" s="210"/>
      <c r="Y573" s="116">
        <f>IFERROR(VLOOKUP(C573,LF_lamp!$A$8:$AI$68,35,0)*F573,0)</f>
        <v>3.67</v>
      </c>
      <c r="Z573" s="210"/>
      <c r="AA573" s="229">
        <f>VLOOKUP(D573,LF_Ballast!$A$8:$N$220,14,FALSE)</f>
        <v>1.125</v>
      </c>
      <c r="AB573" s="229" t="b">
        <f>VLOOKUP(D573,LF_Ballast!$A$8:$I$220,9,FALSE)="Dimming"</f>
        <v>0</v>
      </c>
      <c r="AC573" s="229" t="b">
        <f>VLOOKUP(D573,LF_Ballast!$A$8:$I$220,4,FALSE)="PS"</f>
        <v>0</v>
      </c>
      <c r="AD573" s="210"/>
      <c r="AE573" s="210">
        <f t="shared" si="81"/>
        <v>4</v>
      </c>
      <c r="AF573" s="184">
        <f t="shared" si="82"/>
        <v>0</v>
      </c>
      <c r="AG573" s="184">
        <f t="shared" si="83"/>
        <v>0</v>
      </c>
      <c r="AH573" s="184">
        <f>VLOOKUP($C573,LF_lamp!$A$8:$H$68,8,FALSE)*AE573</f>
        <v>128</v>
      </c>
      <c r="AI573" s="184">
        <f>VLOOKUP($C573,LF_lamp!$A$8:$H$68,8,FALSE)*AF573</f>
        <v>0</v>
      </c>
      <c r="AJ573" s="184">
        <f>VLOOKUP($C573,LF_lamp!$A$8:$H$68,8,FALSE)*AG573</f>
        <v>0</v>
      </c>
      <c r="AK573" s="184">
        <f t="shared" si="90"/>
        <v>0.25</v>
      </c>
      <c r="AL573" s="184">
        <f t="shared" si="84"/>
        <v>0</v>
      </c>
      <c r="AM573" s="184">
        <f t="shared" si="85"/>
        <v>0</v>
      </c>
      <c r="AN573" s="184"/>
      <c r="AO573" s="184">
        <f>IF($W573&gt;0,INDEX('CostModel Coef'!D$17:D$18,$W573),"")</f>
        <v>21.92</v>
      </c>
      <c r="AP573" s="184">
        <f>IF($W573&gt;0,INDEX('CostModel Coef'!E$17:E$18,$W573),"")</f>
        <v>0.161</v>
      </c>
      <c r="AQ573" s="184">
        <f>IF($W573&gt;0,INDEX('CostModel Coef'!F$17:F$18,$W573),"")</f>
        <v>19</v>
      </c>
      <c r="AR573" s="184">
        <f>IF($W573&gt;0,INDEX('CostModel Coef'!G$17:G$18,$W573),"")</f>
        <v>116</v>
      </c>
      <c r="AS573" s="184">
        <f>IF($W573&gt;0,INDEX('CostModel Coef'!H$17:H$18,$W573),"")</f>
        <v>-11.27</v>
      </c>
      <c r="AT573" s="184">
        <f>IF($W573&gt;0,INDEX('CostModel Coef'!I$17:I$18,$W573),"")</f>
        <v>0.74</v>
      </c>
      <c r="AU573" s="184">
        <f>IF($W573&gt;0,INDEX('CostModel Coef'!J$17:J$18,$W573),"")</f>
        <v>1.18</v>
      </c>
      <c r="AV573" s="184">
        <f>IF($W573&gt;0,INDEX('CostModel Coef'!K$17:K$18,$W573),"")</f>
        <v>31.59</v>
      </c>
      <c r="AW573" s="184">
        <f>IF($W573&gt;0,INDEX('CostModel Coef'!L$17:L$18,$W573),"")</f>
        <v>17.190000000000001</v>
      </c>
      <c r="AX573" s="184">
        <f>IF($W573&gt;0,INDEX('CostModel Coef'!M$17:M$18,$W573),"")</f>
        <v>0</v>
      </c>
      <c r="AY573" s="184">
        <f>IF($W573&gt;0,INDEX('CostModel Coef'!N$17:N$18,$W573),"")</f>
        <v>0</v>
      </c>
      <c r="AZ573" s="184">
        <f>IF($W573&gt;0,INDEX('CostModel Coef'!O$17:O$18,$W573),"")</f>
        <v>-10.14</v>
      </c>
      <c r="BA573" s="184"/>
      <c r="BB573" s="116">
        <f t="shared" si="89"/>
        <v>8.0970000000000013</v>
      </c>
      <c r="BC573" s="116">
        <f t="shared" si="86"/>
        <v>0</v>
      </c>
      <c r="BD573" s="116">
        <f t="shared" si="87"/>
        <v>0</v>
      </c>
      <c r="BE573" s="210"/>
      <c r="BF573" s="196">
        <f t="shared" si="88"/>
        <v>11.77</v>
      </c>
      <c r="BG573" s="210"/>
      <c r="BH573" s="210"/>
    </row>
    <row r="574" spans="1:60" hidden="1">
      <c r="A574" s="210" t="s">
        <v>3331</v>
      </c>
      <c r="B574" s="210" t="s">
        <v>1317</v>
      </c>
      <c r="C574" s="210" t="s">
        <v>1279</v>
      </c>
      <c r="D574" s="210" t="s">
        <v>1559</v>
      </c>
      <c r="E574" s="210" t="s">
        <v>129</v>
      </c>
      <c r="F574" s="210">
        <v>1</v>
      </c>
      <c r="G574" s="210">
        <v>0.33</v>
      </c>
      <c r="H574" s="210">
        <v>3</v>
      </c>
      <c r="I574" s="210">
        <v>38</v>
      </c>
      <c r="J574" s="210" t="s">
        <v>3332</v>
      </c>
      <c r="K574" s="210" t="s">
        <v>83</v>
      </c>
      <c r="L574" s="210">
        <v>38</v>
      </c>
      <c r="M574" s="210"/>
      <c r="N574" s="210" t="s">
        <v>1290</v>
      </c>
      <c r="O574" s="210"/>
      <c r="P574" s="210" t="s">
        <v>1799</v>
      </c>
      <c r="Q574" s="210" t="s">
        <v>129</v>
      </c>
      <c r="R574" s="210"/>
      <c r="S574" s="210" t="s">
        <v>111</v>
      </c>
      <c r="T574" s="210" t="s">
        <v>3333</v>
      </c>
      <c r="U574" s="115" t="s">
        <v>105</v>
      </c>
      <c r="V574" s="210" t="str">
        <f>IF(W574=0,"out of scope",(INDEX('CostModel Coef'!$C$17:$C$18,W574)))</f>
        <v>Elec</v>
      </c>
      <c r="W574" s="210">
        <v>2</v>
      </c>
      <c r="X574" s="210"/>
      <c r="Y574" s="116">
        <f>IFERROR(VLOOKUP(C574,LF_lamp!$A$8:$AI$68,35,0)*F574,0)</f>
        <v>3.67</v>
      </c>
      <c r="Z574" s="210"/>
      <c r="AA574" s="229">
        <f>VLOOKUP(D574,LF_Ballast!$A$8:$N$220,14,FALSE)</f>
        <v>1.125</v>
      </c>
      <c r="AB574" s="229" t="b">
        <f>VLOOKUP(D574,LF_Ballast!$A$8:$I$220,9,FALSE)="Dimming"</f>
        <v>0</v>
      </c>
      <c r="AC574" s="229" t="b">
        <f>VLOOKUP(D574,LF_Ballast!$A$8:$I$220,4,FALSE)="PS"</f>
        <v>0</v>
      </c>
      <c r="AD574" s="210"/>
      <c r="AE574" s="210">
        <f t="shared" si="81"/>
        <v>3</v>
      </c>
      <c r="AF574" s="184">
        <f t="shared" si="82"/>
        <v>0</v>
      </c>
      <c r="AG574" s="184">
        <f t="shared" si="83"/>
        <v>0</v>
      </c>
      <c r="AH574" s="184">
        <f>VLOOKUP($C574,LF_lamp!$A$8:$H$68,8,FALSE)*AE574</f>
        <v>96</v>
      </c>
      <c r="AI574" s="184">
        <f>VLOOKUP($C574,LF_lamp!$A$8:$H$68,8,FALSE)*AF574</f>
        <v>0</v>
      </c>
      <c r="AJ574" s="184">
        <f>VLOOKUP($C574,LF_lamp!$A$8:$H$68,8,FALSE)*AG574</f>
        <v>0</v>
      </c>
      <c r="AK574" s="184">
        <f t="shared" si="90"/>
        <v>0.33</v>
      </c>
      <c r="AL574" s="184">
        <f t="shared" si="84"/>
        <v>0</v>
      </c>
      <c r="AM574" s="184">
        <f t="shared" si="85"/>
        <v>0</v>
      </c>
      <c r="AN574" s="184"/>
      <c r="AO574" s="184">
        <f>IF($W574&gt;0,INDEX('CostModel Coef'!D$17:D$18,$W574),"")</f>
        <v>21.92</v>
      </c>
      <c r="AP574" s="184">
        <f>IF($W574&gt;0,INDEX('CostModel Coef'!E$17:E$18,$W574),"")</f>
        <v>0.161</v>
      </c>
      <c r="AQ574" s="184">
        <f>IF($W574&gt;0,INDEX('CostModel Coef'!F$17:F$18,$W574),"")</f>
        <v>19</v>
      </c>
      <c r="AR574" s="184">
        <f>IF($W574&gt;0,INDEX('CostModel Coef'!G$17:G$18,$W574),"")</f>
        <v>116</v>
      </c>
      <c r="AS574" s="184">
        <f>IF($W574&gt;0,INDEX('CostModel Coef'!H$17:H$18,$W574),"")</f>
        <v>-11.27</v>
      </c>
      <c r="AT574" s="184">
        <f>IF($W574&gt;0,INDEX('CostModel Coef'!I$17:I$18,$W574),"")</f>
        <v>0.74</v>
      </c>
      <c r="AU574" s="184">
        <f>IF($W574&gt;0,INDEX('CostModel Coef'!J$17:J$18,$W574),"")</f>
        <v>1.18</v>
      </c>
      <c r="AV574" s="184">
        <f>IF($W574&gt;0,INDEX('CostModel Coef'!K$17:K$18,$W574),"")</f>
        <v>31.59</v>
      </c>
      <c r="AW574" s="184">
        <f>IF($W574&gt;0,INDEX('CostModel Coef'!L$17:L$18,$W574),"")</f>
        <v>17.190000000000001</v>
      </c>
      <c r="AX574" s="184">
        <f>IF($W574&gt;0,INDEX('CostModel Coef'!M$17:M$18,$W574),"")</f>
        <v>0</v>
      </c>
      <c r="AY574" s="184">
        <f>IF($W574&gt;0,INDEX('CostModel Coef'!N$17:N$18,$W574),"")</f>
        <v>0</v>
      </c>
      <c r="AZ574" s="184">
        <f>IF($W574&gt;0,INDEX('CostModel Coef'!O$17:O$18,$W574),"")</f>
        <v>-10.14</v>
      </c>
      <c r="BA574" s="184"/>
      <c r="BB574" s="116">
        <f t="shared" si="89"/>
        <v>8.9878800000000023</v>
      </c>
      <c r="BC574" s="116">
        <f t="shared" si="86"/>
        <v>0</v>
      </c>
      <c r="BD574" s="116">
        <f t="shared" si="87"/>
        <v>0</v>
      </c>
      <c r="BE574" s="210"/>
      <c r="BF574" s="196">
        <f t="shared" si="88"/>
        <v>12.66</v>
      </c>
      <c r="BG574" s="210"/>
      <c r="BH574" s="210"/>
    </row>
    <row r="575" spans="1:60" hidden="1">
      <c r="A575" s="210" t="s">
        <v>3334</v>
      </c>
      <c r="B575" s="210" t="s">
        <v>1317</v>
      </c>
      <c r="C575" s="210" t="s">
        <v>1279</v>
      </c>
      <c r="D575" s="210" t="s">
        <v>1559</v>
      </c>
      <c r="E575" s="210" t="s">
        <v>129</v>
      </c>
      <c r="F575" s="210">
        <v>3</v>
      </c>
      <c r="G575" s="210">
        <v>1</v>
      </c>
      <c r="H575" s="210">
        <v>3</v>
      </c>
      <c r="I575" s="210">
        <v>112</v>
      </c>
      <c r="J575" s="210" t="s">
        <v>3335</v>
      </c>
      <c r="K575" s="210" t="s">
        <v>83</v>
      </c>
      <c r="L575" s="210">
        <v>112</v>
      </c>
      <c r="M575" s="210"/>
      <c r="N575" s="210" t="s">
        <v>1290</v>
      </c>
      <c r="O575" s="210"/>
      <c r="P575" s="210" t="s">
        <v>1799</v>
      </c>
      <c r="Q575" s="210" t="s">
        <v>129</v>
      </c>
      <c r="R575" s="210"/>
      <c r="S575" s="210" t="s">
        <v>111</v>
      </c>
      <c r="T575" s="210" t="s">
        <v>3336</v>
      </c>
      <c r="U575" s="115" t="s">
        <v>105</v>
      </c>
      <c r="V575" s="210" t="str">
        <f>IF(W575=0,"out of scope",(INDEX('CostModel Coef'!$C$17:$C$18,W575)))</f>
        <v>Elec</v>
      </c>
      <c r="W575" s="210">
        <v>2</v>
      </c>
      <c r="X575" s="210"/>
      <c r="Y575" s="116">
        <f>IFERROR(VLOOKUP(C575,LF_lamp!$A$8:$AI$68,35,0)*F575,0)</f>
        <v>11.01</v>
      </c>
      <c r="Z575" s="210"/>
      <c r="AA575" s="229">
        <f>VLOOKUP(D575,LF_Ballast!$A$8:$N$220,14,FALSE)</f>
        <v>1.125</v>
      </c>
      <c r="AB575" s="229" t="b">
        <f>VLOOKUP(D575,LF_Ballast!$A$8:$I$220,9,FALSE)="Dimming"</f>
        <v>0</v>
      </c>
      <c r="AC575" s="229" t="b">
        <f>VLOOKUP(D575,LF_Ballast!$A$8:$I$220,4,FALSE)="PS"</f>
        <v>0</v>
      </c>
      <c r="AD575" s="210"/>
      <c r="AE575" s="210">
        <f t="shared" si="81"/>
        <v>3</v>
      </c>
      <c r="AF575" s="184">
        <f t="shared" si="82"/>
        <v>0</v>
      </c>
      <c r="AG575" s="184">
        <f t="shared" si="83"/>
        <v>0</v>
      </c>
      <c r="AH575" s="184">
        <f>VLOOKUP($C575,LF_lamp!$A$8:$H$68,8,FALSE)*AE575</f>
        <v>96</v>
      </c>
      <c r="AI575" s="184">
        <f>VLOOKUP($C575,LF_lamp!$A$8:$H$68,8,FALSE)*AF575</f>
        <v>0</v>
      </c>
      <c r="AJ575" s="184">
        <f>VLOOKUP($C575,LF_lamp!$A$8:$H$68,8,FALSE)*AG575</f>
        <v>0</v>
      </c>
      <c r="AK575" s="184">
        <f t="shared" si="90"/>
        <v>1</v>
      </c>
      <c r="AL575" s="184">
        <f t="shared" si="84"/>
        <v>0</v>
      </c>
      <c r="AM575" s="184">
        <f t="shared" si="85"/>
        <v>0</v>
      </c>
      <c r="AN575" s="184"/>
      <c r="AO575" s="184">
        <f>IF($W575&gt;0,INDEX('CostModel Coef'!D$17:D$18,$W575),"")</f>
        <v>21.92</v>
      </c>
      <c r="AP575" s="184">
        <f>IF($W575&gt;0,INDEX('CostModel Coef'!E$17:E$18,$W575),"")</f>
        <v>0.161</v>
      </c>
      <c r="AQ575" s="184">
        <f>IF($W575&gt;0,INDEX('CostModel Coef'!F$17:F$18,$W575),"")</f>
        <v>19</v>
      </c>
      <c r="AR575" s="184">
        <f>IF($W575&gt;0,INDEX('CostModel Coef'!G$17:G$18,$W575),"")</f>
        <v>116</v>
      </c>
      <c r="AS575" s="184">
        <f>IF($W575&gt;0,INDEX('CostModel Coef'!H$17:H$18,$W575),"")</f>
        <v>-11.27</v>
      </c>
      <c r="AT575" s="184">
        <f>IF($W575&gt;0,INDEX('CostModel Coef'!I$17:I$18,$W575),"")</f>
        <v>0.74</v>
      </c>
      <c r="AU575" s="184">
        <f>IF($W575&gt;0,INDEX('CostModel Coef'!J$17:J$18,$W575),"")</f>
        <v>1.18</v>
      </c>
      <c r="AV575" s="184">
        <f>IF($W575&gt;0,INDEX('CostModel Coef'!K$17:K$18,$W575),"")</f>
        <v>31.59</v>
      </c>
      <c r="AW575" s="184">
        <f>IF($W575&gt;0,INDEX('CostModel Coef'!L$17:L$18,$W575),"")</f>
        <v>17.190000000000001</v>
      </c>
      <c r="AX575" s="184">
        <f>IF($W575&gt;0,INDEX('CostModel Coef'!M$17:M$18,$W575),"")</f>
        <v>0</v>
      </c>
      <c r="AY575" s="184">
        <f>IF($W575&gt;0,INDEX('CostModel Coef'!N$17:N$18,$W575),"")</f>
        <v>0</v>
      </c>
      <c r="AZ575" s="184">
        <f>IF($W575&gt;0,INDEX('CostModel Coef'!O$17:O$18,$W575),"")</f>
        <v>-10.14</v>
      </c>
      <c r="BA575" s="184"/>
      <c r="BB575" s="116">
        <f t="shared" si="89"/>
        <v>27.236000000000004</v>
      </c>
      <c r="BC575" s="116">
        <f t="shared" si="86"/>
        <v>0</v>
      </c>
      <c r="BD575" s="116">
        <f t="shared" si="87"/>
        <v>0</v>
      </c>
      <c r="BE575" s="210"/>
      <c r="BF575" s="196">
        <f t="shared" si="88"/>
        <v>38.25</v>
      </c>
      <c r="BG575" s="210"/>
      <c r="BH575" s="210"/>
    </row>
    <row r="576" spans="1:60" hidden="1">
      <c r="A576" s="210" t="s">
        <v>3337</v>
      </c>
      <c r="B576" s="210" t="s">
        <v>1317</v>
      </c>
      <c r="C576" s="210" t="s">
        <v>1279</v>
      </c>
      <c r="D576" s="210" t="s">
        <v>1559</v>
      </c>
      <c r="E576" s="210" t="s">
        <v>129</v>
      </c>
      <c r="F576" s="210">
        <v>4</v>
      </c>
      <c r="G576" s="210">
        <v>1</v>
      </c>
      <c r="H576" s="210">
        <v>4</v>
      </c>
      <c r="I576" s="210">
        <v>151</v>
      </c>
      <c r="J576" s="210" t="s">
        <v>3338</v>
      </c>
      <c r="K576" s="210" t="s">
        <v>83</v>
      </c>
      <c r="L576" s="210">
        <v>151</v>
      </c>
      <c r="M576" s="210"/>
      <c r="N576" s="210" t="s">
        <v>1290</v>
      </c>
      <c r="O576" s="210"/>
      <c r="P576" s="210" t="s">
        <v>1799</v>
      </c>
      <c r="Q576" s="210" t="s">
        <v>129</v>
      </c>
      <c r="R576" s="210"/>
      <c r="S576" s="210" t="s">
        <v>111</v>
      </c>
      <c r="T576" s="210" t="s">
        <v>3339</v>
      </c>
      <c r="U576" s="115" t="s">
        <v>105</v>
      </c>
      <c r="V576" s="210" t="str">
        <f>IF(W576=0,"out of scope",(INDEX('CostModel Coef'!$C$17:$C$18,W576)))</f>
        <v>Elec</v>
      </c>
      <c r="W576" s="210">
        <v>2</v>
      </c>
      <c r="X576" s="210"/>
      <c r="Y576" s="116">
        <f>IFERROR(VLOOKUP(C576,LF_lamp!$A$8:$AI$68,35,0)*F576,0)</f>
        <v>14.68</v>
      </c>
      <c r="Z576" s="210"/>
      <c r="AA576" s="229">
        <f>VLOOKUP(D576,LF_Ballast!$A$8:$N$220,14,FALSE)</f>
        <v>1.125</v>
      </c>
      <c r="AB576" s="229" t="b">
        <f>VLOOKUP(D576,LF_Ballast!$A$8:$I$220,9,FALSE)="Dimming"</f>
        <v>0</v>
      </c>
      <c r="AC576" s="229" t="b">
        <f>VLOOKUP(D576,LF_Ballast!$A$8:$I$220,4,FALSE)="PS"</f>
        <v>0</v>
      </c>
      <c r="AD576" s="210"/>
      <c r="AE576" s="210">
        <f t="shared" si="81"/>
        <v>4</v>
      </c>
      <c r="AF576" s="184">
        <f t="shared" si="82"/>
        <v>0</v>
      </c>
      <c r="AG576" s="184">
        <f t="shared" si="83"/>
        <v>0</v>
      </c>
      <c r="AH576" s="184">
        <f>VLOOKUP($C576,LF_lamp!$A$8:$H$68,8,FALSE)*AE576</f>
        <v>128</v>
      </c>
      <c r="AI576" s="184">
        <f>VLOOKUP($C576,LF_lamp!$A$8:$H$68,8,FALSE)*AF576</f>
        <v>0</v>
      </c>
      <c r="AJ576" s="184">
        <f>VLOOKUP($C576,LF_lamp!$A$8:$H$68,8,FALSE)*AG576</f>
        <v>0</v>
      </c>
      <c r="AK576" s="184">
        <f t="shared" si="90"/>
        <v>1</v>
      </c>
      <c r="AL576" s="184">
        <f t="shared" si="84"/>
        <v>0</v>
      </c>
      <c r="AM576" s="184">
        <f t="shared" si="85"/>
        <v>0</v>
      </c>
      <c r="AN576" s="184"/>
      <c r="AO576" s="184">
        <f>IF($W576&gt;0,INDEX('CostModel Coef'!D$17:D$18,$W576),"")</f>
        <v>21.92</v>
      </c>
      <c r="AP576" s="184">
        <f>IF($W576&gt;0,INDEX('CostModel Coef'!E$17:E$18,$W576),"")</f>
        <v>0.161</v>
      </c>
      <c r="AQ576" s="184">
        <f>IF($W576&gt;0,INDEX('CostModel Coef'!F$17:F$18,$W576),"")</f>
        <v>19</v>
      </c>
      <c r="AR576" s="184">
        <f>IF($W576&gt;0,INDEX('CostModel Coef'!G$17:G$18,$W576),"")</f>
        <v>116</v>
      </c>
      <c r="AS576" s="184">
        <f>IF($W576&gt;0,INDEX('CostModel Coef'!H$17:H$18,$W576),"")</f>
        <v>-11.27</v>
      </c>
      <c r="AT576" s="184">
        <f>IF($W576&gt;0,INDEX('CostModel Coef'!I$17:I$18,$W576),"")</f>
        <v>0.74</v>
      </c>
      <c r="AU576" s="184">
        <f>IF($W576&gt;0,INDEX('CostModel Coef'!J$17:J$18,$W576),"")</f>
        <v>1.18</v>
      </c>
      <c r="AV576" s="184">
        <f>IF($W576&gt;0,INDEX('CostModel Coef'!K$17:K$18,$W576),"")</f>
        <v>31.59</v>
      </c>
      <c r="AW576" s="184">
        <f>IF($W576&gt;0,INDEX('CostModel Coef'!L$17:L$18,$W576),"")</f>
        <v>17.190000000000001</v>
      </c>
      <c r="AX576" s="184">
        <f>IF($W576&gt;0,INDEX('CostModel Coef'!M$17:M$18,$W576),"")</f>
        <v>0</v>
      </c>
      <c r="AY576" s="184">
        <f>IF($W576&gt;0,INDEX('CostModel Coef'!N$17:N$18,$W576),"")</f>
        <v>0</v>
      </c>
      <c r="AZ576" s="184">
        <f>IF($W576&gt;0,INDEX('CostModel Coef'!O$17:O$18,$W576),"")</f>
        <v>-10.14</v>
      </c>
      <c r="BA576" s="184"/>
      <c r="BB576" s="116">
        <f t="shared" si="89"/>
        <v>32.388000000000005</v>
      </c>
      <c r="BC576" s="116">
        <f t="shared" si="86"/>
        <v>0</v>
      </c>
      <c r="BD576" s="116">
        <f t="shared" si="87"/>
        <v>0</v>
      </c>
      <c r="BE576" s="210"/>
      <c r="BF576" s="196">
        <f t="shared" si="88"/>
        <v>47.07</v>
      </c>
      <c r="BG576" s="210"/>
      <c r="BH576" s="210"/>
    </row>
    <row r="577" spans="1:60" hidden="1">
      <c r="A577" s="210" t="s">
        <v>3340</v>
      </c>
      <c r="B577" s="210" t="s">
        <v>1317</v>
      </c>
      <c r="C577" s="210" t="s">
        <v>1279</v>
      </c>
      <c r="D577" s="210" t="s">
        <v>1559</v>
      </c>
      <c r="E577" s="210" t="s">
        <v>129</v>
      </c>
      <c r="F577" s="210">
        <v>4</v>
      </c>
      <c r="G577" s="210">
        <v>2</v>
      </c>
      <c r="H577" s="210">
        <v>2</v>
      </c>
      <c r="I577" s="210">
        <v>152</v>
      </c>
      <c r="J577" s="210" t="s">
        <v>3341</v>
      </c>
      <c r="K577" s="210" t="s">
        <v>83</v>
      </c>
      <c r="L577" s="210">
        <v>152</v>
      </c>
      <c r="M577" s="210"/>
      <c r="N577" s="210" t="s">
        <v>1290</v>
      </c>
      <c r="O577" s="210"/>
      <c r="P577" s="210" t="s">
        <v>1799</v>
      </c>
      <c r="Q577" s="210" t="s">
        <v>129</v>
      </c>
      <c r="R577" s="210"/>
      <c r="S577" s="210" t="s">
        <v>111</v>
      </c>
      <c r="T577" s="210" t="s">
        <v>3342</v>
      </c>
      <c r="U577" s="115" t="s">
        <v>105</v>
      </c>
      <c r="V577" s="210" t="str">
        <f>IF(W577=0,"out of scope",(INDEX('CostModel Coef'!$C$17:$C$18,W577)))</f>
        <v>Elec</v>
      </c>
      <c r="W577" s="210">
        <v>2</v>
      </c>
      <c r="X577" s="210"/>
      <c r="Y577" s="116">
        <f>IFERROR(VLOOKUP(C577,LF_lamp!$A$8:$AI$68,35,0)*F577,0)</f>
        <v>14.68</v>
      </c>
      <c r="Z577" s="210"/>
      <c r="AA577" s="229">
        <f>VLOOKUP(D577,LF_Ballast!$A$8:$N$220,14,FALSE)</f>
        <v>1.125</v>
      </c>
      <c r="AB577" s="229" t="b">
        <f>VLOOKUP(D577,LF_Ballast!$A$8:$I$220,9,FALSE)="Dimming"</f>
        <v>0</v>
      </c>
      <c r="AC577" s="229" t="b">
        <f>VLOOKUP(D577,LF_Ballast!$A$8:$I$220,4,FALSE)="PS"</f>
        <v>0</v>
      </c>
      <c r="AD577" s="210"/>
      <c r="AE577" s="210">
        <f t="shared" si="81"/>
        <v>2</v>
      </c>
      <c r="AF577" s="184">
        <f t="shared" si="82"/>
        <v>0</v>
      </c>
      <c r="AG577" s="184">
        <f t="shared" si="83"/>
        <v>0</v>
      </c>
      <c r="AH577" s="184">
        <f>VLOOKUP($C577,LF_lamp!$A$8:$H$68,8,FALSE)*AE577</f>
        <v>64</v>
      </c>
      <c r="AI577" s="184">
        <f>VLOOKUP($C577,LF_lamp!$A$8:$H$68,8,FALSE)*AF577</f>
        <v>0</v>
      </c>
      <c r="AJ577" s="184">
        <f>VLOOKUP($C577,LF_lamp!$A$8:$H$68,8,FALSE)*AG577</f>
        <v>0</v>
      </c>
      <c r="AK577" s="184">
        <f t="shared" si="90"/>
        <v>2</v>
      </c>
      <c r="AL577" s="184">
        <f t="shared" si="84"/>
        <v>0</v>
      </c>
      <c r="AM577" s="184">
        <f t="shared" si="85"/>
        <v>0</v>
      </c>
      <c r="AN577" s="184"/>
      <c r="AO577" s="184">
        <f>IF($W577&gt;0,INDEX('CostModel Coef'!D$17:D$18,$W577),"")</f>
        <v>21.92</v>
      </c>
      <c r="AP577" s="184">
        <f>IF($W577&gt;0,INDEX('CostModel Coef'!E$17:E$18,$W577),"")</f>
        <v>0.161</v>
      </c>
      <c r="AQ577" s="184">
        <f>IF($W577&gt;0,INDEX('CostModel Coef'!F$17:F$18,$W577),"")</f>
        <v>19</v>
      </c>
      <c r="AR577" s="184">
        <f>IF($W577&gt;0,INDEX('CostModel Coef'!G$17:G$18,$W577),"")</f>
        <v>116</v>
      </c>
      <c r="AS577" s="184">
        <f>IF($W577&gt;0,INDEX('CostModel Coef'!H$17:H$18,$W577),"")</f>
        <v>-11.27</v>
      </c>
      <c r="AT577" s="184">
        <f>IF($W577&gt;0,INDEX('CostModel Coef'!I$17:I$18,$W577),"")</f>
        <v>0.74</v>
      </c>
      <c r="AU577" s="184">
        <f>IF($W577&gt;0,INDEX('CostModel Coef'!J$17:J$18,$W577),"")</f>
        <v>1.18</v>
      </c>
      <c r="AV577" s="184">
        <f>IF($W577&gt;0,INDEX('CostModel Coef'!K$17:K$18,$W577),"")</f>
        <v>31.59</v>
      </c>
      <c r="AW577" s="184">
        <f>IF($W577&gt;0,INDEX('CostModel Coef'!L$17:L$18,$W577),"")</f>
        <v>17.190000000000001</v>
      </c>
      <c r="AX577" s="184">
        <f>IF($W577&gt;0,INDEX('CostModel Coef'!M$17:M$18,$W577),"")</f>
        <v>0</v>
      </c>
      <c r="AY577" s="184">
        <f>IF($W577&gt;0,INDEX('CostModel Coef'!N$17:N$18,$W577),"")</f>
        <v>0</v>
      </c>
      <c r="AZ577" s="184">
        <f>IF($W577&gt;0,INDEX('CostModel Coef'!O$17:O$18,$W577),"")</f>
        <v>-10.14</v>
      </c>
      <c r="BA577" s="184"/>
      <c r="BB577" s="116">
        <f t="shared" si="89"/>
        <v>44.168000000000006</v>
      </c>
      <c r="BC577" s="116">
        <f t="shared" si="86"/>
        <v>0</v>
      </c>
      <c r="BD577" s="116">
        <f t="shared" si="87"/>
        <v>0</v>
      </c>
      <c r="BE577" s="210"/>
      <c r="BF577" s="196">
        <f t="shared" si="88"/>
        <v>58.85</v>
      </c>
      <c r="BG577" s="210"/>
      <c r="BH577" s="210"/>
    </row>
    <row r="578" spans="1:60" hidden="1">
      <c r="A578" s="210" t="s">
        <v>3343</v>
      </c>
      <c r="B578" s="210" t="s">
        <v>1317</v>
      </c>
      <c r="C578" s="210" t="s">
        <v>1279</v>
      </c>
      <c r="D578" s="210" t="s">
        <v>1559</v>
      </c>
      <c r="E578" s="210" t="s">
        <v>129</v>
      </c>
      <c r="F578" s="210">
        <v>5</v>
      </c>
      <c r="G578" s="210">
        <v>2</v>
      </c>
      <c r="H578" s="210" t="s">
        <v>3053</v>
      </c>
      <c r="I578" s="210">
        <v>189</v>
      </c>
      <c r="J578" s="210" t="s">
        <v>3344</v>
      </c>
      <c r="K578" s="210" t="s">
        <v>83</v>
      </c>
      <c r="L578" s="210">
        <v>189</v>
      </c>
      <c r="M578" s="210"/>
      <c r="N578" s="210" t="s">
        <v>1290</v>
      </c>
      <c r="O578" s="210"/>
      <c r="P578" s="210" t="s">
        <v>1799</v>
      </c>
      <c r="Q578" s="210" t="s">
        <v>129</v>
      </c>
      <c r="R578" s="210"/>
      <c r="S578" s="210" t="s">
        <v>111</v>
      </c>
      <c r="T578" s="210" t="s">
        <v>3345</v>
      </c>
      <c r="U578" s="115" t="s">
        <v>105</v>
      </c>
      <c r="V578" s="210" t="str">
        <f>IF(W578=0,"out of scope",(INDEX('CostModel Coef'!$C$17:$C$18,W578)))</f>
        <v>Elec</v>
      </c>
      <c r="W578" s="210">
        <v>2</v>
      </c>
      <c r="X578" s="210"/>
      <c r="Y578" s="116">
        <f>IFERROR(VLOOKUP(C578,LF_lamp!$A$8:$AI$68,35,0)*F578,0)</f>
        <v>18.350000000000001</v>
      </c>
      <c r="Z578" s="210"/>
      <c r="AA578" s="229">
        <f>VLOOKUP(D578,LF_Ballast!$A$8:$N$220,14,FALSE)</f>
        <v>1.125</v>
      </c>
      <c r="AB578" s="229" t="b">
        <f>VLOOKUP(D578,LF_Ballast!$A$8:$I$220,9,FALSE)="Dimming"</f>
        <v>0</v>
      </c>
      <c r="AC578" s="229" t="b">
        <f>VLOOKUP(D578,LF_Ballast!$A$8:$I$220,4,FALSE)="PS"</f>
        <v>0</v>
      </c>
      <c r="AD578" s="210"/>
      <c r="AE578" s="210">
        <f t="shared" si="81"/>
        <v>2</v>
      </c>
      <c r="AF578" s="184">
        <f t="shared" si="82"/>
        <v>3</v>
      </c>
      <c r="AG578" s="184">
        <f t="shared" si="83"/>
        <v>0</v>
      </c>
      <c r="AH578" s="184">
        <f>VLOOKUP($C578,LF_lamp!$A$8:$H$68,8,FALSE)*AE578</f>
        <v>64</v>
      </c>
      <c r="AI578" s="184">
        <f>VLOOKUP($C578,LF_lamp!$A$8:$H$68,8,FALSE)*AF578</f>
        <v>96</v>
      </c>
      <c r="AJ578" s="184">
        <f>VLOOKUP($C578,LF_lamp!$A$8:$H$68,8,FALSE)*AG578</f>
        <v>0</v>
      </c>
      <c r="AK578" s="184">
        <f t="shared" si="90"/>
        <v>1</v>
      </c>
      <c r="AL578" s="184">
        <f t="shared" si="84"/>
        <v>1</v>
      </c>
      <c r="AM578" s="184">
        <f t="shared" si="85"/>
        <v>0</v>
      </c>
      <c r="AN578" s="184"/>
      <c r="AO578" s="184">
        <f>IF($W578&gt;0,INDEX('CostModel Coef'!D$17:D$18,$W578),"")</f>
        <v>21.92</v>
      </c>
      <c r="AP578" s="184">
        <f>IF($W578&gt;0,INDEX('CostModel Coef'!E$17:E$18,$W578),"")</f>
        <v>0.161</v>
      </c>
      <c r="AQ578" s="184">
        <f>IF($W578&gt;0,INDEX('CostModel Coef'!F$17:F$18,$W578),"")</f>
        <v>19</v>
      </c>
      <c r="AR578" s="184">
        <f>IF($W578&gt;0,INDEX('CostModel Coef'!G$17:G$18,$W578),"")</f>
        <v>116</v>
      </c>
      <c r="AS578" s="184">
        <f>IF($W578&gt;0,INDEX('CostModel Coef'!H$17:H$18,$W578),"")</f>
        <v>-11.27</v>
      </c>
      <c r="AT578" s="184">
        <f>IF($W578&gt;0,INDEX('CostModel Coef'!I$17:I$18,$W578),"")</f>
        <v>0.74</v>
      </c>
      <c r="AU578" s="184">
        <f>IF($W578&gt;0,INDEX('CostModel Coef'!J$17:J$18,$W578),"")</f>
        <v>1.18</v>
      </c>
      <c r="AV578" s="184">
        <f>IF($W578&gt;0,INDEX('CostModel Coef'!K$17:K$18,$W578),"")</f>
        <v>31.59</v>
      </c>
      <c r="AW578" s="184">
        <f>IF($W578&gt;0,INDEX('CostModel Coef'!L$17:L$18,$W578),"")</f>
        <v>17.190000000000001</v>
      </c>
      <c r="AX578" s="184">
        <f>IF($W578&gt;0,INDEX('CostModel Coef'!M$17:M$18,$W578),"")</f>
        <v>0</v>
      </c>
      <c r="AY578" s="184">
        <f>IF($W578&gt;0,INDEX('CostModel Coef'!N$17:N$18,$W578),"")</f>
        <v>0</v>
      </c>
      <c r="AZ578" s="184">
        <f>IF($W578&gt;0,INDEX('CostModel Coef'!O$17:O$18,$W578),"")</f>
        <v>-10.14</v>
      </c>
      <c r="BA578" s="184"/>
      <c r="BB578" s="116">
        <f t="shared" si="89"/>
        <v>22.084000000000003</v>
      </c>
      <c r="BC578" s="116">
        <f t="shared" si="86"/>
        <v>27.236000000000004</v>
      </c>
      <c r="BD578" s="116">
        <f t="shared" si="87"/>
        <v>0</v>
      </c>
      <c r="BE578" s="210"/>
      <c r="BF578" s="196">
        <f t="shared" si="88"/>
        <v>67.67</v>
      </c>
      <c r="BG578" s="210"/>
      <c r="BH578" s="210"/>
    </row>
    <row r="579" spans="1:60" hidden="1">
      <c r="A579" s="210" t="s">
        <v>3346</v>
      </c>
      <c r="B579" s="210" t="s">
        <v>1317</v>
      </c>
      <c r="C579" s="210" t="s">
        <v>1279</v>
      </c>
      <c r="D579" s="210" t="s">
        <v>1559</v>
      </c>
      <c r="E579" s="210" t="s">
        <v>129</v>
      </c>
      <c r="F579" s="210">
        <v>6</v>
      </c>
      <c r="G579" s="210">
        <v>2</v>
      </c>
      <c r="H579" s="210">
        <v>3</v>
      </c>
      <c r="I579" s="210">
        <v>226</v>
      </c>
      <c r="J579" s="210" t="s">
        <v>3347</v>
      </c>
      <c r="K579" s="210" t="s">
        <v>83</v>
      </c>
      <c r="L579" s="210">
        <v>226</v>
      </c>
      <c r="M579" s="210"/>
      <c r="N579" s="210" t="s">
        <v>1290</v>
      </c>
      <c r="O579" s="210"/>
      <c r="P579" s="210" t="s">
        <v>1799</v>
      </c>
      <c r="Q579" s="210" t="s">
        <v>129</v>
      </c>
      <c r="R579" s="210"/>
      <c r="S579" s="210" t="s">
        <v>111</v>
      </c>
      <c r="T579" s="210" t="s">
        <v>3348</v>
      </c>
      <c r="U579" s="115" t="s">
        <v>105</v>
      </c>
      <c r="V579" s="210" t="str">
        <f>IF(W579=0,"out of scope",(INDEX('CostModel Coef'!$C$17:$C$18,W579)))</f>
        <v>Elec</v>
      </c>
      <c r="W579" s="210">
        <v>2</v>
      </c>
      <c r="X579" s="210"/>
      <c r="Y579" s="116">
        <f>IFERROR(VLOOKUP(C579,LF_lamp!$A$8:$AI$68,35,0)*F579,0)</f>
        <v>22.02</v>
      </c>
      <c r="Z579" s="210"/>
      <c r="AA579" s="229">
        <f>VLOOKUP(D579,LF_Ballast!$A$8:$N$220,14,FALSE)</f>
        <v>1.125</v>
      </c>
      <c r="AB579" s="229" t="b">
        <f>VLOOKUP(D579,LF_Ballast!$A$8:$I$220,9,FALSE)="Dimming"</f>
        <v>0</v>
      </c>
      <c r="AC579" s="229" t="b">
        <f>VLOOKUP(D579,LF_Ballast!$A$8:$I$220,4,FALSE)="PS"</f>
        <v>0</v>
      </c>
      <c r="AD579" s="210"/>
      <c r="AE579" s="210">
        <f t="shared" si="81"/>
        <v>3</v>
      </c>
      <c r="AF579" s="184">
        <f t="shared" si="82"/>
        <v>0</v>
      </c>
      <c r="AG579" s="184">
        <f t="shared" si="83"/>
        <v>0</v>
      </c>
      <c r="AH579" s="184">
        <f>VLOOKUP($C579,LF_lamp!$A$8:$H$68,8,FALSE)*AE579</f>
        <v>96</v>
      </c>
      <c r="AI579" s="184">
        <f>VLOOKUP($C579,LF_lamp!$A$8:$H$68,8,FALSE)*AF579</f>
        <v>0</v>
      </c>
      <c r="AJ579" s="184">
        <f>VLOOKUP($C579,LF_lamp!$A$8:$H$68,8,FALSE)*AG579</f>
        <v>0</v>
      </c>
      <c r="AK579" s="184">
        <f t="shared" si="90"/>
        <v>2</v>
      </c>
      <c r="AL579" s="184">
        <f t="shared" si="84"/>
        <v>0</v>
      </c>
      <c r="AM579" s="184">
        <f t="shared" si="85"/>
        <v>0</v>
      </c>
      <c r="AN579" s="184"/>
      <c r="AO579" s="184">
        <f>IF($W579&gt;0,INDEX('CostModel Coef'!D$17:D$18,$W579),"")</f>
        <v>21.92</v>
      </c>
      <c r="AP579" s="184">
        <f>IF($W579&gt;0,INDEX('CostModel Coef'!E$17:E$18,$W579),"")</f>
        <v>0.161</v>
      </c>
      <c r="AQ579" s="184">
        <f>IF($W579&gt;0,INDEX('CostModel Coef'!F$17:F$18,$W579),"")</f>
        <v>19</v>
      </c>
      <c r="AR579" s="184">
        <f>IF($W579&gt;0,INDEX('CostModel Coef'!G$17:G$18,$W579),"")</f>
        <v>116</v>
      </c>
      <c r="AS579" s="184">
        <f>IF($W579&gt;0,INDEX('CostModel Coef'!H$17:H$18,$W579),"")</f>
        <v>-11.27</v>
      </c>
      <c r="AT579" s="184">
        <f>IF($W579&gt;0,INDEX('CostModel Coef'!I$17:I$18,$W579),"")</f>
        <v>0.74</v>
      </c>
      <c r="AU579" s="184">
        <f>IF($W579&gt;0,INDEX('CostModel Coef'!J$17:J$18,$W579),"")</f>
        <v>1.18</v>
      </c>
      <c r="AV579" s="184">
        <f>IF($W579&gt;0,INDEX('CostModel Coef'!K$17:K$18,$W579),"")</f>
        <v>31.59</v>
      </c>
      <c r="AW579" s="184">
        <f>IF($W579&gt;0,INDEX('CostModel Coef'!L$17:L$18,$W579),"")</f>
        <v>17.190000000000001</v>
      </c>
      <c r="AX579" s="184">
        <f>IF($W579&gt;0,INDEX('CostModel Coef'!M$17:M$18,$W579),"")</f>
        <v>0</v>
      </c>
      <c r="AY579" s="184">
        <f>IF($W579&gt;0,INDEX('CostModel Coef'!N$17:N$18,$W579),"")</f>
        <v>0</v>
      </c>
      <c r="AZ579" s="184">
        <f>IF($W579&gt;0,INDEX('CostModel Coef'!O$17:O$18,$W579),"")</f>
        <v>-10.14</v>
      </c>
      <c r="BA579" s="184"/>
      <c r="BB579" s="116">
        <f t="shared" si="89"/>
        <v>54.472000000000008</v>
      </c>
      <c r="BC579" s="116">
        <f t="shared" si="86"/>
        <v>0</v>
      </c>
      <c r="BD579" s="116">
        <f t="shared" si="87"/>
        <v>0</v>
      </c>
      <c r="BE579" s="210"/>
      <c r="BF579" s="196">
        <f t="shared" si="88"/>
        <v>76.489999999999995</v>
      </c>
      <c r="BG579" s="210"/>
      <c r="BH579" s="210"/>
    </row>
    <row r="580" spans="1:60" hidden="1">
      <c r="A580" s="210" t="s">
        <v>3349</v>
      </c>
      <c r="B580" s="210" t="s">
        <v>1811</v>
      </c>
      <c r="C580" s="210" t="s">
        <v>1279</v>
      </c>
      <c r="D580" s="210" t="s">
        <v>1559</v>
      </c>
      <c r="E580" s="210" t="s">
        <v>129</v>
      </c>
      <c r="F580" s="210">
        <v>8</v>
      </c>
      <c r="G580" s="210">
        <v>2</v>
      </c>
      <c r="H580" s="210">
        <v>4</v>
      </c>
      <c r="I580" s="210">
        <v>302</v>
      </c>
      <c r="J580" s="210" t="s">
        <v>1833</v>
      </c>
      <c r="K580" s="210" t="s">
        <v>83</v>
      </c>
      <c r="L580" s="210">
        <v>302</v>
      </c>
      <c r="M580" s="210"/>
      <c r="N580" s="210" t="s">
        <v>117</v>
      </c>
      <c r="O580" s="210"/>
      <c r="P580" s="210" t="s">
        <v>1799</v>
      </c>
      <c r="Q580" s="210" t="s">
        <v>129</v>
      </c>
      <c r="R580" s="210"/>
      <c r="S580" s="210" t="s">
        <v>111</v>
      </c>
      <c r="T580" s="210" t="s">
        <v>3350</v>
      </c>
      <c r="U580" s="115" t="s">
        <v>105</v>
      </c>
      <c r="V580" s="210" t="str">
        <f>IF(W580=0,"out of scope",(INDEX('CostModel Coef'!$C$17:$C$18,W580)))</f>
        <v>Elec</v>
      </c>
      <c r="W580" s="210">
        <v>2</v>
      </c>
      <c r="X580" s="210"/>
      <c r="Y580" s="116">
        <f>IFERROR(VLOOKUP(C580,LF_lamp!$A$8:$AI$68,35,0)*F580,0)</f>
        <v>29.36</v>
      </c>
      <c r="Z580" s="210"/>
      <c r="AA580" s="229">
        <f>VLOOKUP(D580,LF_Ballast!$A$8:$N$220,14,FALSE)</f>
        <v>1.125</v>
      </c>
      <c r="AB580" s="229" t="b">
        <f>VLOOKUP(D580,LF_Ballast!$A$8:$I$220,9,FALSE)="Dimming"</f>
        <v>0</v>
      </c>
      <c r="AC580" s="229" t="b">
        <f>VLOOKUP(D580,LF_Ballast!$A$8:$I$220,4,FALSE)="PS"</f>
        <v>0</v>
      </c>
      <c r="AD580" s="210"/>
      <c r="AE580" s="210">
        <f t="shared" si="81"/>
        <v>4</v>
      </c>
      <c r="AF580" s="184">
        <f t="shared" si="82"/>
        <v>0</v>
      </c>
      <c r="AG580" s="184">
        <f t="shared" si="83"/>
        <v>0</v>
      </c>
      <c r="AH580" s="184">
        <f>VLOOKUP($C580,LF_lamp!$A$8:$H$68,8,FALSE)*AE580</f>
        <v>128</v>
      </c>
      <c r="AI580" s="184">
        <f>VLOOKUP($C580,LF_lamp!$A$8:$H$68,8,FALSE)*AF580</f>
        <v>0</v>
      </c>
      <c r="AJ580" s="184">
        <f>VLOOKUP($C580,LF_lamp!$A$8:$H$68,8,FALSE)*AG580</f>
        <v>0</v>
      </c>
      <c r="AK580" s="184">
        <f t="shared" si="90"/>
        <v>2</v>
      </c>
      <c r="AL580" s="184">
        <f t="shared" si="84"/>
        <v>0</v>
      </c>
      <c r="AM580" s="184">
        <f t="shared" si="85"/>
        <v>0</v>
      </c>
      <c r="AN580" s="184"/>
      <c r="AO580" s="184">
        <f>IF($W580&gt;0,INDEX('CostModel Coef'!D$17:D$18,$W580),"")</f>
        <v>21.92</v>
      </c>
      <c r="AP580" s="184">
        <f>IF($W580&gt;0,INDEX('CostModel Coef'!E$17:E$18,$W580),"")</f>
        <v>0.161</v>
      </c>
      <c r="AQ580" s="184">
        <f>IF($W580&gt;0,INDEX('CostModel Coef'!F$17:F$18,$W580),"")</f>
        <v>19</v>
      </c>
      <c r="AR580" s="184">
        <f>IF($W580&gt;0,INDEX('CostModel Coef'!G$17:G$18,$W580),"")</f>
        <v>116</v>
      </c>
      <c r="AS580" s="184">
        <f>IF($W580&gt;0,INDEX('CostModel Coef'!H$17:H$18,$W580),"")</f>
        <v>-11.27</v>
      </c>
      <c r="AT580" s="184">
        <f>IF($W580&gt;0,INDEX('CostModel Coef'!I$17:I$18,$W580),"")</f>
        <v>0.74</v>
      </c>
      <c r="AU580" s="184">
        <f>IF($W580&gt;0,INDEX('CostModel Coef'!J$17:J$18,$W580),"")</f>
        <v>1.18</v>
      </c>
      <c r="AV580" s="184">
        <f>IF($W580&gt;0,INDEX('CostModel Coef'!K$17:K$18,$W580),"")</f>
        <v>31.59</v>
      </c>
      <c r="AW580" s="184">
        <f>IF($W580&gt;0,INDEX('CostModel Coef'!L$17:L$18,$W580),"")</f>
        <v>17.190000000000001</v>
      </c>
      <c r="AX580" s="184">
        <f>IF($W580&gt;0,INDEX('CostModel Coef'!M$17:M$18,$W580),"")</f>
        <v>0</v>
      </c>
      <c r="AY580" s="184">
        <f>IF($W580&gt;0,INDEX('CostModel Coef'!N$17:N$18,$W580),"")</f>
        <v>0</v>
      </c>
      <c r="AZ580" s="184">
        <f>IF($W580&gt;0,INDEX('CostModel Coef'!O$17:O$18,$W580),"")</f>
        <v>-10.14</v>
      </c>
      <c r="BA580" s="184"/>
      <c r="BB580" s="116">
        <f t="shared" si="89"/>
        <v>64.77600000000001</v>
      </c>
      <c r="BC580" s="116">
        <f t="shared" si="86"/>
        <v>0</v>
      </c>
      <c r="BD580" s="116">
        <f t="shared" si="87"/>
        <v>0</v>
      </c>
      <c r="BE580" s="210"/>
      <c r="BF580" s="196">
        <f t="shared" si="88"/>
        <v>94.14</v>
      </c>
      <c r="BG580" s="210"/>
      <c r="BH580" s="210"/>
    </row>
    <row r="581" spans="1:60" hidden="1">
      <c r="A581" s="210" t="s">
        <v>3351</v>
      </c>
      <c r="B581" s="210" t="s">
        <v>1317</v>
      </c>
      <c r="C581" s="210" t="s">
        <v>1279</v>
      </c>
      <c r="D581" s="210" t="s">
        <v>1559</v>
      </c>
      <c r="E581" s="210" t="s">
        <v>129</v>
      </c>
      <c r="F581" s="210">
        <v>1</v>
      </c>
      <c r="G581" s="210">
        <v>0.5</v>
      </c>
      <c r="H581" s="210">
        <v>2</v>
      </c>
      <c r="I581" s="210">
        <v>40</v>
      </c>
      <c r="J581" s="210" t="s">
        <v>3352</v>
      </c>
      <c r="K581" s="210" t="s">
        <v>83</v>
      </c>
      <c r="L581" s="210">
        <v>40</v>
      </c>
      <c r="M581" s="210"/>
      <c r="N581" s="210" t="s">
        <v>1290</v>
      </c>
      <c r="O581" s="210"/>
      <c r="P581" s="210" t="s">
        <v>1799</v>
      </c>
      <c r="Q581" s="210" t="s">
        <v>129</v>
      </c>
      <c r="R581" s="210"/>
      <c r="S581" s="210" t="s">
        <v>111</v>
      </c>
      <c r="T581" s="210" t="s">
        <v>3353</v>
      </c>
      <c r="U581" s="115" t="s">
        <v>105</v>
      </c>
      <c r="V581" s="210" t="str">
        <f>IF(W581=0,"out of scope",(INDEX('CostModel Coef'!$C$17:$C$18,W581)))</f>
        <v>Elec</v>
      </c>
      <c r="W581" s="210">
        <v>2</v>
      </c>
      <c r="X581" s="210"/>
      <c r="Y581" s="116">
        <f>IFERROR(VLOOKUP(C581,LF_lamp!$A$8:$AI$68,35,0)*F581,0)</f>
        <v>3.67</v>
      </c>
      <c r="Z581" s="210"/>
      <c r="AA581" s="229">
        <f>VLOOKUP(D581,LF_Ballast!$A$8:$N$220,14,FALSE)</f>
        <v>1.125</v>
      </c>
      <c r="AB581" s="229" t="b">
        <f>VLOOKUP(D581,LF_Ballast!$A$8:$I$220,9,FALSE)="Dimming"</f>
        <v>0</v>
      </c>
      <c r="AC581" s="229" t="b">
        <f>VLOOKUP(D581,LF_Ballast!$A$8:$I$220,4,FALSE)="PS"</f>
        <v>0</v>
      </c>
      <c r="AD581" s="210"/>
      <c r="AE581" s="210">
        <f t="shared" si="81"/>
        <v>2</v>
      </c>
      <c r="AF581" s="184">
        <f t="shared" si="82"/>
        <v>0</v>
      </c>
      <c r="AG581" s="184">
        <f t="shared" si="83"/>
        <v>0</v>
      </c>
      <c r="AH581" s="184">
        <f>VLOOKUP($C581,LF_lamp!$A$8:$H$68,8,FALSE)*AE581</f>
        <v>64</v>
      </c>
      <c r="AI581" s="184">
        <f>VLOOKUP($C581,LF_lamp!$A$8:$H$68,8,FALSE)*AF581</f>
        <v>0</v>
      </c>
      <c r="AJ581" s="184">
        <f>VLOOKUP($C581,LF_lamp!$A$8:$H$68,8,FALSE)*AG581</f>
        <v>0</v>
      </c>
      <c r="AK581" s="184">
        <f t="shared" si="90"/>
        <v>0.5</v>
      </c>
      <c r="AL581" s="184">
        <f t="shared" si="84"/>
        <v>0</v>
      </c>
      <c r="AM581" s="184">
        <f t="shared" si="85"/>
        <v>0</v>
      </c>
      <c r="AN581" s="184"/>
      <c r="AO581" s="184">
        <f>IF($W581&gt;0,INDEX('CostModel Coef'!D$17:D$18,$W581),"")</f>
        <v>21.92</v>
      </c>
      <c r="AP581" s="184">
        <f>IF($W581&gt;0,INDEX('CostModel Coef'!E$17:E$18,$W581),"")</f>
        <v>0.161</v>
      </c>
      <c r="AQ581" s="184">
        <f>IF($W581&gt;0,INDEX('CostModel Coef'!F$17:F$18,$W581),"")</f>
        <v>19</v>
      </c>
      <c r="AR581" s="184">
        <f>IF($W581&gt;0,INDEX('CostModel Coef'!G$17:G$18,$W581),"")</f>
        <v>116</v>
      </c>
      <c r="AS581" s="184">
        <f>IF($W581&gt;0,INDEX('CostModel Coef'!H$17:H$18,$W581),"")</f>
        <v>-11.27</v>
      </c>
      <c r="AT581" s="184">
        <f>IF($W581&gt;0,INDEX('CostModel Coef'!I$17:I$18,$W581),"")</f>
        <v>0.74</v>
      </c>
      <c r="AU581" s="184">
        <f>IF($W581&gt;0,INDEX('CostModel Coef'!J$17:J$18,$W581),"")</f>
        <v>1.18</v>
      </c>
      <c r="AV581" s="184">
        <f>IF($W581&gt;0,INDEX('CostModel Coef'!K$17:K$18,$W581),"")</f>
        <v>31.59</v>
      </c>
      <c r="AW581" s="184">
        <f>IF($W581&gt;0,INDEX('CostModel Coef'!L$17:L$18,$W581),"")</f>
        <v>17.190000000000001</v>
      </c>
      <c r="AX581" s="184">
        <f>IF($W581&gt;0,INDEX('CostModel Coef'!M$17:M$18,$W581),"")</f>
        <v>0</v>
      </c>
      <c r="AY581" s="184">
        <f>IF($W581&gt;0,INDEX('CostModel Coef'!N$17:N$18,$W581),"")</f>
        <v>0</v>
      </c>
      <c r="AZ581" s="184">
        <f>IF($W581&gt;0,INDEX('CostModel Coef'!O$17:O$18,$W581),"")</f>
        <v>-10.14</v>
      </c>
      <c r="BA581" s="184"/>
      <c r="BB581" s="116">
        <f t="shared" si="89"/>
        <v>11.042000000000002</v>
      </c>
      <c r="BC581" s="116">
        <f t="shared" si="86"/>
        <v>0</v>
      </c>
      <c r="BD581" s="116">
        <f t="shared" si="87"/>
        <v>0</v>
      </c>
      <c r="BE581" s="210"/>
      <c r="BF581" s="196">
        <f t="shared" si="88"/>
        <v>14.71</v>
      </c>
      <c r="BG581" s="210"/>
      <c r="BH581" s="210"/>
    </row>
    <row r="582" spans="1:60" hidden="1">
      <c r="A582" s="210" t="s">
        <v>3354</v>
      </c>
      <c r="B582" s="210" t="s">
        <v>203</v>
      </c>
      <c r="C582" s="210" t="s">
        <v>1279</v>
      </c>
      <c r="D582" s="210" t="s">
        <v>1559</v>
      </c>
      <c r="E582" s="210" t="s">
        <v>129</v>
      </c>
      <c r="F582" s="210">
        <v>1</v>
      </c>
      <c r="G582" s="210">
        <v>1</v>
      </c>
      <c r="H582" s="210">
        <v>1</v>
      </c>
      <c r="I582" s="210">
        <v>41</v>
      </c>
      <c r="J582" s="210" t="s">
        <v>3355</v>
      </c>
      <c r="K582" s="210" t="s">
        <v>83</v>
      </c>
      <c r="L582" s="210">
        <v>41</v>
      </c>
      <c r="M582" s="210"/>
      <c r="N582" s="210" t="s">
        <v>1290</v>
      </c>
      <c r="O582" s="210"/>
      <c r="P582" s="210" t="s">
        <v>1799</v>
      </c>
      <c r="Q582" s="210" t="s">
        <v>129</v>
      </c>
      <c r="R582" s="210"/>
      <c r="S582" s="210" t="s">
        <v>111</v>
      </c>
      <c r="T582" s="210" t="s">
        <v>3356</v>
      </c>
      <c r="U582" s="115" t="s">
        <v>105</v>
      </c>
      <c r="V582" s="210" t="str">
        <f>IF(W582=0,"out of scope",(INDEX('CostModel Coef'!$C$17:$C$18,W582)))</f>
        <v>Elec</v>
      </c>
      <c r="W582" s="210">
        <v>2</v>
      </c>
      <c r="X582" s="210"/>
      <c r="Y582" s="116">
        <f>IFERROR(VLOOKUP(C582,LF_lamp!$A$8:$AI$68,35,0)*F582,0)</f>
        <v>3.67</v>
      </c>
      <c r="Z582" s="210"/>
      <c r="AA582" s="229">
        <f>VLOOKUP(D582,LF_Ballast!$A$8:$N$220,14,FALSE)</f>
        <v>1.125</v>
      </c>
      <c r="AB582" s="229" t="b">
        <f>VLOOKUP(D582,LF_Ballast!$A$8:$I$220,9,FALSE)="Dimming"</f>
        <v>0</v>
      </c>
      <c r="AC582" s="229" t="b">
        <f>VLOOKUP(D582,LF_Ballast!$A$8:$I$220,4,FALSE)="PS"</f>
        <v>0</v>
      </c>
      <c r="AD582" s="210"/>
      <c r="AE582" s="210">
        <f t="shared" si="81"/>
        <v>1</v>
      </c>
      <c r="AF582" s="184">
        <f t="shared" si="82"/>
        <v>0</v>
      </c>
      <c r="AG582" s="184">
        <f t="shared" si="83"/>
        <v>0</v>
      </c>
      <c r="AH582" s="184">
        <f>VLOOKUP($C582,LF_lamp!$A$8:$H$68,8,FALSE)*AE582</f>
        <v>32</v>
      </c>
      <c r="AI582" s="184">
        <f>VLOOKUP($C582,LF_lamp!$A$8:$H$68,8,FALSE)*AF582</f>
        <v>0</v>
      </c>
      <c r="AJ582" s="184">
        <f>VLOOKUP($C582,LF_lamp!$A$8:$H$68,8,FALSE)*AG582</f>
        <v>0</v>
      </c>
      <c r="AK582" s="184">
        <f t="shared" si="90"/>
        <v>1</v>
      </c>
      <c r="AL582" s="184">
        <f t="shared" si="84"/>
        <v>0</v>
      </c>
      <c r="AM582" s="184">
        <f t="shared" si="85"/>
        <v>0</v>
      </c>
      <c r="AN582" s="184"/>
      <c r="AO582" s="184">
        <f>IF($W582&gt;0,INDEX('CostModel Coef'!D$17:D$18,$W582),"")</f>
        <v>21.92</v>
      </c>
      <c r="AP582" s="184">
        <f>IF($W582&gt;0,INDEX('CostModel Coef'!E$17:E$18,$W582),"")</f>
        <v>0.161</v>
      </c>
      <c r="AQ582" s="184">
        <f>IF($W582&gt;0,INDEX('CostModel Coef'!F$17:F$18,$W582),"")</f>
        <v>19</v>
      </c>
      <c r="AR582" s="184">
        <f>IF($W582&gt;0,INDEX('CostModel Coef'!G$17:G$18,$W582),"")</f>
        <v>116</v>
      </c>
      <c r="AS582" s="184">
        <f>IF($W582&gt;0,INDEX('CostModel Coef'!H$17:H$18,$W582),"")</f>
        <v>-11.27</v>
      </c>
      <c r="AT582" s="184">
        <f>IF($W582&gt;0,INDEX('CostModel Coef'!I$17:I$18,$W582),"")</f>
        <v>0.74</v>
      </c>
      <c r="AU582" s="184">
        <f>IF($W582&gt;0,INDEX('CostModel Coef'!J$17:J$18,$W582),"")</f>
        <v>1.18</v>
      </c>
      <c r="AV582" s="184">
        <f>IF($W582&gt;0,INDEX('CostModel Coef'!K$17:K$18,$W582),"")</f>
        <v>31.59</v>
      </c>
      <c r="AW582" s="184">
        <f>IF($W582&gt;0,INDEX('CostModel Coef'!L$17:L$18,$W582),"")</f>
        <v>17.190000000000001</v>
      </c>
      <c r="AX582" s="184">
        <f>IF($W582&gt;0,INDEX('CostModel Coef'!M$17:M$18,$W582),"")</f>
        <v>0</v>
      </c>
      <c r="AY582" s="184">
        <f>IF($W582&gt;0,INDEX('CostModel Coef'!N$17:N$18,$W582),"")</f>
        <v>0</v>
      </c>
      <c r="AZ582" s="184">
        <f>IF($W582&gt;0,INDEX('CostModel Coef'!O$17:O$18,$W582),"")</f>
        <v>-10.14</v>
      </c>
      <c r="BA582" s="184"/>
      <c r="BB582" s="116">
        <f t="shared" si="89"/>
        <v>16.932000000000002</v>
      </c>
      <c r="BC582" s="116">
        <f t="shared" si="86"/>
        <v>0</v>
      </c>
      <c r="BD582" s="116">
        <f t="shared" si="87"/>
        <v>0</v>
      </c>
      <c r="BE582" s="210"/>
      <c r="BF582" s="196">
        <f t="shared" si="88"/>
        <v>20.6</v>
      </c>
      <c r="BG582" s="210"/>
      <c r="BH582" s="210"/>
    </row>
    <row r="583" spans="1:60" hidden="1">
      <c r="A583" s="210" t="s">
        <v>3357</v>
      </c>
      <c r="B583" s="210" t="s">
        <v>203</v>
      </c>
      <c r="C583" s="210" t="s">
        <v>1279</v>
      </c>
      <c r="D583" s="210" t="s">
        <v>1559</v>
      </c>
      <c r="E583" s="210" t="s">
        <v>129</v>
      </c>
      <c r="F583" s="210">
        <v>2</v>
      </c>
      <c r="G583" s="210">
        <v>1</v>
      </c>
      <c r="H583" s="210">
        <v>2</v>
      </c>
      <c r="I583" s="210">
        <v>79</v>
      </c>
      <c r="J583" s="210" t="s">
        <v>3358</v>
      </c>
      <c r="K583" s="210" t="s">
        <v>83</v>
      </c>
      <c r="L583" s="210">
        <v>79</v>
      </c>
      <c r="M583" s="210"/>
      <c r="N583" s="210" t="s">
        <v>1290</v>
      </c>
      <c r="O583" s="210"/>
      <c r="P583" s="210" t="s">
        <v>1799</v>
      </c>
      <c r="Q583" s="210" t="s">
        <v>129</v>
      </c>
      <c r="R583" s="210"/>
      <c r="S583" s="210" t="s">
        <v>111</v>
      </c>
      <c r="T583" s="210" t="s">
        <v>3359</v>
      </c>
      <c r="U583" s="115" t="s">
        <v>105</v>
      </c>
      <c r="V583" s="210" t="str">
        <f>IF(W583=0,"out of scope",(INDEX('CostModel Coef'!$C$17:$C$18,W583)))</f>
        <v>Elec</v>
      </c>
      <c r="W583" s="210">
        <v>2</v>
      </c>
      <c r="X583" s="210"/>
      <c r="Y583" s="116">
        <f>IFERROR(VLOOKUP(C583,LF_lamp!$A$8:$AI$68,35,0)*F583,0)</f>
        <v>7.34</v>
      </c>
      <c r="Z583" s="210"/>
      <c r="AA583" s="229">
        <f>VLOOKUP(D583,LF_Ballast!$A$8:$N$220,14,FALSE)</f>
        <v>1.125</v>
      </c>
      <c r="AB583" s="229" t="b">
        <f>VLOOKUP(D583,LF_Ballast!$A$8:$I$220,9,FALSE)="Dimming"</f>
        <v>0</v>
      </c>
      <c r="AC583" s="229" t="b">
        <f>VLOOKUP(D583,LF_Ballast!$A$8:$I$220,4,FALSE)="PS"</f>
        <v>0</v>
      </c>
      <c r="AD583" s="210"/>
      <c r="AE583" s="210">
        <f t="shared" si="81"/>
        <v>2</v>
      </c>
      <c r="AF583" s="184">
        <f t="shared" si="82"/>
        <v>0</v>
      </c>
      <c r="AG583" s="184">
        <f t="shared" si="83"/>
        <v>0</v>
      </c>
      <c r="AH583" s="184">
        <f>VLOOKUP($C583,LF_lamp!$A$8:$H$68,8,FALSE)*AE583</f>
        <v>64</v>
      </c>
      <c r="AI583" s="184">
        <f>VLOOKUP($C583,LF_lamp!$A$8:$H$68,8,FALSE)*AF583</f>
        <v>0</v>
      </c>
      <c r="AJ583" s="184">
        <f>VLOOKUP($C583,LF_lamp!$A$8:$H$68,8,FALSE)*AG583</f>
        <v>0</v>
      </c>
      <c r="AK583" s="184">
        <f t="shared" si="90"/>
        <v>1</v>
      </c>
      <c r="AL583" s="184">
        <f t="shared" si="84"/>
        <v>0</v>
      </c>
      <c r="AM583" s="184">
        <f t="shared" si="85"/>
        <v>0</v>
      </c>
      <c r="AN583" s="184"/>
      <c r="AO583" s="184">
        <f>IF($W583&gt;0,INDEX('CostModel Coef'!D$17:D$18,$W583),"")</f>
        <v>21.92</v>
      </c>
      <c r="AP583" s="184">
        <f>IF($W583&gt;0,INDEX('CostModel Coef'!E$17:E$18,$W583),"")</f>
        <v>0.161</v>
      </c>
      <c r="AQ583" s="184">
        <f>IF($W583&gt;0,INDEX('CostModel Coef'!F$17:F$18,$W583),"")</f>
        <v>19</v>
      </c>
      <c r="AR583" s="184">
        <f>IF($W583&gt;0,INDEX('CostModel Coef'!G$17:G$18,$W583),"")</f>
        <v>116</v>
      </c>
      <c r="AS583" s="184">
        <f>IF($W583&gt;0,INDEX('CostModel Coef'!H$17:H$18,$W583),"")</f>
        <v>-11.27</v>
      </c>
      <c r="AT583" s="184">
        <f>IF($W583&gt;0,INDEX('CostModel Coef'!I$17:I$18,$W583),"")</f>
        <v>0.74</v>
      </c>
      <c r="AU583" s="184">
        <f>IF($W583&gt;0,INDEX('CostModel Coef'!J$17:J$18,$W583),"")</f>
        <v>1.18</v>
      </c>
      <c r="AV583" s="184">
        <f>IF($W583&gt;0,INDEX('CostModel Coef'!K$17:K$18,$W583),"")</f>
        <v>31.59</v>
      </c>
      <c r="AW583" s="184">
        <f>IF($W583&gt;0,INDEX('CostModel Coef'!L$17:L$18,$W583),"")</f>
        <v>17.190000000000001</v>
      </c>
      <c r="AX583" s="184">
        <f>IF($W583&gt;0,INDEX('CostModel Coef'!M$17:M$18,$W583),"")</f>
        <v>0</v>
      </c>
      <c r="AY583" s="184">
        <f>IF($W583&gt;0,INDEX('CostModel Coef'!N$17:N$18,$W583),"")</f>
        <v>0</v>
      </c>
      <c r="AZ583" s="184">
        <f>IF($W583&gt;0,INDEX('CostModel Coef'!O$17:O$18,$W583),"")</f>
        <v>-10.14</v>
      </c>
      <c r="BA583" s="184"/>
      <c r="BB583" s="116">
        <f t="shared" si="89"/>
        <v>22.084000000000003</v>
      </c>
      <c r="BC583" s="116">
        <f t="shared" si="86"/>
        <v>0</v>
      </c>
      <c r="BD583" s="116">
        <f t="shared" si="87"/>
        <v>0</v>
      </c>
      <c r="BE583" s="210"/>
      <c r="BF583" s="196">
        <f t="shared" si="88"/>
        <v>29.42</v>
      </c>
      <c r="BG583" s="210"/>
      <c r="BH583" s="210"/>
    </row>
    <row r="584" spans="1:60" hidden="1">
      <c r="A584" s="210" t="s">
        <v>3360</v>
      </c>
      <c r="B584" s="210" t="s">
        <v>1317</v>
      </c>
      <c r="C584" s="210" t="s">
        <v>1279</v>
      </c>
      <c r="D584" s="210" t="s">
        <v>1740</v>
      </c>
      <c r="E584" s="210" t="s">
        <v>129</v>
      </c>
      <c r="F584" s="210">
        <v>1</v>
      </c>
      <c r="G584" s="210">
        <v>0.33</v>
      </c>
      <c r="H584" s="210">
        <v>3</v>
      </c>
      <c r="I584" s="210">
        <v>33</v>
      </c>
      <c r="J584" s="210" t="s">
        <v>3361</v>
      </c>
      <c r="K584" s="210" t="s">
        <v>83</v>
      </c>
      <c r="L584" s="210">
        <v>33</v>
      </c>
      <c r="M584" s="210"/>
      <c r="N584" s="210" t="s">
        <v>1290</v>
      </c>
      <c r="O584" s="210"/>
      <c r="P584" s="210" t="s">
        <v>1799</v>
      </c>
      <c r="Q584" s="210" t="s">
        <v>129</v>
      </c>
      <c r="R584" s="210"/>
      <c r="S584" s="210" t="s">
        <v>111</v>
      </c>
      <c r="T584" s="210" t="s">
        <v>3362</v>
      </c>
      <c r="U584" s="115" t="s">
        <v>105</v>
      </c>
      <c r="V584" s="210" t="str">
        <f>IF(W584=0,"out of scope",(INDEX('CostModel Coef'!$C$17:$C$18,W584)))</f>
        <v>out of scope</v>
      </c>
      <c r="W584" s="210">
        <v>0</v>
      </c>
      <c r="X584" s="210"/>
      <c r="Y584" s="116">
        <f>IFERROR(VLOOKUP(C584,LF_lamp!$A$8:$AI$68,35,0)*F584,0)</f>
        <v>3.67</v>
      </c>
      <c r="Z584" s="210"/>
      <c r="AA584" s="229">
        <f>VLOOKUP(D584,LF_Ballast!$A$8:$N$220,14,FALSE)</f>
        <v>1.0249999999999999</v>
      </c>
      <c r="AB584" s="229" t="b">
        <f>VLOOKUP(D584,LF_Ballast!$A$8:$I$220,9,FALSE)="Dimming"</f>
        <v>0</v>
      </c>
      <c r="AC584" s="229" t="b">
        <f>VLOOKUP(D584,LF_Ballast!$A$8:$I$220,4,FALSE)="PS"</f>
        <v>0</v>
      </c>
      <c r="AD584" s="210"/>
      <c r="AE584" s="210">
        <f t="shared" si="81"/>
        <v>3</v>
      </c>
      <c r="AF584" s="184">
        <f t="shared" si="82"/>
        <v>0</v>
      </c>
      <c r="AG584" s="184">
        <f t="shared" si="83"/>
        <v>0</v>
      </c>
      <c r="AH584" s="184">
        <f>VLOOKUP($C584,LF_lamp!$A$8:$H$68,8,FALSE)*AE584</f>
        <v>96</v>
      </c>
      <c r="AI584" s="184">
        <f>VLOOKUP($C584,LF_lamp!$A$8:$H$68,8,FALSE)*AF584</f>
        <v>0</v>
      </c>
      <c r="AJ584" s="184">
        <f>VLOOKUP($C584,LF_lamp!$A$8:$H$68,8,FALSE)*AG584</f>
        <v>0</v>
      </c>
      <c r="AK584" s="184">
        <f t="shared" si="90"/>
        <v>0.33</v>
      </c>
      <c r="AL584" s="184">
        <f t="shared" si="84"/>
        <v>0</v>
      </c>
      <c r="AM584" s="184">
        <f t="shared" si="85"/>
        <v>0</v>
      </c>
      <c r="AN584" s="184"/>
      <c r="AO584" s="184" t="str">
        <f>IF($W584&gt;0,INDEX('CostModel Coef'!D$17:D$18,$W584),"")</f>
        <v/>
      </c>
      <c r="AP584" s="184" t="str">
        <f>IF($W584&gt;0,INDEX('CostModel Coef'!E$17:E$18,$W584),"")</f>
        <v/>
      </c>
      <c r="AQ584" s="184" t="str">
        <f>IF($W584&gt;0,INDEX('CostModel Coef'!F$17:F$18,$W584),"")</f>
        <v/>
      </c>
      <c r="AR584" s="184" t="str">
        <f>IF($W584&gt;0,INDEX('CostModel Coef'!G$17:G$18,$W584),"")</f>
        <v/>
      </c>
      <c r="AS584" s="184" t="str">
        <f>IF($W584&gt;0,INDEX('CostModel Coef'!H$17:H$18,$W584),"")</f>
        <v/>
      </c>
      <c r="AT584" s="184" t="str">
        <f>IF($W584&gt;0,INDEX('CostModel Coef'!I$17:I$18,$W584),"")</f>
        <v/>
      </c>
      <c r="AU584" s="184" t="str">
        <f>IF($W584&gt;0,INDEX('CostModel Coef'!J$17:J$18,$W584),"")</f>
        <v/>
      </c>
      <c r="AV584" s="184" t="str">
        <f>IF($W584&gt;0,INDEX('CostModel Coef'!K$17:K$18,$W584),"")</f>
        <v/>
      </c>
      <c r="AW584" s="184" t="str">
        <f>IF($W584&gt;0,INDEX('CostModel Coef'!L$17:L$18,$W584),"")</f>
        <v/>
      </c>
      <c r="AX584" s="184" t="str">
        <f>IF($W584&gt;0,INDEX('CostModel Coef'!M$17:M$18,$W584),"")</f>
        <v/>
      </c>
      <c r="AY584" s="184" t="str">
        <f>IF($W584&gt;0,INDEX('CostModel Coef'!N$17:N$18,$W584),"")</f>
        <v/>
      </c>
      <c r="AZ584" s="184" t="str">
        <f>IF($W584&gt;0,INDEX('CostModel Coef'!O$17:O$18,$W584),"")</f>
        <v/>
      </c>
      <c r="BA584" s="184"/>
      <c r="BB584" s="116">
        <f t="shared" si="89"/>
        <v>0</v>
      </c>
      <c r="BC584" s="116">
        <f t="shared" si="86"/>
        <v>0</v>
      </c>
      <c r="BD584" s="116">
        <f t="shared" si="87"/>
        <v>0</v>
      </c>
      <c r="BE584" s="210"/>
      <c r="BF584" s="196" t="str">
        <f t="shared" si="88"/>
        <v/>
      </c>
      <c r="BG584" s="210"/>
      <c r="BH584" s="210"/>
    </row>
    <row r="585" spans="1:60" hidden="1">
      <c r="A585" s="210" t="s">
        <v>3363</v>
      </c>
      <c r="B585" s="210" t="s">
        <v>1317</v>
      </c>
      <c r="C585" s="210" t="s">
        <v>1279</v>
      </c>
      <c r="D585" s="210" t="s">
        <v>1740</v>
      </c>
      <c r="E585" s="210" t="s">
        <v>129</v>
      </c>
      <c r="F585" s="210">
        <v>1</v>
      </c>
      <c r="G585" s="210">
        <v>0.5</v>
      </c>
      <c r="H585" s="210">
        <v>2</v>
      </c>
      <c r="I585" s="210">
        <v>35</v>
      </c>
      <c r="J585" s="210" t="s">
        <v>3364</v>
      </c>
      <c r="K585" s="210" t="s">
        <v>83</v>
      </c>
      <c r="L585" s="210">
        <v>35</v>
      </c>
      <c r="M585" s="210"/>
      <c r="N585" s="210" t="s">
        <v>1290</v>
      </c>
      <c r="O585" s="210"/>
      <c r="P585" s="210" t="s">
        <v>1799</v>
      </c>
      <c r="Q585" s="210" t="s">
        <v>129</v>
      </c>
      <c r="R585" s="210"/>
      <c r="S585" s="210" t="s">
        <v>111</v>
      </c>
      <c r="T585" s="210" t="s">
        <v>3365</v>
      </c>
      <c r="U585" s="115" t="s">
        <v>105</v>
      </c>
      <c r="V585" s="210" t="str">
        <f>IF(W585=0,"out of scope",(INDEX('CostModel Coef'!$C$17:$C$18,W585)))</f>
        <v>out of scope</v>
      </c>
      <c r="W585" s="210">
        <v>0</v>
      </c>
      <c r="X585" s="210"/>
      <c r="Y585" s="116">
        <f>IFERROR(VLOOKUP(C585,LF_lamp!$A$8:$AI$68,35,0)*F585,0)</f>
        <v>3.67</v>
      </c>
      <c r="Z585" s="210"/>
      <c r="AA585" s="229">
        <f>VLOOKUP(D585,LF_Ballast!$A$8:$N$220,14,FALSE)</f>
        <v>1.0249999999999999</v>
      </c>
      <c r="AB585" s="229" t="b">
        <f>VLOOKUP(D585,LF_Ballast!$A$8:$I$220,9,FALSE)="Dimming"</f>
        <v>0</v>
      </c>
      <c r="AC585" s="229" t="b">
        <f>VLOOKUP(D585,LF_Ballast!$A$8:$I$220,4,FALSE)="PS"</f>
        <v>0</v>
      </c>
      <c r="AD585" s="210"/>
      <c r="AE585" s="210">
        <f t="shared" ref="AE585:AE648" si="91">IF(ISNUMBER($H585),$H585,IF($H585="1+2",1,IF($H585="2+3",2,IF($H585="4+4+2",4,0))))</f>
        <v>2</v>
      </c>
      <c r="AF585" s="184">
        <f t="shared" ref="AF585:AF648" si="92">IF($H585="1+2",2,IF($H585="2+3",3,IF($H585="4+4+2",4,0)))</f>
        <v>0</v>
      </c>
      <c r="AG585" s="184">
        <f t="shared" ref="AG585:AG648" si="93">IF($H585="4+4+2",2,0)</f>
        <v>0</v>
      </c>
      <c r="AH585" s="184">
        <f>VLOOKUP($C585,LF_lamp!$A$8:$H$68,8,FALSE)*AE585</f>
        <v>64</v>
      </c>
      <c r="AI585" s="184">
        <f>VLOOKUP($C585,LF_lamp!$A$8:$H$68,8,FALSE)*AF585</f>
        <v>0</v>
      </c>
      <c r="AJ585" s="184">
        <f>VLOOKUP($C585,LF_lamp!$A$8:$H$68,8,FALSE)*AG585</f>
        <v>0</v>
      </c>
      <c r="AK585" s="184">
        <f t="shared" si="90"/>
        <v>0.5</v>
      </c>
      <c r="AL585" s="184">
        <f t="shared" ref="AL585:AL648" si="94">IF(ISNUMBER($H585),0,IF(AF585&gt;0,1,0))</f>
        <v>0</v>
      </c>
      <c r="AM585" s="184">
        <f t="shared" ref="AM585:AM648" si="95">IF(ISNUMBER($H585),0,IF(AG585&gt;0,1,0))</f>
        <v>0</v>
      </c>
      <c r="AN585" s="184"/>
      <c r="AO585" s="184" t="str">
        <f>IF($W585&gt;0,INDEX('CostModel Coef'!D$17:D$18,$W585),"")</f>
        <v/>
      </c>
      <c r="AP585" s="184" t="str">
        <f>IF($W585&gt;0,INDEX('CostModel Coef'!E$17:E$18,$W585),"")</f>
        <v/>
      </c>
      <c r="AQ585" s="184" t="str">
        <f>IF($W585&gt;0,INDEX('CostModel Coef'!F$17:F$18,$W585),"")</f>
        <v/>
      </c>
      <c r="AR585" s="184" t="str">
        <f>IF($W585&gt;0,INDEX('CostModel Coef'!G$17:G$18,$W585),"")</f>
        <v/>
      </c>
      <c r="AS585" s="184" t="str">
        <f>IF($W585&gt;0,INDEX('CostModel Coef'!H$17:H$18,$W585),"")</f>
        <v/>
      </c>
      <c r="AT585" s="184" t="str">
        <f>IF($W585&gt;0,INDEX('CostModel Coef'!I$17:I$18,$W585),"")</f>
        <v/>
      </c>
      <c r="AU585" s="184" t="str">
        <f>IF($W585&gt;0,INDEX('CostModel Coef'!J$17:J$18,$W585),"")</f>
        <v/>
      </c>
      <c r="AV585" s="184" t="str">
        <f>IF($W585&gt;0,INDEX('CostModel Coef'!K$17:K$18,$W585),"")</f>
        <v/>
      </c>
      <c r="AW585" s="184" t="str">
        <f>IF($W585&gt;0,INDEX('CostModel Coef'!L$17:L$18,$W585),"")</f>
        <v/>
      </c>
      <c r="AX585" s="184" t="str">
        <f>IF($W585&gt;0,INDEX('CostModel Coef'!M$17:M$18,$W585),"")</f>
        <v/>
      </c>
      <c r="AY585" s="184" t="str">
        <f>IF($W585&gt;0,INDEX('CostModel Coef'!N$17:N$18,$W585),"")</f>
        <v/>
      </c>
      <c r="AZ585" s="184" t="str">
        <f>IF($W585&gt;0,INDEX('CostModel Coef'!O$17:O$18,$W585),"")</f>
        <v/>
      </c>
      <c r="BA585" s="184"/>
      <c r="BB585" s="116">
        <f t="shared" si="89"/>
        <v>0</v>
      </c>
      <c r="BC585" s="116">
        <f t="shared" ref="BC585:BC648" si="96">IFERROR(IF(AF585&gt;0,(AO585+AP585*AI585+IF(W585=1,AS585*AA585,AZ585)+IF(AB585,AV585,0)+IF(AC585,AW585,0)+AX585)*AL585,0),0)</f>
        <v>0</v>
      </c>
      <c r="BD585" s="116">
        <f t="shared" ref="BD585:BD648" si="97">IFERROR(IF(AG585&gt;0,(AO585+AP585*AJ585+IF(W585=1,AS585*AA585,AZ585)+IF(AB585,AV585,0)+IF(AC585,AW585,0)+AX585)*AM585,0),0)</f>
        <v>0</v>
      </c>
      <c r="BE585" s="210"/>
      <c r="BF585" s="196" t="str">
        <f t="shared" ref="BF585:BF648" si="98">IF(AND(Y585&gt;0,BB585&gt;0),ROUND(Y585+BB585+BC585+BD585,2),"")</f>
        <v/>
      </c>
      <c r="BG585" s="210"/>
      <c r="BH585" s="210"/>
    </row>
    <row r="586" spans="1:60" hidden="1">
      <c r="A586" s="210" t="s">
        <v>3366</v>
      </c>
      <c r="B586" s="210" t="s">
        <v>1317</v>
      </c>
      <c r="C586" s="210" t="s">
        <v>1279</v>
      </c>
      <c r="D586" s="210" t="s">
        <v>1740</v>
      </c>
      <c r="E586" s="210" t="s">
        <v>129</v>
      </c>
      <c r="F586" s="210">
        <v>1</v>
      </c>
      <c r="G586" s="210">
        <v>1</v>
      </c>
      <c r="H586" s="210">
        <v>1</v>
      </c>
      <c r="I586" s="210">
        <v>39</v>
      </c>
      <c r="J586" s="210" t="s">
        <v>3367</v>
      </c>
      <c r="K586" s="210" t="s">
        <v>83</v>
      </c>
      <c r="L586" s="210">
        <v>39</v>
      </c>
      <c r="M586" s="210"/>
      <c r="N586" s="210" t="s">
        <v>1290</v>
      </c>
      <c r="O586" s="210"/>
      <c r="P586" s="210" t="s">
        <v>1799</v>
      </c>
      <c r="Q586" s="210" t="s">
        <v>129</v>
      </c>
      <c r="R586" s="210"/>
      <c r="S586" s="210" t="s">
        <v>111</v>
      </c>
      <c r="T586" s="210" t="s">
        <v>3368</v>
      </c>
      <c r="U586" s="115" t="s">
        <v>105</v>
      </c>
      <c r="V586" s="210" t="str">
        <f>IF(W586=0,"out of scope",(INDEX('CostModel Coef'!$C$17:$C$18,W586)))</f>
        <v>out of scope</v>
      </c>
      <c r="W586" s="210">
        <v>0</v>
      </c>
      <c r="X586" s="210"/>
      <c r="Y586" s="116">
        <f>IFERROR(VLOOKUP(C586,LF_lamp!$A$8:$AI$68,35,0)*F586,0)</f>
        <v>3.67</v>
      </c>
      <c r="Z586" s="210"/>
      <c r="AA586" s="229">
        <f>VLOOKUP(D586,LF_Ballast!$A$8:$N$220,14,FALSE)</f>
        <v>1.0249999999999999</v>
      </c>
      <c r="AB586" s="229" t="b">
        <f>VLOOKUP(D586,LF_Ballast!$A$8:$I$220,9,FALSE)="Dimming"</f>
        <v>0</v>
      </c>
      <c r="AC586" s="229" t="b">
        <f>VLOOKUP(D586,LF_Ballast!$A$8:$I$220,4,FALSE)="PS"</f>
        <v>0</v>
      </c>
      <c r="AD586" s="210"/>
      <c r="AE586" s="210">
        <f t="shared" si="91"/>
        <v>1</v>
      </c>
      <c r="AF586" s="184">
        <f t="shared" si="92"/>
        <v>0</v>
      </c>
      <c r="AG586" s="184">
        <f t="shared" si="93"/>
        <v>0</v>
      </c>
      <c r="AH586" s="184">
        <f>VLOOKUP($C586,LF_lamp!$A$8:$H$68,8,FALSE)*AE586</f>
        <v>32</v>
      </c>
      <c r="AI586" s="184">
        <f>VLOOKUP($C586,LF_lamp!$A$8:$H$68,8,FALSE)*AF586</f>
        <v>0</v>
      </c>
      <c r="AJ586" s="184">
        <f>VLOOKUP($C586,LF_lamp!$A$8:$H$68,8,FALSE)*AG586</f>
        <v>0</v>
      </c>
      <c r="AK586" s="184">
        <f t="shared" si="90"/>
        <v>1</v>
      </c>
      <c r="AL586" s="184">
        <f t="shared" si="94"/>
        <v>0</v>
      </c>
      <c r="AM586" s="184">
        <f t="shared" si="95"/>
        <v>0</v>
      </c>
      <c r="AN586" s="184"/>
      <c r="AO586" s="184" t="str">
        <f>IF($W586&gt;0,INDEX('CostModel Coef'!D$17:D$18,$W586),"")</f>
        <v/>
      </c>
      <c r="AP586" s="184" t="str">
        <f>IF($W586&gt;0,INDEX('CostModel Coef'!E$17:E$18,$W586),"")</f>
        <v/>
      </c>
      <c r="AQ586" s="184" t="str">
        <f>IF($W586&gt;0,INDEX('CostModel Coef'!F$17:F$18,$W586),"")</f>
        <v/>
      </c>
      <c r="AR586" s="184" t="str">
        <f>IF($W586&gt;0,INDEX('CostModel Coef'!G$17:G$18,$W586),"")</f>
        <v/>
      </c>
      <c r="AS586" s="184" t="str">
        <f>IF($W586&gt;0,INDEX('CostModel Coef'!H$17:H$18,$W586),"")</f>
        <v/>
      </c>
      <c r="AT586" s="184" t="str">
        <f>IF($W586&gt;0,INDEX('CostModel Coef'!I$17:I$18,$W586),"")</f>
        <v/>
      </c>
      <c r="AU586" s="184" t="str">
        <f>IF($W586&gt;0,INDEX('CostModel Coef'!J$17:J$18,$W586),"")</f>
        <v/>
      </c>
      <c r="AV586" s="184" t="str">
        <f>IF($W586&gt;0,INDEX('CostModel Coef'!K$17:K$18,$W586),"")</f>
        <v/>
      </c>
      <c r="AW586" s="184" t="str">
        <f>IF($W586&gt;0,INDEX('CostModel Coef'!L$17:L$18,$W586),"")</f>
        <v/>
      </c>
      <c r="AX586" s="184" t="str">
        <f>IF($W586&gt;0,INDEX('CostModel Coef'!M$17:M$18,$W586),"")</f>
        <v/>
      </c>
      <c r="AY586" s="184" t="str">
        <f>IF($W586&gt;0,INDEX('CostModel Coef'!N$17:N$18,$W586),"")</f>
        <v/>
      </c>
      <c r="AZ586" s="184" t="str">
        <f>IF($W586&gt;0,INDEX('CostModel Coef'!O$17:O$18,$W586),"")</f>
        <v/>
      </c>
      <c r="BA586" s="184"/>
      <c r="BB586" s="116">
        <f t="shared" ref="BB586:BB649" si="99">IFERROR((AO586+AP586*AH586+IF(W586=1,AS586*AA586,AZ586)+IF(AB586,AV586,0)+IF(AC586,AW586,0)+AX586)*AK586,0)</f>
        <v>0</v>
      </c>
      <c r="BC586" s="116">
        <f t="shared" si="96"/>
        <v>0</v>
      </c>
      <c r="BD586" s="116">
        <f t="shared" si="97"/>
        <v>0</v>
      </c>
      <c r="BE586" s="210"/>
      <c r="BF586" s="196" t="str">
        <f t="shared" si="98"/>
        <v/>
      </c>
      <c r="BG586" s="210"/>
      <c r="BH586" s="210"/>
    </row>
    <row r="587" spans="1:60" hidden="1">
      <c r="A587" s="210" t="s">
        <v>3369</v>
      </c>
      <c r="B587" s="210" t="s">
        <v>1317</v>
      </c>
      <c r="C587" s="210" t="s">
        <v>1279</v>
      </c>
      <c r="D587" s="210" t="s">
        <v>1740</v>
      </c>
      <c r="E587" s="210" t="s">
        <v>129</v>
      </c>
      <c r="F587" s="210">
        <v>2</v>
      </c>
      <c r="G587" s="210">
        <v>1</v>
      </c>
      <c r="H587" s="210">
        <v>2</v>
      </c>
      <c r="I587" s="210">
        <v>70</v>
      </c>
      <c r="J587" s="210" t="s">
        <v>3370</v>
      </c>
      <c r="K587" s="210" t="s">
        <v>83</v>
      </c>
      <c r="L587" s="210">
        <v>70</v>
      </c>
      <c r="M587" s="210"/>
      <c r="N587" s="210" t="s">
        <v>1290</v>
      </c>
      <c r="O587" s="210"/>
      <c r="P587" s="210" t="s">
        <v>1799</v>
      </c>
      <c r="Q587" s="210" t="s">
        <v>129</v>
      </c>
      <c r="R587" s="210"/>
      <c r="S587" s="210" t="s">
        <v>111</v>
      </c>
      <c r="T587" s="210" t="s">
        <v>3371</v>
      </c>
      <c r="U587" s="115" t="s">
        <v>105</v>
      </c>
      <c r="V587" s="210" t="str">
        <f>IF(W587=0,"out of scope",(INDEX('CostModel Coef'!$C$17:$C$18,W587)))</f>
        <v>out of scope</v>
      </c>
      <c r="W587" s="210">
        <v>0</v>
      </c>
      <c r="X587" s="210"/>
      <c r="Y587" s="116">
        <f>IFERROR(VLOOKUP(C587,LF_lamp!$A$8:$AI$68,35,0)*F587,0)</f>
        <v>7.34</v>
      </c>
      <c r="Z587" s="210"/>
      <c r="AA587" s="229">
        <f>VLOOKUP(D587,LF_Ballast!$A$8:$N$220,14,FALSE)</f>
        <v>1.0249999999999999</v>
      </c>
      <c r="AB587" s="229" t="b">
        <f>VLOOKUP(D587,LF_Ballast!$A$8:$I$220,9,FALSE)="Dimming"</f>
        <v>0</v>
      </c>
      <c r="AC587" s="229" t="b">
        <f>VLOOKUP(D587,LF_Ballast!$A$8:$I$220,4,FALSE)="PS"</f>
        <v>0</v>
      </c>
      <c r="AD587" s="210"/>
      <c r="AE587" s="210">
        <f t="shared" si="91"/>
        <v>2</v>
      </c>
      <c r="AF587" s="184">
        <f t="shared" si="92"/>
        <v>0</v>
      </c>
      <c r="AG587" s="184">
        <f t="shared" si="93"/>
        <v>0</v>
      </c>
      <c r="AH587" s="184">
        <f>VLOOKUP($C587,LF_lamp!$A$8:$H$68,8,FALSE)*AE587</f>
        <v>64</v>
      </c>
      <c r="AI587" s="184">
        <f>VLOOKUP($C587,LF_lamp!$A$8:$H$68,8,FALSE)*AF587</f>
        <v>0</v>
      </c>
      <c r="AJ587" s="184">
        <f>VLOOKUP($C587,LF_lamp!$A$8:$H$68,8,FALSE)*AG587</f>
        <v>0</v>
      </c>
      <c r="AK587" s="184">
        <f t="shared" si="90"/>
        <v>1</v>
      </c>
      <c r="AL587" s="184">
        <f t="shared" si="94"/>
        <v>0</v>
      </c>
      <c r="AM587" s="184">
        <f t="shared" si="95"/>
        <v>0</v>
      </c>
      <c r="AN587" s="184"/>
      <c r="AO587" s="184" t="str">
        <f>IF($W587&gt;0,INDEX('CostModel Coef'!D$17:D$18,$W587),"")</f>
        <v/>
      </c>
      <c r="AP587" s="184" t="str">
        <f>IF($W587&gt;0,INDEX('CostModel Coef'!E$17:E$18,$W587),"")</f>
        <v/>
      </c>
      <c r="AQ587" s="184" t="str">
        <f>IF($W587&gt;0,INDEX('CostModel Coef'!F$17:F$18,$W587),"")</f>
        <v/>
      </c>
      <c r="AR587" s="184" t="str">
        <f>IF($W587&gt;0,INDEX('CostModel Coef'!G$17:G$18,$W587),"")</f>
        <v/>
      </c>
      <c r="AS587" s="184" t="str">
        <f>IF($W587&gt;0,INDEX('CostModel Coef'!H$17:H$18,$W587),"")</f>
        <v/>
      </c>
      <c r="AT587" s="184" t="str">
        <f>IF($W587&gt;0,INDEX('CostModel Coef'!I$17:I$18,$W587),"")</f>
        <v/>
      </c>
      <c r="AU587" s="184" t="str">
        <f>IF($W587&gt;0,INDEX('CostModel Coef'!J$17:J$18,$W587),"")</f>
        <v/>
      </c>
      <c r="AV587" s="184" t="str">
        <f>IF($W587&gt;0,INDEX('CostModel Coef'!K$17:K$18,$W587),"")</f>
        <v/>
      </c>
      <c r="AW587" s="184" t="str">
        <f>IF($W587&gt;0,INDEX('CostModel Coef'!L$17:L$18,$W587),"")</f>
        <v/>
      </c>
      <c r="AX587" s="184" t="str">
        <f>IF($W587&gt;0,INDEX('CostModel Coef'!M$17:M$18,$W587),"")</f>
        <v/>
      </c>
      <c r="AY587" s="184" t="str">
        <f>IF($W587&gt;0,INDEX('CostModel Coef'!N$17:N$18,$W587),"")</f>
        <v/>
      </c>
      <c r="AZ587" s="184" t="str">
        <f>IF($W587&gt;0,INDEX('CostModel Coef'!O$17:O$18,$W587),"")</f>
        <v/>
      </c>
      <c r="BA587" s="184"/>
      <c r="BB587" s="116">
        <f t="shared" si="99"/>
        <v>0</v>
      </c>
      <c r="BC587" s="116">
        <f t="shared" si="96"/>
        <v>0</v>
      </c>
      <c r="BD587" s="116">
        <f t="shared" si="97"/>
        <v>0</v>
      </c>
      <c r="BE587" s="210"/>
      <c r="BF587" s="196" t="str">
        <f t="shared" si="98"/>
        <v/>
      </c>
      <c r="BG587" s="210"/>
      <c r="BH587" s="210"/>
    </row>
    <row r="588" spans="1:60" hidden="1">
      <c r="A588" s="210" t="s">
        <v>3372</v>
      </c>
      <c r="B588" s="210" t="s">
        <v>1317</v>
      </c>
      <c r="C588" s="210" t="s">
        <v>1279</v>
      </c>
      <c r="D588" s="210" t="s">
        <v>1740</v>
      </c>
      <c r="E588" s="210" t="s">
        <v>129</v>
      </c>
      <c r="F588" s="210">
        <v>3</v>
      </c>
      <c r="G588" s="210">
        <v>1</v>
      </c>
      <c r="H588" s="210">
        <v>3</v>
      </c>
      <c r="I588" s="210">
        <v>98</v>
      </c>
      <c r="J588" s="210" t="s">
        <v>3373</v>
      </c>
      <c r="K588" s="210" t="s">
        <v>83</v>
      </c>
      <c r="L588" s="210">
        <v>98</v>
      </c>
      <c r="M588" s="210"/>
      <c r="N588" s="210" t="s">
        <v>1290</v>
      </c>
      <c r="O588" s="210"/>
      <c r="P588" s="210" t="s">
        <v>1799</v>
      </c>
      <c r="Q588" s="210" t="s">
        <v>129</v>
      </c>
      <c r="R588" s="210"/>
      <c r="S588" s="210" t="s">
        <v>111</v>
      </c>
      <c r="T588" s="210" t="s">
        <v>3374</v>
      </c>
      <c r="U588" s="115" t="s">
        <v>105</v>
      </c>
      <c r="V588" s="210" t="str">
        <f>IF(W588=0,"out of scope",(INDEX('CostModel Coef'!$C$17:$C$18,W588)))</f>
        <v>out of scope</v>
      </c>
      <c r="W588" s="210">
        <v>0</v>
      </c>
      <c r="X588" s="210"/>
      <c r="Y588" s="116">
        <f>IFERROR(VLOOKUP(C588,LF_lamp!$A$8:$AI$68,35,0)*F588,0)</f>
        <v>11.01</v>
      </c>
      <c r="Z588" s="210"/>
      <c r="AA588" s="229">
        <f>VLOOKUP(D588,LF_Ballast!$A$8:$N$220,14,FALSE)</f>
        <v>1.0249999999999999</v>
      </c>
      <c r="AB588" s="229" t="b">
        <f>VLOOKUP(D588,LF_Ballast!$A$8:$I$220,9,FALSE)="Dimming"</f>
        <v>0</v>
      </c>
      <c r="AC588" s="229" t="b">
        <f>VLOOKUP(D588,LF_Ballast!$A$8:$I$220,4,FALSE)="PS"</f>
        <v>0</v>
      </c>
      <c r="AD588" s="210"/>
      <c r="AE588" s="210">
        <f t="shared" si="91"/>
        <v>3</v>
      </c>
      <c r="AF588" s="184">
        <f t="shared" si="92"/>
        <v>0</v>
      </c>
      <c r="AG588" s="184">
        <f t="shared" si="93"/>
        <v>0</v>
      </c>
      <c r="AH588" s="184">
        <f>VLOOKUP($C588,LF_lamp!$A$8:$H$68,8,FALSE)*AE588</f>
        <v>96</v>
      </c>
      <c r="AI588" s="184">
        <f>VLOOKUP($C588,LF_lamp!$A$8:$H$68,8,FALSE)*AF588</f>
        <v>0</v>
      </c>
      <c r="AJ588" s="184">
        <f>VLOOKUP($C588,LF_lamp!$A$8:$H$68,8,FALSE)*AG588</f>
        <v>0</v>
      </c>
      <c r="AK588" s="184">
        <f t="shared" si="90"/>
        <v>1</v>
      </c>
      <c r="AL588" s="184">
        <f t="shared" si="94"/>
        <v>0</v>
      </c>
      <c r="AM588" s="184">
        <f t="shared" si="95"/>
        <v>0</v>
      </c>
      <c r="AN588" s="184"/>
      <c r="AO588" s="184" t="str">
        <f>IF($W588&gt;0,INDEX('CostModel Coef'!D$17:D$18,$W588),"")</f>
        <v/>
      </c>
      <c r="AP588" s="184" t="str">
        <f>IF($W588&gt;0,INDEX('CostModel Coef'!E$17:E$18,$W588),"")</f>
        <v/>
      </c>
      <c r="AQ588" s="184" t="str">
        <f>IF($W588&gt;0,INDEX('CostModel Coef'!F$17:F$18,$W588),"")</f>
        <v/>
      </c>
      <c r="AR588" s="184" t="str">
        <f>IF($W588&gt;0,INDEX('CostModel Coef'!G$17:G$18,$W588),"")</f>
        <v/>
      </c>
      <c r="AS588" s="184" t="str">
        <f>IF($W588&gt;0,INDEX('CostModel Coef'!H$17:H$18,$W588),"")</f>
        <v/>
      </c>
      <c r="AT588" s="184" t="str">
        <f>IF($W588&gt;0,INDEX('CostModel Coef'!I$17:I$18,$W588),"")</f>
        <v/>
      </c>
      <c r="AU588" s="184" t="str">
        <f>IF($W588&gt;0,INDEX('CostModel Coef'!J$17:J$18,$W588),"")</f>
        <v/>
      </c>
      <c r="AV588" s="184" t="str">
        <f>IF($W588&gt;0,INDEX('CostModel Coef'!K$17:K$18,$W588),"")</f>
        <v/>
      </c>
      <c r="AW588" s="184" t="str">
        <f>IF($W588&gt;0,INDEX('CostModel Coef'!L$17:L$18,$W588),"")</f>
        <v/>
      </c>
      <c r="AX588" s="184" t="str">
        <f>IF($W588&gt;0,INDEX('CostModel Coef'!M$17:M$18,$W588),"")</f>
        <v/>
      </c>
      <c r="AY588" s="184" t="str">
        <f>IF($W588&gt;0,INDEX('CostModel Coef'!N$17:N$18,$W588),"")</f>
        <v/>
      </c>
      <c r="AZ588" s="184" t="str">
        <f>IF($W588&gt;0,INDEX('CostModel Coef'!O$17:O$18,$W588),"")</f>
        <v/>
      </c>
      <c r="BA588" s="184"/>
      <c r="BB588" s="116">
        <f t="shared" si="99"/>
        <v>0</v>
      </c>
      <c r="BC588" s="116">
        <f t="shared" si="96"/>
        <v>0</v>
      </c>
      <c r="BD588" s="116">
        <f t="shared" si="97"/>
        <v>0</v>
      </c>
      <c r="BE588" s="210"/>
      <c r="BF588" s="196" t="str">
        <f t="shared" si="98"/>
        <v/>
      </c>
      <c r="BG588" s="210"/>
      <c r="BH588" s="210"/>
    </row>
    <row r="589" spans="1:60" hidden="1">
      <c r="A589" s="210" t="s">
        <v>3375</v>
      </c>
      <c r="B589" s="210" t="s">
        <v>1317</v>
      </c>
      <c r="C589" s="210" t="s">
        <v>1279</v>
      </c>
      <c r="D589" s="210" t="s">
        <v>1742</v>
      </c>
      <c r="E589" s="210" t="s">
        <v>129</v>
      </c>
      <c r="F589" s="210">
        <v>1</v>
      </c>
      <c r="G589" s="210">
        <v>0.25</v>
      </c>
      <c r="H589" s="210">
        <v>4</v>
      </c>
      <c r="I589" s="210">
        <v>30</v>
      </c>
      <c r="J589" s="210" t="s">
        <v>3376</v>
      </c>
      <c r="K589" s="210" t="s">
        <v>83</v>
      </c>
      <c r="L589" s="210">
        <v>30</v>
      </c>
      <c r="M589" s="210"/>
      <c r="N589" s="210" t="s">
        <v>1290</v>
      </c>
      <c r="O589" s="210"/>
      <c r="P589" s="210" t="s">
        <v>1799</v>
      </c>
      <c r="Q589" s="210" t="s">
        <v>129</v>
      </c>
      <c r="R589" s="210"/>
      <c r="S589" s="210" t="s">
        <v>111</v>
      </c>
      <c r="T589" s="210" t="s">
        <v>3377</v>
      </c>
      <c r="U589" s="115" t="s">
        <v>105</v>
      </c>
      <c r="V589" s="210" t="str">
        <f>IF(W589=0,"out of scope",(INDEX('CostModel Coef'!$C$17:$C$18,W589)))</f>
        <v>out of scope</v>
      </c>
      <c r="W589" s="210">
        <v>0</v>
      </c>
      <c r="X589" s="210"/>
      <c r="Y589" s="116">
        <f>IFERROR(VLOOKUP(C589,LF_lamp!$A$8:$AI$68,35,0)*F589,0)</f>
        <v>3.67</v>
      </c>
      <c r="Z589" s="210"/>
      <c r="AA589" s="229">
        <f>VLOOKUP(D589,LF_Ballast!$A$8:$N$220,14,FALSE)</f>
        <v>0.9</v>
      </c>
      <c r="AB589" s="229" t="b">
        <f>VLOOKUP(D589,LF_Ballast!$A$8:$I$220,9,FALSE)="Dimming"</f>
        <v>0</v>
      </c>
      <c r="AC589" s="229" t="b">
        <f>VLOOKUP(D589,LF_Ballast!$A$8:$I$220,4,FALSE)="PS"</f>
        <v>0</v>
      </c>
      <c r="AD589" s="210"/>
      <c r="AE589" s="210">
        <f t="shared" si="91"/>
        <v>4</v>
      </c>
      <c r="AF589" s="184">
        <f t="shared" si="92"/>
        <v>0</v>
      </c>
      <c r="AG589" s="184">
        <f t="shared" si="93"/>
        <v>0</v>
      </c>
      <c r="AH589" s="184">
        <f>VLOOKUP($C589,LF_lamp!$A$8:$H$68,8,FALSE)*AE589</f>
        <v>128</v>
      </c>
      <c r="AI589" s="184">
        <f>VLOOKUP($C589,LF_lamp!$A$8:$H$68,8,FALSE)*AF589</f>
        <v>0</v>
      </c>
      <c r="AJ589" s="184">
        <f>VLOOKUP($C589,LF_lamp!$A$8:$H$68,8,FALSE)*AG589</f>
        <v>0</v>
      </c>
      <c r="AK589" s="184">
        <f t="shared" si="90"/>
        <v>0.25</v>
      </c>
      <c r="AL589" s="184">
        <f t="shared" si="94"/>
        <v>0</v>
      </c>
      <c r="AM589" s="184">
        <f t="shared" si="95"/>
        <v>0</v>
      </c>
      <c r="AN589" s="184"/>
      <c r="AO589" s="184" t="str">
        <f>IF($W589&gt;0,INDEX('CostModel Coef'!D$17:D$18,$W589),"")</f>
        <v/>
      </c>
      <c r="AP589" s="184" t="str">
        <f>IF($W589&gt;0,INDEX('CostModel Coef'!E$17:E$18,$W589),"")</f>
        <v/>
      </c>
      <c r="AQ589" s="184" t="str">
        <f>IF($W589&gt;0,INDEX('CostModel Coef'!F$17:F$18,$W589),"")</f>
        <v/>
      </c>
      <c r="AR589" s="184" t="str">
        <f>IF($W589&gt;0,INDEX('CostModel Coef'!G$17:G$18,$W589),"")</f>
        <v/>
      </c>
      <c r="AS589" s="184" t="str">
        <f>IF($W589&gt;0,INDEX('CostModel Coef'!H$17:H$18,$W589),"")</f>
        <v/>
      </c>
      <c r="AT589" s="184" t="str">
        <f>IF($W589&gt;0,INDEX('CostModel Coef'!I$17:I$18,$W589),"")</f>
        <v/>
      </c>
      <c r="AU589" s="184" t="str">
        <f>IF($W589&gt;0,INDEX('CostModel Coef'!J$17:J$18,$W589),"")</f>
        <v/>
      </c>
      <c r="AV589" s="184" t="str">
        <f>IF($W589&gt;0,INDEX('CostModel Coef'!K$17:K$18,$W589),"")</f>
        <v/>
      </c>
      <c r="AW589" s="184" t="str">
        <f>IF($W589&gt;0,INDEX('CostModel Coef'!L$17:L$18,$W589),"")</f>
        <v/>
      </c>
      <c r="AX589" s="184" t="str">
        <f>IF($W589&gt;0,INDEX('CostModel Coef'!M$17:M$18,$W589),"")</f>
        <v/>
      </c>
      <c r="AY589" s="184" t="str">
        <f>IF($W589&gt;0,INDEX('CostModel Coef'!N$17:N$18,$W589),"")</f>
        <v/>
      </c>
      <c r="AZ589" s="184" t="str">
        <f>IF($W589&gt;0,INDEX('CostModel Coef'!O$17:O$18,$W589),"")</f>
        <v/>
      </c>
      <c r="BA589" s="184"/>
      <c r="BB589" s="116">
        <f t="shared" si="99"/>
        <v>0</v>
      </c>
      <c r="BC589" s="116">
        <f t="shared" si="96"/>
        <v>0</v>
      </c>
      <c r="BD589" s="116">
        <f t="shared" si="97"/>
        <v>0</v>
      </c>
      <c r="BE589" s="210"/>
      <c r="BF589" s="196" t="str">
        <f t="shared" si="98"/>
        <v/>
      </c>
      <c r="BG589" s="210"/>
      <c r="BH589" s="210"/>
    </row>
    <row r="590" spans="1:60" hidden="1">
      <c r="A590" s="210" t="s">
        <v>3378</v>
      </c>
      <c r="B590" s="210" t="s">
        <v>1317</v>
      </c>
      <c r="C590" s="210" t="s">
        <v>1279</v>
      </c>
      <c r="D590" s="210" t="s">
        <v>1742</v>
      </c>
      <c r="E590" s="210" t="s">
        <v>129</v>
      </c>
      <c r="F590" s="210">
        <v>1</v>
      </c>
      <c r="G590" s="210">
        <v>0.5</v>
      </c>
      <c r="H590" s="210">
        <v>2</v>
      </c>
      <c r="I590" s="210">
        <v>30</v>
      </c>
      <c r="J590" s="210" t="s">
        <v>3379</v>
      </c>
      <c r="K590" s="210" t="s">
        <v>83</v>
      </c>
      <c r="L590" s="210">
        <v>30</v>
      </c>
      <c r="M590" s="210"/>
      <c r="N590" s="210" t="s">
        <v>1290</v>
      </c>
      <c r="O590" s="210"/>
      <c r="P590" s="210" t="s">
        <v>1799</v>
      </c>
      <c r="Q590" s="210" t="s">
        <v>129</v>
      </c>
      <c r="R590" s="210"/>
      <c r="S590" s="210" t="s">
        <v>111</v>
      </c>
      <c r="T590" s="210" t="s">
        <v>3380</v>
      </c>
      <c r="U590" s="115" t="s">
        <v>105</v>
      </c>
      <c r="V590" s="210" t="str">
        <f>IF(W590=0,"out of scope",(INDEX('CostModel Coef'!$C$17:$C$18,W590)))</f>
        <v>out of scope</v>
      </c>
      <c r="W590" s="210">
        <v>0</v>
      </c>
      <c r="X590" s="210"/>
      <c r="Y590" s="116">
        <f>IFERROR(VLOOKUP(C590,LF_lamp!$A$8:$AI$68,35,0)*F590,0)</f>
        <v>3.67</v>
      </c>
      <c r="Z590" s="210"/>
      <c r="AA590" s="229">
        <f>VLOOKUP(D590,LF_Ballast!$A$8:$N$220,14,FALSE)</f>
        <v>0.9</v>
      </c>
      <c r="AB590" s="229" t="b">
        <f>VLOOKUP(D590,LF_Ballast!$A$8:$I$220,9,FALSE)="Dimming"</f>
        <v>0</v>
      </c>
      <c r="AC590" s="229" t="b">
        <f>VLOOKUP(D590,LF_Ballast!$A$8:$I$220,4,FALSE)="PS"</f>
        <v>0</v>
      </c>
      <c r="AD590" s="210"/>
      <c r="AE590" s="210">
        <f t="shared" si="91"/>
        <v>2</v>
      </c>
      <c r="AF590" s="184">
        <f t="shared" si="92"/>
        <v>0</v>
      </c>
      <c r="AG590" s="184">
        <f t="shared" si="93"/>
        <v>0</v>
      </c>
      <c r="AH590" s="184">
        <f>VLOOKUP($C590,LF_lamp!$A$8:$H$68,8,FALSE)*AE590</f>
        <v>64</v>
      </c>
      <c r="AI590" s="184">
        <f>VLOOKUP($C590,LF_lamp!$A$8:$H$68,8,FALSE)*AF590</f>
        <v>0</v>
      </c>
      <c r="AJ590" s="184">
        <f>VLOOKUP($C590,LF_lamp!$A$8:$H$68,8,FALSE)*AG590</f>
        <v>0</v>
      </c>
      <c r="AK590" s="184">
        <f t="shared" si="90"/>
        <v>0.5</v>
      </c>
      <c r="AL590" s="184">
        <f t="shared" si="94"/>
        <v>0</v>
      </c>
      <c r="AM590" s="184">
        <f t="shared" si="95"/>
        <v>0</v>
      </c>
      <c r="AN590" s="184"/>
      <c r="AO590" s="184" t="str">
        <f>IF($W590&gt;0,INDEX('CostModel Coef'!D$17:D$18,$W590),"")</f>
        <v/>
      </c>
      <c r="AP590" s="184" t="str">
        <f>IF($W590&gt;0,INDEX('CostModel Coef'!E$17:E$18,$W590),"")</f>
        <v/>
      </c>
      <c r="AQ590" s="184" t="str">
        <f>IF($W590&gt;0,INDEX('CostModel Coef'!F$17:F$18,$W590),"")</f>
        <v/>
      </c>
      <c r="AR590" s="184" t="str">
        <f>IF($W590&gt;0,INDEX('CostModel Coef'!G$17:G$18,$W590),"")</f>
        <v/>
      </c>
      <c r="AS590" s="184" t="str">
        <f>IF($W590&gt;0,INDEX('CostModel Coef'!H$17:H$18,$W590),"")</f>
        <v/>
      </c>
      <c r="AT590" s="184" t="str">
        <f>IF($W590&gt;0,INDEX('CostModel Coef'!I$17:I$18,$W590),"")</f>
        <v/>
      </c>
      <c r="AU590" s="184" t="str">
        <f>IF($W590&gt;0,INDEX('CostModel Coef'!J$17:J$18,$W590),"")</f>
        <v/>
      </c>
      <c r="AV590" s="184" t="str">
        <f>IF($W590&gt;0,INDEX('CostModel Coef'!K$17:K$18,$W590),"")</f>
        <v/>
      </c>
      <c r="AW590" s="184" t="str">
        <f>IF($W590&gt;0,INDEX('CostModel Coef'!L$17:L$18,$W590),"")</f>
        <v/>
      </c>
      <c r="AX590" s="184" t="str">
        <f>IF($W590&gt;0,INDEX('CostModel Coef'!M$17:M$18,$W590),"")</f>
        <v/>
      </c>
      <c r="AY590" s="184" t="str">
        <f>IF($W590&gt;0,INDEX('CostModel Coef'!N$17:N$18,$W590),"")</f>
        <v/>
      </c>
      <c r="AZ590" s="184" t="str">
        <f>IF($W590&gt;0,INDEX('CostModel Coef'!O$17:O$18,$W590),"")</f>
        <v/>
      </c>
      <c r="BA590" s="184"/>
      <c r="BB590" s="116">
        <f t="shared" si="99"/>
        <v>0</v>
      </c>
      <c r="BC590" s="116">
        <f t="shared" si="96"/>
        <v>0</v>
      </c>
      <c r="BD590" s="116">
        <f t="shared" si="97"/>
        <v>0</v>
      </c>
      <c r="BE590" s="210"/>
      <c r="BF590" s="196" t="str">
        <f t="shared" si="98"/>
        <v/>
      </c>
      <c r="BG590" s="210"/>
      <c r="BH590" s="210"/>
    </row>
    <row r="591" spans="1:60" hidden="1">
      <c r="A591" s="210" t="s">
        <v>3381</v>
      </c>
      <c r="B591" s="210" t="s">
        <v>1317</v>
      </c>
      <c r="C591" s="210" t="s">
        <v>1279</v>
      </c>
      <c r="D591" s="210" t="s">
        <v>1742</v>
      </c>
      <c r="E591" s="210" t="s">
        <v>129</v>
      </c>
      <c r="F591" s="210">
        <v>4</v>
      </c>
      <c r="G591" s="210">
        <v>1</v>
      </c>
      <c r="H591" s="210">
        <v>4</v>
      </c>
      <c r="I591" s="210">
        <v>118</v>
      </c>
      <c r="J591" s="210" t="s">
        <v>3382</v>
      </c>
      <c r="K591" s="210" t="s">
        <v>83</v>
      </c>
      <c r="L591" s="210">
        <v>118</v>
      </c>
      <c r="M591" s="210"/>
      <c r="N591" s="210" t="s">
        <v>1290</v>
      </c>
      <c r="O591" s="210"/>
      <c r="P591" s="210" t="s">
        <v>1799</v>
      </c>
      <c r="Q591" s="210" t="s">
        <v>129</v>
      </c>
      <c r="R591" s="210"/>
      <c r="S591" s="210" t="s">
        <v>111</v>
      </c>
      <c r="T591" s="210" t="s">
        <v>3383</v>
      </c>
      <c r="U591" s="115" t="s">
        <v>105</v>
      </c>
      <c r="V591" s="210" t="str">
        <f>IF(W591=0,"out of scope",(INDEX('CostModel Coef'!$C$17:$C$18,W591)))</f>
        <v>out of scope</v>
      </c>
      <c r="W591" s="210">
        <v>0</v>
      </c>
      <c r="X591" s="210"/>
      <c r="Y591" s="116">
        <f>IFERROR(VLOOKUP(C591,LF_lamp!$A$8:$AI$68,35,0)*F591,0)</f>
        <v>14.68</v>
      </c>
      <c r="Z591" s="210"/>
      <c r="AA591" s="229">
        <f>VLOOKUP(D591,LF_Ballast!$A$8:$N$220,14,FALSE)</f>
        <v>0.9</v>
      </c>
      <c r="AB591" s="229" t="b">
        <f>VLOOKUP(D591,LF_Ballast!$A$8:$I$220,9,FALSE)="Dimming"</f>
        <v>0</v>
      </c>
      <c r="AC591" s="229" t="b">
        <f>VLOOKUP(D591,LF_Ballast!$A$8:$I$220,4,FALSE)="PS"</f>
        <v>0</v>
      </c>
      <c r="AD591" s="210"/>
      <c r="AE591" s="210">
        <f t="shared" si="91"/>
        <v>4</v>
      </c>
      <c r="AF591" s="184">
        <f t="shared" si="92"/>
        <v>0</v>
      </c>
      <c r="AG591" s="184">
        <f t="shared" si="93"/>
        <v>0</v>
      </c>
      <c r="AH591" s="184">
        <f>VLOOKUP($C591,LF_lamp!$A$8:$H$68,8,FALSE)*AE591</f>
        <v>128</v>
      </c>
      <c r="AI591" s="184">
        <f>VLOOKUP($C591,LF_lamp!$A$8:$H$68,8,FALSE)*AF591</f>
        <v>0</v>
      </c>
      <c r="AJ591" s="184">
        <f>VLOOKUP($C591,LF_lamp!$A$8:$H$68,8,FALSE)*AG591</f>
        <v>0</v>
      </c>
      <c r="AK591" s="184">
        <f t="shared" si="90"/>
        <v>1</v>
      </c>
      <c r="AL591" s="184">
        <f t="shared" si="94"/>
        <v>0</v>
      </c>
      <c r="AM591" s="184">
        <f t="shared" si="95"/>
        <v>0</v>
      </c>
      <c r="AN591" s="184"/>
      <c r="AO591" s="184" t="str">
        <f>IF($W591&gt;0,INDEX('CostModel Coef'!D$17:D$18,$W591),"")</f>
        <v/>
      </c>
      <c r="AP591" s="184" t="str">
        <f>IF($W591&gt;0,INDEX('CostModel Coef'!E$17:E$18,$W591),"")</f>
        <v/>
      </c>
      <c r="AQ591" s="184" t="str">
        <f>IF($W591&gt;0,INDEX('CostModel Coef'!F$17:F$18,$W591),"")</f>
        <v/>
      </c>
      <c r="AR591" s="184" t="str">
        <f>IF($W591&gt;0,INDEX('CostModel Coef'!G$17:G$18,$W591),"")</f>
        <v/>
      </c>
      <c r="AS591" s="184" t="str">
        <f>IF($W591&gt;0,INDEX('CostModel Coef'!H$17:H$18,$W591),"")</f>
        <v/>
      </c>
      <c r="AT591" s="184" t="str">
        <f>IF($W591&gt;0,INDEX('CostModel Coef'!I$17:I$18,$W591),"")</f>
        <v/>
      </c>
      <c r="AU591" s="184" t="str">
        <f>IF($W591&gt;0,INDEX('CostModel Coef'!J$17:J$18,$W591),"")</f>
        <v/>
      </c>
      <c r="AV591" s="184" t="str">
        <f>IF($W591&gt;0,INDEX('CostModel Coef'!K$17:K$18,$W591),"")</f>
        <v/>
      </c>
      <c r="AW591" s="184" t="str">
        <f>IF($W591&gt;0,INDEX('CostModel Coef'!L$17:L$18,$W591),"")</f>
        <v/>
      </c>
      <c r="AX591" s="184" t="str">
        <f>IF($W591&gt;0,INDEX('CostModel Coef'!M$17:M$18,$W591),"")</f>
        <v/>
      </c>
      <c r="AY591" s="184" t="str">
        <f>IF($W591&gt;0,INDEX('CostModel Coef'!N$17:N$18,$W591),"")</f>
        <v/>
      </c>
      <c r="AZ591" s="184" t="str">
        <f>IF($W591&gt;0,INDEX('CostModel Coef'!O$17:O$18,$W591),"")</f>
        <v/>
      </c>
      <c r="BA591" s="184"/>
      <c r="BB591" s="116">
        <f t="shared" si="99"/>
        <v>0</v>
      </c>
      <c r="BC591" s="116">
        <f t="shared" si="96"/>
        <v>0</v>
      </c>
      <c r="BD591" s="116">
        <f t="shared" si="97"/>
        <v>0</v>
      </c>
      <c r="BE591" s="210"/>
      <c r="BF591" s="196" t="str">
        <f t="shared" si="98"/>
        <v/>
      </c>
      <c r="BG591" s="210"/>
      <c r="BH591" s="210"/>
    </row>
    <row r="592" spans="1:60" hidden="1">
      <c r="A592" s="210" t="s">
        <v>3384</v>
      </c>
      <c r="B592" s="210" t="s">
        <v>1317</v>
      </c>
      <c r="C592" s="210" t="s">
        <v>1279</v>
      </c>
      <c r="D592" s="210" t="s">
        <v>1742</v>
      </c>
      <c r="E592" s="210" t="s">
        <v>129</v>
      </c>
      <c r="F592" s="210">
        <v>4</v>
      </c>
      <c r="G592" s="210">
        <v>2</v>
      </c>
      <c r="H592" s="210">
        <v>2</v>
      </c>
      <c r="I592" s="210">
        <v>120</v>
      </c>
      <c r="J592" s="210" t="s">
        <v>3385</v>
      </c>
      <c r="K592" s="210" t="s">
        <v>83</v>
      </c>
      <c r="L592" s="210">
        <v>120</v>
      </c>
      <c r="M592" s="210"/>
      <c r="N592" s="210" t="s">
        <v>1290</v>
      </c>
      <c r="O592" s="210"/>
      <c r="P592" s="210" t="s">
        <v>1799</v>
      </c>
      <c r="Q592" s="210" t="s">
        <v>129</v>
      </c>
      <c r="R592" s="210"/>
      <c r="S592" s="210" t="s">
        <v>111</v>
      </c>
      <c r="T592" s="210" t="s">
        <v>3386</v>
      </c>
      <c r="U592" s="115" t="s">
        <v>105</v>
      </c>
      <c r="V592" s="210" t="str">
        <f>IF(W592=0,"out of scope",(INDEX('CostModel Coef'!$C$17:$C$18,W592)))</f>
        <v>out of scope</v>
      </c>
      <c r="W592" s="210">
        <v>0</v>
      </c>
      <c r="X592" s="210"/>
      <c r="Y592" s="116">
        <f>IFERROR(VLOOKUP(C592,LF_lamp!$A$8:$AI$68,35,0)*F592,0)</f>
        <v>14.68</v>
      </c>
      <c r="Z592" s="210"/>
      <c r="AA592" s="229">
        <f>VLOOKUP(D592,LF_Ballast!$A$8:$N$220,14,FALSE)</f>
        <v>0.9</v>
      </c>
      <c r="AB592" s="229" t="b">
        <f>VLOOKUP(D592,LF_Ballast!$A$8:$I$220,9,FALSE)="Dimming"</f>
        <v>0</v>
      </c>
      <c r="AC592" s="229" t="b">
        <f>VLOOKUP(D592,LF_Ballast!$A$8:$I$220,4,FALSE)="PS"</f>
        <v>0</v>
      </c>
      <c r="AD592" s="210"/>
      <c r="AE592" s="210">
        <f t="shared" si="91"/>
        <v>2</v>
      </c>
      <c r="AF592" s="184">
        <f t="shared" si="92"/>
        <v>0</v>
      </c>
      <c r="AG592" s="184">
        <f t="shared" si="93"/>
        <v>0</v>
      </c>
      <c r="AH592" s="184">
        <f>VLOOKUP($C592,LF_lamp!$A$8:$H$68,8,FALSE)*AE592</f>
        <v>64</v>
      </c>
      <c r="AI592" s="184">
        <f>VLOOKUP($C592,LF_lamp!$A$8:$H$68,8,FALSE)*AF592</f>
        <v>0</v>
      </c>
      <c r="AJ592" s="184">
        <f>VLOOKUP($C592,LF_lamp!$A$8:$H$68,8,FALSE)*AG592</f>
        <v>0</v>
      </c>
      <c r="AK592" s="184">
        <f t="shared" si="90"/>
        <v>2</v>
      </c>
      <c r="AL592" s="184">
        <f t="shared" si="94"/>
        <v>0</v>
      </c>
      <c r="AM592" s="184">
        <f t="shared" si="95"/>
        <v>0</v>
      </c>
      <c r="AN592" s="184"/>
      <c r="AO592" s="184" t="str">
        <f>IF($W592&gt;0,INDEX('CostModel Coef'!D$17:D$18,$W592),"")</f>
        <v/>
      </c>
      <c r="AP592" s="184" t="str">
        <f>IF($W592&gt;0,INDEX('CostModel Coef'!E$17:E$18,$W592),"")</f>
        <v/>
      </c>
      <c r="AQ592" s="184" t="str">
        <f>IF($W592&gt;0,INDEX('CostModel Coef'!F$17:F$18,$W592),"")</f>
        <v/>
      </c>
      <c r="AR592" s="184" t="str">
        <f>IF($W592&gt;0,INDEX('CostModel Coef'!G$17:G$18,$W592),"")</f>
        <v/>
      </c>
      <c r="AS592" s="184" t="str">
        <f>IF($W592&gt;0,INDEX('CostModel Coef'!H$17:H$18,$W592),"")</f>
        <v/>
      </c>
      <c r="AT592" s="184" t="str">
        <f>IF($W592&gt;0,INDEX('CostModel Coef'!I$17:I$18,$W592),"")</f>
        <v/>
      </c>
      <c r="AU592" s="184" t="str">
        <f>IF($W592&gt;0,INDEX('CostModel Coef'!J$17:J$18,$W592),"")</f>
        <v/>
      </c>
      <c r="AV592" s="184" t="str">
        <f>IF($W592&gt;0,INDEX('CostModel Coef'!K$17:K$18,$W592),"")</f>
        <v/>
      </c>
      <c r="AW592" s="184" t="str">
        <f>IF($W592&gt;0,INDEX('CostModel Coef'!L$17:L$18,$W592),"")</f>
        <v/>
      </c>
      <c r="AX592" s="184" t="str">
        <f>IF($W592&gt;0,INDEX('CostModel Coef'!M$17:M$18,$W592),"")</f>
        <v/>
      </c>
      <c r="AY592" s="184" t="str">
        <f>IF($W592&gt;0,INDEX('CostModel Coef'!N$17:N$18,$W592),"")</f>
        <v/>
      </c>
      <c r="AZ592" s="184" t="str">
        <f>IF($W592&gt;0,INDEX('CostModel Coef'!O$17:O$18,$W592),"")</f>
        <v/>
      </c>
      <c r="BA592" s="184"/>
      <c r="BB592" s="116">
        <f t="shared" si="99"/>
        <v>0</v>
      </c>
      <c r="BC592" s="116">
        <f t="shared" si="96"/>
        <v>0</v>
      </c>
      <c r="BD592" s="116">
        <f t="shared" si="97"/>
        <v>0</v>
      </c>
      <c r="BE592" s="210"/>
      <c r="BF592" s="196" t="str">
        <f t="shared" si="98"/>
        <v/>
      </c>
      <c r="BG592" s="210"/>
      <c r="BH592" s="210"/>
    </row>
    <row r="593" spans="1:60" hidden="1">
      <c r="A593" s="210" t="s">
        <v>3387</v>
      </c>
      <c r="B593" s="210" t="s">
        <v>1317</v>
      </c>
      <c r="C593" s="210" t="s">
        <v>1279</v>
      </c>
      <c r="D593" s="210" t="s">
        <v>1742</v>
      </c>
      <c r="E593" s="210" t="s">
        <v>129</v>
      </c>
      <c r="F593" s="210">
        <v>6</v>
      </c>
      <c r="G593" s="210">
        <v>2</v>
      </c>
      <c r="H593" s="210">
        <v>3</v>
      </c>
      <c r="I593" s="210">
        <v>182</v>
      </c>
      <c r="J593" s="210" t="s">
        <v>3388</v>
      </c>
      <c r="K593" s="210" t="s">
        <v>83</v>
      </c>
      <c r="L593" s="210">
        <v>182</v>
      </c>
      <c r="M593" s="210"/>
      <c r="N593" s="210" t="s">
        <v>1290</v>
      </c>
      <c r="O593" s="210"/>
      <c r="P593" s="210" t="s">
        <v>1799</v>
      </c>
      <c r="Q593" s="210" t="s">
        <v>129</v>
      </c>
      <c r="R593" s="210"/>
      <c r="S593" s="210" t="s">
        <v>111</v>
      </c>
      <c r="T593" s="210" t="s">
        <v>3389</v>
      </c>
      <c r="U593" s="115" t="s">
        <v>105</v>
      </c>
      <c r="V593" s="210" t="str">
        <f>IF(W593=0,"out of scope",(INDEX('CostModel Coef'!$C$17:$C$18,W593)))</f>
        <v>out of scope</v>
      </c>
      <c r="W593" s="210">
        <v>0</v>
      </c>
      <c r="X593" s="210"/>
      <c r="Y593" s="116">
        <f>IFERROR(VLOOKUP(C593,LF_lamp!$A$8:$AI$68,35,0)*F593,0)</f>
        <v>22.02</v>
      </c>
      <c r="Z593" s="210"/>
      <c r="AA593" s="229">
        <f>VLOOKUP(D593,LF_Ballast!$A$8:$N$220,14,FALSE)</f>
        <v>0.9</v>
      </c>
      <c r="AB593" s="229" t="b">
        <f>VLOOKUP(D593,LF_Ballast!$A$8:$I$220,9,FALSE)="Dimming"</f>
        <v>0</v>
      </c>
      <c r="AC593" s="229" t="b">
        <f>VLOOKUP(D593,LF_Ballast!$A$8:$I$220,4,FALSE)="PS"</f>
        <v>0</v>
      </c>
      <c r="AD593" s="210"/>
      <c r="AE593" s="210">
        <f t="shared" si="91"/>
        <v>3</v>
      </c>
      <c r="AF593" s="184">
        <f t="shared" si="92"/>
        <v>0</v>
      </c>
      <c r="AG593" s="184">
        <f t="shared" si="93"/>
        <v>0</v>
      </c>
      <c r="AH593" s="184">
        <f>VLOOKUP($C593,LF_lamp!$A$8:$H$68,8,FALSE)*AE593</f>
        <v>96</v>
      </c>
      <c r="AI593" s="184">
        <f>VLOOKUP($C593,LF_lamp!$A$8:$H$68,8,FALSE)*AF593</f>
        <v>0</v>
      </c>
      <c r="AJ593" s="184">
        <f>VLOOKUP($C593,LF_lamp!$A$8:$H$68,8,FALSE)*AG593</f>
        <v>0</v>
      </c>
      <c r="AK593" s="184">
        <f t="shared" ref="AK593:AK656" si="100">IF(ISNUMBER($H593),$G593,1)</f>
        <v>2</v>
      </c>
      <c r="AL593" s="184">
        <f t="shared" si="94"/>
        <v>0</v>
      </c>
      <c r="AM593" s="184">
        <f t="shared" si="95"/>
        <v>0</v>
      </c>
      <c r="AN593" s="184"/>
      <c r="AO593" s="184" t="str">
        <f>IF($W593&gt;0,INDEX('CostModel Coef'!D$17:D$18,$W593),"")</f>
        <v/>
      </c>
      <c r="AP593" s="184" t="str">
        <f>IF($W593&gt;0,INDEX('CostModel Coef'!E$17:E$18,$W593),"")</f>
        <v/>
      </c>
      <c r="AQ593" s="184" t="str">
        <f>IF($W593&gt;0,INDEX('CostModel Coef'!F$17:F$18,$W593),"")</f>
        <v/>
      </c>
      <c r="AR593" s="184" t="str">
        <f>IF($W593&gt;0,INDEX('CostModel Coef'!G$17:G$18,$W593),"")</f>
        <v/>
      </c>
      <c r="AS593" s="184" t="str">
        <f>IF($W593&gt;0,INDEX('CostModel Coef'!H$17:H$18,$W593),"")</f>
        <v/>
      </c>
      <c r="AT593" s="184" t="str">
        <f>IF($W593&gt;0,INDEX('CostModel Coef'!I$17:I$18,$W593),"")</f>
        <v/>
      </c>
      <c r="AU593" s="184" t="str">
        <f>IF($W593&gt;0,INDEX('CostModel Coef'!J$17:J$18,$W593),"")</f>
        <v/>
      </c>
      <c r="AV593" s="184" t="str">
        <f>IF($W593&gt;0,INDEX('CostModel Coef'!K$17:K$18,$W593),"")</f>
        <v/>
      </c>
      <c r="AW593" s="184" t="str">
        <f>IF($W593&gt;0,INDEX('CostModel Coef'!L$17:L$18,$W593),"")</f>
        <v/>
      </c>
      <c r="AX593" s="184" t="str">
        <f>IF($W593&gt;0,INDEX('CostModel Coef'!M$17:M$18,$W593),"")</f>
        <v/>
      </c>
      <c r="AY593" s="184" t="str">
        <f>IF($W593&gt;0,INDEX('CostModel Coef'!N$17:N$18,$W593),"")</f>
        <v/>
      </c>
      <c r="AZ593" s="184" t="str">
        <f>IF($W593&gt;0,INDEX('CostModel Coef'!O$17:O$18,$W593),"")</f>
        <v/>
      </c>
      <c r="BA593" s="184"/>
      <c r="BB593" s="116">
        <f t="shared" si="99"/>
        <v>0</v>
      </c>
      <c r="BC593" s="116">
        <f t="shared" si="96"/>
        <v>0</v>
      </c>
      <c r="BD593" s="116">
        <f t="shared" si="97"/>
        <v>0</v>
      </c>
      <c r="BE593" s="210"/>
      <c r="BF593" s="196" t="str">
        <f t="shared" si="98"/>
        <v/>
      </c>
      <c r="BG593" s="210"/>
      <c r="BH593" s="210"/>
    </row>
    <row r="594" spans="1:60" hidden="1">
      <c r="A594" s="210" t="s">
        <v>3390</v>
      </c>
      <c r="B594" s="210" t="s">
        <v>1317</v>
      </c>
      <c r="C594" s="210" t="s">
        <v>1279</v>
      </c>
      <c r="D594" s="210" t="s">
        <v>1742</v>
      </c>
      <c r="E594" s="210" t="s">
        <v>129</v>
      </c>
      <c r="F594" s="210">
        <v>1</v>
      </c>
      <c r="G594" s="210">
        <v>0.33</v>
      </c>
      <c r="H594" s="210">
        <v>3</v>
      </c>
      <c r="I594" s="210">
        <v>31</v>
      </c>
      <c r="J594" s="210" t="s">
        <v>3391</v>
      </c>
      <c r="K594" s="210" t="s">
        <v>83</v>
      </c>
      <c r="L594" s="210">
        <v>31</v>
      </c>
      <c r="M594" s="210"/>
      <c r="N594" s="210" t="s">
        <v>1290</v>
      </c>
      <c r="O594" s="210"/>
      <c r="P594" s="210" t="s">
        <v>1799</v>
      </c>
      <c r="Q594" s="210" t="s">
        <v>129</v>
      </c>
      <c r="R594" s="210"/>
      <c r="S594" s="210" t="s">
        <v>111</v>
      </c>
      <c r="T594" s="210" t="s">
        <v>3392</v>
      </c>
      <c r="U594" s="115" t="s">
        <v>105</v>
      </c>
      <c r="V594" s="210" t="str">
        <f>IF(W594=0,"out of scope",(INDEX('CostModel Coef'!$C$17:$C$18,W594)))</f>
        <v>out of scope</v>
      </c>
      <c r="W594" s="210">
        <v>0</v>
      </c>
      <c r="X594" s="210"/>
      <c r="Y594" s="116">
        <f>IFERROR(VLOOKUP(C594,LF_lamp!$A$8:$AI$68,35,0)*F594,0)</f>
        <v>3.67</v>
      </c>
      <c r="Z594" s="210"/>
      <c r="AA594" s="229">
        <f>VLOOKUP(D594,LF_Ballast!$A$8:$N$220,14,FALSE)</f>
        <v>0.9</v>
      </c>
      <c r="AB594" s="229" t="b">
        <f>VLOOKUP(D594,LF_Ballast!$A$8:$I$220,9,FALSE)="Dimming"</f>
        <v>0</v>
      </c>
      <c r="AC594" s="229" t="b">
        <f>VLOOKUP(D594,LF_Ballast!$A$8:$I$220,4,FALSE)="PS"</f>
        <v>0</v>
      </c>
      <c r="AD594" s="210"/>
      <c r="AE594" s="210">
        <f t="shared" si="91"/>
        <v>3</v>
      </c>
      <c r="AF594" s="184">
        <f t="shared" si="92"/>
        <v>0</v>
      </c>
      <c r="AG594" s="184">
        <f t="shared" si="93"/>
        <v>0</v>
      </c>
      <c r="AH594" s="184">
        <f>VLOOKUP($C594,LF_lamp!$A$8:$H$68,8,FALSE)*AE594</f>
        <v>96</v>
      </c>
      <c r="AI594" s="184">
        <f>VLOOKUP($C594,LF_lamp!$A$8:$H$68,8,FALSE)*AF594</f>
        <v>0</v>
      </c>
      <c r="AJ594" s="184">
        <f>VLOOKUP($C594,LF_lamp!$A$8:$H$68,8,FALSE)*AG594</f>
        <v>0</v>
      </c>
      <c r="AK594" s="184">
        <f t="shared" si="100"/>
        <v>0.33</v>
      </c>
      <c r="AL594" s="184">
        <f t="shared" si="94"/>
        <v>0</v>
      </c>
      <c r="AM594" s="184">
        <f t="shared" si="95"/>
        <v>0</v>
      </c>
      <c r="AN594" s="184"/>
      <c r="AO594" s="184" t="str">
        <f>IF($W594&gt;0,INDEX('CostModel Coef'!D$17:D$18,$W594),"")</f>
        <v/>
      </c>
      <c r="AP594" s="184" t="str">
        <f>IF($W594&gt;0,INDEX('CostModel Coef'!E$17:E$18,$W594),"")</f>
        <v/>
      </c>
      <c r="AQ594" s="184" t="str">
        <f>IF($W594&gt;0,INDEX('CostModel Coef'!F$17:F$18,$W594),"")</f>
        <v/>
      </c>
      <c r="AR594" s="184" t="str">
        <f>IF($W594&gt;0,INDEX('CostModel Coef'!G$17:G$18,$W594),"")</f>
        <v/>
      </c>
      <c r="AS594" s="184" t="str">
        <f>IF($W594&gt;0,INDEX('CostModel Coef'!H$17:H$18,$W594),"")</f>
        <v/>
      </c>
      <c r="AT594" s="184" t="str">
        <f>IF($W594&gt;0,INDEX('CostModel Coef'!I$17:I$18,$W594),"")</f>
        <v/>
      </c>
      <c r="AU594" s="184" t="str">
        <f>IF($W594&gt;0,INDEX('CostModel Coef'!J$17:J$18,$W594),"")</f>
        <v/>
      </c>
      <c r="AV594" s="184" t="str">
        <f>IF($W594&gt;0,INDEX('CostModel Coef'!K$17:K$18,$W594),"")</f>
        <v/>
      </c>
      <c r="AW594" s="184" t="str">
        <f>IF($W594&gt;0,INDEX('CostModel Coef'!L$17:L$18,$W594),"")</f>
        <v/>
      </c>
      <c r="AX594" s="184" t="str">
        <f>IF($W594&gt;0,INDEX('CostModel Coef'!M$17:M$18,$W594),"")</f>
        <v/>
      </c>
      <c r="AY594" s="184" t="str">
        <f>IF($W594&gt;0,INDEX('CostModel Coef'!N$17:N$18,$W594),"")</f>
        <v/>
      </c>
      <c r="AZ594" s="184" t="str">
        <f>IF($W594&gt;0,INDEX('CostModel Coef'!O$17:O$18,$W594),"")</f>
        <v/>
      </c>
      <c r="BA594" s="184"/>
      <c r="BB594" s="116">
        <f t="shared" si="99"/>
        <v>0</v>
      </c>
      <c r="BC594" s="116">
        <f t="shared" si="96"/>
        <v>0</v>
      </c>
      <c r="BD594" s="116">
        <f t="shared" si="97"/>
        <v>0</v>
      </c>
      <c r="BE594" s="210"/>
      <c r="BF594" s="196" t="str">
        <f t="shared" si="98"/>
        <v/>
      </c>
      <c r="BG594" s="210"/>
      <c r="BH594" s="210"/>
    </row>
    <row r="595" spans="1:60" hidden="1">
      <c r="A595" s="210" t="s">
        <v>3393</v>
      </c>
      <c r="B595" s="210" t="s">
        <v>1317</v>
      </c>
      <c r="C595" s="210" t="s">
        <v>1279</v>
      </c>
      <c r="D595" s="210" t="s">
        <v>1742</v>
      </c>
      <c r="E595" s="210" t="s">
        <v>129</v>
      </c>
      <c r="F595" s="210">
        <v>1</v>
      </c>
      <c r="G595" s="210">
        <v>1</v>
      </c>
      <c r="H595" s="210">
        <v>1</v>
      </c>
      <c r="I595" s="210">
        <v>32</v>
      </c>
      <c r="J595" s="210" t="s">
        <v>3394</v>
      </c>
      <c r="K595" s="210" t="s">
        <v>83</v>
      </c>
      <c r="L595" s="210">
        <v>32</v>
      </c>
      <c r="M595" s="210"/>
      <c r="N595" s="210" t="s">
        <v>1290</v>
      </c>
      <c r="O595" s="210"/>
      <c r="P595" s="210" t="s">
        <v>1799</v>
      </c>
      <c r="Q595" s="210" t="s">
        <v>129</v>
      </c>
      <c r="R595" s="210"/>
      <c r="S595" s="210" t="s">
        <v>111</v>
      </c>
      <c r="T595" s="210" t="s">
        <v>3395</v>
      </c>
      <c r="U595" s="115" t="s">
        <v>105</v>
      </c>
      <c r="V595" s="210" t="str">
        <f>IF(W595=0,"out of scope",(INDEX('CostModel Coef'!$C$17:$C$18,W595)))</f>
        <v>out of scope</v>
      </c>
      <c r="W595" s="210">
        <v>0</v>
      </c>
      <c r="X595" s="210"/>
      <c r="Y595" s="116">
        <f>IFERROR(VLOOKUP(C595,LF_lamp!$A$8:$AI$68,35,0)*F595,0)</f>
        <v>3.67</v>
      </c>
      <c r="Z595" s="210"/>
      <c r="AA595" s="229">
        <f>VLOOKUP(D595,LF_Ballast!$A$8:$N$220,14,FALSE)</f>
        <v>0.9</v>
      </c>
      <c r="AB595" s="229" t="b">
        <f>VLOOKUP(D595,LF_Ballast!$A$8:$I$220,9,FALSE)="Dimming"</f>
        <v>0</v>
      </c>
      <c r="AC595" s="229" t="b">
        <f>VLOOKUP(D595,LF_Ballast!$A$8:$I$220,4,FALSE)="PS"</f>
        <v>0</v>
      </c>
      <c r="AD595" s="210"/>
      <c r="AE595" s="210">
        <f t="shared" si="91"/>
        <v>1</v>
      </c>
      <c r="AF595" s="184">
        <f t="shared" si="92"/>
        <v>0</v>
      </c>
      <c r="AG595" s="184">
        <f t="shared" si="93"/>
        <v>0</v>
      </c>
      <c r="AH595" s="184">
        <f>VLOOKUP($C595,LF_lamp!$A$8:$H$68,8,FALSE)*AE595</f>
        <v>32</v>
      </c>
      <c r="AI595" s="184">
        <f>VLOOKUP($C595,LF_lamp!$A$8:$H$68,8,FALSE)*AF595</f>
        <v>0</v>
      </c>
      <c r="AJ595" s="184">
        <f>VLOOKUP($C595,LF_lamp!$A$8:$H$68,8,FALSE)*AG595</f>
        <v>0</v>
      </c>
      <c r="AK595" s="184">
        <f t="shared" si="100"/>
        <v>1</v>
      </c>
      <c r="AL595" s="184">
        <f t="shared" si="94"/>
        <v>0</v>
      </c>
      <c r="AM595" s="184">
        <f t="shared" si="95"/>
        <v>0</v>
      </c>
      <c r="AN595" s="184"/>
      <c r="AO595" s="184" t="str">
        <f>IF($W595&gt;0,INDEX('CostModel Coef'!D$17:D$18,$W595),"")</f>
        <v/>
      </c>
      <c r="AP595" s="184" t="str">
        <f>IF($W595&gt;0,INDEX('CostModel Coef'!E$17:E$18,$W595),"")</f>
        <v/>
      </c>
      <c r="AQ595" s="184" t="str">
        <f>IF($W595&gt;0,INDEX('CostModel Coef'!F$17:F$18,$W595),"")</f>
        <v/>
      </c>
      <c r="AR595" s="184" t="str">
        <f>IF($W595&gt;0,INDEX('CostModel Coef'!G$17:G$18,$W595),"")</f>
        <v/>
      </c>
      <c r="AS595" s="184" t="str">
        <f>IF($W595&gt;0,INDEX('CostModel Coef'!H$17:H$18,$W595),"")</f>
        <v/>
      </c>
      <c r="AT595" s="184" t="str">
        <f>IF($W595&gt;0,INDEX('CostModel Coef'!I$17:I$18,$W595),"")</f>
        <v/>
      </c>
      <c r="AU595" s="184" t="str">
        <f>IF($W595&gt;0,INDEX('CostModel Coef'!J$17:J$18,$W595),"")</f>
        <v/>
      </c>
      <c r="AV595" s="184" t="str">
        <f>IF($W595&gt;0,INDEX('CostModel Coef'!K$17:K$18,$W595),"")</f>
        <v/>
      </c>
      <c r="AW595" s="184" t="str">
        <f>IF($W595&gt;0,INDEX('CostModel Coef'!L$17:L$18,$W595),"")</f>
        <v/>
      </c>
      <c r="AX595" s="184" t="str">
        <f>IF($W595&gt;0,INDEX('CostModel Coef'!M$17:M$18,$W595),"")</f>
        <v/>
      </c>
      <c r="AY595" s="184" t="str">
        <f>IF($W595&gt;0,INDEX('CostModel Coef'!N$17:N$18,$W595),"")</f>
        <v/>
      </c>
      <c r="AZ595" s="184" t="str">
        <f>IF($W595&gt;0,INDEX('CostModel Coef'!O$17:O$18,$W595),"")</f>
        <v/>
      </c>
      <c r="BA595" s="184"/>
      <c r="BB595" s="116">
        <f t="shared" si="99"/>
        <v>0</v>
      </c>
      <c r="BC595" s="116">
        <f t="shared" si="96"/>
        <v>0</v>
      </c>
      <c r="BD595" s="116">
        <f t="shared" si="97"/>
        <v>0</v>
      </c>
      <c r="BE595" s="210"/>
      <c r="BF595" s="196" t="str">
        <f t="shared" si="98"/>
        <v/>
      </c>
      <c r="BG595" s="210"/>
      <c r="BH595" s="210"/>
    </row>
    <row r="596" spans="1:60" hidden="1">
      <c r="A596" s="210" t="s">
        <v>3396</v>
      </c>
      <c r="B596" s="210" t="s">
        <v>1317</v>
      </c>
      <c r="C596" s="210" t="s">
        <v>1279</v>
      </c>
      <c r="D596" s="210" t="s">
        <v>1742</v>
      </c>
      <c r="E596" s="210" t="s">
        <v>129</v>
      </c>
      <c r="F596" s="210">
        <v>2</v>
      </c>
      <c r="G596" s="210">
        <v>0.5</v>
      </c>
      <c r="H596" s="210">
        <v>4</v>
      </c>
      <c r="I596" s="210">
        <v>59</v>
      </c>
      <c r="J596" s="210" t="s">
        <v>3397</v>
      </c>
      <c r="K596" s="210" t="s">
        <v>83</v>
      </c>
      <c r="L596" s="210">
        <v>59</v>
      </c>
      <c r="M596" s="210"/>
      <c r="N596" s="210" t="s">
        <v>1290</v>
      </c>
      <c r="O596" s="210"/>
      <c r="P596" s="210" t="s">
        <v>1799</v>
      </c>
      <c r="Q596" s="210" t="s">
        <v>129</v>
      </c>
      <c r="R596" s="210"/>
      <c r="S596" s="210" t="s">
        <v>111</v>
      </c>
      <c r="T596" s="210" t="s">
        <v>3398</v>
      </c>
      <c r="U596" s="115" t="s">
        <v>105</v>
      </c>
      <c r="V596" s="210" t="str">
        <f>IF(W596=0,"out of scope",(INDEX('CostModel Coef'!$C$17:$C$18,W596)))</f>
        <v>out of scope</v>
      </c>
      <c r="W596" s="210">
        <v>0</v>
      </c>
      <c r="X596" s="210"/>
      <c r="Y596" s="116">
        <f>IFERROR(VLOOKUP(C596,LF_lamp!$A$8:$AI$68,35,0)*F596,0)</f>
        <v>7.34</v>
      </c>
      <c r="Z596" s="210"/>
      <c r="AA596" s="229">
        <f>VLOOKUP(D596,LF_Ballast!$A$8:$N$220,14,FALSE)</f>
        <v>0.9</v>
      </c>
      <c r="AB596" s="229" t="b">
        <f>VLOOKUP(D596,LF_Ballast!$A$8:$I$220,9,FALSE)="Dimming"</f>
        <v>0</v>
      </c>
      <c r="AC596" s="229" t="b">
        <f>VLOOKUP(D596,LF_Ballast!$A$8:$I$220,4,FALSE)="PS"</f>
        <v>0</v>
      </c>
      <c r="AD596" s="210"/>
      <c r="AE596" s="210">
        <f t="shared" si="91"/>
        <v>4</v>
      </c>
      <c r="AF596" s="184">
        <f t="shared" si="92"/>
        <v>0</v>
      </c>
      <c r="AG596" s="184">
        <f t="shared" si="93"/>
        <v>0</v>
      </c>
      <c r="AH596" s="184">
        <f>VLOOKUP($C596,LF_lamp!$A$8:$H$68,8,FALSE)*AE596</f>
        <v>128</v>
      </c>
      <c r="AI596" s="184">
        <f>VLOOKUP($C596,LF_lamp!$A$8:$H$68,8,FALSE)*AF596</f>
        <v>0</v>
      </c>
      <c r="AJ596" s="184">
        <f>VLOOKUP($C596,LF_lamp!$A$8:$H$68,8,FALSE)*AG596</f>
        <v>0</v>
      </c>
      <c r="AK596" s="184">
        <f t="shared" si="100"/>
        <v>0.5</v>
      </c>
      <c r="AL596" s="184">
        <f t="shared" si="94"/>
        <v>0</v>
      </c>
      <c r="AM596" s="184">
        <f t="shared" si="95"/>
        <v>0</v>
      </c>
      <c r="AN596" s="184"/>
      <c r="AO596" s="184" t="str">
        <f>IF($W596&gt;0,INDEX('CostModel Coef'!D$17:D$18,$W596),"")</f>
        <v/>
      </c>
      <c r="AP596" s="184" t="str">
        <f>IF($W596&gt;0,INDEX('CostModel Coef'!E$17:E$18,$W596),"")</f>
        <v/>
      </c>
      <c r="AQ596" s="184" t="str">
        <f>IF($W596&gt;0,INDEX('CostModel Coef'!F$17:F$18,$W596),"")</f>
        <v/>
      </c>
      <c r="AR596" s="184" t="str">
        <f>IF($W596&gt;0,INDEX('CostModel Coef'!G$17:G$18,$W596),"")</f>
        <v/>
      </c>
      <c r="AS596" s="184" t="str">
        <f>IF($W596&gt;0,INDEX('CostModel Coef'!H$17:H$18,$W596),"")</f>
        <v/>
      </c>
      <c r="AT596" s="184" t="str">
        <f>IF($W596&gt;0,INDEX('CostModel Coef'!I$17:I$18,$W596),"")</f>
        <v/>
      </c>
      <c r="AU596" s="184" t="str">
        <f>IF($W596&gt;0,INDEX('CostModel Coef'!J$17:J$18,$W596),"")</f>
        <v/>
      </c>
      <c r="AV596" s="184" t="str">
        <f>IF($W596&gt;0,INDEX('CostModel Coef'!K$17:K$18,$W596),"")</f>
        <v/>
      </c>
      <c r="AW596" s="184" t="str">
        <f>IF($W596&gt;0,INDEX('CostModel Coef'!L$17:L$18,$W596),"")</f>
        <v/>
      </c>
      <c r="AX596" s="184" t="str">
        <f>IF($W596&gt;0,INDEX('CostModel Coef'!M$17:M$18,$W596),"")</f>
        <v/>
      </c>
      <c r="AY596" s="184" t="str">
        <f>IF($W596&gt;0,INDEX('CostModel Coef'!N$17:N$18,$W596),"")</f>
        <v/>
      </c>
      <c r="AZ596" s="184" t="str">
        <f>IF($W596&gt;0,INDEX('CostModel Coef'!O$17:O$18,$W596),"")</f>
        <v/>
      </c>
      <c r="BA596" s="184"/>
      <c r="BB596" s="116">
        <f t="shared" si="99"/>
        <v>0</v>
      </c>
      <c r="BC596" s="116">
        <f t="shared" si="96"/>
        <v>0</v>
      </c>
      <c r="BD596" s="116">
        <f t="shared" si="97"/>
        <v>0</v>
      </c>
      <c r="BE596" s="210"/>
      <c r="BF596" s="196" t="str">
        <f t="shared" si="98"/>
        <v/>
      </c>
      <c r="BG596" s="210"/>
      <c r="BH596" s="210"/>
    </row>
    <row r="597" spans="1:60" hidden="1">
      <c r="A597" s="210" t="s">
        <v>3399</v>
      </c>
      <c r="B597" s="210" t="s">
        <v>203</v>
      </c>
      <c r="C597" s="210" t="s">
        <v>1279</v>
      </c>
      <c r="D597" s="210" t="s">
        <v>1742</v>
      </c>
      <c r="E597" s="210" t="s">
        <v>129</v>
      </c>
      <c r="F597" s="210">
        <v>2</v>
      </c>
      <c r="G597" s="210">
        <v>1</v>
      </c>
      <c r="H597" s="210">
        <v>2</v>
      </c>
      <c r="I597" s="210">
        <v>60</v>
      </c>
      <c r="J597" s="210" t="s">
        <v>3400</v>
      </c>
      <c r="K597" s="210" t="s">
        <v>83</v>
      </c>
      <c r="L597" s="210">
        <v>60</v>
      </c>
      <c r="M597" s="210"/>
      <c r="N597" s="210" t="s">
        <v>1290</v>
      </c>
      <c r="O597" s="210"/>
      <c r="P597" s="210" t="s">
        <v>1799</v>
      </c>
      <c r="Q597" s="210" t="s">
        <v>129</v>
      </c>
      <c r="R597" s="210"/>
      <c r="S597" s="210" t="s">
        <v>111</v>
      </c>
      <c r="T597" s="210" t="s">
        <v>3401</v>
      </c>
      <c r="U597" s="115" t="s">
        <v>105</v>
      </c>
      <c r="V597" s="210" t="str">
        <f>IF(W597=0,"out of scope",(INDEX('CostModel Coef'!$C$17:$C$18,W597)))</f>
        <v>out of scope</v>
      </c>
      <c r="W597" s="210">
        <v>0</v>
      </c>
      <c r="X597" s="210"/>
      <c r="Y597" s="116">
        <f>IFERROR(VLOOKUP(C597,LF_lamp!$A$8:$AI$68,35,0)*F597,0)</f>
        <v>7.34</v>
      </c>
      <c r="Z597" s="210"/>
      <c r="AA597" s="229">
        <f>VLOOKUP(D597,LF_Ballast!$A$8:$N$220,14,FALSE)</f>
        <v>0.9</v>
      </c>
      <c r="AB597" s="229" t="b">
        <f>VLOOKUP(D597,LF_Ballast!$A$8:$I$220,9,FALSE)="Dimming"</f>
        <v>0</v>
      </c>
      <c r="AC597" s="229" t="b">
        <f>VLOOKUP(D597,LF_Ballast!$A$8:$I$220,4,FALSE)="PS"</f>
        <v>0</v>
      </c>
      <c r="AD597" s="210"/>
      <c r="AE597" s="210">
        <f t="shared" si="91"/>
        <v>2</v>
      </c>
      <c r="AF597" s="184">
        <f t="shared" si="92"/>
        <v>0</v>
      </c>
      <c r="AG597" s="184">
        <f t="shared" si="93"/>
        <v>0</v>
      </c>
      <c r="AH597" s="184">
        <f>VLOOKUP($C597,LF_lamp!$A$8:$H$68,8,FALSE)*AE597</f>
        <v>64</v>
      </c>
      <c r="AI597" s="184">
        <f>VLOOKUP($C597,LF_lamp!$A$8:$H$68,8,FALSE)*AF597</f>
        <v>0</v>
      </c>
      <c r="AJ597" s="184">
        <f>VLOOKUP($C597,LF_lamp!$A$8:$H$68,8,FALSE)*AG597</f>
        <v>0</v>
      </c>
      <c r="AK597" s="184">
        <f t="shared" si="100"/>
        <v>1</v>
      </c>
      <c r="AL597" s="184">
        <f t="shared" si="94"/>
        <v>0</v>
      </c>
      <c r="AM597" s="184">
        <f t="shared" si="95"/>
        <v>0</v>
      </c>
      <c r="AN597" s="184"/>
      <c r="AO597" s="184" t="str">
        <f>IF($W597&gt;0,INDEX('CostModel Coef'!D$17:D$18,$W597),"")</f>
        <v/>
      </c>
      <c r="AP597" s="184" t="str">
        <f>IF($W597&gt;0,INDEX('CostModel Coef'!E$17:E$18,$W597),"")</f>
        <v/>
      </c>
      <c r="AQ597" s="184" t="str">
        <f>IF($W597&gt;0,INDEX('CostModel Coef'!F$17:F$18,$W597),"")</f>
        <v/>
      </c>
      <c r="AR597" s="184" t="str">
        <f>IF($W597&gt;0,INDEX('CostModel Coef'!G$17:G$18,$W597),"")</f>
        <v/>
      </c>
      <c r="AS597" s="184" t="str">
        <f>IF($W597&gt;0,INDEX('CostModel Coef'!H$17:H$18,$W597),"")</f>
        <v/>
      </c>
      <c r="AT597" s="184" t="str">
        <f>IF($W597&gt;0,INDEX('CostModel Coef'!I$17:I$18,$W597),"")</f>
        <v/>
      </c>
      <c r="AU597" s="184" t="str">
        <f>IF($W597&gt;0,INDEX('CostModel Coef'!J$17:J$18,$W597),"")</f>
        <v/>
      </c>
      <c r="AV597" s="184" t="str">
        <f>IF($W597&gt;0,INDEX('CostModel Coef'!K$17:K$18,$W597),"")</f>
        <v/>
      </c>
      <c r="AW597" s="184" t="str">
        <f>IF($W597&gt;0,INDEX('CostModel Coef'!L$17:L$18,$W597),"")</f>
        <v/>
      </c>
      <c r="AX597" s="184" t="str">
        <f>IF($W597&gt;0,INDEX('CostModel Coef'!M$17:M$18,$W597),"")</f>
        <v/>
      </c>
      <c r="AY597" s="184" t="str">
        <f>IF($W597&gt;0,INDEX('CostModel Coef'!N$17:N$18,$W597),"")</f>
        <v/>
      </c>
      <c r="AZ597" s="184" t="str">
        <f>IF($W597&gt;0,INDEX('CostModel Coef'!O$17:O$18,$W597),"")</f>
        <v/>
      </c>
      <c r="BA597" s="184"/>
      <c r="BB597" s="116">
        <f t="shared" si="99"/>
        <v>0</v>
      </c>
      <c r="BC597" s="116">
        <f t="shared" si="96"/>
        <v>0</v>
      </c>
      <c r="BD597" s="116">
        <f t="shared" si="97"/>
        <v>0</v>
      </c>
      <c r="BE597" s="210"/>
      <c r="BF597" s="196" t="str">
        <f t="shared" si="98"/>
        <v/>
      </c>
      <c r="BG597" s="210"/>
      <c r="BH597" s="210"/>
    </row>
    <row r="598" spans="1:60" hidden="1">
      <c r="A598" s="210" t="s">
        <v>3402</v>
      </c>
      <c r="B598" s="210" t="s">
        <v>1317</v>
      </c>
      <c r="C598" s="210" t="s">
        <v>1279</v>
      </c>
      <c r="D598" s="210" t="s">
        <v>1742</v>
      </c>
      <c r="E598" s="210" t="s">
        <v>129</v>
      </c>
      <c r="F598" s="210">
        <v>3</v>
      </c>
      <c r="G598" s="210">
        <v>2</v>
      </c>
      <c r="H598" s="210" t="s">
        <v>1857</v>
      </c>
      <c r="I598" s="210">
        <v>92</v>
      </c>
      <c r="J598" s="210" t="s">
        <v>3403</v>
      </c>
      <c r="K598" s="210" t="s">
        <v>83</v>
      </c>
      <c r="L598" s="210">
        <v>92</v>
      </c>
      <c r="M598" s="210"/>
      <c r="N598" s="210" t="s">
        <v>1290</v>
      </c>
      <c r="O598" s="210"/>
      <c r="P598" s="210" t="s">
        <v>1799</v>
      </c>
      <c r="Q598" s="210" t="s">
        <v>129</v>
      </c>
      <c r="R598" s="210"/>
      <c r="S598" s="210" t="s">
        <v>111</v>
      </c>
      <c r="T598" s="210" t="s">
        <v>3404</v>
      </c>
      <c r="U598" s="115" t="s">
        <v>105</v>
      </c>
      <c r="V598" s="210" t="str">
        <f>IF(W598=0,"out of scope",(INDEX('CostModel Coef'!$C$17:$C$18,W598)))</f>
        <v>out of scope</v>
      </c>
      <c r="W598" s="210">
        <v>0</v>
      </c>
      <c r="X598" s="210"/>
      <c r="Y598" s="116">
        <f>IFERROR(VLOOKUP(C598,LF_lamp!$A$8:$AI$68,35,0)*F598,0)</f>
        <v>11.01</v>
      </c>
      <c r="Z598" s="210"/>
      <c r="AA598" s="229">
        <f>VLOOKUP(D598,LF_Ballast!$A$8:$N$220,14,FALSE)</f>
        <v>0.9</v>
      </c>
      <c r="AB598" s="229" t="b">
        <f>VLOOKUP(D598,LF_Ballast!$A$8:$I$220,9,FALSE)="Dimming"</f>
        <v>0</v>
      </c>
      <c r="AC598" s="229" t="b">
        <f>VLOOKUP(D598,LF_Ballast!$A$8:$I$220,4,FALSE)="PS"</f>
        <v>0</v>
      </c>
      <c r="AD598" s="210"/>
      <c r="AE598" s="210">
        <f t="shared" si="91"/>
        <v>1</v>
      </c>
      <c r="AF598" s="184">
        <f t="shared" si="92"/>
        <v>2</v>
      </c>
      <c r="AG598" s="184">
        <f t="shared" si="93"/>
        <v>0</v>
      </c>
      <c r="AH598" s="184">
        <f>VLOOKUP($C598,LF_lamp!$A$8:$H$68,8,FALSE)*AE598</f>
        <v>32</v>
      </c>
      <c r="AI598" s="184">
        <f>VLOOKUP($C598,LF_lamp!$A$8:$H$68,8,FALSE)*AF598</f>
        <v>64</v>
      </c>
      <c r="AJ598" s="184">
        <f>VLOOKUP($C598,LF_lamp!$A$8:$H$68,8,FALSE)*AG598</f>
        <v>0</v>
      </c>
      <c r="AK598" s="184">
        <f t="shared" si="100"/>
        <v>1</v>
      </c>
      <c r="AL598" s="184">
        <f t="shared" si="94"/>
        <v>1</v>
      </c>
      <c r="AM598" s="184">
        <f t="shared" si="95"/>
        <v>0</v>
      </c>
      <c r="AN598" s="184"/>
      <c r="AO598" s="184" t="str">
        <f>IF($W598&gt;0,INDEX('CostModel Coef'!D$17:D$18,$W598),"")</f>
        <v/>
      </c>
      <c r="AP598" s="184" t="str">
        <f>IF($W598&gt;0,INDEX('CostModel Coef'!E$17:E$18,$W598),"")</f>
        <v/>
      </c>
      <c r="AQ598" s="184" t="str">
        <f>IF($W598&gt;0,INDEX('CostModel Coef'!F$17:F$18,$W598),"")</f>
        <v/>
      </c>
      <c r="AR598" s="184" t="str">
        <f>IF($W598&gt;0,INDEX('CostModel Coef'!G$17:G$18,$W598),"")</f>
        <v/>
      </c>
      <c r="AS598" s="184" t="str">
        <f>IF($W598&gt;0,INDEX('CostModel Coef'!H$17:H$18,$W598),"")</f>
        <v/>
      </c>
      <c r="AT598" s="184" t="str">
        <f>IF($W598&gt;0,INDEX('CostModel Coef'!I$17:I$18,$W598),"")</f>
        <v/>
      </c>
      <c r="AU598" s="184" t="str">
        <f>IF($W598&gt;0,INDEX('CostModel Coef'!J$17:J$18,$W598),"")</f>
        <v/>
      </c>
      <c r="AV598" s="184" t="str">
        <f>IF($W598&gt;0,INDEX('CostModel Coef'!K$17:K$18,$W598),"")</f>
        <v/>
      </c>
      <c r="AW598" s="184" t="str">
        <f>IF($W598&gt;0,INDEX('CostModel Coef'!L$17:L$18,$W598),"")</f>
        <v/>
      </c>
      <c r="AX598" s="184" t="str">
        <f>IF($W598&gt;0,INDEX('CostModel Coef'!M$17:M$18,$W598),"")</f>
        <v/>
      </c>
      <c r="AY598" s="184" t="str">
        <f>IF($W598&gt;0,INDEX('CostModel Coef'!N$17:N$18,$W598),"")</f>
        <v/>
      </c>
      <c r="AZ598" s="184" t="str">
        <f>IF($W598&gt;0,INDEX('CostModel Coef'!O$17:O$18,$W598),"")</f>
        <v/>
      </c>
      <c r="BA598" s="184"/>
      <c r="BB598" s="116">
        <f t="shared" si="99"/>
        <v>0</v>
      </c>
      <c r="BC598" s="116">
        <f t="shared" si="96"/>
        <v>0</v>
      </c>
      <c r="BD598" s="116">
        <f t="shared" si="97"/>
        <v>0</v>
      </c>
      <c r="BE598" s="210"/>
      <c r="BF598" s="196" t="str">
        <f t="shared" si="98"/>
        <v/>
      </c>
      <c r="BG598" s="210"/>
      <c r="BH598" s="210"/>
    </row>
    <row r="599" spans="1:60" hidden="1">
      <c r="A599" s="210" t="s">
        <v>3405</v>
      </c>
      <c r="B599" s="210" t="s">
        <v>1317</v>
      </c>
      <c r="C599" s="210" t="s">
        <v>1279</v>
      </c>
      <c r="D599" s="210" t="s">
        <v>1742</v>
      </c>
      <c r="E599" s="210" t="s">
        <v>129</v>
      </c>
      <c r="F599" s="210">
        <v>3</v>
      </c>
      <c r="G599" s="210">
        <v>1</v>
      </c>
      <c r="H599" s="210">
        <v>3</v>
      </c>
      <c r="I599" s="210">
        <v>93</v>
      </c>
      <c r="J599" s="210" t="s">
        <v>3406</v>
      </c>
      <c r="K599" s="210" t="s">
        <v>83</v>
      </c>
      <c r="L599" s="210">
        <v>93</v>
      </c>
      <c r="M599" s="210"/>
      <c r="N599" s="210" t="s">
        <v>1290</v>
      </c>
      <c r="O599" s="210"/>
      <c r="P599" s="210" t="s">
        <v>1799</v>
      </c>
      <c r="Q599" s="210" t="s">
        <v>129</v>
      </c>
      <c r="R599" s="210"/>
      <c r="S599" s="210" t="s">
        <v>111</v>
      </c>
      <c r="T599" s="210" t="s">
        <v>3407</v>
      </c>
      <c r="U599" s="115" t="s">
        <v>105</v>
      </c>
      <c r="V599" s="210" t="str">
        <f>IF(W599=0,"out of scope",(INDEX('CostModel Coef'!$C$17:$C$18,W599)))</f>
        <v>out of scope</v>
      </c>
      <c r="W599" s="210">
        <v>0</v>
      </c>
      <c r="X599" s="210"/>
      <c r="Y599" s="116">
        <f>IFERROR(VLOOKUP(C599,LF_lamp!$A$8:$AI$68,35,0)*F599,0)</f>
        <v>11.01</v>
      </c>
      <c r="Z599" s="210"/>
      <c r="AA599" s="229">
        <f>VLOOKUP(D599,LF_Ballast!$A$8:$N$220,14,FALSE)</f>
        <v>0.9</v>
      </c>
      <c r="AB599" s="229" t="b">
        <f>VLOOKUP(D599,LF_Ballast!$A$8:$I$220,9,FALSE)="Dimming"</f>
        <v>0</v>
      </c>
      <c r="AC599" s="229" t="b">
        <f>VLOOKUP(D599,LF_Ballast!$A$8:$I$220,4,FALSE)="PS"</f>
        <v>0</v>
      </c>
      <c r="AD599" s="210"/>
      <c r="AE599" s="210">
        <f t="shared" si="91"/>
        <v>3</v>
      </c>
      <c r="AF599" s="184">
        <f t="shared" si="92"/>
        <v>0</v>
      </c>
      <c r="AG599" s="184">
        <f t="shared" si="93"/>
        <v>0</v>
      </c>
      <c r="AH599" s="184">
        <f>VLOOKUP($C599,LF_lamp!$A$8:$H$68,8,FALSE)*AE599</f>
        <v>96</v>
      </c>
      <c r="AI599" s="184">
        <f>VLOOKUP($C599,LF_lamp!$A$8:$H$68,8,FALSE)*AF599</f>
        <v>0</v>
      </c>
      <c r="AJ599" s="184">
        <f>VLOOKUP($C599,LF_lamp!$A$8:$H$68,8,FALSE)*AG599</f>
        <v>0</v>
      </c>
      <c r="AK599" s="184">
        <f t="shared" si="100"/>
        <v>1</v>
      </c>
      <c r="AL599" s="184">
        <f t="shared" si="94"/>
        <v>0</v>
      </c>
      <c r="AM599" s="184">
        <f t="shared" si="95"/>
        <v>0</v>
      </c>
      <c r="AN599" s="184"/>
      <c r="AO599" s="184" t="str">
        <f>IF($W599&gt;0,INDEX('CostModel Coef'!D$17:D$18,$W599),"")</f>
        <v/>
      </c>
      <c r="AP599" s="184" t="str">
        <f>IF($W599&gt;0,INDEX('CostModel Coef'!E$17:E$18,$W599),"")</f>
        <v/>
      </c>
      <c r="AQ599" s="184" t="str">
        <f>IF($W599&gt;0,INDEX('CostModel Coef'!F$17:F$18,$W599),"")</f>
        <v/>
      </c>
      <c r="AR599" s="184" t="str">
        <f>IF($W599&gt;0,INDEX('CostModel Coef'!G$17:G$18,$W599),"")</f>
        <v/>
      </c>
      <c r="AS599" s="184" t="str">
        <f>IF($W599&gt;0,INDEX('CostModel Coef'!H$17:H$18,$W599),"")</f>
        <v/>
      </c>
      <c r="AT599" s="184" t="str">
        <f>IF($W599&gt;0,INDEX('CostModel Coef'!I$17:I$18,$W599),"")</f>
        <v/>
      </c>
      <c r="AU599" s="184" t="str">
        <f>IF($W599&gt;0,INDEX('CostModel Coef'!J$17:J$18,$W599),"")</f>
        <v/>
      </c>
      <c r="AV599" s="184" t="str">
        <f>IF($W599&gt;0,INDEX('CostModel Coef'!K$17:K$18,$W599),"")</f>
        <v/>
      </c>
      <c r="AW599" s="184" t="str">
        <f>IF($W599&gt;0,INDEX('CostModel Coef'!L$17:L$18,$W599),"")</f>
        <v/>
      </c>
      <c r="AX599" s="184" t="str">
        <f>IF($W599&gt;0,INDEX('CostModel Coef'!M$17:M$18,$W599),"")</f>
        <v/>
      </c>
      <c r="AY599" s="184" t="str">
        <f>IF($W599&gt;0,INDEX('CostModel Coef'!N$17:N$18,$W599),"")</f>
        <v/>
      </c>
      <c r="AZ599" s="184" t="str">
        <f>IF($W599&gt;0,INDEX('CostModel Coef'!O$17:O$18,$W599),"")</f>
        <v/>
      </c>
      <c r="BA599" s="184"/>
      <c r="BB599" s="116">
        <f t="shared" si="99"/>
        <v>0</v>
      </c>
      <c r="BC599" s="116">
        <f t="shared" si="96"/>
        <v>0</v>
      </c>
      <c r="BD599" s="116">
        <f t="shared" si="97"/>
        <v>0</v>
      </c>
      <c r="BE599" s="210"/>
      <c r="BF599" s="196" t="str">
        <f t="shared" si="98"/>
        <v/>
      </c>
      <c r="BG599" s="210"/>
      <c r="BH599" s="210"/>
    </row>
    <row r="600" spans="1:60" hidden="1">
      <c r="A600" s="210" t="s">
        <v>3408</v>
      </c>
      <c r="B600" s="210" t="s">
        <v>1317</v>
      </c>
      <c r="C600" s="210" t="s">
        <v>1279</v>
      </c>
      <c r="D600" s="210" t="s">
        <v>1744</v>
      </c>
      <c r="E600" s="210" t="s">
        <v>129</v>
      </c>
      <c r="F600" s="210">
        <v>1</v>
      </c>
      <c r="G600" s="210">
        <v>0.5</v>
      </c>
      <c r="H600" s="210">
        <v>2</v>
      </c>
      <c r="I600" s="210">
        <v>27</v>
      </c>
      <c r="J600" s="210" t="s">
        <v>3409</v>
      </c>
      <c r="K600" s="210" t="s">
        <v>83</v>
      </c>
      <c r="L600" s="210">
        <v>27</v>
      </c>
      <c r="M600" s="210"/>
      <c r="N600" s="210" t="s">
        <v>1290</v>
      </c>
      <c r="O600" s="210"/>
      <c r="P600" s="210" t="s">
        <v>1799</v>
      </c>
      <c r="Q600" s="210" t="s">
        <v>129</v>
      </c>
      <c r="R600" s="210"/>
      <c r="S600" s="210" t="s">
        <v>111</v>
      </c>
      <c r="T600" s="210" t="s">
        <v>3410</v>
      </c>
      <c r="U600" s="115" t="s">
        <v>105</v>
      </c>
      <c r="V600" s="210" t="str">
        <f>IF(W600=0,"out of scope",(INDEX('CostModel Coef'!$C$17:$C$18,W600)))</f>
        <v>out of scope</v>
      </c>
      <c r="W600" s="210">
        <v>0</v>
      </c>
      <c r="X600" s="210"/>
      <c r="Y600" s="116">
        <f>IFERROR(VLOOKUP(C600,LF_lamp!$A$8:$AI$68,35,0)*F600,0)</f>
        <v>3.67</v>
      </c>
      <c r="Z600" s="210"/>
      <c r="AA600" s="229">
        <f>VLOOKUP(D600,LF_Ballast!$A$8:$N$220,14,FALSE)</f>
        <v>0.82499999999999996</v>
      </c>
      <c r="AB600" s="229" t="b">
        <f>VLOOKUP(D600,LF_Ballast!$A$8:$I$220,9,FALSE)="Dimming"</f>
        <v>0</v>
      </c>
      <c r="AC600" s="229" t="b">
        <f>VLOOKUP(D600,LF_Ballast!$A$8:$I$220,4,FALSE)="PS"</f>
        <v>0</v>
      </c>
      <c r="AD600" s="210"/>
      <c r="AE600" s="210">
        <f t="shared" si="91"/>
        <v>2</v>
      </c>
      <c r="AF600" s="184">
        <f t="shared" si="92"/>
        <v>0</v>
      </c>
      <c r="AG600" s="184">
        <f t="shared" si="93"/>
        <v>0</v>
      </c>
      <c r="AH600" s="184">
        <f>VLOOKUP($C600,LF_lamp!$A$8:$H$68,8,FALSE)*AE600</f>
        <v>64</v>
      </c>
      <c r="AI600" s="184">
        <f>VLOOKUP($C600,LF_lamp!$A$8:$H$68,8,FALSE)*AF600</f>
        <v>0</v>
      </c>
      <c r="AJ600" s="184">
        <f>VLOOKUP($C600,LF_lamp!$A$8:$H$68,8,FALSE)*AG600</f>
        <v>0</v>
      </c>
      <c r="AK600" s="184">
        <f t="shared" si="100"/>
        <v>0.5</v>
      </c>
      <c r="AL600" s="184">
        <f t="shared" si="94"/>
        <v>0</v>
      </c>
      <c r="AM600" s="184">
        <f t="shared" si="95"/>
        <v>0</v>
      </c>
      <c r="AN600" s="184"/>
      <c r="AO600" s="184" t="str">
        <f>IF($W600&gt;0,INDEX('CostModel Coef'!D$17:D$18,$W600),"")</f>
        <v/>
      </c>
      <c r="AP600" s="184" t="str">
        <f>IF($W600&gt;0,INDEX('CostModel Coef'!E$17:E$18,$W600),"")</f>
        <v/>
      </c>
      <c r="AQ600" s="184" t="str">
        <f>IF($W600&gt;0,INDEX('CostModel Coef'!F$17:F$18,$W600),"")</f>
        <v/>
      </c>
      <c r="AR600" s="184" t="str">
        <f>IF($W600&gt;0,INDEX('CostModel Coef'!G$17:G$18,$W600),"")</f>
        <v/>
      </c>
      <c r="AS600" s="184" t="str">
        <f>IF($W600&gt;0,INDEX('CostModel Coef'!H$17:H$18,$W600),"")</f>
        <v/>
      </c>
      <c r="AT600" s="184" t="str">
        <f>IF($W600&gt;0,INDEX('CostModel Coef'!I$17:I$18,$W600),"")</f>
        <v/>
      </c>
      <c r="AU600" s="184" t="str">
        <f>IF($W600&gt;0,INDEX('CostModel Coef'!J$17:J$18,$W600),"")</f>
        <v/>
      </c>
      <c r="AV600" s="184" t="str">
        <f>IF($W600&gt;0,INDEX('CostModel Coef'!K$17:K$18,$W600),"")</f>
        <v/>
      </c>
      <c r="AW600" s="184" t="str">
        <f>IF($W600&gt;0,INDEX('CostModel Coef'!L$17:L$18,$W600),"")</f>
        <v/>
      </c>
      <c r="AX600" s="184" t="str">
        <f>IF($W600&gt;0,INDEX('CostModel Coef'!M$17:M$18,$W600),"")</f>
        <v/>
      </c>
      <c r="AY600" s="184" t="str">
        <f>IF($W600&gt;0,INDEX('CostModel Coef'!N$17:N$18,$W600),"")</f>
        <v/>
      </c>
      <c r="AZ600" s="184" t="str">
        <f>IF($W600&gt;0,INDEX('CostModel Coef'!O$17:O$18,$W600),"")</f>
        <v/>
      </c>
      <c r="BA600" s="184"/>
      <c r="BB600" s="116">
        <f t="shared" si="99"/>
        <v>0</v>
      </c>
      <c r="BC600" s="116">
        <f t="shared" si="96"/>
        <v>0</v>
      </c>
      <c r="BD600" s="116">
        <f t="shared" si="97"/>
        <v>0</v>
      </c>
      <c r="BE600" s="210"/>
      <c r="BF600" s="196" t="str">
        <f t="shared" si="98"/>
        <v/>
      </c>
      <c r="BG600" s="210"/>
      <c r="BH600" s="210"/>
    </row>
    <row r="601" spans="1:60" hidden="1">
      <c r="A601" s="210" t="s">
        <v>3411</v>
      </c>
      <c r="B601" s="210" t="s">
        <v>203</v>
      </c>
      <c r="C601" s="210" t="s">
        <v>1279</v>
      </c>
      <c r="D601" s="210" t="s">
        <v>1744</v>
      </c>
      <c r="E601" s="210" t="s">
        <v>129</v>
      </c>
      <c r="F601" s="210">
        <v>1</v>
      </c>
      <c r="G601" s="210">
        <v>1</v>
      </c>
      <c r="H601" s="210">
        <v>1</v>
      </c>
      <c r="I601" s="210">
        <v>27</v>
      </c>
      <c r="J601" s="210" t="s">
        <v>3412</v>
      </c>
      <c r="K601" s="210" t="s">
        <v>83</v>
      </c>
      <c r="L601" s="210">
        <v>27</v>
      </c>
      <c r="M601" s="210"/>
      <c r="N601" s="210" t="s">
        <v>1290</v>
      </c>
      <c r="O601" s="210"/>
      <c r="P601" s="210" t="s">
        <v>1799</v>
      </c>
      <c r="Q601" s="210" t="s">
        <v>129</v>
      </c>
      <c r="R601" s="210"/>
      <c r="S601" s="210" t="s">
        <v>111</v>
      </c>
      <c r="T601" s="210" t="s">
        <v>3413</v>
      </c>
      <c r="U601" s="115" t="s">
        <v>105</v>
      </c>
      <c r="V601" s="210" t="str">
        <f>IF(W601=0,"out of scope",(INDEX('CostModel Coef'!$C$17:$C$18,W601)))</f>
        <v>out of scope</v>
      </c>
      <c r="W601" s="210">
        <v>0</v>
      </c>
      <c r="X601" s="210"/>
      <c r="Y601" s="116">
        <f>IFERROR(VLOOKUP(C601,LF_lamp!$A$8:$AI$68,35,0)*F601,0)</f>
        <v>3.67</v>
      </c>
      <c r="Z601" s="210"/>
      <c r="AA601" s="229">
        <f>VLOOKUP(D601,LF_Ballast!$A$8:$N$220,14,FALSE)</f>
        <v>0.82499999999999996</v>
      </c>
      <c r="AB601" s="229" t="b">
        <f>VLOOKUP(D601,LF_Ballast!$A$8:$I$220,9,FALSE)="Dimming"</f>
        <v>0</v>
      </c>
      <c r="AC601" s="229" t="b">
        <f>VLOOKUP(D601,LF_Ballast!$A$8:$I$220,4,FALSE)="PS"</f>
        <v>0</v>
      </c>
      <c r="AD601" s="210"/>
      <c r="AE601" s="210">
        <f t="shared" si="91"/>
        <v>1</v>
      </c>
      <c r="AF601" s="184">
        <f t="shared" si="92"/>
        <v>0</v>
      </c>
      <c r="AG601" s="184">
        <f t="shared" si="93"/>
        <v>0</v>
      </c>
      <c r="AH601" s="184">
        <f>VLOOKUP($C601,LF_lamp!$A$8:$H$68,8,FALSE)*AE601</f>
        <v>32</v>
      </c>
      <c r="AI601" s="184">
        <f>VLOOKUP($C601,LF_lamp!$A$8:$H$68,8,FALSE)*AF601</f>
        <v>0</v>
      </c>
      <c r="AJ601" s="184">
        <f>VLOOKUP($C601,LF_lamp!$A$8:$H$68,8,FALSE)*AG601</f>
        <v>0</v>
      </c>
      <c r="AK601" s="184">
        <f t="shared" si="100"/>
        <v>1</v>
      </c>
      <c r="AL601" s="184">
        <f t="shared" si="94"/>
        <v>0</v>
      </c>
      <c r="AM601" s="184">
        <f t="shared" si="95"/>
        <v>0</v>
      </c>
      <c r="AN601" s="184"/>
      <c r="AO601" s="184" t="str">
        <f>IF($W601&gt;0,INDEX('CostModel Coef'!D$17:D$18,$W601),"")</f>
        <v/>
      </c>
      <c r="AP601" s="184" t="str">
        <f>IF($W601&gt;0,INDEX('CostModel Coef'!E$17:E$18,$W601),"")</f>
        <v/>
      </c>
      <c r="AQ601" s="184" t="str">
        <f>IF($W601&gt;0,INDEX('CostModel Coef'!F$17:F$18,$W601),"")</f>
        <v/>
      </c>
      <c r="AR601" s="184" t="str">
        <f>IF($W601&gt;0,INDEX('CostModel Coef'!G$17:G$18,$W601),"")</f>
        <v/>
      </c>
      <c r="AS601" s="184" t="str">
        <f>IF($W601&gt;0,INDEX('CostModel Coef'!H$17:H$18,$W601),"")</f>
        <v/>
      </c>
      <c r="AT601" s="184" t="str">
        <f>IF($W601&gt;0,INDEX('CostModel Coef'!I$17:I$18,$W601),"")</f>
        <v/>
      </c>
      <c r="AU601" s="184" t="str">
        <f>IF($W601&gt;0,INDEX('CostModel Coef'!J$17:J$18,$W601),"")</f>
        <v/>
      </c>
      <c r="AV601" s="184" t="str">
        <f>IF($W601&gt;0,INDEX('CostModel Coef'!K$17:K$18,$W601),"")</f>
        <v/>
      </c>
      <c r="AW601" s="184" t="str">
        <f>IF($W601&gt;0,INDEX('CostModel Coef'!L$17:L$18,$W601),"")</f>
        <v/>
      </c>
      <c r="AX601" s="184" t="str">
        <f>IF($W601&gt;0,INDEX('CostModel Coef'!M$17:M$18,$W601),"")</f>
        <v/>
      </c>
      <c r="AY601" s="184" t="str">
        <f>IF($W601&gt;0,INDEX('CostModel Coef'!N$17:N$18,$W601),"")</f>
        <v/>
      </c>
      <c r="AZ601" s="184" t="str">
        <f>IF($W601&gt;0,INDEX('CostModel Coef'!O$17:O$18,$W601),"")</f>
        <v/>
      </c>
      <c r="BA601" s="184"/>
      <c r="BB601" s="116">
        <f t="shared" si="99"/>
        <v>0</v>
      </c>
      <c r="BC601" s="116">
        <f t="shared" si="96"/>
        <v>0</v>
      </c>
      <c r="BD601" s="116">
        <f t="shared" si="97"/>
        <v>0</v>
      </c>
      <c r="BE601" s="210"/>
      <c r="BF601" s="196" t="str">
        <f t="shared" si="98"/>
        <v/>
      </c>
      <c r="BG601" s="210"/>
      <c r="BH601" s="210"/>
    </row>
    <row r="602" spans="1:60" hidden="1">
      <c r="A602" s="210" t="s">
        <v>3414</v>
      </c>
      <c r="B602" s="210" t="s">
        <v>1317</v>
      </c>
      <c r="C602" s="210" t="s">
        <v>1279</v>
      </c>
      <c r="D602" s="210" t="s">
        <v>1744</v>
      </c>
      <c r="E602" s="210" t="s">
        <v>129</v>
      </c>
      <c r="F602" s="210">
        <v>4</v>
      </c>
      <c r="G602" s="210">
        <v>1</v>
      </c>
      <c r="H602" s="210">
        <v>4</v>
      </c>
      <c r="I602" s="210">
        <v>105</v>
      </c>
      <c r="J602" s="210" t="s">
        <v>3415</v>
      </c>
      <c r="K602" s="210" t="s">
        <v>83</v>
      </c>
      <c r="L602" s="210">
        <v>105</v>
      </c>
      <c r="M602" s="210"/>
      <c r="N602" s="210" t="s">
        <v>1290</v>
      </c>
      <c r="O602" s="210"/>
      <c r="P602" s="210" t="s">
        <v>1799</v>
      </c>
      <c r="Q602" s="210" t="s">
        <v>129</v>
      </c>
      <c r="R602" s="210"/>
      <c r="S602" s="210" t="s">
        <v>111</v>
      </c>
      <c r="T602" s="210" t="s">
        <v>3416</v>
      </c>
      <c r="U602" s="115" t="s">
        <v>105</v>
      </c>
      <c r="V602" s="210" t="str">
        <f>IF(W602=0,"out of scope",(INDEX('CostModel Coef'!$C$17:$C$18,W602)))</f>
        <v>out of scope</v>
      </c>
      <c r="W602" s="210">
        <v>0</v>
      </c>
      <c r="X602" s="210"/>
      <c r="Y602" s="116">
        <f>IFERROR(VLOOKUP(C602,LF_lamp!$A$8:$AI$68,35,0)*F602,0)</f>
        <v>14.68</v>
      </c>
      <c r="Z602" s="210"/>
      <c r="AA602" s="229">
        <f>VLOOKUP(D602,LF_Ballast!$A$8:$N$220,14,FALSE)</f>
        <v>0.82499999999999996</v>
      </c>
      <c r="AB602" s="229" t="b">
        <f>VLOOKUP(D602,LF_Ballast!$A$8:$I$220,9,FALSE)="Dimming"</f>
        <v>0</v>
      </c>
      <c r="AC602" s="229" t="b">
        <f>VLOOKUP(D602,LF_Ballast!$A$8:$I$220,4,FALSE)="PS"</f>
        <v>0</v>
      </c>
      <c r="AD602" s="210"/>
      <c r="AE602" s="210">
        <f t="shared" si="91"/>
        <v>4</v>
      </c>
      <c r="AF602" s="184">
        <f t="shared" si="92"/>
        <v>0</v>
      </c>
      <c r="AG602" s="184">
        <f t="shared" si="93"/>
        <v>0</v>
      </c>
      <c r="AH602" s="184">
        <f>VLOOKUP($C602,LF_lamp!$A$8:$H$68,8,FALSE)*AE602</f>
        <v>128</v>
      </c>
      <c r="AI602" s="184">
        <f>VLOOKUP($C602,LF_lamp!$A$8:$H$68,8,FALSE)*AF602</f>
        <v>0</v>
      </c>
      <c r="AJ602" s="184">
        <f>VLOOKUP($C602,LF_lamp!$A$8:$H$68,8,FALSE)*AG602</f>
        <v>0</v>
      </c>
      <c r="AK602" s="184">
        <f t="shared" si="100"/>
        <v>1</v>
      </c>
      <c r="AL602" s="184">
        <f t="shared" si="94"/>
        <v>0</v>
      </c>
      <c r="AM602" s="184">
        <f t="shared" si="95"/>
        <v>0</v>
      </c>
      <c r="AN602" s="184"/>
      <c r="AO602" s="184" t="str">
        <f>IF($W602&gt;0,INDEX('CostModel Coef'!D$17:D$18,$W602),"")</f>
        <v/>
      </c>
      <c r="AP602" s="184" t="str">
        <f>IF($W602&gt;0,INDEX('CostModel Coef'!E$17:E$18,$W602),"")</f>
        <v/>
      </c>
      <c r="AQ602" s="184" t="str">
        <f>IF($W602&gt;0,INDEX('CostModel Coef'!F$17:F$18,$W602),"")</f>
        <v/>
      </c>
      <c r="AR602" s="184" t="str">
        <f>IF($W602&gt;0,INDEX('CostModel Coef'!G$17:G$18,$W602),"")</f>
        <v/>
      </c>
      <c r="AS602" s="184" t="str">
        <f>IF($W602&gt;0,INDEX('CostModel Coef'!H$17:H$18,$W602),"")</f>
        <v/>
      </c>
      <c r="AT602" s="184" t="str">
        <f>IF($W602&gt;0,INDEX('CostModel Coef'!I$17:I$18,$W602),"")</f>
        <v/>
      </c>
      <c r="AU602" s="184" t="str">
        <f>IF($W602&gt;0,INDEX('CostModel Coef'!J$17:J$18,$W602),"")</f>
        <v/>
      </c>
      <c r="AV602" s="184" t="str">
        <f>IF($W602&gt;0,INDEX('CostModel Coef'!K$17:K$18,$W602),"")</f>
        <v/>
      </c>
      <c r="AW602" s="184" t="str">
        <f>IF($W602&gt;0,INDEX('CostModel Coef'!L$17:L$18,$W602),"")</f>
        <v/>
      </c>
      <c r="AX602" s="184" t="str">
        <f>IF($W602&gt;0,INDEX('CostModel Coef'!M$17:M$18,$W602),"")</f>
        <v/>
      </c>
      <c r="AY602" s="184" t="str">
        <f>IF($W602&gt;0,INDEX('CostModel Coef'!N$17:N$18,$W602),"")</f>
        <v/>
      </c>
      <c r="AZ602" s="184" t="str">
        <f>IF($W602&gt;0,INDEX('CostModel Coef'!O$17:O$18,$W602),"")</f>
        <v/>
      </c>
      <c r="BA602" s="184"/>
      <c r="BB602" s="116">
        <f t="shared" si="99"/>
        <v>0</v>
      </c>
      <c r="BC602" s="116">
        <f t="shared" si="96"/>
        <v>0</v>
      </c>
      <c r="BD602" s="116">
        <f t="shared" si="97"/>
        <v>0</v>
      </c>
      <c r="BE602" s="210"/>
      <c r="BF602" s="196" t="str">
        <f t="shared" si="98"/>
        <v/>
      </c>
      <c r="BG602" s="210"/>
      <c r="BH602" s="210"/>
    </row>
    <row r="603" spans="1:60" hidden="1">
      <c r="A603" s="210" t="s">
        <v>3417</v>
      </c>
      <c r="B603" s="210" t="s">
        <v>1317</v>
      </c>
      <c r="C603" s="210" t="s">
        <v>1279</v>
      </c>
      <c r="D603" s="210" t="s">
        <v>1744</v>
      </c>
      <c r="E603" s="210" t="s">
        <v>129</v>
      </c>
      <c r="F603" s="210">
        <v>1</v>
      </c>
      <c r="G603" s="210">
        <v>0.33</v>
      </c>
      <c r="H603" s="210">
        <v>3</v>
      </c>
      <c r="I603" s="210">
        <v>25</v>
      </c>
      <c r="J603" s="210" t="s">
        <v>3418</v>
      </c>
      <c r="K603" s="210" t="s">
        <v>83</v>
      </c>
      <c r="L603" s="210">
        <v>25</v>
      </c>
      <c r="M603" s="210"/>
      <c r="N603" s="210" t="s">
        <v>1290</v>
      </c>
      <c r="O603" s="210"/>
      <c r="P603" s="210" t="s">
        <v>1799</v>
      </c>
      <c r="Q603" s="210" t="s">
        <v>129</v>
      </c>
      <c r="R603" s="210"/>
      <c r="S603" s="210" t="s">
        <v>111</v>
      </c>
      <c r="T603" s="210" t="s">
        <v>3419</v>
      </c>
      <c r="U603" s="115" t="s">
        <v>105</v>
      </c>
      <c r="V603" s="210" t="str">
        <f>IF(W603=0,"out of scope",(INDEX('CostModel Coef'!$C$17:$C$18,W603)))</f>
        <v>out of scope</v>
      </c>
      <c r="W603" s="210">
        <v>0</v>
      </c>
      <c r="X603" s="210"/>
      <c r="Y603" s="116">
        <f>IFERROR(VLOOKUP(C603,LF_lamp!$A$8:$AI$68,35,0)*F603,0)</f>
        <v>3.67</v>
      </c>
      <c r="Z603" s="210"/>
      <c r="AA603" s="229">
        <f>VLOOKUP(D603,LF_Ballast!$A$8:$N$220,14,FALSE)</f>
        <v>0.82499999999999996</v>
      </c>
      <c r="AB603" s="229" t="b">
        <f>VLOOKUP(D603,LF_Ballast!$A$8:$I$220,9,FALSE)="Dimming"</f>
        <v>0</v>
      </c>
      <c r="AC603" s="229" t="b">
        <f>VLOOKUP(D603,LF_Ballast!$A$8:$I$220,4,FALSE)="PS"</f>
        <v>0</v>
      </c>
      <c r="AD603" s="210"/>
      <c r="AE603" s="210">
        <f t="shared" si="91"/>
        <v>3</v>
      </c>
      <c r="AF603" s="184">
        <f t="shared" si="92"/>
        <v>0</v>
      </c>
      <c r="AG603" s="184">
        <f t="shared" si="93"/>
        <v>0</v>
      </c>
      <c r="AH603" s="184">
        <f>VLOOKUP($C603,LF_lamp!$A$8:$H$68,8,FALSE)*AE603</f>
        <v>96</v>
      </c>
      <c r="AI603" s="184">
        <f>VLOOKUP($C603,LF_lamp!$A$8:$H$68,8,FALSE)*AF603</f>
        <v>0</v>
      </c>
      <c r="AJ603" s="184">
        <f>VLOOKUP($C603,LF_lamp!$A$8:$H$68,8,FALSE)*AG603</f>
        <v>0</v>
      </c>
      <c r="AK603" s="184">
        <f t="shared" si="100"/>
        <v>0.33</v>
      </c>
      <c r="AL603" s="184">
        <f t="shared" si="94"/>
        <v>0</v>
      </c>
      <c r="AM603" s="184">
        <f t="shared" si="95"/>
        <v>0</v>
      </c>
      <c r="AN603" s="184"/>
      <c r="AO603" s="184" t="str">
        <f>IF($W603&gt;0,INDEX('CostModel Coef'!D$17:D$18,$W603),"")</f>
        <v/>
      </c>
      <c r="AP603" s="184" t="str">
        <f>IF($W603&gt;0,INDEX('CostModel Coef'!E$17:E$18,$W603),"")</f>
        <v/>
      </c>
      <c r="AQ603" s="184" t="str">
        <f>IF($W603&gt;0,INDEX('CostModel Coef'!F$17:F$18,$W603),"")</f>
        <v/>
      </c>
      <c r="AR603" s="184" t="str">
        <f>IF($W603&gt;0,INDEX('CostModel Coef'!G$17:G$18,$W603),"")</f>
        <v/>
      </c>
      <c r="AS603" s="184" t="str">
        <f>IF($W603&gt;0,INDEX('CostModel Coef'!H$17:H$18,$W603),"")</f>
        <v/>
      </c>
      <c r="AT603" s="184" t="str">
        <f>IF($W603&gt;0,INDEX('CostModel Coef'!I$17:I$18,$W603),"")</f>
        <v/>
      </c>
      <c r="AU603" s="184" t="str">
        <f>IF($W603&gt;0,INDEX('CostModel Coef'!J$17:J$18,$W603),"")</f>
        <v/>
      </c>
      <c r="AV603" s="184" t="str">
        <f>IF($W603&gt;0,INDEX('CostModel Coef'!K$17:K$18,$W603),"")</f>
        <v/>
      </c>
      <c r="AW603" s="184" t="str">
        <f>IF($W603&gt;0,INDEX('CostModel Coef'!L$17:L$18,$W603),"")</f>
        <v/>
      </c>
      <c r="AX603" s="184" t="str">
        <f>IF($W603&gt;0,INDEX('CostModel Coef'!M$17:M$18,$W603),"")</f>
        <v/>
      </c>
      <c r="AY603" s="184" t="str">
        <f>IF($W603&gt;0,INDEX('CostModel Coef'!N$17:N$18,$W603),"")</f>
        <v/>
      </c>
      <c r="AZ603" s="184" t="str">
        <f>IF($W603&gt;0,INDEX('CostModel Coef'!O$17:O$18,$W603),"")</f>
        <v/>
      </c>
      <c r="BA603" s="184"/>
      <c r="BB603" s="116">
        <f t="shared" si="99"/>
        <v>0</v>
      </c>
      <c r="BC603" s="116">
        <f t="shared" si="96"/>
        <v>0</v>
      </c>
      <c r="BD603" s="116">
        <f t="shared" si="97"/>
        <v>0</v>
      </c>
      <c r="BE603" s="210"/>
      <c r="BF603" s="196" t="str">
        <f t="shared" si="98"/>
        <v/>
      </c>
      <c r="BG603" s="210"/>
      <c r="BH603" s="210"/>
    </row>
    <row r="604" spans="1:60" hidden="1">
      <c r="A604" s="210" t="s">
        <v>3420</v>
      </c>
      <c r="B604" s="210" t="s">
        <v>1317</v>
      </c>
      <c r="C604" s="210" t="s">
        <v>1279</v>
      </c>
      <c r="D604" s="210" t="s">
        <v>1744</v>
      </c>
      <c r="E604" s="210" t="s">
        <v>129</v>
      </c>
      <c r="F604" s="210">
        <v>1</v>
      </c>
      <c r="G604" s="210">
        <v>0.25</v>
      </c>
      <c r="H604" s="210">
        <v>4</v>
      </c>
      <c r="I604" s="210">
        <v>26</v>
      </c>
      <c r="J604" s="210" t="s">
        <v>3421</v>
      </c>
      <c r="K604" s="210" t="s">
        <v>83</v>
      </c>
      <c r="L604" s="210">
        <v>26</v>
      </c>
      <c r="M604" s="210"/>
      <c r="N604" s="210" t="s">
        <v>1290</v>
      </c>
      <c r="O604" s="210"/>
      <c r="P604" s="210" t="s">
        <v>1799</v>
      </c>
      <c r="Q604" s="210" t="s">
        <v>129</v>
      </c>
      <c r="R604" s="210"/>
      <c r="S604" s="210" t="s">
        <v>111</v>
      </c>
      <c r="T604" s="210" t="s">
        <v>3422</v>
      </c>
      <c r="U604" s="115" t="s">
        <v>105</v>
      </c>
      <c r="V604" s="210" t="str">
        <f>IF(W604=0,"out of scope",(INDEX('CostModel Coef'!$C$17:$C$18,W604)))</f>
        <v>out of scope</v>
      </c>
      <c r="W604" s="210">
        <v>0</v>
      </c>
      <c r="X604" s="210"/>
      <c r="Y604" s="116">
        <f>IFERROR(VLOOKUP(C604,LF_lamp!$A$8:$AI$68,35,0)*F604,0)</f>
        <v>3.67</v>
      </c>
      <c r="Z604" s="210"/>
      <c r="AA604" s="229">
        <f>VLOOKUP(D604,LF_Ballast!$A$8:$N$220,14,FALSE)</f>
        <v>0.82499999999999996</v>
      </c>
      <c r="AB604" s="229" t="b">
        <f>VLOOKUP(D604,LF_Ballast!$A$8:$I$220,9,FALSE)="Dimming"</f>
        <v>0</v>
      </c>
      <c r="AC604" s="229" t="b">
        <f>VLOOKUP(D604,LF_Ballast!$A$8:$I$220,4,FALSE)="PS"</f>
        <v>0</v>
      </c>
      <c r="AD604" s="210"/>
      <c r="AE604" s="210">
        <f t="shared" si="91"/>
        <v>4</v>
      </c>
      <c r="AF604" s="184">
        <f t="shared" si="92"/>
        <v>0</v>
      </c>
      <c r="AG604" s="184">
        <f t="shared" si="93"/>
        <v>0</v>
      </c>
      <c r="AH604" s="184">
        <f>VLOOKUP($C604,LF_lamp!$A$8:$H$68,8,FALSE)*AE604</f>
        <v>128</v>
      </c>
      <c r="AI604" s="184">
        <f>VLOOKUP($C604,LF_lamp!$A$8:$H$68,8,FALSE)*AF604</f>
        <v>0</v>
      </c>
      <c r="AJ604" s="184">
        <f>VLOOKUP($C604,LF_lamp!$A$8:$H$68,8,FALSE)*AG604</f>
        <v>0</v>
      </c>
      <c r="AK604" s="184">
        <f t="shared" si="100"/>
        <v>0.25</v>
      </c>
      <c r="AL604" s="184">
        <f t="shared" si="94"/>
        <v>0</v>
      </c>
      <c r="AM604" s="184">
        <f t="shared" si="95"/>
        <v>0</v>
      </c>
      <c r="AN604" s="184"/>
      <c r="AO604" s="184" t="str">
        <f>IF($W604&gt;0,INDEX('CostModel Coef'!D$17:D$18,$W604),"")</f>
        <v/>
      </c>
      <c r="AP604" s="184" t="str">
        <f>IF($W604&gt;0,INDEX('CostModel Coef'!E$17:E$18,$W604),"")</f>
        <v/>
      </c>
      <c r="AQ604" s="184" t="str">
        <f>IF($W604&gt;0,INDEX('CostModel Coef'!F$17:F$18,$W604),"")</f>
        <v/>
      </c>
      <c r="AR604" s="184" t="str">
        <f>IF($W604&gt;0,INDEX('CostModel Coef'!G$17:G$18,$W604),"")</f>
        <v/>
      </c>
      <c r="AS604" s="184" t="str">
        <f>IF($W604&gt;0,INDEX('CostModel Coef'!H$17:H$18,$W604),"")</f>
        <v/>
      </c>
      <c r="AT604" s="184" t="str">
        <f>IF($W604&gt;0,INDEX('CostModel Coef'!I$17:I$18,$W604),"")</f>
        <v/>
      </c>
      <c r="AU604" s="184" t="str">
        <f>IF($W604&gt;0,INDEX('CostModel Coef'!J$17:J$18,$W604),"")</f>
        <v/>
      </c>
      <c r="AV604" s="184" t="str">
        <f>IF($W604&gt;0,INDEX('CostModel Coef'!K$17:K$18,$W604),"")</f>
        <v/>
      </c>
      <c r="AW604" s="184" t="str">
        <f>IF($W604&gt;0,INDEX('CostModel Coef'!L$17:L$18,$W604),"")</f>
        <v/>
      </c>
      <c r="AX604" s="184" t="str">
        <f>IF($W604&gt;0,INDEX('CostModel Coef'!M$17:M$18,$W604),"")</f>
        <v/>
      </c>
      <c r="AY604" s="184" t="str">
        <f>IF($W604&gt;0,INDEX('CostModel Coef'!N$17:N$18,$W604),"")</f>
        <v/>
      </c>
      <c r="AZ604" s="184" t="str">
        <f>IF($W604&gt;0,INDEX('CostModel Coef'!O$17:O$18,$W604),"")</f>
        <v/>
      </c>
      <c r="BA604" s="184"/>
      <c r="BB604" s="116">
        <f t="shared" si="99"/>
        <v>0</v>
      </c>
      <c r="BC604" s="116">
        <f t="shared" si="96"/>
        <v>0</v>
      </c>
      <c r="BD604" s="116">
        <f t="shared" si="97"/>
        <v>0</v>
      </c>
      <c r="BE604" s="210"/>
      <c r="BF604" s="196" t="str">
        <f t="shared" si="98"/>
        <v/>
      </c>
      <c r="BG604" s="210"/>
      <c r="BH604" s="210"/>
    </row>
    <row r="605" spans="1:60" hidden="1">
      <c r="A605" s="210" t="s">
        <v>3423</v>
      </c>
      <c r="B605" s="210" t="s">
        <v>1317</v>
      </c>
      <c r="C605" s="210" t="s">
        <v>1279</v>
      </c>
      <c r="D605" s="210" t="s">
        <v>1744</v>
      </c>
      <c r="E605" s="210" t="s">
        <v>129</v>
      </c>
      <c r="F605" s="210">
        <v>2</v>
      </c>
      <c r="G605" s="210">
        <v>0.5</v>
      </c>
      <c r="H605" s="210">
        <v>4</v>
      </c>
      <c r="I605" s="210">
        <v>53</v>
      </c>
      <c r="J605" s="210" t="s">
        <v>3424</v>
      </c>
      <c r="K605" s="210" t="s">
        <v>83</v>
      </c>
      <c r="L605" s="210">
        <v>53</v>
      </c>
      <c r="M605" s="210"/>
      <c r="N605" s="210" t="s">
        <v>1290</v>
      </c>
      <c r="O605" s="210"/>
      <c r="P605" s="210" t="s">
        <v>1799</v>
      </c>
      <c r="Q605" s="210" t="s">
        <v>129</v>
      </c>
      <c r="R605" s="210"/>
      <c r="S605" s="210" t="s">
        <v>111</v>
      </c>
      <c r="T605" s="210" t="s">
        <v>3425</v>
      </c>
      <c r="U605" s="115" t="s">
        <v>105</v>
      </c>
      <c r="V605" s="210" t="str">
        <f>IF(W605=0,"out of scope",(INDEX('CostModel Coef'!$C$17:$C$18,W605)))</f>
        <v>out of scope</v>
      </c>
      <c r="W605" s="210">
        <v>0</v>
      </c>
      <c r="X605" s="210"/>
      <c r="Y605" s="116">
        <f>IFERROR(VLOOKUP(C605,LF_lamp!$A$8:$AI$68,35,0)*F605,0)</f>
        <v>7.34</v>
      </c>
      <c r="Z605" s="210"/>
      <c r="AA605" s="229">
        <f>VLOOKUP(D605,LF_Ballast!$A$8:$N$220,14,FALSE)</f>
        <v>0.82499999999999996</v>
      </c>
      <c r="AB605" s="229" t="b">
        <f>VLOOKUP(D605,LF_Ballast!$A$8:$I$220,9,FALSE)="Dimming"</f>
        <v>0</v>
      </c>
      <c r="AC605" s="229" t="b">
        <f>VLOOKUP(D605,LF_Ballast!$A$8:$I$220,4,FALSE)="PS"</f>
        <v>0</v>
      </c>
      <c r="AD605" s="210"/>
      <c r="AE605" s="210">
        <f t="shared" si="91"/>
        <v>4</v>
      </c>
      <c r="AF605" s="184">
        <f t="shared" si="92"/>
        <v>0</v>
      </c>
      <c r="AG605" s="184">
        <f t="shared" si="93"/>
        <v>0</v>
      </c>
      <c r="AH605" s="184">
        <f>VLOOKUP($C605,LF_lamp!$A$8:$H$68,8,FALSE)*AE605</f>
        <v>128</v>
      </c>
      <c r="AI605" s="184">
        <f>VLOOKUP($C605,LF_lamp!$A$8:$H$68,8,FALSE)*AF605</f>
        <v>0</v>
      </c>
      <c r="AJ605" s="184">
        <f>VLOOKUP($C605,LF_lamp!$A$8:$H$68,8,FALSE)*AG605</f>
        <v>0</v>
      </c>
      <c r="AK605" s="184">
        <f t="shared" si="100"/>
        <v>0.5</v>
      </c>
      <c r="AL605" s="184">
        <f t="shared" si="94"/>
        <v>0</v>
      </c>
      <c r="AM605" s="184">
        <f t="shared" si="95"/>
        <v>0</v>
      </c>
      <c r="AN605" s="184"/>
      <c r="AO605" s="184" t="str">
        <f>IF($W605&gt;0,INDEX('CostModel Coef'!D$17:D$18,$W605),"")</f>
        <v/>
      </c>
      <c r="AP605" s="184" t="str">
        <f>IF($W605&gt;0,INDEX('CostModel Coef'!E$17:E$18,$W605),"")</f>
        <v/>
      </c>
      <c r="AQ605" s="184" t="str">
        <f>IF($W605&gt;0,INDEX('CostModel Coef'!F$17:F$18,$W605),"")</f>
        <v/>
      </c>
      <c r="AR605" s="184" t="str">
        <f>IF($W605&gt;0,INDEX('CostModel Coef'!G$17:G$18,$W605),"")</f>
        <v/>
      </c>
      <c r="AS605" s="184" t="str">
        <f>IF($W605&gt;0,INDEX('CostModel Coef'!H$17:H$18,$W605),"")</f>
        <v/>
      </c>
      <c r="AT605" s="184" t="str">
        <f>IF($W605&gt;0,INDEX('CostModel Coef'!I$17:I$18,$W605),"")</f>
        <v/>
      </c>
      <c r="AU605" s="184" t="str">
        <f>IF($W605&gt;0,INDEX('CostModel Coef'!J$17:J$18,$W605),"")</f>
        <v/>
      </c>
      <c r="AV605" s="184" t="str">
        <f>IF($W605&gt;0,INDEX('CostModel Coef'!K$17:K$18,$W605),"")</f>
        <v/>
      </c>
      <c r="AW605" s="184" t="str">
        <f>IF($W605&gt;0,INDEX('CostModel Coef'!L$17:L$18,$W605),"")</f>
        <v/>
      </c>
      <c r="AX605" s="184" t="str">
        <f>IF($W605&gt;0,INDEX('CostModel Coef'!M$17:M$18,$W605),"")</f>
        <v/>
      </c>
      <c r="AY605" s="184" t="str">
        <f>IF($W605&gt;0,INDEX('CostModel Coef'!N$17:N$18,$W605),"")</f>
        <v/>
      </c>
      <c r="AZ605" s="184" t="str">
        <f>IF($W605&gt;0,INDEX('CostModel Coef'!O$17:O$18,$W605),"")</f>
        <v/>
      </c>
      <c r="BA605" s="184"/>
      <c r="BB605" s="116">
        <f t="shared" si="99"/>
        <v>0</v>
      </c>
      <c r="BC605" s="116">
        <f t="shared" si="96"/>
        <v>0</v>
      </c>
      <c r="BD605" s="116">
        <f t="shared" si="97"/>
        <v>0</v>
      </c>
      <c r="BE605" s="210"/>
      <c r="BF605" s="196" t="str">
        <f t="shared" si="98"/>
        <v/>
      </c>
      <c r="BG605" s="210"/>
      <c r="BH605" s="210"/>
    </row>
    <row r="606" spans="1:60" hidden="1">
      <c r="A606" s="210" t="s">
        <v>3426</v>
      </c>
      <c r="B606" s="210" t="s">
        <v>203</v>
      </c>
      <c r="C606" s="210" t="s">
        <v>1279</v>
      </c>
      <c r="D606" s="210" t="s">
        <v>1744</v>
      </c>
      <c r="E606" s="210" t="s">
        <v>129</v>
      </c>
      <c r="F606" s="210">
        <v>2</v>
      </c>
      <c r="G606" s="210">
        <v>1</v>
      </c>
      <c r="H606" s="210">
        <v>2</v>
      </c>
      <c r="I606" s="210">
        <v>54</v>
      </c>
      <c r="J606" s="210" t="s">
        <v>3427</v>
      </c>
      <c r="K606" s="210" t="s">
        <v>83</v>
      </c>
      <c r="L606" s="210">
        <v>54</v>
      </c>
      <c r="M606" s="210"/>
      <c r="N606" s="210" t="s">
        <v>1290</v>
      </c>
      <c r="O606" s="210"/>
      <c r="P606" s="210" t="s">
        <v>1799</v>
      </c>
      <c r="Q606" s="210" t="s">
        <v>129</v>
      </c>
      <c r="R606" s="210"/>
      <c r="S606" s="210" t="s">
        <v>111</v>
      </c>
      <c r="T606" s="210" t="s">
        <v>3428</v>
      </c>
      <c r="U606" s="115" t="s">
        <v>105</v>
      </c>
      <c r="V606" s="210" t="str">
        <f>IF(W606=0,"out of scope",(INDEX('CostModel Coef'!$C$17:$C$18,W606)))</f>
        <v>out of scope</v>
      </c>
      <c r="W606" s="210">
        <v>0</v>
      </c>
      <c r="X606" s="210"/>
      <c r="Y606" s="116">
        <f>IFERROR(VLOOKUP(C606,LF_lamp!$A$8:$AI$68,35,0)*F606,0)</f>
        <v>7.34</v>
      </c>
      <c r="Z606" s="210"/>
      <c r="AA606" s="229">
        <f>VLOOKUP(D606,LF_Ballast!$A$8:$N$220,14,FALSE)</f>
        <v>0.82499999999999996</v>
      </c>
      <c r="AB606" s="229" t="b">
        <f>VLOOKUP(D606,LF_Ballast!$A$8:$I$220,9,FALSE)="Dimming"</f>
        <v>0</v>
      </c>
      <c r="AC606" s="229" t="b">
        <f>VLOOKUP(D606,LF_Ballast!$A$8:$I$220,4,FALSE)="PS"</f>
        <v>0</v>
      </c>
      <c r="AD606" s="210"/>
      <c r="AE606" s="210">
        <f t="shared" si="91"/>
        <v>2</v>
      </c>
      <c r="AF606" s="184">
        <f t="shared" si="92"/>
        <v>0</v>
      </c>
      <c r="AG606" s="184">
        <f t="shared" si="93"/>
        <v>0</v>
      </c>
      <c r="AH606" s="184">
        <f>VLOOKUP($C606,LF_lamp!$A$8:$H$68,8,FALSE)*AE606</f>
        <v>64</v>
      </c>
      <c r="AI606" s="184">
        <f>VLOOKUP($C606,LF_lamp!$A$8:$H$68,8,FALSE)*AF606</f>
        <v>0</v>
      </c>
      <c r="AJ606" s="184">
        <f>VLOOKUP($C606,LF_lamp!$A$8:$H$68,8,FALSE)*AG606</f>
        <v>0</v>
      </c>
      <c r="AK606" s="184">
        <f t="shared" si="100"/>
        <v>1</v>
      </c>
      <c r="AL606" s="184">
        <f t="shared" si="94"/>
        <v>0</v>
      </c>
      <c r="AM606" s="184">
        <f t="shared" si="95"/>
        <v>0</v>
      </c>
      <c r="AN606" s="184"/>
      <c r="AO606" s="184" t="str">
        <f>IF($W606&gt;0,INDEX('CostModel Coef'!D$17:D$18,$W606),"")</f>
        <v/>
      </c>
      <c r="AP606" s="184" t="str">
        <f>IF($W606&gt;0,INDEX('CostModel Coef'!E$17:E$18,$W606),"")</f>
        <v/>
      </c>
      <c r="AQ606" s="184" t="str">
        <f>IF($W606&gt;0,INDEX('CostModel Coef'!F$17:F$18,$W606),"")</f>
        <v/>
      </c>
      <c r="AR606" s="184" t="str">
        <f>IF($W606&gt;0,INDEX('CostModel Coef'!G$17:G$18,$W606),"")</f>
        <v/>
      </c>
      <c r="AS606" s="184" t="str">
        <f>IF($W606&gt;0,INDEX('CostModel Coef'!H$17:H$18,$W606),"")</f>
        <v/>
      </c>
      <c r="AT606" s="184" t="str">
        <f>IF($W606&gt;0,INDEX('CostModel Coef'!I$17:I$18,$W606),"")</f>
        <v/>
      </c>
      <c r="AU606" s="184" t="str">
        <f>IF($W606&gt;0,INDEX('CostModel Coef'!J$17:J$18,$W606),"")</f>
        <v/>
      </c>
      <c r="AV606" s="184" t="str">
        <f>IF($W606&gt;0,INDEX('CostModel Coef'!K$17:K$18,$W606),"")</f>
        <v/>
      </c>
      <c r="AW606" s="184" t="str">
        <f>IF($W606&gt;0,INDEX('CostModel Coef'!L$17:L$18,$W606),"")</f>
        <v/>
      </c>
      <c r="AX606" s="184" t="str">
        <f>IF($W606&gt;0,INDEX('CostModel Coef'!M$17:M$18,$W606),"")</f>
        <v/>
      </c>
      <c r="AY606" s="184" t="str">
        <f>IF($W606&gt;0,INDEX('CostModel Coef'!N$17:N$18,$W606),"")</f>
        <v/>
      </c>
      <c r="AZ606" s="184" t="str">
        <f>IF($W606&gt;0,INDEX('CostModel Coef'!O$17:O$18,$W606),"")</f>
        <v/>
      </c>
      <c r="BA606" s="184"/>
      <c r="BB606" s="116">
        <f t="shared" si="99"/>
        <v>0</v>
      </c>
      <c r="BC606" s="116">
        <f t="shared" si="96"/>
        <v>0</v>
      </c>
      <c r="BD606" s="116">
        <f t="shared" si="97"/>
        <v>0</v>
      </c>
      <c r="BE606" s="210"/>
      <c r="BF606" s="196" t="str">
        <f t="shared" si="98"/>
        <v/>
      </c>
      <c r="BG606" s="210"/>
      <c r="BH606" s="210"/>
    </row>
    <row r="607" spans="1:60" hidden="1">
      <c r="A607" s="210" t="s">
        <v>3429</v>
      </c>
      <c r="B607" s="210" t="s">
        <v>1317</v>
      </c>
      <c r="C607" s="210" t="s">
        <v>1279</v>
      </c>
      <c r="D607" s="210" t="s">
        <v>1744</v>
      </c>
      <c r="E607" s="210" t="s">
        <v>129</v>
      </c>
      <c r="F607" s="210">
        <v>3</v>
      </c>
      <c r="G607" s="210">
        <v>1</v>
      </c>
      <c r="H607" s="210">
        <v>3</v>
      </c>
      <c r="I607" s="210">
        <v>76</v>
      </c>
      <c r="J607" s="210" t="s">
        <v>3430</v>
      </c>
      <c r="K607" s="210" t="s">
        <v>83</v>
      </c>
      <c r="L607" s="210">
        <v>76</v>
      </c>
      <c r="M607" s="210"/>
      <c r="N607" s="210" t="s">
        <v>1290</v>
      </c>
      <c r="O607" s="210"/>
      <c r="P607" s="210" t="s">
        <v>1799</v>
      </c>
      <c r="Q607" s="210" t="s">
        <v>129</v>
      </c>
      <c r="R607" s="210"/>
      <c r="S607" s="210" t="s">
        <v>111</v>
      </c>
      <c r="T607" s="210" t="s">
        <v>3431</v>
      </c>
      <c r="U607" s="115" t="s">
        <v>105</v>
      </c>
      <c r="V607" s="210" t="str">
        <f>IF(W607=0,"out of scope",(INDEX('CostModel Coef'!$C$17:$C$18,W607)))</f>
        <v>out of scope</v>
      </c>
      <c r="W607" s="210">
        <v>0</v>
      </c>
      <c r="X607" s="210"/>
      <c r="Y607" s="116">
        <f>IFERROR(VLOOKUP(C607,LF_lamp!$A$8:$AI$68,35,0)*F607,0)</f>
        <v>11.01</v>
      </c>
      <c r="Z607" s="210"/>
      <c r="AA607" s="229">
        <f>VLOOKUP(D607,LF_Ballast!$A$8:$N$220,14,FALSE)</f>
        <v>0.82499999999999996</v>
      </c>
      <c r="AB607" s="229" t="b">
        <f>VLOOKUP(D607,LF_Ballast!$A$8:$I$220,9,FALSE)="Dimming"</f>
        <v>0</v>
      </c>
      <c r="AC607" s="229" t="b">
        <f>VLOOKUP(D607,LF_Ballast!$A$8:$I$220,4,FALSE)="PS"</f>
        <v>0</v>
      </c>
      <c r="AD607" s="210"/>
      <c r="AE607" s="210">
        <f t="shared" si="91"/>
        <v>3</v>
      </c>
      <c r="AF607" s="184">
        <f t="shared" si="92"/>
        <v>0</v>
      </c>
      <c r="AG607" s="184">
        <f t="shared" si="93"/>
        <v>0</v>
      </c>
      <c r="AH607" s="184">
        <f>VLOOKUP($C607,LF_lamp!$A$8:$H$68,8,FALSE)*AE607</f>
        <v>96</v>
      </c>
      <c r="AI607" s="184">
        <f>VLOOKUP($C607,LF_lamp!$A$8:$H$68,8,FALSE)*AF607</f>
        <v>0</v>
      </c>
      <c r="AJ607" s="184">
        <f>VLOOKUP($C607,LF_lamp!$A$8:$H$68,8,FALSE)*AG607</f>
        <v>0</v>
      </c>
      <c r="AK607" s="184">
        <f t="shared" si="100"/>
        <v>1</v>
      </c>
      <c r="AL607" s="184">
        <f t="shared" si="94"/>
        <v>0</v>
      </c>
      <c r="AM607" s="184">
        <f t="shared" si="95"/>
        <v>0</v>
      </c>
      <c r="AN607" s="184"/>
      <c r="AO607" s="184" t="str">
        <f>IF($W607&gt;0,INDEX('CostModel Coef'!D$17:D$18,$W607),"")</f>
        <v/>
      </c>
      <c r="AP607" s="184" t="str">
        <f>IF($W607&gt;0,INDEX('CostModel Coef'!E$17:E$18,$W607),"")</f>
        <v/>
      </c>
      <c r="AQ607" s="184" t="str">
        <f>IF($W607&gt;0,INDEX('CostModel Coef'!F$17:F$18,$W607),"")</f>
        <v/>
      </c>
      <c r="AR607" s="184" t="str">
        <f>IF($W607&gt;0,INDEX('CostModel Coef'!G$17:G$18,$W607),"")</f>
        <v/>
      </c>
      <c r="AS607" s="184" t="str">
        <f>IF($W607&gt;0,INDEX('CostModel Coef'!H$17:H$18,$W607),"")</f>
        <v/>
      </c>
      <c r="AT607" s="184" t="str">
        <f>IF($W607&gt;0,INDEX('CostModel Coef'!I$17:I$18,$W607),"")</f>
        <v/>
      </c>
      <c r="AU607" s="184" t="str">
        <f>IF($W607&gt;0,INDEX('CostModel Coef'!J$17:J$18,$W607),"")</f>
        <v/>
      </c>
      <c r="AV607" s="184" t="str">
        <f>IF($W607&gt;0,INDEX('CostModel Coef'!K$17:K$18,$W607),"")</f>
        <v/>
      </c>
      <c r="AW607" s="184" t="str">
        <f>IF($W607&gt;0,INDEX('CostModel Coef'!L$17:L$18,$W607),"")</f>
        <v/>
      </c>
      <c r="AX607" s="184" t="str">
        <f>IF($W607&gt;0,INDEX('CostModel Coef'!M$17:M$18,$W607),"")</f>
        <v/>
      </c>
      <c r="AY607" s="184" t="str">
        <f>IF($W607&gt;0,INDEX('CostModel Coef'!N$17:N$18,$W607),"")</f>
        <v/>
      </c>
      <c r="AZ607" s="184" t="str">
        <f>IF($W607&gt;0,INDEX('CostModel Coef'!O$17:O$18,$W607),"")</f>
        <v/>
      </c>
      <c r="BA607" s="184"/>
      <c r="BB607" s="116">
        <f t="shared" si="99"/>
        <v>0</v>
      </c>
      <c r="BC607" s="116">
        <f t="shared" si="96"/>
        <v>0</v>
      </c>
      <c r="BD607" s="116">
        <f t="shared" si="97"/>
        <v>0</v>
      </c>
      <c r="BE607" s="210"/>
      <c r="BF607" s="196" t="str">
        <f t="shared" si="98"/>
        <v/>
      </c>
      <c r="BG607" s="210"/>
      <c r="BH607" s="210"/>
    </row>
    <row r="608" spans="1:60" hidden="1">
      <c r="A608" s="210" t="s">
        <v>3432</v>
      </c>
      <c r="B608" s="210" t="s">
        <v>1317</v>
      </c>
      <c r="C608" s="210" t="s">
        <v>1279</v>
      </c>
      <c r="D608" s="210" t="s">
        <v>1746</v>
      </c>
      <c r="E608" s="210" t="s">
        <v>129</v>
      </c>
      <c r="F608" s="210">
        <v>2</v>
      </c>
      <c r="G608" s="210">
        <v>1</v>
      </c>
      <c r="H608" s="210">
        <v>2</v>
      </c>
      <c r="I608" s="210">
        <v>85</v>
      </c>
      <c r="J608" s="210" t="s">
        <v>3433</v>
      </c>
      <c r="K608" s="210" t="s">
        <v>83</v>
      </c>
      <c r="L608" s="210">
        <v>85</v>
      </c>
      <c r="M608" s="210"/>
      <c r="N608" s="210" t="s">
        <v>1290</v>
      </c>
      <c r="O608" s="210"/>
      <c r="P608" s="210" t="s">
        <v>1799</v>
      </c>
      <c r="Q608" s="210" t="s">
        <v>129</v>
      </c>
      <c r="R608" s="210"/>
      <c r="S608" s="210" t="s">
        <v>111</v>
      </c>
      <c r="T608" s="210" t="s">
        <v>3434</v>
      </c>
      <c r="U608" s="115" t="s">
        <v>105</v>
      </c>
      <c r="V608" s="210" t="str">
        <f>IF(W608=0,"out of scope",(INDEX('CostModel Coef'!$C$17:$C$18,W608)))</f>
        <v>out of scope</v>
      </c>
      <c r="W608" s="210">
        <v>0</v>
      </c>
      <c r="X608" s="210"/>
      <c r="Y608" s="116">
        <f>IFERROR(VLOOKUP(C608,LF_lamp!$A$8:$AI$68,35,0)*F608,0)</f>
        <v>7.34</v>
      </c>
      <c r="Z608" s="210"/>
      <c r="AA608" s="229">
        <f>VLOOKUP(D608,LF_Ballast!$A$8:$N$220,14,FALSE)</f>
        <v>1.125</v>
      </c>
      <c r="AB608" s="229" t="b">
        <f>VLOOKUP(D608,LF_Ballast!$A$8:$I$220,9,FALSE)="Dimming"</f>
        <v>0</v>
      </c>
      <c r="AC608" s="229" t="b">
        <f>VLOOKUP(D608,LF_Ballast!$A$8:$I$220,4,FALSE)="PS"</f>
        <v>0</v>
      </c>
      <c r="AD608" s="210"/>
      <c r="AE608" s="210">
        <f t="shared" si="91"/>
        <v>2</v>
      </c>
      <c r="AF608" s="184">
        <f t="shared" si="92"/>
        <v>0</v>
      </c>
      <c r="AG608" s="184">
        <f t="shared" si="93"/>
        <v>0</v>
      </c>
      <c r="AH608" s="184">
        <f>VLOOKUP($C608,LF_lamp!$A$8:$H$68,8,FALSE)*AE608</f>
        <v>64</v>
      </c>
      <c r="AI608" s="184">
        <f>VLOOKUP($C608,LF_lamp!$A$8:$H$68,8,FALSE)*AF608</f>
        <v>0</v>
      </c>
      <c r="AJ608" s="184">
        <f>VLOOKUP($C608,LF_lamp!$A$8:$H$68,8,FALSE)*AG608</f>
        <v>0</v>
      </c>
      <c r="AK608" s="184">
        <f t="shared" si="100"/>
        <v>1</v>
      </c>
      <c r="AL608" s="184">
        <f t="shared" si="94"/>
        <v>0</v>
      </c>
      <c r="AM608" s="184">
        <f t="shared" si="95"/>
        <v>0</v>
      </c>
      <c r="AN608" s="184"/>
      <c r="AO608" s="184" t="str">
        <f>IF($W608&gt;0,INDEX('CostModel Coef'!D$17:D$18,$W608),"")</f>
        <v/>
      </c>
      <c r="AP608" s="184" t="str">
        <f>IF($W608&gt;0,INDEX('CostModel Coef'!E$17:E$18,$W608),"")</f>
        <v/>
      </c>
      <c r="AQ608" s="184" t="str">
        <f>IF($W608&gt;0,INDEX('CostModel Coef'!F$17:F$18,$W608),"")</f>
        <v/>
      </c>
      <c r="AR608" s="184" t="str">
        <f>IF($W608&gt;0,INDEX('CostModel Coef'!G$17:G$18,$W608),"")</f>
        <v/>
      </c>
      <c r="AS608" s="184" t="str">
        <f>IF($W608&gt;0,INDEX('CostModel Coef'!H$17:H$18,$W608),"")</f>
        <v/>
      </c>
      <c r="AT608" s="184" t="str">
        <f>IF($W608&gt;0,INDEX('CostModel Coef'!I$17:I$18,$W608),"")</f>
        <v/>
      </c>
      <c r="AU608" s="184" t="str">
        <f>IF($W608&gt;0,INDEX('CostModel Coef'!J$17:J$18,$W608),"")</f>
        <v/>
      </c>
      <c r="AV608" s="184" t="str">
        <f>IF($W608&gt;0,INDEX('CostModel Coef'!K$17:K$18,$W608),"")</f>
        <v/>
      </c>
      <c r="AW608" s="184" t="str">
        <f>IF($W608&gt;0,INDEX('CostModel Coef'!L$17:L$18,$W608),"")</f>
        <v/>
      </c>
      <c r="AX608" s="184" t="str">
        <f>IF($W608&gt;0,INDEX('CostModel Coef'!M$17:M$18,$W608),"")</f>
        <v/>
      </c>
      <c r="AY608" s="184" t="str">
        <f>IF($W608&gt;0,INDEX('CostModel Coef'!N$17:N$18,$W608),"")</f>
        <v/>
      </c>
      <c r="AZ608" s="184" t="str">
        <f>IF($W608&gt;0,INDEX('CostModel Coef'!O$17:O$18,$W608),"")</f>
        <v/>
      </c>
      <c r="BA608" s="184"/>
      <c r="BB608" s="116">
        <f t="shared" si="99"/>
        <v>0</v>
      </c>
      <c r="BC608" s="116">
        <f t="shared" si="96"/>
        <v>0</v>
      </c>
      <c r="BD608" s="116">
        <f t="shared" si="97"/>
        <v>0</v>
      </c>
      <c r="BE608" s="210"/>
      <c r="BF608" s="196" t="str">
        <f t="shared" si="98"/>
        <v/>
      </c>
      <c r="BG608" s="210"/>
      <c r="BH608" s="210"/>
    </row>
    <row r="609" spans="1:60" hidden="1">
      <c r="A609" s="210" t="s">
        <v>3435</v>
      </c>
      <c r="B609" s="210" t="s">
        <v>1317</v>
      </c>
      <c r="C609" s="210" t="s">
        <v>1281</v>
      </c>
      <c r="D609" s="210" t="s">
        <v>1342</v>
      </c>
      <c r="E609" s="210" t="s">
        <v>129</v>
      </c>
      <c r="F609" s="210">
        <v>3</v>
      </c>
      <c r="G609" s="210">
        <v>1</v>
      </c>
      <c r="H609" s="210">
        <v>3</v>
      </c>
      <c r="I609" s="210">
        <v>111</v>
      </c>
      <c r="J609" s="210"/>
      <c r="K609" s="210" t="s">
        <v>83</v>
      </c>
      <c r="L609" s="210">
        <v>111</v>
      </c>
      <c r="M609" s="210"/>
      <c r="N609" s="210" t="s">
        <v>117</v>
      </c>
      <c r="O609" s="210"/>
      <c r="P609" s="210" t="s">
        <v>1799</v>
      </c>
      <c r="Q609" s="210" t="s">
        <v>129</v>
      </c>
      <c r="R609" s="210"/>
      <c r="S609" s="210" t="s">
        <v>111</v>
      </c>
      <c r="T609" s="210" t="s">
        <v>3436</v>
      </c>
      <c r="U609" s="115" t="s">
        <v>105</v>
      </c>
      <c r="V609" s="210" t="str">
        <f>IF(W609=0,"out of scope",(INDEX('CostModel Coef'!$C$17:$C$18,W609)))</f>
        <v>Elec</v>
      </c>
      <c r="W609" s="210">
        <v>2</v>
      </c>
      <c r="X609" s="210"/>
      <c r="Y609" s="116">
        <f>IFERROR(VLOOKUP(C609,LF_lamp!$A$8:$AI$68,35,0)*F609,0)</f>
        <v>13.29</v>
      </c>
      <c r="Z609" s="210"/>
      <c r="AA609" s="229">
        <f>VLOOKUP(D609,LF_Ballast!$A$8:$N$220,14,FALSE)</f>
        <v>1.0249999999999999</v>
      </c>
      <c r="AB609" s="229" t="b">
        <f>VLOOKUP(D609,LF_Ballast!$A$8:$I$220,9,FALSE)="Dimming"</f>
        <v>0</v>
      </c>
      <c r="AC609" s="229" t="b">
        <f>VLOOKUP(D609,LF_Ballast!$A$8:$I$220,4,FALSE)="PS"</f>
        <v>0</v>
      </c>
      <c r="AD609" s="210"/>
      <c r="AE609" s="210">
        <f t="shared" si="91"/>
        <v>3</v>
      </c>
      <c r="AF609" s="184">
        <f t="shared" si="92"/>
        <v>0</v>
      </c>
      <c r="AG609" s="184">
        <f t="shared" si="93"/>
        <v>0</v>
      </c>
      <c r="AH609" s="184">
        <f>VLOOKUP($C609,LF_lamp!$A$8:$H$68,8,FALSE)*AE609</f>
        <v>96</v>
      </c>
      <c r="AI609" s="184">
        <f>VLOOKUP($C609,LF_lamp!$A$8:$H$68,8,FALSE)*AF609</f>
        <v>0</v>
      </c>
      <c r="AJ609" s="184">
        <f>VLOOKUP($C609,LF_lamp!$A$8:$H$68,8,FALSE)*AG609</f>
        <v>0</v>
      </c>
      <c r="AK609" s="184">
        <f t="shared" si="100"/>
        <v>1</v>
      </c>
      <c r="AL609" s="184">
        <f t="shared" si="94"/>
        <v>0</v>
      </c>
      <c r="AM609" s="184">
        <f t="shared" si="95"/>
        <v>0</v>
      </c>
      <c r="AN609" s="184"/>
      <c r="AO609" s="184">
        <f>IF($W609&gt;0,INDEX('CostModel Coef'!D$17:D$18,$W609),"")</f>
        <v>21.92</v>
      </c>
      <c r="AP609" s="184">
        <f>IF($W609&gt;0,INDEX('CostModel Coef'!E$17:E$18,$W609),"")</f>
        <v>0.161</v>
      </c>
      <c r="AQ609" s="184">
        <f>IF($W609&gt;0,INDEX('CostModel Coef'!F$17:F$18,$W609),"")</f>
        <v>19</v>
      </c>
      <c r="AR609" s="184">
        <f>IF($W609&gt;0,INDEX('CostModel Coef'!G$17:G$18,$W609),"")</f>
        <v>116</v>
      </c>
      <c r="AS609" s="184">
        <f>IF($W609&gt;0,INDEX('CostModel Coef'!H$17:H$18,$W609),"")</f>
        <v>-11.27</v>
      </c>
      <c r="AT609" s="184">
        <f>IF($W609&gt;0,INDEX('CostModel Coef'!I$17:I$18,$W609),"")</f>
        <v>0.74</v>
      </c>
      <c r="AU609" s="184">
        <f>IF($W609&gt;0,INDEX('CostModel Coef'!J$17:J$18,$W609),"")</f>
        <v>1.18</v>
      </c>
      <c r="AV609" s="184">
        <f>IF($W609&gt;0,INDEX('CostModel Coef'!K$17:K$18,$W609),"")</f>
        <v>31.59</v>
      </c>
      <c r="AW609" s="184">
        <f>IF($W609&gt;0,INDEX('CostModel Coef'!L$17:L$18,$W609),"")</f>
        <v>17.190000000000001</v>
      </c>
      <c r="AX609" s="184">
        <f>IF($W609&gt;0,INDEX('CostModel Coef'!M$17:M$18,$W609),"")</f>
        <v>0</v>
      </c>
      <c r="AY609" s="184">
        <f>IF($W609&gt;0,INDEX('CostModel Coef'!N$17:N$18,$W609),"")</f>
        <v>0</v>
      </c>
      <c r="AZ609" s="184">
        <f>IF($W609&gt;0,INDEX('CostModel Coef'!O$17:O$18,$W609),"")</f>
        <v>-10.14</v>
      </c>
      <c r="BA609" s="184"/>
      <c r="BB609" s="116">
        <f t="shared" si="99"/>
        <v>27.236000000000004</v>
      </c>
      <c r="BC609" s="116">
        <f t="shared" si="96"/>
        <v>0</v>
      </c>
      <c r="BD609" s="116">
        <f t="shared" si="97"/>
        <v>0</v>
      </c>
      <c r="BE609" s="210"/>
      <c r="BF609" s="196">
        <f t="shared" si="98"/>
        <v>40.53</v>
      </c>
      <c r="BG609" s="210"/>
      <c r="BH609" s="210"/>
    </row>
    <row r="610" spans="1:60" hidden="1">
      <c r="A610" s="210" t="s">
        <v>3437</v>
      </c>
      <c r="B610" s="210" t="s">
        <v>1317</v>
      </c>
      <c r="C610" s="210" t="s">
        <v>1281</v>
      </c>
      <c r="D610" s="210" t="s">
        <v>1342</v>
      </c>
      <c r="E610" s="210" t="s">
        <v>129</v>
      </c>
      <c r="F610" s="210">
        <v>6</v>
      </c>
      <c r="G610" s="210">
        <v>2</v>
      </c>
      <c r="H610" s="210">
        <v>3</v>
      </c>
      <c r="I610" s="210">
        <v>222</v>
      </c>
      <c r="J610" s="210"/>
      <c r="K610" s="210" t="s">
        <v>83</v>
      </c>
      <c r="L610" s="210">
        <v>222</v>
      </c>
      <c r="M610" s="210"/>
      <c r="N610" s="210" t="s">
        <v>117</v>
      </c>
      <c r="O610" s="210"/>
      <c r="P610" s="210" t="s">
        <v>1799</v>
      </c>
      <c r="Q610" s="210" t="s">
        <v>129</v>
      </c>
      <c r="R610" s="210"/>
      <c r="S610" s="210" t="s">
        <v>111</v>
      </c>
      <c r="T610" s="210" t="s">
        <v>3438</v>
      </c>
      <c r="U610" s="115" t="s">
        <v>105</v>
      </c>
      <c r="V610" s="210" t="str">
        <f>IF(W610=0,"out of scope",(INDEX('CostModel Coef'!$C$17:$C$18,W610)))</f>
        <v>Elec</v>
      </c>
      <c r="W610" s="210">
        <v>2</v>
      </c>
      <c r="X610" s="210"/>
      <c r="Y610" s="116">
        <f>IFERROR(VLOOKUP(C610,LF_lamp!$A$8:$AI$68,35,0)*F610,0)</f>
        <v>26.58</v>
      </c>
      <c r="Z610" s="210"/>
      <c r="AA610" s="229">
        <f>VLOOKUP(D610,LF_Ballast!$A$8:$N$220,14,FALSE)</f>
        <v>1.0249999999999999</v>
      </c>
      <c r="AB610" s="229" t="b">
        <f>VLOOKUP(D610,LF_Ballast!$A$8:$I$220,9,FALSE)="Dimming"</f>
        <v>0</v>
      </c>
      <c r="AC610" s="229" t="b">
        <f>VLOOKUP(D610,LF_Ballast!$A$8:$I$220,4,FALSE)="PS"</f>
        <v>0</v>
      </c>
      <c r="AD610" s="210"/>
      <c r="AE610" s="210">
        <f t="shared" si="91"/>
        <v>3</v>
      </c>
      <c r="AF610" s="184">
        <f t="shared" si="92"/>
        <v>0</v>
      </c>
      <c r="AG610" s="184">
        <f t="shared" si="93"/>
        <v>0</v>
      </c>
      <c r="AH610" s="184">
        <f>VLOOKUP($C610,LF_lamp!$A$8:$H$68,8,FALSE)*AE610</f>
        <v>96</v>
      </c>
      <c r="AI610" s="184">
        <f>VLOOKUP($C610,LF_lamp!$A$8:$H$68,8,FALSE)*AF610</f>
        <v>0</v>
      </c>
      <c r="AJ610" s="184">
        <f>VLOOKUP($C610,LF_lamp!$A$8:$H$68,8,FALSE)*AG610</f>
        <v>0</v>
      </c>
      <c r="AK610" s="184">
        <f t="shared" si="100"/>
        <v>2</v>
      </c>
      <c r="AL610" s="184">
        <f t="shared" si="94"/>
        <v>0</v>
      </c>
      <c r="AM610" s="184">
        <f t="shared" si="95"/>
        <v>0</v>
      </c>
      <c r="AN610" s="184"/>
      <c r="AO610" s="184">
        <f>IF($W610&gt;0,INDEX('CostModel Coef'!D$17:D$18,$W610),"")</f>
        <v>21.92</v>
      </c>
      <c r="AP610" s="184">
        <f>IF($W610&gt;0,INDEX('CostModel Coef'!E$17:E$18,$W610),"")</f>
        <v>0.161</v>
      </c>
      <c r="AQ610" s="184">
        <f>IF($W610&gt;0,INDEX('CostModel Coef'!F$17:F$18,$W610),"")</f>
        <v>19</v>
      </c>
      <c r="AR610" s="184">
        <f>IF($W610&gt;0,INDEX('CostModel Coef'!G$17:G$18,$W610),"")</f>
        <v>116</v>
      </c>
      <c r="AS610" s="184">
        <f>IF($W610&gt;0,INDEX('CostModel Coef'!H$17:H$18,$W610),"")</f>
        <v>-11.27</v>
      </c>
      <c r="AT610" s="184">
        <f>IF($W610&gt;0,INDEX('CostModel Coef'!I$17:I$18,$W610),"")</f>
        <v>0.74</v>
      </c>
      <c r="AU610" s="184">
        <f>IF($W610&gt;0,INDEX('CostModel Coef'!J$17:J$18,$W610),"")</f>
        <v>1.18</v>
      </c>
      <c r="AV610" s="184">
        <f>IF($W610&gt;0,INDEX('CostModel Coef'!K$17:K$18,$W610),"")</f>
        <v>31.59</v>
      </c>
      <c r="AW610" s="184">
        <f>IF($W610&gt;0,INDEX('CostModel Coef'!L$17:L$18,$W610),"")</f>
        <v>17.190000000000001</v>
      </c>
      <c r="AX610" s="184">
        <f>IF($W610&gt;0,INDEX('CostModel Coef'!M$17:M$18,$W610),"")</f>
        <v>0</v>
      </c>
      <c r="AY610" s="184">
        <f>IF($W610&gt;0,INDEX('CostModel Coef'!N$17:N$18,$W610),"")</f>
        <v>0</v>
      </c>
      <c r="AZ610" s="184">
        <f>IF($W610&gt;0,INDEX('CostModel Coef'!O$17:O$18,$W610),"")</f>
        <v>-10.14</v>
      </c>
      <c r="BA610" s="184"/>
      <c r="BB610" s="116">
        <f t="shared" si="99"/>
        <v>54.472000000000008</v>
      </c>
      <c r="BC610" s="116">
        <f t="shared" si="96"/>
        <v>0</v>
      </c>
      <c r="BD610" s="116">
        <f t="shared" si="97"/>
        <v>0</v>
      </c>
      <c r="BE610" s="210"/>
      <c r="BF610" s="196">
        <f t="shared" si="98"/>
        <v>81.05</v>
      </c>
      <c r="BG610" s="210"/>
      <c r="BH610" s="210"/>
    </row>
    <row r="611" spans="1:60" hidden="1">
      <c r="A611" s="210" t="s">
        <v>3439</v>
      </c>
      <c r="B611" s="210" t="s">
        <v>1317</v>
      </c>
      <c r="C611" s="210" t="s">
        <v>1281</v>
      </c>
      <c r="D611" s="210" t="s">
        <v>1342</v>
      </c>
      <c r="E611" s="210" t="s">
        <v>129</v>
      </c>
      <c r="F611" s="210">
        <v>3</v>
      </c>
      <c r="G611" s="210">
        <v>1.5</v>
      </c>
      <c r="H611" s="210">
        <v>2</v>
      </c>
      <c r="I611" s="210">
        <v>111</v>
      </c>
      <c r="J611" s="210"/>
      <c r="K611" s="210" t="s">
        <v>83</v>
      </c>
      <c r="L611" s="210">
        <v>111</v>
      </c>
      <c r="M611" s="210"/>
      <c r="N611" s="210" t="s">
        <v>117</v>
      </c>
      <c r="O611" s="210"/>
      <c r="P611" s="210" t="s">
        <v>1799</v>
      </c>
      <c r="Q611" s="210" t="s">
        <v>129</v>
      </c>
      <c r="R611" s="210"/>
      <c r="S611" s="210" t="s">
        <v>111</v>
      </c>
      <c r="T611" s="210" t="s">
        <v>3440</v>
      </c>
      <c r="U611" s="115" t="s">
        <v>105</v>
      </c>
      <c r="V611" s="210" t="str">
        <f>IF(W611=0,"out of scope",(INDEX('CostModel Coef'!$C$17:$C$18,W611)))</f>
        <v>Elec</v>
      </c>
      <c r="W611" s="210">
        <v>2</v>
      </c>
      <c r="X611" s="210"/>
      <c r="Y611" s="116">
        <f>IFERROR(VLOOKUP(C611,LF_lamp!$A$8:$AI$68,35,0)*F611,0)</f>
        <v>13.29</v>
      </c>
      <c r="Z611" s="210"/>
      <c r="AA611" s="229">
        <f>VLOOKUP(D611,LF_Ballast!$A$8:$N$220,14,FALSE)</f>
        <v>1.0249999999999999</v>
      </c>
      <c r="AB611" s="229" t="b">
        <f>VLOOKUP(D611,LF_Ballast!$A$8:$I$220,9,FALSE)="Dimming"</f>
        <v>0</v>
      </c>
      <c r="AC611" s="229" t="b">
        <f>VLOOKUP(D611,LF_Ballast!$A$8:$I$220,4,FALSE)="PS"</f>
        <v>0</v>
      </c>
      <c r="AD611" s="210"/>
      <c r="AE611" s="210">
        <f t="shared" si="91"/>
        <v>2</v>
      </c>
      <c r="AF611" s="184">
        <f t="shared" si="92"/>
        <v>0</v>
      </c>
      <c r="AG611" s="184">
        <f t="shared" si="93"/>
        <v>0</v>
      </c>
      <c r="AH611" s="184">
        <f>VLOOKUP($C611,LF_lamp!$A$8:$H$68,8,FALSE)*AE611</f>
        <v>64</v>
      </c>
      <c r="AI611" s="184">
        <f>VLOOKUP($C611,LF_lamp!$A$8:$H$68,8,FALSE)*AF611</f>
        <v>0</v>
      </c>
      <c r="AJ611" s="184">
        <f>VLOOKUP($C611,LF_lamp!$A$8:$H$68,8,FALSE)*AG611</f>
        <v>0</v>
      </c>
      <c r="AK611" s="184">
        <f t="shared" si="100"/>
        <v>1.5</v>
      </c>
      <c r="AL611" s="184">
        <f t="shared" si="94"/>
        <v>0</v>
      </c>
      <c r="AM611" s="184">
        <f t="shared" si="95"/>
        <v>0</v>
      </c>
      <c r="AN611" s="184"/>
      <c r="AO611" s="184">
        <f>IF($W611&gt;0,INDEX('CostModel Coef'!D$17:D$18,$W611),"")</f>
        <v>21.92</v>
      </c>
      <c r="AP611" s="184">
        <f>IF($W611&gt;0,INDEX('CostModel Coef'!E$17:E$18,$W611),"")</f>
        <v>0.161</v>
      </c>
      <c r="AQ611" s="184">
        <f>IF($W611&gt;0,INDEX('CostModel Coef'!F$17:F$18,$W611),"")</f>
        <v>19</v>
      </c>
      <c r="AR611" s="184">
        <f>IF($W611&gt;0,INDEX('CostModel Coef'!G$17:G$18,$W611),"")</f>
        <v>116</v>
      </c>
      <c r="AS611" s="184">
        <f>IF($W611&gt;0,INDEX('CostModel Coef'!H$17:H$18,$W611),"")</f>
        <v>-11.27</v>
      </c>
      <c r="AT611" s="184">
        <f>IF($W611&gt;0,INDEX('CostModel Coef'!I$17:I$18,$W611),"")</f>
        <v>0.74</v>
      </c>
      <c r="AU611" s="184">
        <f>IF($W611&gt;0,INDEX('CostModel Coef'!J$17:J$18,$W611),"")</f>
        <v>1.18</v>
      </c>
      <c r="AV611" s="184">
        <f>IF($W611&gt;0,INDEX('CostModel Coef'!K$17:K$18,$W611),"")</f>
        <v>31.59</v>
      </c>
      <c r="AW611" s="184">
        <f>IF($W611&gt;0,INDEX('CostModel Coef'!L$17:L$18,$W611),"")</f>
        <v>17.190000000000001</v>
      </c>
      <c r="AX611" s="184">
        <f>IF($W611&gt;0,INDEX('CostModel Coef'!M$17:M$18,$W611),"")</f>
        <v>0</v>
      </c>
      <c r="AY611" s="184">
        <f>IF($W611&gt;0,INDEX('CostModel Coef'!N$17:N$18,$W611),"")</f>
        <v>0</v>
      </c>
      <c r="AZ611" s="184">
        <f>IF($W611&gt;0,INDEX('CostModel Coef'!O$17:O$18,$W611),"")</f>
        <v>-10.14</v>
      </c>
      <c r="BA611" s="184"/>
      <c r="BB611" s="116">
        <f t="shared" si="99"/>
        <v>33.126000000000005</v>
      </c>
      <c r="BC611" s="116">
        <f t="shared" si="96"/>
        <v>0</v>
      </c>
      <c r="BD611" s="116">
        <f t="shared" si="97"/>
        <v>0</v>
      </c>
      <c r="BE611" s="210"/>
      <c r="BF611" s="196">
        <f t="shared" si="98"/>
        <v>46.42</v>
      </c>
      <c r="BG611" s="210"/>
      <c r="BH611" s="210"/>
    </row>
    <row r="612" spans="1:60" hidden="1">
      <c r="A612" s="210" t="s">
        <v>3441</v>
      </c>
      <c r="B612" s="210" t="s">
        <v>1317</v>
      </c>
      <c r="C612" s="210" t="s">
        <v>1281</v>
      </c>
      <c r="D612" s="210" t="s">
        <v>1342</v>
      </c>
      <c r="E612" s="210" t="s">
        <v>129</v>
      </c>
      <c r="F612" s="210">
        <v>6</v>
      </c>
      <c r="G612" s="210">
        <v>3</v>
      </c>
      <c r="H612" s="210">
        <v>2</v>
      </c>
      <c r="I612" s="210">
        <v>222</v>
      </c>
      <c r="J612" s="210"/>
      <c r="K612" s="210" t="s">
        <v>83</v>
      </c>
      <c r="L612" s="210">
        <v>222</v>
      </c>
      <c r="M612" s="210"/>
      <c r="N612" s="210" t="s">
        <v>117</v>
      </c>
      <c r="O612" s="210"/>
      <c r="P612" s="210" t="s">
        <v>1799</v>
      </c>
      <c r="Q612" s="210" t="s">
        <v>129</v>
      </c>
      <c r="R612" s="210"/>
      <c r="S612" s="210" t="s">
        <v>111</v>
      </c>
      <c r="T612" s="210" t="s">
        <v>3442</v>
      </c>
      <c r="U612" s="115" t="s">
        <v>105</v>
      </c>
      <c r="V612" s="210" t="str">
        <f>IF(W612=0,"out of scope",(INDEX('CostModel Coef'!$C$17:$C$18,W612)))</f>
        <v>Elec</v>
      </c>
      <c r="W612" s="210">
        <v>2</v>
      </c>
      <c r="X612" s="210"/>
      <c r="Y612" s="116">
        <f>IFERROR(VLOOKUP(C612,LF_lamp!$A$8:$AI$68,35,0)*F612,0)</f>
        <v>26.58</v>
      </c>
      <c r="Z612" s="210"/>
      <c r="AA612" s="229">
        <f>VLOOKUP(D612,LF_Ballast!$A$8:$N$220,14,FALSE)</f>
        <v>1.0249999999999999</v>
      </c>
      <c r="AB612" s="229" t="b">
        <f>VLOOKUP(D612,LF_Ballast!$A$8:$I$220,9,FALSE)="Dimming"</f>
        <v>0</v>
      </c>
      <c r="AC612" s="229" t="b">
        <f>VLOOKUP(D612,LF_Ballast!$A$8:$I$220,4,FALSE)="PS"</f>
        <v>0</v>
      </c>
      <c r="AD612" s="210"/>
      <c r="AE612" s="210">
        <f t="shared" si="91"/>
        <v>2</v>
      </c>
      <c r="AF612" s="184">
        <f t="shared" si="92"/>
        <v>0</v>
      </c>
      <c r="AG612" s="184">
        <f t="shared" si="93"/>
        <v>0</v>
      </c>
      <c r="AH612" s="184">
        <f>VLOOKUP($C612,LF_lamp!$A$8:$H$68,8,FALSE)*AE612</f>
        <v>64</v>
      </c>
      <c r="AI612" s="184">
        <f>VLOOKUP($C612,LF_lamp!$A$8:$H$68,8,FALSE)*AF612</f>
        <v>0</v>
      </c>
      <c r="AJ612" s="184">
        <f>VLOOKUP($C612,LF_lamp!$A$8:$H$68,8,FALSE)*AG612</f>
        <v>0</v>
      </c>
      <c r="AK612" s="184">
        <f t="shared" si="100"/>
        <v>3</v>
      </c>
      <c r="AL612" s="184">
        <f t="shared" si="94"/>
        <v>0</v>
      </c>
      <c r="AM612" s="184">
        <f t="shared" si="95"/>
        <v>0</v>
      </c>
      <c r="AN612" s="184"/>
      <c r="AO612" s="184">
        <f>IF($W612&gt;0,INDEX('CostModel Coef'!D$17:D$18,$W612),"")</f>
        <v>21.92</v>
      </c>
      <c r="AP612" s="184">
        <f>IF($W612&gt;0,INDEX('CostModel Coef'!E$17:E$18,$W612),"")</f>
        <v>0.161</v>
      </c>
      <c r="AQ612" s="184">
        <f>IF($W612&gt;0,INDEX('CostModel Coef'!F$17:F$18,$W612),"")</f>
        <v>19</v>
      </c>
      <c r="AR612" s="184">
        <f>IF($W612&gt;0,INDEX('CostModel Coef'!G$17:G$18,$W612),"")</f>
        <v>116</v>
      </c>
      <c r="AS612" s="184">
        <f>IF($W612&gt;0,INDEX('CostModel Coef'!H$17:H$18,$W612),"")</f>
        <v>-11.27</v>
      </c>
      <c r="AT612" s="184">
        <f>IF($W612&gt;0,INDEX('CostModel Coef'!I$17:I$18,$W612),"")</f>
        <v>0.74</v>
      </c>
      <c r="AU612" s="184">
        <f>IF($W612&gt;0,INDEX('CostModel Coef'!J$17:J$18,$W612),"")</f>
        <v>1.18</v>
      </c>
      <c r="AV612" s="184">
        <f>IF($W612&gt;0,INDEX('CostModel Coef'!K$17:K$18,$W612),"")</f>
        <v>31.59</v>
      </c>
      <c r="AW612" s="184">
        <f>IF($W612&gt;0,INDEX('CostModel Coef'!L$17:L$18,$W612),"")</f>
        <v>17.190000000000001</v>
      </c>
      <c r="AX612" s="184">
        <f>IF($W612&gt;0,INDEX('CostModel Coef'!M$17:M$18,$W612),"")</f>
        <v>0</v>
      </c>
      <c r="AY612" s="184">
        <f>IF($W612&gt;0,INDEX('CostModel Coef'!N$17:N$18,$W612),"")</f>
        <v>0</v>
      </c>
      <c r="AZ612" s="184">
        <f>IF($W612&gt;0,INDEX('CostModel Coef'!O$17:O$18,$W612),"")</f>
        <v>-10.14</v>
      </c>
      <c r="BA612" s="184"/>
      <c r="BB612" s="116">
        <f t="shared" si="99"/>
        <v>66.25200000000001</v>
      </c>
      <c r="BC612" s="116">
        <f t="shared" si="96"/>
        <v>0</v>
      </c>
      <c r="BD612" s="116">
        <f t="shared" si="97"/>
        <v>0</v>
      </c>
      <c r="BE612" s="210"/>
      <c r="BF612" s="196">
        <f t="shared" si="98"/>
        <v>92.83</v>
      </c>
      <c r="BG612" s="210"/>
      <c r="BH612" s="210"/>
    </row>
    <row r="613" spans="1:60" hidden="1">
      <c r="A613" s="210" t="s">
        <v>3443</v>
      </c>
      <c r="B613" s="210" t="s">
        <v>1317</v>
      </c>
      <c r="C613" s="210" t="s">
        <v>1281</v>
      </c>
      <c r="D613" s="210" t="s">
        <v>1407</v>
      </c>
      <c r="E613" s="210" t="s">
        <v>148</v>
      </c>
      <c r="F613" s="210">
        <v>6</v>
      </c>
      <c r="G613" s="210">
        <v>1</v>
      </c>
      <c r="H613" s="210">
        <v>6</v>
      </c>
      <c r="I613" s="210">
        <v>218</v>
      </c>
      <c r="J613" s="210"/>
      <c r="K613" s="210" t="s">
        <v>83</v>
      </c>
      <c r="L613" s="210">
        <v>218</v>
      </c>
      <c r="M613" s="210"/>
      <c r="N613" s="210" t="s">
        <v>117</v>
      </c>
      <c r="O613" s="210"/>
      <c r="P613" s="210" t="s">
        <v>1799</v>
      </c>
      <c r="Q613" s="210" t="s">
        <v>129</v>
      </c>
      <c r="R613" s="210"/>
      <c r="S613" s="210" t="s">
        <v>111</v>
      </c>
      <c r="T613" s="210" t="s">
        <v>3444</v>
      </c>
      <c r="U613" s="115" t="s">
        <v>105</v>
      </c>
      <c r="V613" s="210" t="str">
        <f>IF(W613=0,"out of scope",(INDEX('CostModel Coef'!$C$17:$C$18,W613)))</f>
        <v>Elec</v>
      </c>
      <c r="W613" s="210">
        <v>2</v>
      </c>
      <c r="X613" s="210"/>
      <c r="Y613" s="116">
        <f>IFERROR(VLOOKUP(C613,LF_lamp!$A$8:$AI$68,35,0)*F613,0)</f>
        <v>26.58</v>
      </c>
      <c r="Z613" s="210"/>
      <c r="AA613" s="229">
        <f>VLOOKUP(D613,LF_Ballast!$A$8:$N$220,14,FALSE)</f>
        <v>1.0249999999999999</v>
      </c>
      <c r="AB613" s="229" t="b">
        <f>VLOOKUP(D613,LF_Ballast!$A$8:$I$220,9,FALSE)="Dimming"</f>
        <v>1</v>
      </c>
      <c r="AC613" s="229" t="b">
        <f>VLOOKUP(D613,LF_Ballast!$A$8:$I$220,4,FALSE)="PS"</f>
        <v>0</v>
      </c>
      <c r="AD613" s="210"/>
      <c r="AE613" s="210">
        <f t="shared" si="91"/>
        <v>6</v>
      </c>
      <c r="AF613" s="184">
        <f t="shared" si="92"/>
        <v>0</v>
      </c>
      <c r="AG613" s="184">
        <f t="shared" si="93"/>
        <v>0</v>
      </c>
      <c r="AH613" s="184">
        <f>VLOOKUP($C613,LF_lamp!$A$8:$H$68,8,FALSE)*AE613</f>
        <v>192</v>
      </c>
      <c r="AI613" s="184">
        <f>VLOOKUP($C613,LF_lamp!$A$8:$H$68,8,FALSE)*AF613</f>
        <v>0</v>
      </c>
      <c r="AJ613" s="184">
        <f>VLOOKUP($C613,LF_lamp!$A$8:$H$68,8,FALSE)*AG613</f>
        <v>0</v>
      </c>
      <c r="AK613" s="184">
        <f t="shared" si="100"/>
        <v>1</v>
      </c>
      <c r="AL613" s="184">
        <f t="shared" si="94"/>
        <v>0</v>
      </c>
      <c r="AM613" s="184">
        <f t="shared" si="95"/>
        <v>0</v>
      </c>
      <c r="AN613" s="184"/>
      <c r="AO613" s="184">
        <f>IF($W613&gt;0,INDEX('CostModel Coef'!D$17:D$18,$W613),"")</f>
        <v>21.92</v>
      </c>
      <c r="AP613" s="184">
        <f>IF($W613&gt;0,INDEX('CostModel Coef'!E$17:E$18,$W613),"")</f>
        <v>0.161</v>
      </c>
      <c r="AQ613" s="184">
        <f>IF($W613&gt;0,INDEX('CostModel Coef'!F$17:F$18,$W613),"")</f>
        <v>19</v>
      </c>
      <c r="AR613" s="184">
        <f>IF($W613&gt;0,INDEX('CostModel Coef'!G$17:G$18,$W613),"")</f>
        <v>116</v>
      </c>
      <c r="AS613" s="184">
        <f>IF($W613&gt;0,INDEX('CostModel Coef'!H$17:H$18,$W613),"")</f>
        <v>-11.27</v>
      </c>
      <c r="AT613" s="184">
        <f>IF($W613&gt;0,INDEX('CostModel Coef'!I$17:I$18,$W613),"")</f>
        <v>0.74</v>
      </c>
      <c r="AU613" s="184">
        <f>IF($W613&gt;0,INDEX('CostModel Coef'!J$17:J$18,$W613),"")</f>
        <v>1.18</v>
      </c>
      <c r="AV613" s="184">
        <f>IF($W613&gt;0,INDEX('CostModel Coef'!K$17:K$18,$W613),"")</f>
        <v>31.59</v>
      </c>
      <c r="AW613" s="184">
        <f>IF($W613&gt;0,INDEX('CostModel Coef'!L$17:L$18,$W613),"")</f>
        <v>17.190000000000001</v>
      </c>
      <c r="AX613" s="184">
        <f>IF($W613&gt;0,INDEX('CostModel Coef'!M$17:M$18,$W613),"")</f>
        <v>0</v>
      </c>
      <c r="AY613" s="184">
        <f>IF($W613&gt;0,INDEX('CostModel Coef'!N$17:N$18,$W613),"")</f>
        <v>0</v>
      </c>
      <c r="AZ613" s="184">
        <f>IF($W613&gt;0,INDEX('CostModel Coef'!O$17:O$18,$W613),"")</f>
        <v>-10.14</v>
      </c>
      <c r="BA613" s="184"/>
      <c r="BB613" s="116">
        <f t="shared" si="99"/>
        <v>74.281999999999996</v>
      </c>
      <c r="BC613" s="116">
        <f t="shared" si="96"/>
        <v>0</v>
      </c>
      <c r="BD613" s="116">
        <f t="shared" si="97"/>
        <v>0</v>
      </c>
      <c r="BE613" s="210"/>
      <c r="BF613" s="196">
        <f t="shared" si="98"/>
        <v>100.86</v>
      </c>
      <c r="BG613" s="210"/>
      <c r="BH613" s="210"/>
    </row>
    <row r="614" spans="1:60" hidden="1">
      <c r="A614" s="210" t="s">
        <v>3445</v>
      </c>
      <c r="B614" s="210" t="s">
        <v>1317</v>
      </c>
      <c r="C614" s="210" t="s">
        <v>1281</v>
      </c>
      <c r="D614" s="210" t="s">
        <v>1342</v>
      </c>
      <c r="E614" s="210" t="s">
        <v>129</v>
      </c>
      <c r="F614" s="210">
        <v>3</v>
      </c>
      <c r="G614" s="210">
        <v>2</v>
      </c>
      <c r="H614" s="210" t="s">
        <v>1857</v>
      </c>
      <c r="I614" s="210">
        <v>112</v>
      </c>
      <c r="J614" s="210"/>
      <c r="K614" s="210" t="s">
        <v>83</v>
      </c>
      <c r="L614" s="210">
        <v>112</v>
      </c>
      <c r="M614" s="210"/>
      <c r="N614" s="210" t="s">
        <v>117</v>
      </c>
      <c r="O614" s="210"/>
      <c r="P614" s="210" t="s">
        <v>1799</v>
      </c>
      <c r="Q614" s="210" t="s">
        <v>129</v>
      </c>
      <c r="R614" s="210"/>
      <c r="S614" s="210" t="s">
        <v>111</v>
      </c>
      <c r="T614" s="210" t="s">
        <v>3446</v>
      </c>
      <c r="U614" s="115" t="s">
        <v>105</v>
      </c>
      <c r="V614" s="210" t="str">
        <f>IF(W614=0,"out of scope",(INDEX('CostModel Coef'!$C$17:$C$18,W614)))</f>
        <v>Elec</v>
      </c>
      <c r="W614" s="210">
        <v>2</v>
      </c>
      <c r="X614" s="210"/>
      <c r="Y614" s="116">
        <f>IFERROR(VLOOKUP(C614,LF_lamp!$A$8:$AI$68,35,0)*F614,0)</f>
        <v>13.29</v>
      </c>
      <c r="Z614" s="210"/>
      <c r="AA614" s="229">
        <f>VLOOKUP(D614,LF_Ballast!$A$8:$N$220,14,FALSE)</f>
        <v>1.0249999999999999</v>
      </c>
      <c r="AB614" s="229" t="b">
        <f>VLOOKUP(D614,LF_Ballast!$A$8:$I$220,9,FALSE)="Dimming"</f>
        <v>0</v>
      </c>
      <c r="AC614" s="229" t="b">
        <f>VLOOKUP(D614,LF_Ballast!$A$8:$I$220,4,FALSE)="PS"</f>
        <v>0</v>
      </c>
      <c r="AD614" s="210"/>
      <c r="AE614" s="210">
        <f t="shared" si="91"/>
        <v>1</v>
      </c>
      <c r="AF614" s="184">
        <f t="shared" si="92"/>
        <v>2</v>
      </c>
      <c r="AG614" s="184">
        <f t="shared" si="93"/>
        <v>0</v>
      </c>
      <c r="AH614" s="184">
        <f>VLOOKUP($C614,LF_lamp!$A$8:$H$68,8,FALSE)*AE614</f>
        <v>32</v>
      </c>
      <c r="AI614" s="184">
        <f>VLOOKUP($C614,LF_lamp!$A$8:$H$68,8,FALSE)*AF614</f>
        <v>64</v>
      </c>
      <c r="AJ614" s="184">
        <f>VLOOKUP($C614,LF_lamp!$A$8:$H$68,8,FALSE)*AG614</f>
        <v>0</v>
      </c>
      <c r="AK614" s="184">
        <f t="shared" si="100"/>
        <v>1</v>
      </c>
      <c r="AL614" s="184">
        <f t="shared" si="94"/>
        <v>1</v>
      </c>
      <c r="AM614" s="184">
        <f t="shared" si="95"/>
        <v>0</v>
      </c>
      <c r="AN614" s="184"/>
      <c r="AO614" s="184">
        <f>IF($W614&gt;0,INDEX('CostModel Coef'!D$17:D$18,$W614),"")</f>
        <v>21.92</v>
      </c>
      <c r="AP614" s="184">
        <f>IF($W614&gt;0,INDEX('CostModel Coef'!E$17:E$18,$W614),"")</f>
        <v>0.161</v>
      </c>
      <c r="AQ614" s="184">
        <f>IF($W614&gt;0,INDEX('CostModel Coef'!F$17:F$18,$W614),"")</f>
        <v>19</v>
      </c>
      <c r="AR614" s="184">
        <f>IF($W614&gt;0,INDEX('CostModel Coef'!G$17:G$18,$W614),"")</f>
        <v>116</v>
      </c>
      <c r="AS614" s="184">
        <f>IF($W614&gt;0,INDEX('CostModel Coef'!H$17:H$18,$W614),"")</f>
        <v>-11.27</v>
      </c>
      <c r="AT614" s="184">
        <f>IF($W614&gt;0,INDEX('CostModel Coef'!I$17:I$18,$W614),"")</f>
        <v>0.74</v>
      </c>
      <c r="AU614" s="184">
        <f>IF($W614&gt;0,INDEX('CostModel Coef'!J$17:J$18,$W614),"")</f>
        <v>1.18</v>
      </c>
      <c r="AV614" s="184">
        <f>IF($W614&gt;0,INDEX('CostModel Coef'!K$17:K$18,$W614),"")</f>
        <v>31.59</v>
      </c>
      <c r="AW614" s="184">
        <f>IF($W614&gt;0,INDEX('CostModel Coef'!L$17:L$18,$W614),"")</f>
        <v>17.190000000000001</v>
      </c>
      <c r="AX614" s="184">
        <f>IF($W614&gt;0,INDEX('CostModel Coef'!M$17:M$18,$W614),"")</f>
        <v>0</v>
      </c>
      <c r="AY614" s="184">
        <f>IF($W614&gt;0,INDEX('CostModel Coef'!N$17:N$18,$W614),"")</f>
        <v>0</v>
      </c>
      <c r="AZ614" s="184">
        <f>IF($W614&gt;0,INDEX('CostModel Coef'!O$17:O$18,$W614),"")</f>
        <v>-10.14</v>
      </c>
      <c r="BA614" s="184"/>
      <c r="BB614" s="116">
        <f t="shared" si="99"/>
        <v>16.932000000000002</v>
      </c>
      <c r="BC614" s="116">
        <f t="shared" si="96"/>
        <v>22.084000000000003</v>
      </c>
      <c r="BD614" s="116">
        <f t="shared" si="97"/>
        <v>0</v>
      </c>
      <c r="BE614" s="210"/>
      <c r="BF614" s="196">
        <f t="shared" si="98"/>
        <v>52.31</v>
      </c>
      <c r="BG614" s="210"/>
      <c r="BH614" s="210"/>
    </row>
    <row r="615" spans="1:60" hidden="1">
      <c r="A615" s="210" t="s">
        <v>3447</v>
      </c>
      <c r="B615" s="210" t="s">
        <v>1317</v>
      </c>
      <c r="C615" s="210" t="s">
        <v>1281</v>
      </c>
      <c r="D615" s="210" t="s">
        <v>1342</v>
      </c>
      <c r="E615" s="210" t="s">
        <v>129</v>
      </c>
      <c r="F615" s="210">
        <v>4</v>
      </c>
      <c r="G615" s="210">
        <v>1</v>
      </c>
      <c r="H615" s="210">
        <v>4</v>
      </c>
      <c r="I615" s="210">
        <v>146</v>
      </c>
      <c r="J615" s="210"/>
      <c r="K615" s="210" t="s">
        <v>83</v>
      </c>
      <c r="L615" s="210">
        <v>146</v>
      </c>
      <c r="M615" s="210"/>
      <c r="N615" s="210" t="s">
        <v>117</v>
      </c>
      <c r="O615" s="210"/>
      <c r="P615" s="210" t="s">
        <v>1799</v>
      </c>
      <c r="Q615" s="210" t="s">
        <v>129</v>
      </c>
      <c r="R615" s="210"/>
      <c r="S615" s="210" t="s">
        <v>111</v>
      </c>
      <c r="T615" s="210" t="s">
        <v>3448</v>
      </c>
      <c r="U615" s="115" t="s">
        <v>105</v>
      </c>
      <c r="V615" s="210" t="str">
        <f>IF(W615=0,"out of scope",(INDEX('CostModel Coef'!$C$17:$C$18,W615)))</f>
        <v>Elec</v>
      </c>
      <c r="W615" s="210">
        <v>2</v>
      </c>
      <c r="X615" s="210"/>
      <c r="Y615" s="116">
        <f>IFERROR(VLOOKUP(C615,LF_lamp!$A$8:$AI$68,35,0)*F615,0)</f>
        <v>17.72</v>
      </c>
      <c r="Z615" s="210"/>
      <c r="AA615" s="229">
        <f>VLOOKUP(D615,LF_Ballast!$A$8:$N$220,14,FALSE)</f>
        <v>1.0249999999999999</v>
      </c>
      <c r="AB615" s="229" t="b">
        <f>VLOOKUP(D615,LF_Ballast!$A$8:$I$220,9,FALSE)="Dimming"</f>
        <v>0</v>
      </c>
      <c r="AC615" s="229" t="b">
        <f>VLOOKUP(D615,LF_Ballast!$A$8:$I$220,4,FALSE)="PS"</f>
        <v>0</v>
      </c>
      <c r="AD615" s="210"/>
      <c r="AE615" s="210">
        <f t="shared" si="91"/>
        <v>4</v>
      </c>
      <c r="AF615" s="184">
        <f t="shared" si="92"/>
        <v>0</v>
      </c>
      <c r="AG615" s="184">
        <f t="shared" si="93"/>
        <v>0</v>
      </c>
      <c r="AH615" s="184">
        <f>VLOOKUP($C615,LF_lamp!$A$8:$H$68,8,FALSE)*AE615</f>
        <v>128</v>
      </c>
      <c r="AI615" s="184">
        <f>VLOOKUP($C615,LF_lamp!$A$8:$H$68,8,FALSE)*AF615</f>
        <v>0</v>
      </c>
      <c r="AJ615" s="184">
        <f>VLOOKUP($C615,LF_lamp!$A$8:$H$68,8,FALSE)*AG615</f>
        <v>0</v>
      </c>
      <c r="AK615" s="184">
        <f t="shared" si="100"/>
        <v>1</v>
      </c>
      <c r="AL615" s="184">
        <f t="shared" si="94"/>
        <v>0</v>
      </c>
      <c r="AM615" s="184">
        <f t="shared" si="95"/>
        <v>0</v>
      </c>
      <c r="AN615" s="184"/>
      <c r="AO615" s="184">
        <f>IF($W615&gt;0,INDEX('CostModel Coef'!D$17:D$18,$W615),"")</f>
        <v>21.92</v>
      </c>
      <c r="AP615" s="184">
        <f>IF($W615&gt;0,INDEX('CostModel Coef'!E$17:E$18,$W615),"")</f>
        <v>0.161</v>
      </c>
      <c r="AQ615" s="184">
        <f>IF($W615&gt;0,INDEX('CostModel Coef'!F$17:F$18,$W615),"")</f>
        <v>19</v>
      </c>
      <c r="AR615" s="184">
        <f>IF($W615&gt;0,INDEX('CostModel Coef'!G$17:G$18,$W615),"")</f>
        <v>116</v>
      </c>
      <c r="AS615" s="184">
        <f>IF($W615&gt;0,INDEX('CostModel Coef'!H$17:H$18,$W615),"")</f>
        <v>-11.27</v>
      </c>
      <c r="AT615" s="184">
        <f>IF($W615&gt;0,INDEX('CostModel Coef'!I$17:I$18,$W615),"")</f>
        <v>0.74</v>
      </c>
      <c r="AU615" s="184">
        <f>IF($W615&gt;0,INDEX('CostModel Coef'!J$17:J$18,$W615),"")</f>
        <v>1.18</v>
      </c>
      <c r="AV615" s="184">
        <f>IF($W615&gt;0,INDEX('CostModel Coef'!K$17:K$18,$W615),"")</f>
        <v>31.59</v>
      </c>
      <c r="AW615" s="184">
        <f>IF($W615&gt;0,INDEX('CostModel Coef'!L$17:L$18,$W615),"")</f>
        <v>17.190000000000001</v>
      </c>
      <c r="AX615" s="184">
        <f>IF($W615&gt;0,INDEX('CostModel Coef'!M$17:M$18,$W615),"")</f>
        <v>0</v>
      </c>
      <c r="AY615" s="184">
        <f>IF($W615&gt;0,INDEX('CostModel Coef'!N$17:N$18,$W615),"")</f>
        <v>0</v>
      </c>
      <c r="AZ615" s="184">
        <f>IF($W615&gt;0,INDEX('CostModel Coef'!O$17:O$18,$W615),"")</f>
        <v>-10.14</v>
      </c>
      <c r="BA615" s="184"/>
      <c r="BB615" s="116">
        <f t="shared" si="99"/>
        <v>32.388000000000005</v>
      </c>
      <c r="BC615" s="116">
        <f t="shared" si="96"/>
        <v>0</v>
      </c>
      <c r="BD615" s="116">
        <f t="shared" si="97"/>
        <v>0</v>
      </c>
      <c r="BE615" s="210"/>
      <c r="BF615" s="196">
        <f t="shared" si="98"/>
        <v>50.11</v>
      </c>
      <c r="BG615" s="210"/>
      <c r="BH615" s="210"/>
    </row>
    <row r="616" spans="1:60" hidden="1">
      <c r="A616" s="210" t="s">
        <v>3449</v>
      </c>
      <c r="B616" s="210" t="s">
        <v>1317</v>
      </c>
      <c r="C616" s="210" t="s">
        <v>1281</v>
      </c>
      <c r="D616" s="210" t="s">
        <v>1342</v>
      </c>
      <c r="E616" s="210" t="s">
        <v>129</v>
      </c>
      <c r="F616" s="210">
        <v>4</v>
      </c>
      <c r="G616" s="210">
        <v>2</v>
      </c>
      <c r="H616" s="210">
        <v>2</v>
      </c>
      <c r="I616" s="210">
        <v>148</v>
      </c>
      <c r="J616" s="210"/>
      <c r="K616" s="210" t="s">
        <v>83</v>
      </c>
      <c r="L616" s="210">
        <v>148</v>
      </c>
      <c r="M616" s="210"/>
      <c r="N616" s="210" t="s">
        <v>117</v>
      </c>
      <c r="O616" s="210"/>
      <c r="P616" s="210" t="s">
        <v>1799</v>
      </c>
      <c r="Q616" s="210" t="s">
        <v>129</v>
      </c>
      <c r="R616" s="210"/>
      <c r="S616" s="210" t="s">
        <v>111</v>
      </c>
      <c r="T616" s="210" t="s">
        <v>3450</v>
      </c>
      <c r="U616" s="115" t="s">
        <v>105</v>
      </c>
      <c r="V616" s="210" t="str">
        <f>IF(W616=0,"out of scope",(INDEX('CostModel Coef'!$C$17:$C$18,W616)))</f>
        <v>Elec</v>
      </c>
      <c r="W616" s="210">
        <v>2</v>
      </c>
      <c r="X616" s="210"/>
      <c r="Y616" s="116">
        <f>IFERROR(VLOOKUP(C616,LF_lamp!$A$8:$AI$68,35,0)*F616,0)</f>
        <v>17.72</v>
      </c>
      <c r="Z616" s="210"/>
      <c r="AA616" s="229">
        <f>VLOOKUP(D616,LF_Ballast!$A$8:$N$220,14,FALSE)</f>
        <v>1.0249999999999999</v>
      </c>
      <c r="AB616" s="229" t="b">
        <f>VLOOKUP(D616,LF_Ballast!$A$8:$I$220,9,FALSE)="Dimming"</f>
        <v>0</v>
      </c>
      <c r="AC616" s="229" t="b">
        <f>VLOOKUP(D616,LF_Ballast!$A$8:$I$220,4,FALSE)="PS"</f>
        <v>0</v>
      </c>
      <c r="AD616" s="210"/>
      <c r="AE616" s="210">
        <f t="shared" si="91"/>
        <v>2</v>
      </c>
      <c r="AF616" s="184">
        <f t="shared" si="92"/>
        <v>0</v>
      </c>
      <c r="AG616" s="184">
        <f t="shared" si="93"/>
        <v>0</v>
      </c>
      <c r="AH616" s="184">
        <f>VLOOKUP($C616,LF_lamp!$A$8:$H$68,8,FALSE)*AE616</f>
        <v>64</v>
      </c>
      <c r="AI616" s="184">
        <f>VLOOKUP($C616,LF_lamp!$A$8:$H$68,8,FALSE)*AF616</f>
        <v>0</v>
      </c>
      <c r="AJ616" s="184">
        <f>VLOOKUP($C616,LF_lamp!$A$8:$H$68,8,FALSE)*AG616</f>
        <v>0</v>
      </c>
      <c r="AK616" s="184">
        <f t="shared" si="100"/>
        <v>2</v>
      </c>
      <c r="AL616" s="184">
        <f t="shared" si="94"/>
        <v>0</v>
      </c>
      <c r="AM616" s="184">
        <f t="shared" si="95"/>
        <v>0</v>
      </c>
      <c r="AN616" s="184"/>
      <c r="AO616" s="184">
        <f>IF($W616&gt;0,INDEX('CostModel Coef'!D$17:D$18,$W616),"")</f>
        <v>21.92</v>
      </c>
      <c r="AP616" s="184">
        <f>IF($W616&gt;0,INDEX('CostModel Coef'!E$17:E$18,$W616),"")</f>
        <v>0.161</v>
      </c>
      <c r="AQ616" s="184">
        <f>IF($W616&gt;0,INDEX('CostModel Coef'!F$17:F$18,$W616),"")</f>
        <v>19</v>
      </c>
      <c r="AR616" s="184">
        <f>IF($W616&gt;0,INDEX('CostModel Coef'!G$17:G$18,$W616),"")</f>
        <v>116</v>
      </c>
      <c r="AS616" s="184">
        <f>IF($W616&gt;0,INDEX('CostModel Coef'!H$17:H$18,$W616),"")</f>
        <v>-11.27</v>
      </c>
      <c r="AT616" s="184">
        <f>IF($W616&gt;0,INDEX('CostModel Coef'!I$17:I$18,$W616),"")</f>
        <v>0.74</v>
      </c>
      <c r="AU616" s="184">
        <f>IF($W616&gt;0,INDEX('CostModel Coef'!J$17:J$18,$W616),"")</f>
        <v>1.18</v>
      </c>
      <c r="AV616" s="184">
        <f>IF($W616&gt;0,INDEX('CostModel Coef'!K$17:K$18,$W616),"")</f>
        <v>31.59</v>
      </c>
      <c r="AW616" s="184">
        <f>IF($W616&gt;0,INDEX('CostModel Coef'!L$17:L$18,$W616),"")</f>
        <v>17.190000000000001</v>
      </c>
      <c r="AX616" s="184">
        <f>IF($W616&gt;0,INDEX('CostModel Coef'!M$17:M$18,$W616),"")</f>
        <v>0</v>
      </c>
      <c r="AY616" s="184">
        <f>IF($W616&gt;0,INDEX('CostModel Coef'!N$17:N$18,$W616),"")</f>
        <v>0</v>
      </c>
      <c r="AZ616" s="184">
        <f>IF($W616&gt;0,INDEX('CostModel Coef'!O$17:O$18,$W616),"")</f>
        <v>-10.14</v>
      </c>
      <c r="BA616" s="184"/>
      <c r="BB616" s="116">
        <f t="shared" si="99"/>
        <v>44.168000000000006</v>
      </c>
      <c r="BC616" s="116">
        <f t="shared" si="96"/>
        <v>0</v>
      </c>
      <c r="BD616" s="116">
        <f t="shared" si="97"/>
        <v>0</v>
      </c>
      <c r="BE616" s="210"/>
      <c r="BF616" s="196">
        <f t="shared" si="98"/>
        <v>61.89</v>
      </c>
      <c r="BG616" s="210"/>
      <c r="BH616" s="210"/>
    </row>
    <row r="617" spans="1:60" hidden="1">
      <c r="A617" s="210" t="s">
        <v>3451</v>
      </c>
      <c r="B617" s="210" t="s">
        <v>1317</v>
      </c>
      <c r="C617" s="210" t="s">
        <v>1281</v>
      </c>
      <c r="D617" s="210" t="s">
        <v>1342</v>
      </c>
      <c r="E617" s="210" t="s">
        <v>129</v>
      </c>
      <c r="F617" s="210">
        <v>6</v>
      </c>
      <c r="G617" s="210">
        <v>1</v>
      </c>
      <c r="H617" s="210">
        <v>6</v>
      </c>
      <c r="I617" s="210">
        <v>221</v>
      </c>
      <c r="J617" s="210"/>
      <c r="K617" s="210" t="s">
        <v>83</v>
      </c>
      <c r="L617" s="210">
        <v>221</v>
      </c>
      <c r="M617" s="210"/>
      <c r="N617" s="210" t="s">
        <v>117</v>
      </c>
      <c r="O617" s="210"/>
      <c r="P617" s="210" t="s">
        <v>1799</v>
      </c>
      <c r="Q617" s="210" t="s">
        <v>129</v>
      </c>
      <c r="R617" s="210"/>
      <c r="S617" s="210" t="s">
        <v>111</v>
      </c>
      <c r="T617" s="210" t="s">
        <v>3452</v>
      </c>
      <c r="U617" s="115" t="s">
        <v>105</v>
      </c>
      <c r="V617" s="210" t="str">
        <f>IF(W617=0,"out of scope",(INDEX('CostModel Coef'!$C$17:$C$18,W617)))</f>
        <v>Elec</v>
      </c>
      <c r="W617" s="210">
        <v>2</v>
      </c>
      <c r="X617" s="210"/>
      <c r="Y617" s="116">
        <f>IFERROR(VLOOKUP(C617,LF_lamp!$A$8:$AI$68,35,0)*F617,0)</f>
        <v>26.58</v>
      </c>
      <c r="Z617" s="210"/>
      <c r="AA617" s="229">
        <f>VLOOKUP(D617,LF_Ballast!$A$8:$N$220,14,FALSE)</f>
        <v>1.0249999999999999</v>
      </c>
      <c r="AB617" s="229" t="b">
        <f>VLOOKUP(D617,LF_Ballast!$A$8:$I$220,9,FALSE)="Dimming"</f>
        <v>0</v>
      </c>
      <c r="AC617" s="229" t="b">
        <f>VLOOKUP(D617,LF_Ballast!$A$8:$I$220,4,FALSE)="PS"</f>
        <v>0</v>
      </c>
      <c r="AD617" s="210"/>
      <c r="AE617" s="210">
        <f t="shared" si="91"/>
        <v>6</v>
      </c>
      <c r="AF617" s="184">
        <f t="shared" si="92"/>
        <v>0</v>
      </c>
      <c r="AG617" s="184">
        <f t="shared" si="93"/>
        <v>0</v>
      </c>
      <c r="AH617" s="184">
        <f>VLOOKUP($C617,LF_lamp!$A$8:$H$68,8,FALSE)*AE617</f>
        <v>192</v>
      </c>
      <c r="AI617" s="184">
        <f>VLOOKUP($C617,LF_lamp!$A$8:$H$68,8,FALSE)*AF617</f>
        <v>0</v>
      </c>
      <c r="AJ617" s="184">
        <f>VLOOKUP($C617,LF_lamp!$A$8:$H$68,8,FALSE)*AG617</f>
        <v>0</v>
      </c>
      <c r="AK617" s="184">
        <f t="shared" si="100"/>
        <v>1</v>
      </c>
      <c r="AL617" s="184">
        <f t="shared" si="94"/>
        <v>0</v>
      </c>
      <c r="AM617" s="184">
        <f t="shared" si="95"/>
        <v>0</v>
      </c>
      <c r="AN617" s="184"/>
      <c r="AO617" s="184">
        <f>IF($W617&gt;0,INDEX('CostModel Coef'!D$17:D$18,$W617),"")</f>
        <v>21.92</v>
      </c>
      <c r="AP617" s="184">
        <f>IF($W617&gt;0,INDEX('CostModel Coef'!E$17:E$18,$W617),"")</f>
        <v>0.161</v>
      </c>
      <c r="AQ617" s="184">
        <f>IF($W617&gt;0,INDEX('CostModel Coef'!F$17:F$18,$W617),"")</f>
        <v>19</v>
      </c>
      <c r="AR617" s="184">
        <f>IF($W617&gt;0,INDEX('CostModel Coef'!G$17:G$18,$W617),"")</f>
        <v>116</v>
      </c>
      <c r="AS617" s="184">
        <f>IF($W617&gt;0,INDEX('CostModel Coef'!H$17:H$18,$W617),"")</f>
        <v>-11.27</v>
      </c>
      <c r="AT617" s="184">
        <f>IF($W617&gt;0,INDEX('CostModel Coef'!I$17:I$18,$W617),"")</f>
        <v>0.74</v>
      </c>
      <c r="AU617" s="184">
        <f>IF($W617&gt;0,INDEX('CostModel Coef'!J$17:J$18,$W617),"")</f>
        <v>1.18</v>
      </c>
      <c r="AV617" s="184">
        <f>IF($W617&gt;0,INDEX('CostModel Coef'!K$17:K$18,$W617),"")</f>
        <v>31.59</v>
      </c>
      <c r="AW617" s="184">
        <f>IF($W617&gt;0,INDEX('CostModel Coef'!L$17:L$18,$W617),"")</f>
        <v>17.190000000000001</v>
      </c>
      <c r="AX617" s="184">
        <f>IF($W617&gt;0,INDEX('CostModel Coef'!M$17:M$18,$W617),"")</f>
        <v>0</v>
      </c>
      <c r="AY617" s="184">
        <f>IF($W617&gt;0,INDEX('CostModel Coef'!N$17:N$18,$W617),"")</f>
        <v>0</v>
      </c>
      <c r="AZ617" s="184">
        <f>IF($W617&gt;0,INDEX('CostModel Coef'!O$17:O$18,$W617),"")</f>
        <v>-10.14</v>
      </c>
      <c r="BA617" s="184"/>
      <c r="BB617" s="116">
        <f t="shared" si="99"/>
        <v>42.692</v>
      </c>
      <c r="BC617" s="116">
        <f t="shared" si="96"/>
        <v>0</v>
      </c>
      <c r="BD617" s="116">
        <f t="shared" si="97"/>
        <v>0</v>
      </c>
      <c r="BE617" s="210"/>
      <c r="BF617" s="196">
        <f t="shared" si="98"/>
        <v>69.27</v>
      </c>
      <c r="BG617" s="210"/>
      <c r="BH617" s="210"/>
    </row>
    <row r="618" spans="1:60" hidden="1">
      <c r="A618" s="210" t="s">
        <v>3453</v>
      </c>
      <c r="B618" s="210" t="s">
        <v>1317</v>
      </c>
      <c r="C618" s="210" t="s">
        <v>1281</v>
      </c>
      <c r="D618" s="210" t="s">
        <v>1342</v>
      </c>
      <c r="E618" s="210" t="s">
        <v>129</v>
      </c>
      <c r="F618" s="210">
        <v>8</v>
      </c>
      <c r="G618" s="210">
        <v>2</v>
      </c>
      <c r="H618" s="210">
        <v>4</v>
      </c>
      <c r="I618" s="210">
        <v>292</v>
      </c>
      <c r="J618" s="210"/>
      <c r="K618" s="210" t="s">
        <v>83</v>
      </c>
      <c r="L618" s="210">
        <v>292</v>
      </c>
      <c r="M618" s="210"/>
      <c r="N618" s="210" t="s">
        <v>117</v>
      </c>
      <c r="O618" s="210"/>
      <c r="P618" s="210" t="s">
        <v>1799</v>
      </c>
      <c r="Q618" s="210" t="s">
        <v>129</v>
      </c>
      <c r="R618" s="210"/>
      <c r="S618" s="210" t="s">
        <v>111</v>
      </c>
      <c r="T618" s="210" t="s">
        <v>3454</v>
      </c>
      <c r="U618" s="115" t="s">
        <v>105</v>
      </c>
      <c r="V618" s="210" t="str">
        <f>IF(W618=0,"out of scope",(INDEX('CostModel Coef'!$C$17:$C$18,W618)))</f>
        <v>Elec</v>
      </c>
      <c r="W618" s="210">
        <v>2</v>
      </c>
      <c r="X618" s="210"/>
      <c r="Y618" s="116">
        <f>IFERROR(VLOOKUP(C618,LF_lamp!$A$8:$AI$68,35,0)*F618,0)</f>
        <v>35.44</v>
      </c>
      <c r="Z618" s="210"/>
      <c r="AA618" s="229">
        <f>VLOOKUP(D618,LF_Ballast!$A$8:$N$220,14,FALSE)</f>
        <v>1.0249999999999999</v>
      </c>
      <c r="AB618" s="229" t="b">
        <f>VLOOKUP(D618,LF_Ballast!$A$8:$I$220,9,FALSE)="Dimming"</f>
        <v>0</v>
      </c>
      <c r="AC618" s="229" t="b">
        <f>VLOOKUP(D618,LF_Ballast!$A$8:$I$220,4,FALSE)="PS"</f>
        <v>0</v>
      </c>
      <c r="AD618" s="210"/>
      <c r="AE618" s="210">
        <f t="shared" si="91"/>
        <v>4</v>
      </c>
      <c r="AF618" s="184">
        <f t="shared" si="92"/>
        <v>0</v>
      </c>
      <c r="AG618" s="184">
        <f t="shared" si="93"/>
        <v>0</v>
      </c>
      <c r="AH618" s="184">
        <f>VLOOKUP($C618,LF_lamp!$A$8:$H$68,8,FALSE)*AE618</f>
        <v>128</v>
      </c>
      <c r="AI618" s="184">
        <f>VLOOKUP($C618,LF_lamp!$A$8:$H$68,8,FALSE)*AF618</f>
        <v>0</v>
      </c>
      <c r="AJ618" s="184">
        <f>VLOOKUP($C618,LF_lamp!$A$8:$H$68,8,FALSE)*AG618</f>
        <v>0</v>
      </c>
      <c r="AK618" s="184">
        <f t="shared" si="100"/>
        <v>2</v>
      </c>
      <c r="AL618" s="184">
        <f t="shared" si="94"/>
        <v>0</v>
      </c>
      <c r="AM618" s="184">
        <f t="shared" si="95"/>
        <v>0</v>
      </c>
      <c r="AN618" s="184"/>
      <c r="AO618" s="184">
        <f>IF($W618&gt;0,INDEX('CostModel Coef'!D$17:D$18,$W618),"")</f>
        <v>21.92</v>
      </c>
      <c r="AP618" s="184">
        <f>IF($W618&gt;0,INDEX('CostModel Coef'!E$17:E$18,$W618),"")</f>
        <v>0.161</v>
      </c>
      <c r="AQ618" s="184">
        <f>IF($W618&gt;0,INDEX('CostModel Coef'!F$17:F$18,$W618),"")</f>
        <v>19</v>
      </c>
      <c r="AR618" s="184">
        <f>IF($W618&gt;0,INDEX('CostModel Coef'!G$17:G$18,$W618),"")</f>
        <v>116</v>
      </c>
      <c r="AS618" s="184">
        <f>IF($W618&gt;0,INDEX('CostModel Coef'!H$17:H$18,$W618),"")</f>
        <v>-11.27</v>
      </c>
      <c r="AT618" s="184">
        <f>IF($W618&gt;0,INDEX('CostModel Coef'!I$17:I$18,$W618),"")</f>
        <v>0.74</v>
      </c>
      <c r="AU618" s="184">
        <f>IF($W618&gt;0,INDEX('CostModel Coef'!J$17:J$18,$W618),"")</f>
        <v>1.18</v>
      </c>
      <c r="AV618" s="184">
        <f>IF($W618&gt;0,INDEX('CostModel Coef'!K$17:K$18,$W618),"")</f>
        <v>31.59</v>
      </c>
      <c r="AW618" s="184">
        <f>IF($W618&gt;0,INDEX('CostModel Coef'!L$17:L$18,$W618),"")</f>
        <v>17.190000000000001</v>
      </c>
      <c r="AX618" s="184">
        <f>IF($W618&gt;0,INDEX('CostModel Coef'!M$17:M$18,$W618),"")</f>
        <v>0</v>
      </c>
      <c r="AY618" s="184">
        <f>IF($W618&gt;0,INDEX('CostModel Coef'!N$17:N$18,$W618),"")</f>
        <v>0</v>
      </c>
      <c r="AZ618" s="184">
        <f>IF($W618&gt;0,INDEX('CostModel Coef'!O$17:O$18,$W618),"")</f>
        <v>-10.14</v>
      </c>
      <c r="BA618" s="184"/>
      <c r="BB618" s="116">
        <f t="shared" si="99"/>
        <v>64.77600000000001</v>
      </c>
      <c r="BC618" s="116">
        <f t="shared" si="96"/>
        <v>0</v>
      </c>
      <c r="BD618" s="116">
        <f t="shared" si="97"/>
        <v>0</v>
      </c>
      <c r="BE618" s="210"/>
      <c r="BF618" s="196">
        <f t="shared" si="98"/>
        <v>100.22</v>
      </c>
      <c r="BG618" s="210"/>
      <c r="BH618" s="210"/>
    </row>
    <row r="619" spans="1:60" hidden="1">
      <c r="A619" s="210" t="s">
        <v>3455</v>
      </c>
      <c r="B619" s="210" t="s">
        <v>1317</v>
      </c>
      <c r="C619" s="210" t="s">
        <v>1281</v>
      </c>
      <c r="D619" s="210" t="s">
        <v>1342</v>
      </c>
      <c r="E619" s="210" t="s">
        <v>129</v>
      </c>
      <c r="F619" s="210">
        <v>8</v>
      </c>
      <c r="G619" s="210">
        <v>4</v>
      </c>
      <c r="H619" s="210">
        <v>2</v>
      </c>
      <c r="I619" s="210">
        <v>296</v>
      </c>
      <c r="J619" s="210"/>
      <c r="K619" s="210" t="s">
        <v>83</v>
      </c>
      <c r="L619" s="210">
        <v>296</v>
      </c>
      <c r="M619" s="210"/>
      <c r="N619" s="210" t="s">
        <v>117</v>
      </c>
      <c r="O619" s="210"/>
      <c r="P619" s="210" t="s">
        <v>1799</v>
      </c>
      <c r="Q619" s="210" t="s">
        <v>129</v>
      </c>
      <c r="R619" s="210"/>
      <c r="S619" s="210" t="s">
        <v>111</v>
      </c>
      <c r="T619" s="210" t="s">
        <v>3456</v>
      </c>
      <c r="U619" s="115" t="s">
        <v>105</v>
      </c>
      <c r="V619" s="210" t="str">
        <f>IF(W619=0,"out of scope",(INDEX('CostModel Coef'!$C$17:$C$18,W619)))</f>
        <v>Elec</v>
      </c>
      <c r="W619" s="210">
        <v>2</v>
      </c>
      <c r="X619" s="210"/>
      <c r="Y619" s="116">
        <f>IFERROR(VLOOKUP(C619,LF_lamp!$A$8:$AI$68,35,0)*F619,0)</f>
        <v>35.44</v>
      </c>
      <c r="Z619" s="210"/>
      <c r="AA619" s="229">
        <f>VLOOKUP(D619,LF_Ballast!$A$8:$N$220,14,FALSE)</f>
        <v>1.0249999999999999</v>
      </c>
      <c r="AB619" s="229" t="b">
        <f>VLOOKUP(D619,LF_Ballast!$A$8:$I$220,9,FALSE)="Dimming"</f>
        <v>0</v>
      </c>
      <c r="AC619" s="229" t="b">
        <f>VLOOKUP(D619,LF_Ballast!$A$8:$I$220,4,FALSE)="PS"</f>
        <v>0</v>
      </c>
      <c r="AD619" s="210"/>
      <c r="AE619" s="210">
        <f t="shared" si="91"/>
        <v>2</v>
      </c>
      <c r="AF619" s="184">
        <f t="shared" si="92"/>
        <v>0</v>
      </c>
      <c r="AG619" s="184">
        <f t="shared" si="93"/>
        <v>0</v>
      </c>
      <c r="AH619" s="184">
        <f>VLOOKUP($C619,LF_lamp!$A$8:$H$68,8,FALSE)*AE619</f>
        <v>64</v>
      </c>
      <c r="AI619" s="184">
        <f>VLOOKUP($C619,LF_lamp!$A$8:$H$68,8,FALSE)*AF619</f>
        <v>0</v>
      </c>
      <c r="AJ619" s="184">
        <f>VLOOKUP($C619,LF_lamp!$A$8:$H$68,8,FALSE)*AG619</f>
        <v>0</v>
      </c>
      <c r="AK619" s="184">
        <f t="shared" si="100"/>
        <v>4</v>
      </c>
      <c r="AL619" s="184">
        <f t="shared" si="94"/>
        <v>0</v>
      </c>
      <c r="AM619" s="184">
        <f t="shared" si="95"/>
        <v>0</v>
      </c>
      <c r="AN619" s="184"/>
      <c r="AO619" s="184">
        <f>IF($W619&gt;0,INDEX('CostModel Coef'!D$17:D$18,$W619),"")</f>
        <v>21.92</v>
      </c>
      <c r="AP619" s="184">
        <f>IF($W619&gt;0,INDEX('CostModel Coef'!E$17:E$18,$W619),"")</f>
        <v>0.161</v>
      </c>
      <c r="AQ619" s="184">
        <f>IF($W619&gt;0,INDEX('CostModel Coef'!F$17:F$18,$W619),"")</f>
        <v>19</v>
      </c>
      <c r="AR619" s="184">
        <f>IF($W619&gt;0,INDEX('CostModel Coef'!G$17:G$18,$W619),"")</f>
        <v>116</v>
      </c>
      <c r="AS619" s="184">
        <f>IF($W619&gt;0,INDEX('CostModel Coef'!H$17:H$18,$W619),"")</f>
        <v>-11.27</v>
      </c>
      <c r="AT619" s="184">
        <f>IF($W619&gt;0,INDEX('CostModel Coef'!I$17:I$18,$W619),"")</f>
        <v>0.74</v>
      </c>
      <c r="AU619" s="184">
        <f>IF($W619&gt;0,INDEX('CostModel Coef'!J$17:J$18,$W619),"")</f>
        <v>1.18</v>
      </c>
      <c r="AV619" s="184">
        <f>IF($W619&gt;0,INDEX('CostModel Coef'!K$17:K$18,$W619),"")</f>
        <v>31.59</v>
      </c>
      <c r="AW619" s="184">
        <f>IF($W619&gt;0,INDEX('CostModel Coef'!L$17:L$18,$W619),"")</f>
        <v>17.190000000000001</v>
      </c>
      <c r="AX619" s="184">
        <f>IF($W619&gt;0,INDEX('CostModel Coef'!M$17:M$18,$W619),"")</f>
        <v>0</v>
      </c>
      <c r="AY619" s="184">
        <f>IF($W619&gt;0,INDEX('CostModel Coef'!N$17:N$18,$W619),"")</f>
        <v>0</v>
      </c>
      <c r="AZ619" s="184">
        <f>IF($W619&gt;0,INDEX('CostModel Coef'!O$17:O$18,$W619),"")</f>
        <v>-10.14</v>
      </c>
      <c r="BA619" s="184"/>
      <c r="BB619" s="116">
        <f t="shared" si="99"/>
        <v>88.336000000000013</v>
      </c>
      <c r="BC619" s="116">
        <f t="shared" si="96"/>
        <v>0</v>
      </c>
      <c r="BD619" s="116">
        <f t="shared" si="97"/>
        <v>0</v>
      </c>
      <c r="BE619" s="210"/>
      <c r="BF619" s="196">
        <f t="shared" si="98"/>
        <v>123.78</v>
      </c>
      <c r="BG619" s="210"/>
      <c r="BH619" s="210"/>
    </row>
    <row r="620" spans="1:60" hidden="1">
      <c r="A620" s="210" t="s">
        <v>3457</v>
      </c>
      <c r="B620" s="210" t="s">
        <v>1317</v>
      </c>
      <c r="C620" s="210" t="s">
        <v>1281</v>
      </c>
      <c r="D620" s="210" t="s">
        <v>1342</v>
      </c>
      <c r="E620" s="210" t="s">
        <v>129</v>
      </c>
      <c r="F620" s="210">
        <v>1</v>
      </c>
      <c r="G620" s="210">
        <v>1</v>
      </c>
      <c r="H620" s="210">
        <v>1</v>
      </c>
      <c r="I620" s="210">
        <v>38</v>
      </c>
      <c r="J620" s="210"/>
      <c r="K620" s="210" t="s">
        <v>83</v>
      </c>
      <c r="L620" s="210">
        <v>38</v>
      </c>
      <c r="M620" s="210"/>
      <c r="N620" s="210" t="s">
        <v>117</v>
      </c>
      <c r="O620" s="210"/>
      <c r="P620" s="210" t="s">
        <v>1799</v>
      </c>
      <c r="Q620" s="210" t="s">
        <v>129</v>
      </c>
      <c r="R620" s="210"/>
      <c r="S620" s="210" t="s">
        <v>111</v>
      </c>
      <c r="T620" s="210" t="s">
        <v>3458</v>
      </c>
      <c r="U620" s="115" t="s">
        <v>105</v>
      </c>
      <c r="V620" s="210" t="str">
        <f>IF(W620=0,"out of scope",(INDEX('CostModel Coef'!$C$17:$C$18,W620)))</f>
        <v>Elec</v>
      </c>
      <c r="W620" s="210">
        <v>2</v>
      </c>
      <c r="X620" s="210"/>
      <c r="Y620" s="116">
        <f>IFERROR(VLOOKUP(C620,LF_lamp!$A$8:$AI$68,35,0)*F620,0)</f>
        <v>4.43</v>
      </c>
      <c r="Z620" s="210"/>
      <c r="AA620" s="229">
        <f>VLOOKUP(D620,LF_Ballast!$A$8:$N$220,14,FALSE)</f>
        <v>1.0249999999999999</v>
      </c>
      <c r="AB620" s="229" t="b">
        <f>VLOOKUP(D620,LF_Ballast!$A$8:$I$220,9,FALSE)="Dimming"</f>
        <v>0</v>
      </c>
      <c r="AC620" s="229" t="b">
        <f>VLOOKUP(D620,LF_Ballast!$A$8:$I$220,4,FALSE)="PS"</f>
        <v>0</v>
      </c>
      <c r="AD620" s="210"/>
      <c r="AE620" s="210">
        <f t="shared" si="91"/>
        <v>1</v>
      </c>
      <c r="AF620" s="184">
        <f t="shared" si="92"/>
        <v>0</v>
      </c>
      <c r="AG620" s="184">
        <f t="shared" si="93"/>
        <v>0</v>
      </c>
      <c r="AH620" s="184">
        <f>VLOOKUP($C620,LF_lamp!$A$8:$H$68,8,FALSE)*AE620</f>
        <v>32</v>
      </c>
      <c r="AI620" s="184">
        <f>VLOOKUP($C620,LF_lamp!$A$8:$H$68,8,FALSE)*AF620</f>
        <v>0</v>
      </c>
      <c r="AJ620" s="184">
        <f>VLOOKUP($C620,LF_lamp!$A$8:$H$68,8,FALSE)*AG620</f>
        <v>0</v>
      </c>
      <c r="AK620" s="184">
        <f t="shared" si="100"/>
        <v>1</v>
      </c>
      <c r="AL620" s="184">
        <f t="shared" si="94"/>
        <v>0</v>
      </c>
      <c r="AM620" s="184">
        <f t="shared" si="95"/>
        <v>0</v>
      </c>
      <c r="AN620" s="184"/>
      <c r="AO620" s="184">
        <f>IF($W620&gt;0,INDEX('CostModel Coef'!D$17:D$18,$W620),"")</f>
        <v>21.92</v>
      </c>
      <c r="AP620" s="184">
        <f>IF($W620&gt;0,INDEX('CostModel Coef'!E$17:E$18,$W620),"")</f>
        <v>0.161</v>
      </c>
      <c r="AQ620" s="184">
        <f>IF($W620&gt;0,INDEX('CostModel Coef'!F$17:F$18,$W620),"")</f>
        <v>19</v>
      </c>
      <c r="AR620" s="184">
        <f>IF($W620&gt;0,INDEX('CostModel Coef'!G$17:G$18,$W620),"")</f>
        <v>116</v>
      </c>
      <c r="AS620" s="184">
        <f>IF($W620&gt;0,INDEX('CostModel Coef'!H$17:H$18,$W620),"")</f>
        <v>-11.27</v>
      </c>
      <c r="AT620" s="184">
        <f>IF($W620&gt;0,INDEX('CostModel Coef'!I$17:I$18,$W620),"")</f>
        <v>0.74</v>
      </c>
      <c r="AU620" s="184">
        <f>IF($W620&gt;0,INDEX('CostModel Coef'!J$17:J$18,$W620),"")</f>
        <v>1.18</v>
      </c>
      <c r="AV620" s="184">
        <f>IF($W620&gt;0,INDEX('CostModel Coef'!K$17:K$18,$W620),"")</f>
        <v>31.59</v>
      </c>
      <c r="AW620" s="184">
        <f>IF($W620&gt;0,INDEX('CostModel Coef'!L$17:L$18,$W620),"")</f>
        <v>17.190000000000001</v>
      </c>
      <c r="AX620" s="184">
        <f>IF($W620&gt;0,INDEX('CostModel Coef'!M$17:M$18,$W620),"")</f>
        <v>0</v>
      </c>
      <c r="AY620" s="184">
        <f>IF($W620&gt;0,INDEX('CostModel Coef'!N$17:N$18,$W620),"")</f>
        <v>0</v>
      </c>
      <c r="AZ620" s="184">
        <f>IF($W620&gt;0,INDEX('CostModel Coef'!O$17:O$18,$W620),"")</f>
        <v>-10.14</v>
      </c>
      <c r="BA620" s="184"/>
      <c r="BB620" s="116">
        <f t="shared" si="99"/>
        <v>16.932000000000002</v>
      </c>
      <c r="BC620" s="116">
        <f t="shared" si="96"/>
        <v>0</v>
      </c>
      <c r="BD620" s="116">
        <f t="shared" si="97"/>
        <v>0</v>
      </c>
      <c r="BE620" s="210"/>
      <c r="BF620" s="196">
        <f t="shared" si="98"/>
        <v>21.36</v>
      </c>
      <c r="BG620" s="210"/>
      <c r="BH620" s="210"/>
    </row>
    <row r="621" spans="1:60" hidden="1">
      <c r="A621" s="210" t="s">
        <v>3459</v>
      </c>
      <c r="B621" s="210" t="s">
        <v>1811</v>
      </c>
      <c r="C621" s="210" t="s">
        <v>1281</v>
      </c>
      <c r="D621" s="210" t="s">
        <v>1342</v>
      </c>
      <c r="E621" s="210" t="s">
        <v>129</v>
      </c>
      <c r="F621" s="210">
        <v>2</v>
      </c>
      <c r="G621" s="210">
        <v>1</v>
      </c>
      <c r="H621" s="210">
        <v>2</v>
      </c>
      <c r="I621" s="210">
        <v>62</v>
      </c>
      <c r="J621" s="210" t="s">
        <v>1833</v>
      </c>
      <c r="K621" s="210" t="s">
        <v>83</v>
      </c>
      <c r="L621" s="210">
        <v>62</v>
      </c>
      <c r="M621" s="210"/>
      <c r="N621" s="210" t="s">
        <v>117</v>
      </c>
      <c r="O621" s="210"/>
      <c r="P621" s="210" t="s">
        <v>1799</v>
      </c>
      <c r="Q621" s="210" t="s">
        <v>129</v>
      </c>
      <c r="R621" s="210"/>
      <c r="S621" s="210" t="s">
        <v>111</v>
      </c>
      <c r="T621" s="210" t="s">
        <v>3460</v>
      </c>
      <c r="U621" s="115" t="s">
        <v>105</v>
      </c>
      <c r="V621" s="210" t="str">
        <f>IF(W621=0,"out of scope",(INDEX('CostModel Coef'!$C$17:$C$18,W621)))</f>
        <v>Elec</v>
      </c>
      <c r="W621" s="210">
        <v>2</v>
      </c>
      <c r="X621" s="210"/>
      <c r="Y621" s="116">
        <f>IFERROR(VLOOKUP(C621,LF_lamp!$A$8:$AI$68,35,0)*F621,0)</f>
        <v>8.86</v>
      </c>
      <c r="Z621" s="210"/>
      <c r="AA621" s="229">
        <f>VLOOKUP(D621,LF_Ballast!$A$8:$N$220,14,FALSE)</f>
        <v>1.0249999999999999</v>
      </c>
      <c r="AB621" s="229" t="b">
        <f>VLOOKUP(D621,LF_Ballast!$A$8:$I$220,9,FALSE)="Dimming"</f>
        <v>0</v>
      </c>
      <c r="AC621" s="229" t="b">
        <f>VLOOKUP(D621,LF_Ballast!$A$8:$I$220,4,FALSE)="PS"</f>
        <v>0</v>
      </c>
      <c r="AD621" s="210"/>
      <c r="AE621" s="210">
        <f t="shared" si="91"/>
        <v>2</v>
      </c>
      <c r="AF621" s="184">
        <f t="shared" si="92"/>
        <v>0</v>
      </c>
      <c r="AG621" s="184">
        <f t="shared" si="93"/>
        <v>0</v>
      </c>
      <c r="AH621" s="184">
        <f>VLOOKUP($C621,LF_lamp!$A$8:$H$68,8,FALSE)*AE621</f>
        <v>64</v>
      </c>
      <c r="AI621" s="184">
        <f>VLOOKUP($C621,LF_lamp!$A$8:$H$68,8,FALSE)*AF621</f>
        <v>0</v>
      </c>
      <c r="AJ621" s="184">
        <f>VLOOKUP($C621,LF_lamp!$A$8:$H$68,8,FALSE)*AG621</f>
        <v>0</v>
      </c>
      <c r="AK621" s="184">
        <f t="shared" si="100"/>
        <v>1</v>
      </c>
      <c r="AL621" s="184">
        <f t="shared" si="94"/>
        <v>0</v>
      </c>
      <c r="AM621" s="184">
        <f t="shared" si="95"/>
        <v>0</v>
      </c>
      <c r="AN621" s="184"/>
      <c r="AO621" s="184">
        <f>IF($W621&gt;0,INDEX('CostModel Coef'!D$17:D$18,$W621),"")</f>
        <v>21.92</v>
      </c>
      <c r="AP621" s="184">
        <f>IF($W621&gt;0,INDEX('CostModel Coef'!E$17:E$18,$W621),"")</f>
        <v>0.161</v>
      </c>
      <c r="AQ621" s="184">
        <f>IF($W621&gt;0,INDEX('CostModel Coef'!F$17:F$18,$W621),"")</f>
        <v>19</v>
      </c>
      <c r="AR621" s="184">
        <f>IF($W621&gt;0,INDEX('CostModel Coef'!G$17:G$18,$W621),"")</f>
        <v>116</v>
      </c>
      <c r="AS621" s="184">
        <f>IF($W621&gt;0,INDEX('CostModel Coef'!H$17:H$18,$W621),"")</f>
        <v>-11.27</v>
      </c>
      <c r="AT621" s="184">
        <f>IF($W621&gt;0,INDEX('CostModel Coef'!I$17:I$18,$W621),"")</f>
        <v>0.74</v>
      </c>
      <c r="AU621" s="184">
        <f>IF($W621&gt;0,INDEX('CostModel Coef'!J$17:J$18,$W621),"")</f>
        <v>1.18</v>
      </c>
      <c r="AV621" s="184">
        <f>IF($W621&gt;0,INDEX('CostModel Coef'!K$17:K$18,$W621),"")</f>
        <v>31.59</v>
      </c>
      <c r="AW621" s="184">
        <f>IF($W621&gt;0,INDEX('CostModel Coef'!L$17:L$18,$W621),"")</f>
        <v>17.190000000000001</v>
      </c>
      <c r="AX621" s="184">
        <f>IF($W621&gt;0,INDEX('CostModel Coef'!M$17:M$18,$W621),"")</f>
        <v>0</v>
      </c>
      <c r="AY621" s="184">
        <f>IF($W621&gt;0,INDEX('CostModel Coef'!N$17:N$18,$W621),"")</f>
        <v>0</v>
      </c>
      <c r="AZ621" s="184">
        <f>IF($W621&gt;0,INDEX('CostModel Coef'!O$17:O$18,$W621),"")</f>
        <v>-10.14</v>
      </c>
      <c r="BA621" s="184"/>
      <c r="BB621" s="116">
        <f t="shared" si="99"/>
        <v>22.084000000000003</v>
      </c>
      <c r="BC621" s="116">
        <f t="shared" si="96"/>
        <v>0</v>
      </c>
      <c r="BD621" s="116">
        <f t="shared" si="97"/>
        <v>0</v>
      </c>
      <c r="BE621" s="210"/>
      <c r="BF621" s="196">
        <f t="shared" si="98"/>
        <v>30.94</v>
      </c>
      <c r="BG621" s="210"/>
      <c r="BH621" s="210"/>
    </row>
    <row r="622" spans="1:60" hidden="1">
      <c r="A622" s="210" t="s">
        <v>3461</v>
      </c>
      <c r="B622" s="210" t="s">
        <v>1317</v>
      </c>
      <c r="C622" s="210" t="s">
        <v>1281</v>
      </c>
      <c r="D622" s="210" t="s">
        <v>1342</v>
      </c>
      <c r="E622" s="210" t="s">
        <v>129</v>
      </c>
      <c r="F622" s="210">
        <v>2</v>
      </c>
      <c r="G622" s="210">
        <v>1</v>
      </c>
      <c r="H622" s="210">
        <v>2</v>
      </c>
      <c r="I622" s="210">
        <v>74</v>
      </c>
      <c r="J622" s="210"/>
      <c r="K622" s="210" t="s">
        <v>83</v>
      </c>
      <c r="L622" s="210">
        <v>74</v>
      </c>
      <c r="M622" s="210"/>
      <c r="N622" s="210" t="s">
        <v>117</v>
      </c>
      <c r="O622" s="210"/>
      <c r="P622" s="210" t="s">
        <v>1799</v>
      </c>
      <c r="Q622" s="210" t="s">
        <v>129</v>
      </c>
      <c r="R622" s="210"/>
      <c r="S622" s="210" t="s">
        <v>111</v>
      </c>
      <c r="T622" s="210" t="s">
        <v>3462</v>
      </c>
      <c r="U622" s="115" t="s">
        <v>105</v>
      </c>
      <c r="V622" s="210" t="str">
        <f>IF(W622=0,"out of scope",(INDEX('CostModel Coef'!$C$17:$C$18,W622)))</f>
        <v>Elec</v>
      </c>
      <c r="W622" s="210">
        <v>2</v>
      </c>
      <c r="X622" s="210"/>
      <c r="Y622" s="116">
        <f>IFERROR(VLOOKUP(C622,LF_lamp!$A$8:$AI$68,35,0)*F622,0)</f>
        <v>8.86</v>
      </c>
      <c r="Z622" s="210"/>
      <c r="AA622" s="229">
        <f>VLOOKUP(D622,LF_Ballast!$A$8:$N$220,14,FALSE)</f>
        <v>1.0249999999999999</v>
      </c>
      <c r="AB622" s="229" t="b">
        <f>VLOOKUP(D622,LF_Ballast!$A$8:$I$220,9,FALSE)="Dimming"</f>
        <v>0</v>
      </c>
      <c r="AC622" s="229" t="b">
        <f>VLOOKUP(D622,LF_Ballast!$A$8:$I$220,4,FALSE)="PS"</f>
        <v>0</v>
      </c>
      <c r="AD622" s="210"/>
      <c r="AE622" s="210">
        <f t="shared" si="91"/>
        <v>2</v>
      </c>
      <c r="AF622" s="184">
        <f t="shared" si="92"/>
        <v>0</v>
      </c>
      <c r="AG622" s="184">
        <f t="shared" si="93"/>
        <v>0</v>
      </c>
      <c r="AH622" s="184">
        <f>VLOOKUP($C622,LF_lamp!$A$8:$H$68,8,FALSE)*AE622</f>
        <v>64</v>
      </c>
      <c r="AI622" s="184">
        <f>VLOOKUP($C622,LF_lamp!$A$8:$H$68,8,FALSE)*AF622</f>
        <v>0</v>
      </c>
      <c r="AJ622" s="184">
        <f>VLOOKUP($C622,LF_lamp!$A$8:$H$68,8,FALSE)*AG622</f>
        <v>0</v>
      </c>
      <c r="AK622" s="184">
        <f t="shared" si="100"/>
        <v>1</v>
      </c>
      <c r="AL622" s="184">
        <f t="shared" si="94"/>
        <v>0</v>
      </c>
      <c r="AM622" s="184">
        <f t="shared" si="95"/>
        <v>0</v>
      </c>
      <c r="AN622" s="184"/>
      <c r="AO622" s="184">
        <f>IF($W622&gt;0,INDEX('CostModel Coef'!D$17:D$18,$W622),"")</f>
        <v>21.92</v>
      </c>
      <c r="AP622" s="184">
        <f>IF($W622&gt;0,INDEX('CostModel Coef'!E$17:E$18,$W622),"")</f>
        <v>0.161</v>
      </c>
      <c r="AQ622" s="184">
        <f>IF($W622&gt;0,INDEX('CostModel Coef'!F$17:F$18,$W622),"")</f>
        <v>19</v>
      </c>
      <c r="AR622" s="184">
        <f>IF($W622&gt;0,INDEX('CostModel Coef'!G$17:G$18,$W622),"")</f>
        <v>116</v>
      </c>
      <c r="AS622" s="184">
        <f>IF($W622&gt;0,INDEX('CostModel Coef'!H$17:H$18,$W622),"")</f>
        <v>-11.27</v>
      </c>
      <c r="AT622" s="184">
        <f>IF($W622&gt;0,INDEX('CostModel Coef'!I$17:I$18,$W622),"")</f>
        <v>0.74</v>
      </c>
      <c r="AU622" s="184">
        <f>IF($W622&gt;0,INDEX('CostModel Coef'!J$17:J$18,$W622),"")</f>
        <v>1.18</v>
      </c>
      <c r="AV622" s="184">
        <f>IF($W622&gt;0,INDEX('CostModel Coef'!K$17:K$18,$W622),"")</f>
        <v>31.59</v>
      </c>
      <c r="AW622" s="184">
        <f>IF($W622&gt;0,INDEX('CostModel Coef'!L$17:L$18,$W622),"")</f>
        <v>17.190000000000001</v>
      </c>
      <c r="AX622" s="184">
        <f>IF($W622&gt;0,INDEX('CostModel Coef'!M$17:M$18,$W622),"")</f>
        <v>0</v>
      </c>
      <c r="AY622" s="184">
        <f>IF($W622&gt;0,INDEX('CostModel Coef'!N$17:N$18,$W622),"")</f>
        <v>0</v>
      </c>
      <c r="AZ622" s="184">
        <f>IF($W622&gt;0,INDEX('CostModel Coef'!O$17:O$18,$W622),"")</f>
        <v>-10.14</v>
      </c>
      <c r="BA622" s="184"/>
      <c r="BB622" s="116">
        <f t="shared" si="99"/>
        <v>22.084000000000003</v>
      </c>
      <c r="BC622" s="116">
        <f t="shared" si="96"/>
        <v>0</v>
      </c>
      <c r="BD622" s="116">
        <f t="shared" si="97"/>
        <v>0</v>
      </c>
      <c r="BE622" s="210"/>
      <c r="BF622" s="196">
        <f t="shared" si="98"/>
        <v>30.94</v>
      </c>
      <c r="BG622" s="210"/>
      <c r="BH622" s="210"/>
    </row>
    <row r="623" spans="1:60" hidden="1">
      <c r="A623" s="210" t="s">
        <v>3463</v>
      </c>
      <c r="B623" s="210" t="s">
        <v>1317</v>
      </c>
      <c r="C623" s="210" t="s">
        <v>1281</v>
      </c>
      <c r="D623" s="210" t="s">
        <v>1409</v>
      </c>
      <c r="E623" s="210" t="s">
        <v>129</v>
      </c>
      <c r="F623" s="210">
        <v>4</v>
      </c>
      <c r="G623" s="210">
        <v>1</v>
      </c>
      <c r="H623" s="210">
        <v>4</v>
      </c>
      <c r="I623" s="210">
        <v>108</v>
      </c>
      <c r="J623" s="210" t="s">
        <v>3464</v>
      </c>
      <c r="K623" s="210" t="s">
        <v>83</v>
      </c>
      <c r="L623" s="210">
        <v>108</v>
      </c>
      <c r="M623" s="210"/>
      <c r="N623" s="210" t="s">
        <v>117</v>
      </c>
      <c r="O623" s="210"/>
      <c r="P623" s="210" t="s">
        <v>1799</v>
      </c>
      <c r="Q623" s="210" t="s">
        <v>129</v>
      </c>
      <c r="R623" s="210"/>
      <c r="S623" s="210" t="s">
        <v>111</v>
      </c>
      <c r="T623" s="210" t="s">
        <v>3465</v>
      </c>
      <c r="U623" s="115" t="s">
        <v>105</v>
      </c>
      <c r="V623" s="210" t="str">
        <f>IF(W623=0,"out of scope",(INDEX('CostModel Coef'!$C$17:$C$18,W623)))</f>
        <v>Elec</v>
      </c>
      <c r="W623" s="210">
        <v>2</v>
      </c>
      <c r="X623" s="210"/>
      <c r="Y623" s="116">
        <f>IFERROR(VLOOKUP(C623,LF_lamp!$A$8:$AI$68,35,0)*F623,0)</f>
        <v>17.72</v>
      </c>
      <c r="Z623" s="210"/>
      <c r="AA623" s="229">
        <f>VLOOKUP(D623,LF_Ballast!$A$8:$N$220,14,FALSE)</f>
        <v>0.9</v>
      </c>
      <c r="AB623" s="229" t="b">
        <f>VLOOKUP(D623,LF_Ballast!$A$8:$I$220,9,FALSE)="Dimming"</f>
        <v>0</v>
      </c>
      <c r="AC623" s="229" t="b">
        <f>VLOOKUP(D623,LF_Ballast!$A$8:$I$220,4,FALSE)="PS"</f>
        <v>0</v>
      </c>
      <c r="AD623" s="210"/>
      <c r="AE623" s="210">
        <f t="shared" si="91"/>
        <v>4</v>
      </c>
      <c r="AF623" s="184">
        <f t="shared" si="92"/>
        <v>0</v>
      </c>
      <c r="AG623" s="184">
        <f t="shared" si="93"/>
        <v>0</v>
      </c>
      <c r="AH623" s="184">
        <f>VLOOKUP($C623,LF_lamp!$A$8:$H$68,8,FALSE)*AE623</f>
        <v>128</v>
      </c>
      <c r="AI623" s="184">
        <f>VLOOKUP($C623,LF_lamp!$A$8:$H$68,8,FALSE)*AF623</f>
        <v>0</v>
      </c>
      <c r="AJ623" s="184">
        <f>VLOOKUP($C623,LF_lamp!$A$8:$H$68,8,FALSE)*AG623</f>
        <v>0</v>
      </c>
      <c r="AK623" s="184">
        <f t="shared" si="100"/>
        <v>1</v>
      </c>
      <c r="AL623" s="184">
        <f t="shared" si="94"/>
        <v>0</v>
      </c>
      <c r="AM623" s="184">
        <f t="shared" si="95"/>
        <v>0</v>
      </c>
      <c r="AN623" s="184"/>
      <c r="AO623" s="184">
        <f>IF($W623&gt;0,INDEX('CostModel Coef'!D$17:D$18,$W623),"")</f>
        <v>21.92</v>
      </c>
      <c r="AP623" s="184">
        <f>IF($W623&gt;0,INDEX('CostModel Coef'!E$17:E$18,$W623),"")</f>
        <v>0.161</v>
      </c>
      <c r="AQ623" s="184">
        <f>IF($W623&gt;0,INDEX('CostModel Coef'!F$17:F$18,$W623),"")</f>
        <v>19</v>
      </c>
      <c r="AR623" s="184">
        <f>IF($W623&gt;0,INDEX('CostModel Coef'!G$17:G$18,$W623),"")</f>
        <v>116</v>
      </c>
      <c r="AS623" s="184">
        <f>IF($W623&gt;0,INDEX('CostModel Coef'!H$17:H$18,$W623),"")</f>
        <v>-11.27</v>
      </c>
      <c r="AT623" s="184">
        <f>IF($W623&gt;0,INDEX('CostModel Coef'!I$17:I$18,$W623),"")</f>
        <v>0.74</v>
      </c>
      <c r="AU623" s="184">
        <f>IF($W623&gt;0,INDEX('CostModel Coef'!J$17:J$18,$W623),"")</f>
        <v>1.18</v>
      </c>
      <c r="AV623" s="184">
        <f>IF($W623&gt;0,INDEX('CostModel Coef'!K$17:K$18,$W623),"")</f>
        <v>31.59</v>
      </c>
      <c r="AW623" s="184">
        <f>IF($W623&gt;0,INDEX('CostModel Coef'!L$17:L$18,$W623),"")</f>
        <v>17.190000000000001</v>
      </c>
      <c r="AX623" s="184">
        <f>IF($W623&gt;0,INDEX('CostModel Coef'!M$17:M$18,$W623),"")</f>
        <v>0</v>
      </c>
      <c r="AY623" s="184">
        <f>IF($W623&gt;0,INDEX('CostModel Coef'!N$17:N$18,$W623),"")</f>
        <v>0</v>
      </c>
      <c r="AZ623" s="184">
        <f>IF($W623&gt;0,INDEX('CostModel Coef'!O$17:O$18,$W623),"")</f>
        <v>-10.14</v>
      </c>
      <c r="BA623" s="184"/>
      <c r="BB623" s="116">
        <f t="shared" si="99"/>
        <v>32.388000000000005</v>
      </c>
      <c r="BC623" s="116">
        <f t="shared" si="96"/>
        <v>0</v>
      </c>
      <c r="BD623" s="116">
        <f t="shared" si="97"/>
        <v>0</v>
      </c>
      <c r="BE623" s="210"/>
      <c r="BF623" s="196">
        <f t="shared" si="98"/>
        <v>50.11</v>
      </c>
      <c r="BG623" s="210"/>
      <c r="BH623" s="210"/>
    </row>
    <row r="624" spans="1:60" hidden="1">
      <c r="A624" s="210" t="s">
        <v>3466</v>
      </c>
      <c r="B624" s="210" t="s">
        <v>203</v>
      </c>
      <c r="C624" s="210" t="s">
        <v>1281</v>
      </c>
      <c r="D624" s="210" t="s">
        <v>1409</v>
      </c>
      <c r="E624" s="210" t="s">
        <v>129</v>
      </c>
      <c r="F624" s="210">
        <v>6</v>
      </c>
      <c r="G624" s="210">
        <v>2</v>
      </c>
      <c r="H624" s="210">
        <v>3</v>
      </c>
      <c r="I624" s="210">
        <v>162</v>
      </c>
      <c r="J624" s="210" t="s">
        <v>3467</v>
      </c>
      <c r="K624" s="210" t="s">
        <v>83</v>
      </c>
      <c r="L624" s="210">
        <v>162</v>
      </c>
      <c r="M624" s="210"/>
      <c r="N624" s="210" t="s">
        <v>117</v>
      </c>
      <c r="O624" s="210"/>
      <c r="P624" s="210" t="s">
        <v>1799</v>
      </c>
      <c r="Q624" s="210" t="s">
        <v>129</v>
      </c>
      <c r="R624" s="210"/>
      <c r="S624" s="210" t="s">
        <v>111</v>
      </c>
      <c r="T624" s="210" t="s">
        <v>3468</v>
      </c>
      <c r="U624" s="115" t="s">
        <v>105</v>
      </c>
      <c r="V624" s="210" t="str">
        <f>IF(W624=0,"out of scope",(INDEX('CostModel Coef'!$C$17:$C$18,W624)))</f>
        <v>Elec</v>
      </c>
      <c r="W624" s="210">
        <v>2</v>
      </c>
      <c r="X624" s="210"/>
      <c r="Y624" s="116">
        <f>IFERROR(VLOOKUP(C624,LF_lamp!$A$8:$AI$68,35,0)*F624,0)</f>
        <v>26.58</v>
      </c>
      <c r="Z624" s="210"/>
      <c r="AA624" s="229">
        <f>VLOOKUP(D624,LF_Ballast!$A$8:$N$220,14,FALSE)</f>
        <v>0.9</v>
      </c>
      <c r="AB624" s="229" t="b">
        <f>VLOOKUP(D624,LF_Ballast!$A$8:$I$220,9,FALSE)="Dimming"</f>
        <v>0</v>
      </c>
      <c r="AC624" s="229" t="b">
        <f>VLOOKUP(D624,LF_Ballast!$A$8:$I$220,4,FALSE)="PS"</f>
        <v>0</v>
      </c>
      <c r="AD624" s="210"/>
      <c r="AE624" s="210">
        <f t="shared" si="91"/>
        <v>3</v>
      </c>
      <c r="AF624" s="184">
        <f t="shared" si="92"/>
        <v>0</v>
      </c>
      <c r="AG624" s="184">
        <f t="shared" si="93"/>
        <v>0</v>
      </c>
      <c r="AH624" s="184">
        <f>VLOOKUP($C624,LF_lamp!$A$8:$H$68,8,FALSE)*AE624</f>
        <v>96</v>
      </c>
      <c r="AI624" s="184">
        <f>VLOOKUP($C624,LF_lamp!$A$8:$H$68,8,FALSE)*AF624</f>
        <v>0</v>
      </c>
      <c r="AJ624" s="184">
        <f>VLOOKUP($C624,LF_lamp!$A$8:$H$68,8,FALSE)*AG624</f>
        <v>0</v>
      </c>
      <c r="AK624" s="184">
        <f t="shared" si="100"/>
        <v>2</v>
      </c>
      <c r="AL624" s="184">
        <f t="shared" si="94"/>
        <v>0</v>
      </c>
      <c r="AM624" s="184">
        <f t="shared" si="95"/>
        <v>0</v>
      </c>
      <c r="AN624" s="184"/>
      <c r="AO624" s="184">
        <f>IF($W624&gt;0,INDEX('CostModel Coef'!D$17:D$18,$W624),"")</f>
        <v>21.92</v>
      </c>
      <c r="AP624" s="184">
        <f>IF($W624&gt;0,INDEX('CostModel Coef'!E$17:E$18,$W624),"")</f>
        <v>0.161</v>
      </c>
      <c r="AQ624" s="184">
        <f>IF($W624&gt;0,INDEX('CostModel Coef'!F$17:F$18,$W624),"")</f>
        <v>19</v>
      </c>
      <c r="AR624" s="184">
        <f>IF($W624&gt;0,INDEX('CostModel Coef'!G$17:G$18,$W624),"")</f>
        <v>116</v>
      </c>
      <c r="AS624" s="184">
        <f>IF($W624&gt;0,INDEX('CostModel Coef'!H$17:H$18,$W624),"")</f>
        <v>-11.27</v>
      </c>
      <c r="AT624" s="184">
        <f>IF($W624&gt;0,INDEX('CostModel Coef'!I$17:I$18,$W624),"")</f>
        <v>0.74</v>
      </c>
      <c r="AU624" s="184">
        <f>IF($W624&gt;0,INDEX('CostModel Coef'!J$17:J$18,$W624),"")</f>
        <v>1.18</v>
      </c>
      <c r="AV624" s="184">
        <f>IF($W624&gt;0,INDEX('CostModel Coef'!K$17:K$18,$W624),"")</f>
        <v>31.59</v>
      </c>
      <c r="AW624" s="184">
        <f>IF($W624&gt;0,INDEX('CostModel Coef'!L$17:L$18,$W624),"")</f>
        <v>17.190000000000001</v>
      </c>
      <c r="AX624" s="184">
        <f>IF($W624&gt;0,INDEX('CostModel Coef'!M$17:M$18,$W624),"")</f>
        <v>0</v>
      </c>
      <c r="AY624" s="184">
        <f>IF($W624&gt;0,INDEX('CostModel Coef'!N$17:N$18,$W624),"")</f>
        <v>0</v>
      </c>
      <c r="AZ624" s="184">
        <f>IF($W624&gt;0,INDEX('CostModel Coef'!O$17:O$18,$W624),"")</f>
        <v>-10.14</v>
      </c>
      <c r="BA624" s="184"/>
      <c r="BB624" s="116">
        <f t="shared" si="99"/>
        <v>54.472000000000008</v>
      </c>
      <c r="BC624" s="116">
        <f t="shared" si="96"/>
        <v>0</v>
      </c>
      <c r="BD624" s="116">
        <f t="shared" si="97"/>
        <v>0</v>
      </c>
      <c r="BE624" s="210"/>
      <c r="BF624" s="196">
        <f t="shared" si="98"/>
        <v>81.05</v>
      </c>
      <c r="BG624" s="210"/>
      <c r="BH624" s="210"/>
    </row>
    <row r="625" spans="1:60" hidden="1">
      <c r="A625" s="210" t="s">
        <v>3469</v>
      </c>
      <c r="B625" s="210" t="s">
        <v>1317</v>
      </c>
      <c r="C625" s="210" t="s">
        <v>1281</v>
      </c>
      <c r="D625" s="210" t="s">
        <v>1409</v>
      </c>
      <c r="E625" s="210" t="s">
        <v>129</v>
      </c>
      <c r="F625" s="210">
        <v>8</v>
      </c>
      <c r="G625" s="210">
        <v>2</v>
      </c>
      <c r="H625" s="210">
        <v>4</v>
      </c>
      <c r="I625" s="210">
        <v>216</v>
      </c>
      <c r="J625" s="210" t="s">
        <v>3470</v>
      </c>
      <c r="K625" s="210" t="s">
        <v>83</v>
      </c>
      <c r="L625" s="210">
        <v>216</v>
      </c>
      <c r="M625" s="210"/>
      <c r="N625" s="210" t="s">
        <v>117</v>
      </c>
      <c r="O625" s="210"/>
      <c r="P625" s="210" t="s">
        <v>1799</v>
      </c>
      <c r="Q625" s="210" t="s">
        <v>129</v>
      </c>
      <c r="R625" s="210"/>
      <c r="S625" s="210" t="s">
        <v>111</v>
      </c>
      <c r="T625" s="210" t="s">
        <v>3471</v>
      </c>
      <c r="U625" s="115" t="s">
        <v>105</v>
      </c>
      <c r="V625" s="210" t="str">
        <f>IF(W625=0,"out of scope",(INDEX('CostModel Coef'!$C$17:$C$18,W625)))</f>
        <v>Elec</v>
      </c>
      <c r="W625" s="210">
        <v>2</v>
      </c>
      <c r="X625" s="210"/>
      <c r="Y625" s="116">
        <f>IFERROR(VLOOKUP(C625,LF_lamp!$A$8:$AI$68,35,0)*F625,0)</f>
        <v>35.44</v>
      </c>
      <c r="Z625" s="210"/>
      <c r="AA625" s="229">
        <f>VLOOKUP(D625,LF_Ballast!$A$8:$N$220,14,FALSE)</f>
        <v>0.9</v>
      </c>
      <c r="AB625" s="229" t="b">
        <f>VLOOKUP(D625,LF_Ballast!$A$8:$I$220,9,FALSE)="Dimming"</f>
        <v>0</v>
      </c>
      <c r="AC625" s="229" t="b">
        <f>VLOOKUP(D625,LF_Ballast!$A$8:$I$220,4,FALSE)="PS"</f>
        <v>0</v>
      </c>
      <c r="AD625" s="210"/>
      <c r="AE625" s="210">
        <f t="shared" si="91"/>
        <v>4</v>
      </c>
      <c r="AF625" s="184">
        <f t="shared" si="92"/>
        <v>0</v>
      </c>
      <c r="AG625" s="184">
        <f t="shared" si="93"/>
        <v>0</v>
      </c>
      <c r="AH625" s="184">
        <f>VLOOKUP($C625,LF_lamp!$A$8:$H$68,8,FALSE)*AE625</f>
        <v>128</v>
      </c>
      <c r="AI625" s="184">
        <f>VLOOKUP($C625,LF_lamp!$A$8:$H$68,8,FALSE)*AF625</f>
        <v>0</v>
      </c>
      <c r="AJ625" s="184">
        <f>VLOOKUP($C625,LF_lamp!$A$8:$H$68,8,FALSE)*AG625</f>
        <v>0</v>
      </c>
      <c r="AK625" s="184">
        <f t="shared" si="100"/>
        <v>2</v>
      </c>
      <c r="AL625" s="184">
        <f t="shared" si="94"/>
        <v>0</v>
      </c>
      <c r="AM625" s="184">
        <f t="shared" si="95"/>
        <v>0</v>
      </c>
      <c r="AN625" s="184"/>
      <c r="AO625" s="184">
        <f>IF($W625&gt;0,INDEX('CostModel Coef'!D$17:D$18,$W625),"")</f>
        <v>21.92</v>
      </c>
      <c r="AP625" s="184">
        <f>IF($W625&gt;0,INDEX('CostModel Coef'!E$17:E$18,$W625),"")</f>
        <v>0.161</v>
      </c>
      <c r="AQ625" s="184">
        <f>IF($W625&gt;0,INDEX('CostModel Coef'!F$17:F$18,$W625),"")</f>
        <v>19</v>
      </c>
      <c r="AR625" s="184">
        <f>IF($W625&gt;0,INDEX('CostModel Coef'!G$17:G$18,$W625),"")</f>
        <v>116</v>
      </c>
      <c r="AS625" s="184">
        <f>IF($W625&gt;0,INDEX('CostModel Coef'!H$17:H$18,$W625),"")</f>
        <v>-11.27</v>
      </c>
      <c r="AT625" s="184">
        <f>IF($W625&gt;0,INDEX('CostModel Coef'!I$17:I$18,$W625),"")</f>
        <v>0.74</v>
      </c>
      <c r="AU625" s="184">
        <f>IF($W625&gt;0,INDEX('CostModel Coef'!J$17:J$18,$W625),"")</f>
        <v>1.18</v>
      </c>
      <c r="AV625" s="184">
        <f>IF($W625&gt;0,INDEX('CostModel Coef'!K$17:K$18,$W625),"")</f>
        <v>31.59</v>
      </c>
      <c r="AW625" s="184">
        <f>IF($W625&gt;0,INDEX('CostModel Coef'!L$17:L$18,$W625),"")</f>
        <v>17.190000000000001</v>
      </c>
      <c r="AX625" s="184">
        <f>IF($W625&gt;0,INDEX('CostModel Coef'!M$17:M$18,$W625),"")</f>
        <v>0</v>
      </c>
      <c r="AY625" s="184">
        <f>IF($W625&gt;0,INDEX('CostModel Coef'!N$17:N$18,$W625),"")</f>
        <v>0</v>
      </c>
      <c r="AZ625" s="184">
        <f>IF($W625&gt;0,INDEX('CostModel Coef'!O$17:O$18,$W625),"")</f>
        <v>-10.14</v>
      </c>
      <c r="BA625" s="184"/>
      <c r="BB625" s="116">
        <f t="shared" si="99"/>
        <v>64.77600000000001</v>
      </c>
      <c r="BC625" s="116">
        <f t="shared" si="96"/>
        <v>0</v>
      </c>
      <c r="BD625" s="116">
        <f t="shared" si="97"/>
        <v>0</v>
      </c>
      <c r="BE625" s="210"/>
      <c r="BF625" s="196">
        <f t="shared" si="98"/>
        <v>100.22</v>
      </c>
      <c r="BG625" s="210"/>
      <c r="BH625" s="210"/>
    </row>
    <row r="626" spans="1:60" hidden="1">
      <c r="A626" s="210" t="s">
        <v>3472</v>
      </c>
      <c r="B626" s="210" t="s">
        <v>1317</v>
      </c>
      <c r="C626" s="210" t="s">
        <v>1281</v>
      </c>
      <c r="D626" s="210" t="s">
        <v>1409</v>
      </c>
      <c r="E626" s="210" t="s">
        <v>129</v>
      </c>
      <c r="F626" s="210">
        <v>4</v>
      </c>
      <c r="G626" s="210">
        <v>2</v>
      </c>
      <c r="H626" s="210">
        <v>2</v>
      </c>
      <c r="I626" s="210">
        <v>108</v>
      </c>
      <c r="J626" s="210"/>
      <c r="K626" s="210" t="s">
        <v>83</v>
      </c>
      <c r="L626" s="210">
        <v>108</v>
      </c>
      <c r="M626" s="210"/>
      <c r="N626" s="210" t="s">
        <v>117</v>
      </c>
      <c r="O626" s="210"/>
      <c r="P626" s="210" t="s">
        <v>1799</v>
      </c>
      <c r="Q626" s="210" t="s">
        <v>129</v>
      </c>
      <c r="R626" s="210"/>
      <c r="S626" s="210" t="s">
        <v>111</v>
      </c>
      <c r="T626" s="210" t="s">
        <v>3473</v>
      </c>
      <c r="U626" s="115" t="s">
        <v>105</v>
      </c>
      <c r="V626" s="210" t="str">
        <f>IF(W626=0,"out of scope",(INDEX('CostModel Coef'!$C$17:$C$18,W626)))</f>
        <v>Elec</v>
      </c>
      <c r="W626" s="210">
        <v>2</v>
      </c>
      <c r="X626" s="210"/>
      <c r="Y626" s="116">
        <f>IFERROR(VLOOKUP(C626,LF_lamp!$A$8:$AI$68,35,0)*F626,0)</f>
        <v>17.72</v>
      </c>
      <c r="Z626" s="210"/>
      <c r="AA626" s="229">
        <f>VLOOKUP(D626,LF_Ballast!$A$8:$N$220,14,FALSE)</f>
        <v>0.9</v>
      </c>
      <c r="AB626" s="229" t="b">
        <f>VLOOKUP(D626,LF_Ballast!$A$8:$I$220,9,FALSE)="Dimming"</f>
        <v>0</v>
      </c>
      <c r="AC626" s="229" t="b">
        <f>VLOOKUP(D626,LF_Ballast!$A$8:$I$220,4,FALSE)="PS"</f>
        <v>0</v>
      </c>
      <c r="AD626" s="210"/>
      <c r="AE626" s="210">
        <f t="shared" si="91"/>
        <v>2</v>
      </c>
      <c r="AF626" s="184">
        <f t="shared" si="92"/>
        <v>0</v>
      </c>
      <c r="AG626" s="184">
        <f t="shared" si="93"/>
        <v>0</v>
      </c>
      <c r="AH626" s="184">
        <f>VLOOKUP($C626,LF_lamp!$A$8:$H$68,8,FALSE)*AE626</f>
        <v>64</v>
      </c>
      <c r="AI626" s="184">
        <f>VLOOKUP($C626,LF_lamp!$A$8:$H$68,8,FALSE)*AF626</f>
        <v>0</v>
      </c>
      <c r="AJ626" s="184">
        <f>VLOOKUP($C626,LF_lamp!$A$8:$H$68,8,FALSE)*AG626</f>
        <v>0</v>
      </c>
      <c r="AK626" s="184">
        <f t="shared" si="100"/>
        <v>2</v>
      </c>
      <c r="AL626" s="184">
        <f t="shared" si="94"/>
        <v>0</v>
      </c>
      <c r="AM626" s="184">
        <f t="shared" si="95"/>
        <v>0</v>
      </c>
      <c r="AN626" s="184"/>
      <c r="AO626" s="184">
        <f>IF($W626&gt;0,INDEX('CostModel Coef'!D$17:D$18,$W626),"")</f>
        <v>21.92</v>
      </c>
      <c r="AP626" s="184">
        <f>IF($W626&gt;0,INDEX('CostModel Coef'!E$17:E$18,$W626),"")</f>
        <v>0.161</v>
      </c>
      <c r="AQ626" s="184">
        <f>IF($W626&gt;0,INDEX('CostModel Coef'!F$17:F$18,$W626),"")</f>
        <v>19</v>
      </c>
      <c r="AR626" s="184">
        <f>IF($W626&gt;0,INDEX('CostModel Coef'!G$17:G$18,$W626),"")</f>
        <v>116</v>
      </c>
      <c r="AS626" s="184">
        <f>IF($W626&gt;0,INDEX('CostModel Coef'!H$17:H$18,$W626),"")</f>
        <v>-11.27</v>
      </c>
      <c r="AT626" s="184">
        <f>IF($W626&gt;0,INDEX('CostModel Coef'!I$17:I$18,$W626),"")</f>
        <v>0.74</v>
      </c>
      <c r="AU626" s="184">
        <f>IF($W626&gt;0,INDEX('CostModel Coef'!J$17:J$18,$W626),"")</f>
        <v>1.18</v>
      </c>
      <c r="AV626" s="184">
        <f>IF($W626&gt;0,INDEX('CostModel Coef'!K$17:K$18,$W626),"")</f>
        <v>31.59</v>
      </c>
      <c r="AW626" s="184">
        <f>IF($W626&gt;0,INDEX('CostModel Coef'!L$17:L$18,$W626),"")</f>
        <v>17.190000000000001</v>
      </c>
      <c r="AX626" s="184">
        <f>IF($W626&gt;0,INDEX('CostModel Coef'!M$17:M$18,$W626),"")</f>
        <v>0</v>
      </c>
      <c r="AY626" s="184">
        <f>IF($W626&gt;0,INDEX('CostModel Coef'!N$17:N$18,$W626),"")</f>
        <v>0</v>
      </c>
      <c r="AZ626" s="184">
        <f>IF($W626&gt;0,INDEX('CostModel Coef'!O$17:O$18,$W626),"")</f>
        <v>-10.14</v>
      </c>
      <c r="BA626" s="184"/>
      <c r="BB626" s="116">
        <f t="shared" si="99"/>
        <v>44.168000000000006</v>
      </c>
      <c r="BC626" s="116">
        <f t="shared" si="96"/>
        <v>0</v>
      </c>
      <c r="BD626" s="116">
        <f t="shared" si="97"/>
        <v>0</v>
      </c>
      <c r="BE626" s="210"/>
      <c r="BF626" s="196">
        <f t="shared" si="98"/>
        <v>61.89</v>
      </c>
      <c r="BG626" s="210"/>
      <c r="BH626" s="210"/>
    </row>
    <row r="627" spans="1:60" hidden="1">
      <c r="A627" s="210" t="s">
        <v>3474</v>
      </c>
      <c r="B627" s="210" t="s">
        <v>1317</v>
      </c>
      <c r="C627" s="210" t="s">
        <v>1281</v>
      </c>
      <c r="D627" s="210" t="s">
        <v>1409</v>
      </c>
      <c r="E627" s="210" t="s">
        <v>129</v>
      </c>
      <c r="F627" s="210">
        <v>6</v>
      </c>
      <c r="G627" s="210">
        <v>3</v>
      </c>
      <c r="H627" s="210">
        <v>2</v>
      </c>
      <c r="I627" s="210">
        <v>162</v>
      </c>
      <c r="J627" s="210"/>
      <c r="K627" s="210" t="s">
        <v>83</v>
      </c>
      <c r="L627" s="210">
        <v>162</v>
      </c>
      <c r="M627" s="210"/>
      <c r="N627" s="210" t="s">
        <v>117</v>
      </c>
      <c r="O627" s="210"/>
      <c r="P627" s="210" t="s">
        <v>1799</v>
      </c>
      <c r="Q627" s="210" t="s">
        <v>129</v>
      </c>
      <c r="R627" s="210"/>
      <c r="S627" s="210" t="s">
        <v>111</v>
      </c>
      <c r="T627" s="210" t="s">
        <v>3475</v>
      </c>
      <c r="U627" s="115" t="s">
        <v>105</v>
      </c>
      <c r="V627" s="210" t="str">
        <f>IF(W627=0,"out of scope",(INDEX('CostModel Coef'!$C$17:$C$18,W627)))</f>
        <v>Elec</v>
      </c>
      <c r="W627" s="210">
        <v>2</v>
      </c>
      <c r="X627" s="210"/>
      <c r="Y627" s="116">
        <f>IFERROR(VLOOKUP(C627,LF_lamp!$A$8:$AI$68,35,0)*F627,0)</f>
        <v>26.58</v>
      </c>
      <c r="Z627" s="210"/>
      <c r="AA627" s="229">
        <f>VLOOKUP(D627,LF_Ballast!$A$8:$N$220,14,FALSE)</f>
        <v>0.9</v>
      </c>
      <c r="AB627" s="229" t="b">
        <f>VLOOKUP(D627,LF_Ballast!$A$8:$I$220,9,FALSE)="Dimming"</f>
        <v>0</v>
      </c>
      <c r="AC627" s="229" t="b">
        <f>VLOOKUP(D627,LF_Ballast!$A$8:$I$220,4,FALSE)="PS"</f>
        <v>0</v>
      </c>
      <c r="AD627" s="210"/>
      <c r="AE627" s="210">
        <f t="shared" si="91"/>
        <v>2</v>
      </c>
      <c r="AF627" s="184">
        <f t="shared" si="92"/>
        <v>0</v>
      </c>
      <c r="AG627" s="184">
        <f t="shared" si="93"/>
        <v>0</v>
      </c>
      <c r="AH627" s="184">
        <f>VLOOKUP($C627,LF_lamp!$A$8:$H$68,8,FALSE)*AE627</f>
        <v>64</v>
      </c>
      <c r="AI627" s="184">
        <f>VLOOKUP($C627,LF_lamp!$A$8:$H$68,8,FALSE)*AF627</f>
        <v>0</v>
      </c>
      <c r="AJ627" s="184">
        <f>VLOOKUP($C627,LF_lamp!$A$8:$H$68,8,FALSE)*AG627</f>
        <v>0</v>
      </c>
      <c r="AK627" s="184">
        <f t="shared" si="100"/>
        <v>3</v>
      </c>
      <c r="AL627" s="184">
        <f t="shared" si="94"/>
        <v>0</v>
      </c>
      <c r="AM627" s="184">
        <f t="shared" si="95"/>
        <v>0</v>
      </c>
      <c r="AN627" s="184"/>
      <c r="AO627" s="184">
        <f>IF($W627&gt;0,INDEX('CostModel Coef'!D$17:D$18,$W627),"")</f>
        <v>21.92</v>
      </c>
      <c r="AP627" s="184">
        <f>IF($W627&gt;0,INDEX('CostModel Coef'!E$17:E$18,$W627),"")</f>
        <v>0.161</v>
      </c>
      <c r="AQ627" s="184">
        <f>IF($W627&gt;0,INDEX('CostModel Coef'!F$17:F$18,$W627),"")</f>
        <v>19</v>
      </c>
      <c r="AR627" s="184">
        <f>IF($W627&gt;0,INDEX('CostModel Coef'!G$17:G$18,$W627),"")</f>
        <v>116</v>
      </c>
      <c r="AS627" s="184">
        <f>IF($W627&gt;0,INDEX('CostModel Coef'!H$17:H$18,$W627),"")</f>
        <v>-11.27</v>
      </c>
      <c r="AT627" s="184">
        <f>IF($W627&gt;0,INDEX('CostModel Coef'!I$17:I$18,$W627),"")</f>
        <v>0.74</v>
      </c>
      <c r="AU627" s="184">
        <f>IF($W627&gt;0,INDEX('CostModel Coef'!J$17:J$18,$W627),"")</f>
        <v>1.18</v>
      </c>
      <c r="AV627" s="184">
        <f>IF($W627&gt;0,INDEX('CostModel Coef'!K$17:K$18,$W627),"")</f>
        <v>31.59</v>
      </c>
      <c r="AW627" s="184">
        <f>IF($W627&gt;0,INDEX('CostModel Coef'!L$17:L$18,$W627),"")</f>
        <v>17.190000000000001</v>
      </c>
      <c r="AX627" s="184">
        <f>IF($W627&gt;0,INDEX('CostModel Coef'!M$17:M$18,$W627),"")</f>
        <v>0</v>
      </c>
      <c r="AY627" s="184">
        <f>IF($W627&gt;0,INDEX('CostModel Coef'!N$17:N$18,$W627),"")</f>
        <v>0</v>
      </c>
      <c r="AZ627" s="184">
        <f>IF($W627&gt;0,INDEX('CostModel Coef'!O$17:O$18,$W627),"")</f>
        <v>-10.14</v>
      </c>
      <c r="BA627" s="184"/>
      <c r="BB627" s="116">
        <f t="shared" si="99"/>
        <v>66.25200000000001</v>
      </c>
      <c r="BC627" s="116">
        <f t="shared" si="96"/>
        <v>0</v>
      </c>
      <c r="BD627" s="116">
        <f t="shared" si="97"/>
        <v>0</v>
      </c>
      <c r="BE627" s="210"/>
      <c r="BF627" s="196">
        <f t="shared" si="98"/>
        <v>92.83</v>
      </c>
      <c r="BG627" s="210"/>
      <c r="BH627" s="210"/>
    </row>
    <row r="628" spans="1:60" hidden="1">
      <c r="A628" s="210" t="s">
        <v>3476</v>
      </c>
      <c r="B628" s="210" t="s">
        <v>1317</v>
      </c>
      <c r="C628" s="210" t="s">
        <v>1281</v>
      </c>
      <c r="D628" s="210" t="s">
        <v>1409</v>
      </c>
      <c r="E628" s="210" t="s">
        <v>129</v>
      </c>
      <c r="F628" s="210">
        <v>8</v>
      </c>
      <c r="G628" s="210">
        <v>4</v>
      </c>
      <c r="H628" s="210">
        <v>2</v>
      </c>
      <c r="I628" s="210">
        <v>216</v>
      </c>
      <c r="J628" s="210"/>
      <c r="K628" s="210" t="s">
        <v>83</v>
      </c>
      <c r="L628" s="210">
        <v>216</v>
      </c>
      <c r="M628" s="210"/>
      <c r="N628" s="210" t="s">
        <v>117</v>
      </c>
      <c r="O628" s="210"/>
      <c r="P628" s="210" t="s">
        <v>1799</v>
      </c>
      <c r="Q628" s="210" t="s">
        <v>129</v>
      </c>
      <c r="R628" s="210"/>
      <c r="S628" s="210" t="s">
        <v>111</v>
      </c>
      <c r="T628" s="210" t="s">
        <v>3477</v>
      </c>
      <c r="U628" s="115" t="s">
        <v>105</v>
      </c>
      <c r="V628" s="210" t="str">
        <f>IF(W628=0,"out of scope",(INDEX('CostModel Coef'!$C$17:$C$18,W628)))</f>
        <v>Elec</v>
      </c>
      <c r="W628" s="210">
        <v>2</v>
      </c>
      <c r="X628" s="210"/>
      <c r="Y628" s="116">
        <f>IFERROR(VLOOKUP(C628,LF_lamp!$A$8:$AI$68,35,0)*F628,0)</f>
        <v>35.44</v>
      </c>
      <c r="Z628" s="210"/>
      <c r="AA628" s="229">
        <f>VLOOKUP(D628,LF_Ballast!$A$8:$N$220,14,FALSE)</f>
        <v>0.9</v>
      </c>
      <c r="AB628" s="229" t="b">
        <f>VLOOKUP(D628,LF_Ballast!$A$8:$I$220,9,FALSE)="Dimming"</f>
        <v>0</v>
      </c>
      <c r="AC628" s="229" t="b">
        <f>VLOOKUP(D628,LF_Ballast!$A$8:$I$220,4,FALSE)="PS"</f>
        <v>0</v>
      </c>
      <c r="AD628" s="210"/>
      <c r="AE628" s="210">
        <f t="shared" si="91"/>
        <v>2</v>
      </c>
      <c r="AF628" s="184">
        <f t="shared" si="92"/>
        <v>0</v>
      </c>
      <c r="AG628" s="184">
        <f t="shared" si="93"/>
        <v>0</v>
      </c>
      <c r="AH628" s="184">
        <f>VLOOKUP($C628,LF_lamp!$A$8:$H$68,8,FALSE)*AE628</f>
        <v>64</v>
      </c>
      <c r="AI628" s="184">
        <f>VLOOKUP($C628,LF_lamp!$A$8:$H$68,8,FALSE)*AF628</f>
        <v>0</v>
      </c>
      <c r="AJ628" s="184">
        <f>VLOOKUP($C628,LF_lamp!$A$8:$H$68,8,FALSE)*AG628</f>
        <v>0</v>
      </c>
      <c r="AK628" s="184">
        <f t="shared" si="100"/>
        <v>4</v>
      </c>
      <c r="AL628" s="184">
        <f t="shared" si="94"/>
        <v>0</v>
      </c>
      <c r="AM628" s="184">
        <f t="shared" si="95"/>
        <v>0</v>
      </c>
      <c r="AN628" s="184"/>
      <c r="AO628" s="184">
        <f>IF($W628&gt;0,INDEX('CostModel Coef'!D$17:D$18,$W628),"")</f>
        <v>21.92</v>
      </c>
      <c r="AP628" s="184">
        <f>IF($W628&gt;0,INDEX('CostModel Coef'!E$17:E$18,$W628),"")</f>
        <v>0.161</v>
      </c>
      <c r="AQ628" s="184">
        <f>IF($W628&gt;0,INDEX('CostModel Coef'!F$17:F$18,$W628),"")</f>
        <v>19</v>
      </c>
      <c r="AR628" s="184">
        <f>IF($W628&gt;0,INDEX('CostModel Coef'!G$17:G$18,$W628),"")</f>
        <v>116</v>
      </c>
      <c r="AS628" s="184">
        <f>IF($W628&gt;0,INDEX('CostModel Coef'!H$17:H$18,$W628),"")</f>
        <v>-11.27</v>
      </c>
      <c r="AT628" s="184">
        <f>IF($W628&gt;0,INDEX('CostModel Coef'!I$17:I$18,$W628),"")</f>
        <v>0.74</v>
      </c>
      <c r="AU628" s="184">
        <f>IF($W628&gt;0,INDEX('CostModel Coef'!J$17:J$18,$W628),"")</f>
        <v>1.18</v>
      </c>
      <c r="AV628" s="184">
        <f>IF($W628&gt;0,INDEX('CostModel Coef'!K$17:K$18,$W628),"")</f>
        <v>31.59</v>
      </c>
      <c r="AW628" s="184">
        <f>IF($W628&gt;0,INDEX('CostModel Coef'!L$17:L$18,$W628),"")</f>
        <v>17.190000000000001</v>
      </c>
      <c r="AX628" s="184">
        <f>IF($W628&gt;0,INDEX('CostModel Coef'!M$17:M$18,$W628),"")</f>
        <v>0</v>
      </c>
      <c r="AY628" s="184">
        <f>IF($W628&gt;0,INDEX('CostModel Coef'!N$17:N$18,$W628),"")</f>
        <v>0</v>
      </c>
      <c r="AZ628" s="184">
        <f>IF($W628&gt;0,INDEX('CostModel Coef'!O$17:O$18,$W628),"")</f>
        <v>-10.14</v>
      </c>
      <c r="BA628" s="184"/>
      <c r="BB628" s="116">
        <f t="shared" si="99"/>
        <v>88.336000000000013</v>
      </c>
      <c r="BC628" s="116">
        <f t="shared" si="96"/>
        <v>0</v>
      </c>
      <c r="BD628" s="116">
        <f t="shared" si="97"/>
        <v>0</v>
      </c>
      <c r="BE628" s="210"/>
      <c r="BF628" s="196">
        <f t="shared" si="98"/>
        <v>123.78</v>
      </c>
      <c r="BG628" s="210"/>
      <c r="BH628" s="210"/>
    </row>
    <row r="629" spans="1:60" hidden="1">
      <c r="A629" s="210" t="s">
        <v>3478</v>
      </c>
      <c r="B629" s="210" t="s">
        <v>1317</v>
      </c>
      <c r="C629" s="210" t="s">
        <v>1281</v>
      </c>
      <c r="D629" s="210" t="s">
        <v>1469</v>
      </c>
      <c r="E629" s="210" t="s">
        <v>148</v>
      </c>
      <c r="F629" s="210">
        <v>2</v>
      </c>
      <c r="G629" s="210">
        <v>1</v>
      </c>
      <c r="H629" s="210">
        <v>2</v>
      </c>
      <c r="I629" s="210">
        <v>56</v>
      </c>
      <c r="J629" s="210"/>
      <c r="K629" s="210" t="s">
        <v>83</v>
      </c>
      <c r="L629" s="210">
        <v>56</v>
      </c>
      <c r="M629" s="210"/>
      <c r="N629" s="210" t="s">
        <v>117</v>
      </c>
      <c r="O629" s="210"/>
      <c r="P629" s="210" t="s">
        <v>1799</v>
      </c>
      <c r="Q629" s="210" t="s">
        <v>129</v>
      </c>
      <c r="R629" s="210"/>
      <c r="S629" s="210" t="s">
        <v>111</v>
      </c>
      <c r="T629" s="210" t="s">
        <v>3479</v>
      </c>
      <c r="U629" s="115" t="s">
        <v>105</v>
      </c>
      <c r="V629" s="210" t="str">
        <f>IF(W629=0,"out of scope",(INDEX('CostModel Coef'!$C$17:$C$18,W629)))</f>
        <v>Elec</v>
      </c>
      <c r="W629" s="210">
        <v>2</v>
      </c>
      <c r="X629" s="210"/>
      <c r="Y629" s="116">
        <f>IFERROR(VLOOKUP(C629,LF_lamp!$A$8:$AI$68,35,0)*F629,0)</f>
        <v>8.86</v>
      </c>
      <c r="Z629" s="210"/>
      <c r="AA629" s="229">
        <f>VLOOKUP(D629,LF_Ballast!$A$8:$N$220,14,FALSE)</f>
        <v>0.9</v>
      </c>
      <c r="AB629" s="229" t="b">
        <f>VLOOKUP(D629,LF_Ballast!$A$8:$I$220,9,FALSE)="Dimming"</f>
        <v>1</v>
      </c>
      <c r="AC629" s="229" t="b">
        <f>VLOOKUP(D629,LF_Ballast!$A$8:$I$220,4,FALSE)="PS"</f>
        <v>0</v>
      </c>
      <c r="AD629" s="210"/>
      <c r="AE629" s="210">
        <f t="shared" si="91"/>
        <v>2</v>
      </c>
      <c r="AF629" s="184">
        <f t="shared" si="92"/>
        <v>0</v>
      </c>
      <c r="AG629" s="184">
        <f t="shared" si="93"/>
        <v>0</v>
      </c>
      <c r="AH629" s="184">
        <f>VLOOKUP($C629,LF_lamp!$A$8:$H$68,8,FALSE)*AE629</f>
        <v>64</v>
      </c>
      <c r="AI629" s="184">
        <f>VLOOKUP($C629,LF_lamp!$A$8:$H$68,8,FALSE)*AF629</f>
        <v>0</v>
      </c>
      <c r="AJ629" s="184">
        <f>VLOOKUP($C629,LF_lamp!$A$8:$H$68,8,FALSE)*AG629</f>
        <v>0</v>
      </c>
      <c r="AK629" s="184">
        <f t="shared" si="100"/>
        <v>1</v>
      </c>
      <c r="AL629" s="184">
        <f t="shared" si="94"/>
        <v>0</v>
      </c>
      <c r="AM629" s="184">
        <f t="shared" si="95"/>
        <v>0</v>
      </c>
      <c r="AN629" s="184"/>
      <c r="AO629" s="184">
        <f>IF($W629&gt;0,INDEX('CostModel Coef'!D$17:D$18,$W629),"")</f>
        <v>21.92</v>
      </c>
      <c r="AP629" s="184">
        <f>IF($W629&gt;0,INDEX('CostModel Coef'!E$17:E$18,$W629),"")</f>
        <v>0.161</v>
      </c>
      <c r="AQ629" s="184">
        <f>IF($W629&gt;0,INDEX('CostModel Coef'!F$17:F$18,$W629),"")</f>
        <v>19</v>
      </c>
      <c r="AR629" s="184">
        <f>IF($W629&gt;0,INDEX('CostModel Coef'!G$17:G$18,$W629),"")</f>
        <v>116</v>
      </c>
      <c r="AS629" s="184">
        <f>IF($W629&gt;0,INDEX('CostModel Coef'!H$17:H$18,$W629),"")</f>
        <v>-11.27</v>
      </c>
      <c r="AT629" s="184">
        <f>IF($W629&gt;0,INDEX('CostModel Coef'!I$17:I$18,$W629),"")</f>
        <v>0.74</v>
      </c>
      <c r="AU629" s="184">
        <f>IF($W629&gt;0,INDEX('CostModel Coef'!J$17:J$18,$W629),"")</f>
        <v>1.18</v>
      </c>
      <c r="AV629" s="184">
        <f>IF($W629&gt;0,INDEX('CostModel Coef'!K$17:K$18,$W629),"")</f>
        <v>31.59</v>
      </c>
      <c r="AW629" s="184">
        <f>IF($W629&gt;0,INDEX('CostModel Coef'!L$17:L$18,$W629),"")</f>
        <v>17.190000000000001</v>
      </c>
      <c r="AX629" s="184">
        <f>IF($W629&gt;0,INDEX('CostModel Coef'!M$17:M$18,$W629),"")</f>
        <v>0</v>
      </c>
      <c r="AY629" s="184">
        <f>IF($W629&gt;0,INDEX('CostModel Coef'!N$17:N$18,$W629),"")</f>
        <v>0</v>
      </c>
      <c r="AZ629" s="184">
        <f>IF($W629&gt;0,INDEX('CostModel Coef'!O$17:O$18,$W629),"")</f>
        <v>-10.14</v>
      </c>
      <c r="BA629" s="184"/>
      <c r="BB629" s="116">
        <f t="shared" si="99"/>
        <v>53.674000000000007</v>
      </c>
      <c r="BC629" s="116">
        <f t="shared" si="96"/>
        <v>0</v>
      </c>
      <c r="BD629" s="116">
        <f t="shared" si="97"/>
        <v>0</v>
      </c>
      <c r="BE629" s="210"/>
      <c r="BF629" s="196">
        <f t="shared" si="98"/>
        <v>62.53</v>
      </c>
      <c r="BG629" s="210"/>
      <c r="BH629" s="210"/>
    </row>
    <row r="630" spans="1:60" hidden="1">
      <c r="A630" s="210" t="s">
        <v>3480</v>
      </c>
      <c r="B630" s="210" t="s">
        <v>1317</v>
      </c>
      <c r="C630" s="210" t="s">
        <v>1281</v>
      </c>
      <c r="D630" s="210" t="s">
        <v>1469</v>
      </c>
      <c r="E630" s="210" t="s">
        <v>148</v>
      </c>
      <c r="F630" s="210">
        <v>3</v>
      </c>
      <c r="G630" s="210">
        <v>1</v>
      </c>
      <c r="H630" s="210">
        <v>3</v>
      </c>
      <c r="I630" s="210">
        <v>83</v>
      </c>
      <c r="J630" s="210"/>
      <c r="K630" s="210" t="s">
        <v>83</v>
      </c>
      <c r="L630" s="210">
        <v>83</v>
      </c>
      <c r="M630" s="210"/>
      <c r="N630" s="210" t="s">
        <v>117</v>
      </c>
      <c r="O630" s="210"/>
      <c r="P630" s="210" t="s">
        <v>1799</v>
      </c>
      <c r="Q630" s="210" t="s">
        <v>129</v>
      </c>
      <c r="R630" s="210"/>
      <c r="S630" s="210" t="s">
        <v>111</v>
      </c>
      <c r="T630" s="210" t="s">
        <v>3481</v>
      </c>
      <c r="U630" s="115" t="s">
        <v>105</v>
      </c>
      <c r="V630" s="210" t="str">
        <f>IF(W630=0,"out of scope",(INDEX('CostModel Coef'!$C$17:$C$18,W630)))</f>
        <v>Elec</v>
      </c>
      <c r="W630" s="210">
        <v>2</v>
      </c>
      <c r="X630" s="210"/>
      <c r="Y630" s="116">
        <f>IFERROR(VLOOKUP(C630,LF_lamp!$A$8:$AI$68,35,0)*F630,0)</f>
        <v>13.29</v>
      </c>
      <c r="Z630" s="210"/>
      <c r="AA630" s="229">
        <f>VLOOKUP(D630,LF_Ballast!$A$8:$N$220,14,FALSE)</f>
        <v>0.9</v>
      </c>
      <c r="AB630" s="229" t="b">
        <f>VLOOKUP(D630,LF_Ballast!$A$8:$I$220,9,FALSE)="Dimming"</f>
        <v>1</v>
      </c>
      <c r="AC630" s="229" t="b">
        <f>VLOOKUP(D630,LF_Ballast!$A$8:$I$220,4,FALSE)="PS"</f>
        <v>0</v>
      </c>
      <c r="AD630" s="210"/>
      <c r="AE630" s="210">
        <f t="shared" si="91"/>
        <v>3</v>
      </c>
      <c r="AF630" s="184">
        <f t="shared" si="92"/>
        <v>0</v>
      </c>
      <c r="AG630" s="184">
        <f t="shared" si="93"/>
        <v>0</v>
      </c>
      <c r="AH630" s="184">
        <f>VLOOKUP($C630,LF_lamp!$A$8:$H$68,8,FALSE)*AE630</f>
        <v>96</v>
      </c>
      <c r="AI630" s="184">
        <f>VLOOKUP($C630,LF_lamp!$A$8:$H$68,8,FALSE)*AF630</f>
        <v>0</v>
      </c>
      <c r="AJ630" s="184">
        <f>VLOOKUP($C630,LF_lamp!$A$8:$H$68,8,FALSE)*AG630</f>
        <v>0</v>
      </c>
      <c r="AK630" s="184">
        <f t="shared" si="100"/>
        <v>1</v>
      </c>
      <c r="AL630" s="184">
        <f t="shared" si="94"/>
        <v>0</v>
      </c>
      <c r="AM630" s="184">
        <f t="shared" si="95"/>
        <v>0</v>
      </c>
      <c r="AN630" s="184"/>
      <c r="AO630" s="184">
        <f>IF($W630&gt;0,INDEX('CostModel Coef'!D$17:D$18,$W630),"")</f>
        <v>21.92</v>
      </c>
      <c r="AP630" s="184">
        <f>IF($W630&gt;0,INDEX('CostModel Coef'!E$17:E$18,$W630),"")</f>
        <v>0.161</v>
      </c>
      <c r="AQ630" s="184">
        <f>IF($W630&gt;0,INDEX('CostModel Coef'!F$17:F$18,$W630),"")</f>
        <v>19</v>
      </c>
      <c r="AR630" s="184">
        <f>IF($W630&gt;0,INDEX('CostModel Coef'!G$17:G$18,$W630),"")</f>
        <v>116</v>
      </c>
      <c r="AS630" s="184">
        <f>IF($W630&gt;0,INDEX('CostModel Coef'!H$17:H$18,$W630),"")</f>
        <v>-11.27</v>
      </c>
      <c r="AT630" s="184">
        <f>IF($W630&gt;0,INDEX('CostModel Coef'!I$17:I$18,$W630),"")</f>
        <v>0.74</v>
      </c>
      <c r="AU630" s="184">
        <f>IF($W630&gt;0,INDEX('CostModel Coef'!J$17:J$18,$W630),"")</f>
        <v>1.18</v>
      </c>
      <c r="AV630" s="184">
        <f>IF($W630&gt;0,INDEX('CostModel Coef'!K$17:K$18,$W630),"")</f>
        <v>31.59</v>
      </c>
      <c r="AW630" s="184">
        <f>IF($W630&gt;0,INDEX('CostModel Coef'!L$17:L$18,$W630),"")</f>
        <v>17.190000000000001</v>
      </c>
      <c r="AX630" s="184">
        <f>IF($W630&gt;0,INDEX('CostModel Coef'!M$17:M$18,$W630),"")</f>
        <v>0</v>
      </c>
      <c r="AY630" s="184">
        <f>IF($W630&gt;0,INDEX('CostModel Coef'!N$17:N$18,$W630),"")</f>
        <v>0</v>
      </c>
      <c r="AZ630" s="184">
        <f>IF($W630&gt;0,INDEX('CostModel Coef'!O$17:O$18,$W630),"")</f>
        <v>-10.14</v>
      </c>
      <c r="BA630" s="184"/>
      <c r="BB630" s="116">
        <f t="shared" si="99"/>
        <v>58.826000000000008</v>
      </c>
      <c r="BC630" s="116">
        <f t="shared" si="96"/>
        <v>0</v>
      </c>
      <c r="BD630" s="116">
        <f t="shared" si="97"/>
        <v>0</v>
      </c>
      <c r="BE630" s="210"/>
      <c r="BF630" s="196">
        <f t="shared" si="98"/>
        <v>72.12</v>
      </c>
      <c r="BG630" s="210"/>
      <c r="BH630" s="210"/>
    </row>
    <row r="631" spans="1:60" hidden="1">
      <c r="A631" s="210" t="s">
        <v>3482</v>
      </c>
      <c r="B631" s="210" t="s">
        <v>1317</v>
      </c>
      <c r="C631" s="210" t="s">
        <v>1281</v>
      </c>
      <c r="D631" s="210" t="s">
        <v>1469</v>
      </c>
      <c r="E631" s="210" t="s">
        <v>148</v>
      </c>
      <c r="F631" s="210">
        <v>3</v>
      </c>
      <c r="G631" s="210">
        <v>1.5</v>
      </c>
      <c r="H631" s="210">
        <v>2</v>
      </c>
      <c r="I631" s="210">
        <v>84</v>
      </c>
      <c r="J631" s="210"/>
      <c r="K631" s="210" t="s">
        <v>83</v>
      </c>
      <c r="L631" s="210">
        <v>84</v>
      </c>
      <c r="M631" s="210"/>
      <c r="N631" s="210" t="s">
        <v>117</v>
      </c>
      <c r="O631" s="210"/>
      <c r="P631" s="210" t="s">
        <v>1799</v>
      </c>
      <c r="Q631" s="210" t="s">
        <v>129</v>
      </c>
      <c r="R631" s="210"/>
      <c r="S631" s="210" t="s">
        <v>111</v>
      </c>
      <c r="T631" s="210" t="s">
        <v>3483</v>
      </c>
      <c r="U631" s="115" t="s">
        <v>105</v>
      </c>
      <c r="V631" s="210" t="str">
        <f>IF(W631=0,"out of scope",(INDEX('CostModel Coef'!$C$17:$C$18,W631)))</f>
        <v>Elec</v>
      </c>
      <c r="W631" s="210">
        <v>2</v>
      </c>
      <c r="X631" s="210"/>
      <c r="Y631" s="116">
        <f>IFERROR(VLOOKUP(C631,LF_lamp!$A$8:$AI$68,35,0)*F631,0)</f>
        <v>13.29</v>
      </c>
      <c r="Z631" s="210"/>
      <c r="AA631" s="229">
        <f>VLOOKUP(D631,LF_Ballast!$A$8:$N$220,14,FALSE)</f>
        <v>0.9</v>
      </c>
      <c r="AB631" s="229" t="b">
        <f>VLOOKUP(D631,LF_Ballast!$A$8:$I$220,9,FALSE)="Dimming"</f>
        <v>1</v>
      </c>
      <c r="AC631" s="229" t="b">
        <f>VLOOKUP(D631,LF_Ballast!$A$8:$I$220,4,FALSE)="PS"</f>
        <v>0</v>
      </c>
      <c r="AD631" s="210"/>
      <c r="AE631" s="210">
        <f t="shared" si="91"/>
        <v>2</v>
      </c>
      <c r="AF631" s="184">
        <f t="shared" si="92"/>
        <v>0</v>
      </c>
      <c r="AG631" s="184">
        <f t="shared" si="93"/>
        <v>0</v>
      </c>
      <c r="AH631" s="184">
        <f>VLOOKUP($C631,LF_lamp!$A$8:$H$68,8,FALSE)*AE631</f>
        <v>64</v>
      </c>
      <c r="AI631" s="184">
        <f>VLOOKUP($C631,LF_lamp!$A$8:$H$68,8,FALSE)*AF631</f>
        <v>0</v>
      </c>
      <c r="AJ631" s="184">
        <f>VLOOKUP($C631,LF_lamp!$A$8:$H$68,8,FALSE)*AG631</f>
        <v>0</v>
      </c>
      <c r="AK631" s="184">
        <f t="shared" si="100"/>
        <v>1.5</v>
      </c>
      <c r="AL631" s="184">
        <f t="shared" si="94"/>
        <v>0</v>
      </c>
      <c r="AM631" s="184">
        <f t="shared" si="95"/>
        <v>0</v>
      </c>
      <c r="AN631" s="184"/>
      <c r="AO631" s="184">
        <f>IF($W631&gt;0,INDEX('CostModel Coef'!D$17:D$18,$W631),"")</f>
        <v>21.92</v>
      </c>
      <c r="AP631" s="184">
        <f>IF($W631&gt;0,INDEX('CostModel Coef'!E$17:E$18,$W631),"")</f>
        <v>0.161</v>
      </c>
      <c r="AQ631" s="184">
        <f>IF($W631&gt;0,INDEX('CostModel Coef'!F$17:F$18,$W631),"")</f>
        <v>19</v>
      </c>
      <c r="AR631" s="184">
        <f>IF($W631&gt;0,INDEX('CostModel Coef'!G$17:G$18,$W631),"")</f>
        <v>116</v>
      </c>
      <c r="AS631" s="184">
        <f>IF($W631&gt;0,INDEX('CostModel Coef'!H$17:H$18,$W631),"")</f>
        <v>-11.27</v>
      </c>
      <c r="AT631" s="184">
        <f>IF($W631&gt;0,INDEX('CostModel Coef'!I$17:I$18,$W631),"")</f>
        <v>0.74</v>
      </c>
      <c r="AU631" s="184">
        <f>IF($W631&gt;0,INDEX('CostModel Coef'!J$17:J$18,$W631),"")</f>
        <v>1.18</v>
      </c>
      <c r="AV631" s="184">
        <f>IF($W631&gt;0,INDEX('CostModel Coef'!K$17:K$18,$W631),"")</f>
        <v>31.59</v>
      </c>
      <c r="AW631" s="184">
        <f>IF($W631&gt;0,INDEX('CostModel Coef'!L$17:L$18,$W631),"")</f>
        <v>17.190000000000001</v>
      </c>
      <c r="AX631" s="184">
        <f>IF($W631&gt;0,INDEX('CostModel Coef'!M$17:M$18,$W631),"")</f>
        <v>0</v>
      </c>
      <c r="AY631" s="184">
        <f>IF($W631&gt;0,INDEX('CostModel Coef'!N$17:N$18,$W631),"")</f>
        <v>0</v>
      </c>
      <c r="AZ631" s="184">
        <f>IF($W631&gt;0,INDEX('CostModel Coef'!O$17:O$18,$W631),"")</f>
        <v>-10.14</v>
      </c>
      <c r="BA631" s="184"/>
      <c r="BB631" s="116">
        <f t="shared" si="99"/>
        <v>80.51100000000001</v>
      </c>
      <c r="BC631" s="116">
        <f t="shared" si="96"/>
        <v>0</v>
      </c>
      <c r="BD631" s="116">
        <f t="shared" si="97"/>
        <v>0</v>
      </c>
      <c r="BE631" s="210"/>
      <c r="BF631" s="196">
        <f t="shared" si="98"/>
        <v>93.8</v>
      </c>
      <c r="BG631" s="210"/>
      <c r="BH631" s="210"/>
    </row>
    <row r="632" spans="1:60" hidden="1">
      <c r="A632" s="210" t="s">
        <v>3484</v>
      </c>
      <c r="B632" s="210" t="s">
        <v>203</v>
      </c>
      <c r="C632" s="210" t="s">
        <v>1281</v>
      </c>
      <c r="D632" s="210" t="s">
        <v>1409</v>
      </c>
      <c r="E632" s="210" t="s">
        <v>129</v>
      </c>
      <c r="F632" s="210">
        <v>1</v>
      </c>
      <c r="G632" s="210">
        <v>1</v>
      </c>
      <c r="H632" s="210">
        <v>1</v>
      </c>
      <c r="I632" s="210">
        <v>28</v>
      </c>
      <c r="J632" s="210" t="s">
        <v>3485</v>
      </c>
      <c r="K632" s="210" t="s">
        <v>83</v>
      </c>
      <c r="L632" s="210">
        <v>28</v>
      </c>
      <c r="M632" s="210"/>
      <c r="N632" s="210" t="s">
        <v>117</v>
      </c>
      <c r="O632" s="210"/>
      <c r="P632" s="210" t="s">
        <v>1799</v>
      </c>
      <c r="Q632" s="210" t="s">
        <v>129</v>
      </c>
      <c r="R632" s="210"/>
      <c r="S632" s="210" t="s">
        <v>111</v>
      </c>
      <c r="T632" s="210" t="s">
        <v>3486</v>
      </c>
      <c r="U632" s="115" t="s">
        <v>105</v>
      </c>
      <c r="V632" s="210" t="str">
        <f>IF(W632=0,"out of scope",(INDEX('CostModel Coef'!$C$17:$C$18,W632)))</f>
        <v>Elec</v>
      </c>
      <c r="W632" s="210">
        <v>2</v>
      </c>
      <c r="X632" s="210"/>
      <c r="Y632" s="116">
        <f>IFERROR(VLOOKUP(C632,LF_lamp!$A$8:$AI$68,35,0)*F632,0)</f>
        <v>4.43</v>
      </c>
      <c r="Z632" s="210"/>
      <c r="AA632" s="229">
        <f>VLOOKUP(D632,LF_Ballast!$A$8:$N$220,14,FALSE)</f>
        <v>0.9</v>
      </c>
      <c r="AB632" s="229" t="b">
        <f>VLOOKUP(D632,LF_Ballast!$A$8:$I$220,9,FALSE)="Dimming"</f>
        <v>0</v>
      </c>
      <c r="AC632" s="229" t="b">
        <f>VLOOKUP(D632,LF_Ballast!$A$8:$I$220,4,FALSE)="PS"</f>
        <v>0</v>
      </c>
      <c r="AD632" s="210"/>
      <c r="AE632" s="210">
        <f t="shared" si="91"/>
        <v>1</v>
      </c>
      <c r="AF632" s="184">
        <f t="shared" si="92"/>
        <v>0</v>
      </c>
      <c r="AG632" s="184">
        <f t="shared" si="93"/>
        <v>0</v>
      </c>
      <c r="AH632" s="184">
        <f>VLOOKUP($C632,LF_lamp!$A$8:$H$68,8,FALSE)*AE632</f>
        <v>32</v>
      </c>
      <c r="AI632" s="184">
        <f>VLOOKUP($C632,LF_lamp!$A$8:$H$68,8,FALSE)*AF632</f>
        <v>0</v>
      </c>
      <c r="AJ632" s="184">
        <f>VLOOKUP($C632,LF_lamp!$A$8:$H$68,8,FALSE)*AG632</f>
        <v>0</v>
      </c>
      <c r="AK632" s="184">
        <f t="shared" si="100"/>
        <v>1</v>
      </c>
      <c r="AL632" s="184">
        <f t="shared" si="94"/>
        <v>0</v>
      </c>
      <c r="AM632" s="184">
        <f t="shared" si="95"/>
        <v>0</v>
      </c>
      <c r="AN632" s="184"/>
      <c r="AO632" s="184">
        <f>IF($W632&gt;0,INDEX('CostModel Coef'!D$17:D$18,$W632),"")</f>
        <v>21.92</v>
      </c>
      <c r="AP632" s="184">
        <f>IF($W632&gt;0,INDEX('CostModel Coef'!E$17:E$18,$W632),"")</f>
        <v>0.161</v>
      </c>
      <c r="AQ632" s="184">
        <f>IF($W632&gt;0,INDEX('CostModel Coef'!F$17:F$18,$W632),"")</f>
        <v>19</v>
      </c>
      <c r="AR632" s="184">
        <f>IF($W632&gt;0,INDEX('CostModel Coef'!G$17:G$18,$W632),"")</f>
        <v>116</v>
      </c>
      <c r="AS632" s="184">
        <f>IF($W632&gt;0,INDEX('CostModel Coef'!H$17:H$18,$W632),"")</f>
        <v>-11.27</v>
      </c>
      <c r="AT632" s="184">
        <f>IF($W632&gt;0,INDEX('CostModel Coef'!I$17:I$18,$W632),"")</f>
        <v>0.74</v>
      </c>
      <c r="AU632" s="184">
        <f>IF($W632&gt;0,INDEX('CostModel Coef'!J$17:J$18,$W632),"")</f>
        <v>1.18</v>
      </c>
      <c r="AV632" s="184">
        <f>IF($W632&gt;0,INDEX('CostModel Coef'!K$17:K$18,$W632),"")</f>
        <v>31.59</v>
      </c>
      <c r="AW632" s="184">
        <f>IF($W632&gt;0,INDEX('CostModel Coef'!L$17:L$18,$W632),"")</f>
        <v>17.190000000000001</v>
      </c>
      <c r="AX632" s="184">
        <f>IF($W632&gt;0,INDEX('CostModel Coef'!M$17:M$18,$W632),"")</f>
        <v>0</v>
      </c>
      <c r="AY632" s="184">
        <f>IF($W632&gt;0,INDEX('CostModel Coef'!N$17:N$18,$W632),"")</f>
        <v>0</v>
      </c>
      <c r="AZ632" s="184">
        <f>IF($W632&gt;0,INDEX('CostModel Coef'!O$17:O$18,$W632),"")</f>
        <v>-10.14</v>
      </c>
      <c r="BA632" s="184"/>
      <c r="BB632" s="116">
        <f t="shared" si="99"/>
        <v>16.932000000000002</v>
      </c>
      <c r="BC632" s="116">
        <f t="shared" si="96"/>
        <v>0</v>
      </c>
      <c r="BD632" s="116">
        <f t="shared" si="97"/>
        <v>0</v>
      </c>
      <c r="BE632" s="210"/>
      <c r="BF632" s="196">
        <f t="shared" si="98"/>
        <v>21.36</v>
      </c>
      <c r="BG632" s="210"/>
      <c r="BH632" s="210"/>
    </row>
    <row r="633" spans="1:60" hidden="1">
      <c r="A633" s="210" t="s">
        <v>3487</v>
      </c>
      <c r="B633" s="210" t="s">
        <v>203</v>
      </c>
      <c r="C633" s="210" t="s">
        <v>1281</v>
      </c>
      <c r="D633" s="210" t="s">
        <v>1409</v>
      </c>
      <c r="E633" s="210" t="s">
        <v>129</v>
      </c>
      <c r="F633" s="210">
        <v>2</v>
      </c>
      <c r="G633" s="210">
        <v>1</v>
      </c>
      <c r="H633" s="210">
        <v>2</v>
      </c>
      <c r="I633" s="210">
        <v>54</v>
      </c>
      <c r="J633" s="210" t="s">
        <v>3488</v>
      </c>
      <c r="K633" s="210" t="s">
        <v>83</v>
      </c>
      <c r="L633" s="210">
        <v>54</v>
      </c>
      <c r="M633" s="210"/>
      <c r="N633" s="210" t="s">
        <v>117</v>
      </c>
      <c r="O633" s="210"/>
      <c r="P633" s="210" t="s">
        <v>1799</v>
      </c>
      <c r="Q633" s="210" t="s">
        <v>129</v>
      </c>
      <c r="R633" s="210"/>
      <c r="S633" s="210" t="s">
        <v>111</v>
      </c>
      <c r="T633" s="210" t="s">
        <v>3489</v>
      </c>
      <c r="U633" s="115" t="s">
        <v>105</v>
      </c>
      <c r="V633" s="210" t="str">
        <f>IF(W633=0,"out of scope",(INDEX('CostModel Coef'!$C$17:$C$18,W633)))</f>
        <v>Elec</v>
      </c>
      <c r="W633" s="210">
        <v>2</v>
      </c>
      <c r="X633" s="210"/>
      <c r="Y633" s="116">
        <f>IFERROR(VLOOKUP(C633,LF_lamp!$A$8:$AI$68,35,0)*F633,0)</f>
        <v>8.86</v>
      </c>
      <c r="Z633" s="210"/>
      <c r="AA633" s="229">
        <f>VLOOKUP(D633,LF_Ballast!$A$8:$N$220,14,FALSE)</f>
        <v>0.9</v>
      </c>
      <c r="AB633" s="229" t="b">
        <f>VLOOKUP(D633,LF_Ballast!$A$8:$I$220,9,FALSE)="Dimming"</f>
        <v>0</v>
      </c>
      <c r="AC633" s="229" t="b">
        <f>VLOOKUP(D633,LF_Ballast!$A$8:$I$220,4,FALSE)="PS"</f>
        <v>0</v>
      </c>
      <c r="AD633" s="210"/>
      <c r="AE633" s="210">
        <f t="shared" si="91"/>
        <v>2</v>
      </c>
      <c r="AF633" s="184">
        <f t="shared" si="92"/>
        <v>0</v>
      </c>
      <c r="AG633" s="184">
        <f t="shared" si="93"/>
        <v>0</v>
      </c>
      <c r="AH633" s="184">
        <f>VLOOKUP($C633,LF_lamp!$A$8:$H$68,8,FALSE)*AE633</f>
        <v>64</v>
      </c>
      <c r="AI633" s="184">
        <f>VLOOKUP($C633,LF_lamp!$A$8:$H$68,8,FALSE)*AF633</f>
        <v>0</v>
      </c>
      <c r="AJ633" s="184">
        <f>VLOOKUP($C633,LF_lamp!$A$8:$H$68,8,FALSE)*AG633</f>
        <v>0</v>
      </c>
      <c r="AK633" s="184">
        <f t="shared" si="100"/>
        <v>1</v>
      </c>
      <c r="AL633" s="184">
        <f t="shared" si="94"/>
        <v>0</v>
      </c>
      <c r="AM633" s="184">
        <f t="shared" si="95"/>
        <v>0</v>
      </c>
      <c r="AN633" s="184"/>
      <c r="AO633" s="184">
        <f>IF($W633&gt;0,INDEX('CostModel Coef'!D$17:D$18,$W633),"")</f>
        <v>21.92</v>
      </c>
      <c r="AP633" s="184">
        <f>IF($W633&gt;0,INDEX('CostModel Coef'!E$17:E$18,$W633),"")</f>
        <v>0.161</v>
      </c>
      <c r="AQ633" s="184">
        <f>IF($W633&gt;0,INDEX('CostModel Coef'!F$17:F$18,$W633),"")</f>
        <v>19</v>
      </c>
      <c r="AR633" s="184">
        <f>IF($W633&gt;0,INDEX('CostModel Coef'!G$17:G$18,$W633),"")</f>
        <v>116</v>
      </c>
      <c r="AS633" s="184">
        <f>IF($W633&gt;0,INDEX('CostModel Coef'!H$17:H$18,$W633),"")</f>
        <v>-11.27</v>
      </c>
      <c r="AT633" s="184">
        <f>IF($W633&gt;0,INDEX('CostModel Coef'!I$17:I$18,$W633),"")</f>
        <v>0.74</v>
      </c>
      <c r="AU633" s="184">
        <f>IF($W633&gt;0,INDEX('CostModel Coef'!J$17:J$18,$W633),"")</f>
        <v>1.18</v>
      </c>
      <c r="AV633" s="184">
        <f>IF($W633&gt;0,INDEX('CostModel Coef'!K$17:K$18,$W633),"")</f>
        <v>31.59</v>
      </c>
      <c r="AW633" s="184">
        <f>IF($W633&gt;0,INDEX('CostModel Coef'!L$17:L$18,$W633),"")</f>
        <v>17.190000000000001</v>
      </c>
      <c r="AX633" s="184">
        <f>IF($W633&gt;0,INDEX('CostModel Coef'!M$17:M$18,$W633),"")</f>
        <v>0</v>
      </c>
      <c r="AY633" s="184">
        <f>IF($W633&gt;0,INDEX('CostModel Coef'!N$17:N$18,$W633),"")</f>
        <v>0</v>
      </c>
      <c r="AZ633" s="184">
        <f>IF($W633&gt;0,INDEX('CostModel Coef'!O$17:O$18,$W633),"")</f>
        <v>-10.14</v>
      </c>
      <c r="BA633" s="184"/>
      <c r="BB633" s="116">
        <f t="shared" si="99"/>
        <v>22.084000000000003</v>
      </c>
      <c r="BC633" s="116">
        <f t="shared" si="96"/>
        <v>0</v>
      </c>
      <c r="BD633" s="116">
        <f t="shared" si="97"/>
        <v>0</v>
      </c>
      <c r="BE633" s="210"/>
      <c r="BF633" s="196">
        <f t="shared" si="98"/>
        <v>30.94</v>
      </c>
      <c r="BG633" s="210"/>
      <c r="BH633" s="210"/>
    </row>
    <row r="634" spans="1:60" hidden="1">
      <c r="A634" s="210" t="s">
        <v>3490</v>
      </c>
      <c r="B634" s="210" t="s">
        <v>1317</v>
      </c>
      <c r="C634" s="210" t="s">
        <v>1281</v>
      </c>
      <c r="D634" s="210" t="s">
        <v>1409</v>
      </c>
      <c r="E634" s="210" t="s">
        <v>129</v>
      </c>
      <c r="F634" s="210">
        <v>3</v>
      </c>
      <c r="G634" s="210">
        <v>1.5</v>
      </c>
      <c r="H634" s="210">
        <v>2</v>
      </c>
      <c r="I634" s="210">
        <v>81</v>
      </c>
      <c r="J634" s="210"/>
      <c r="K634" s="210" t="s">
        <v>83</v>
      </c>
      <c r="L634" s="210">
        <v>81</v>
      </c>
      <c r="M634" s="210"/>
      <c r="N634" s="210" t="s">
        <v>117</v>
      </c>
      <c r="O634" s="210"/>
      <c r="P634" s="210" t="s">
        <v>1799</v>
      </c>
      <c r="Q634" s="210" t="s">
        <v>129</v>
      </c>
      <c r="R634" s="210"/>
      <c r="S634" s="210" t="s">
        <v>111</v>
      </c>
      <c r="T634" s="210" t="s">
        <v>3491</v>
      </c>
      <c r="U634" s="115" t="s">
        <v>105</v>
      </c>
      <c r="V634" s="210" t="str">
        <f>IF(W634=0,"out of scope",(INDEX('CostModel Coef'!$C$17:$C$18,W634)))</f>
        <v>Elec</v>
      </c>
      <c r="W634" s="210">
        <v>2</v>
      </c>
      <c r="X634" s="210"/>
      <c r="Y634" s="116">
        <f>IFERROR(VLOOKUP(C634,LF_lamp!$A$8:$AI$68,35,0)*F634,0)</f>
        <v>13.29</v>
      </c>
      <c r="Z634" s="210"/>
      <c r="AA634" s="229">
        <f>VLOOKUP(D634,LF_Ballast!$A$8:$N$220,14,FALSE)</f>
        <v>0.9</v>
      </c>
      <c r="AB634" s="229" t="b">
        <f>VLOOKUP(D634,LF_Ballast!$A$8:$I$220,9,FALSE)="Dimming"</f>
        <v>0</v>
      </c>
      <c r="AC634" s="229" t="b">
        <f>VLOOKUP(D634,LF_Ballast!$A$8:$I$220,4,FALSE)="PS"</f>
        <v>0</v>
      </c>
      <c r="AD634" s="210"/>
      <c r="AE634" s="210">
        <f t="shared" si="91"/>
        <v>2</v>
      </c>
      <c r="AF634" s="184">
        <f t="shared" si="92"/>
        <v>0</v>
      </c>
      <c r="AG634" s="184">
        <f t="shared" si="93"/>
        <v>0</v>
      </c>
      <c r="AH634" s="184">
        <f>VLOOKUP($C634,LF_lamp!$A$8:$H$68,8,FALSE)*AE634</f>
        <v>64</v>
      </c>
      <c r="AI634" s="184">
        <f>VLOOKUP($C634,LF_lamp!$A$8:$H$68,8,FALSE)*AF634</f>
        <v>0</v>
      </c>
      <c r="AJ634" s="184">
        <f>VLOOKUP($C634,LF_lamp!$A$8:$H$68,8,FALSE)*AG634</f>
        <v>0</v>
      </c>
      <c r="AK634" s="184">
        <f t="shared" si="100"/>
        <v>1.5</v>
      </c>
      <c r="AL634" s="184">
        <f t="shared" si="94"/>
        <v>0</v>
      </c>
      <c r="AM634" s="184">
        <f t="shared" si="95"/>
        <v>0</v>
      </c>
      <c r="AN634" s="184"/>
      <c r="AO634" s="184">
        <f>IF($W634&gt;0,INDEX('CostModel Coef'!D$17:D$18,$W634),"")</f>
        <v>21.92</v>
      </c>
      <c r="AP634" s="184">
        <f>IF($W634&gt;0,INDEX('CostModel Coef'!E$17:E$18,$W634),"")</f>
        <v>0.161</v>
      </c>
      <c r="AQ634" s="184">
        <f>IF($W634&gt;0,INDEX('CostModel Coef'!F$17:F$18,$W634),"")</f>
        <v>19</v>
      </c>
      <c r="AR634" s="184">
        <f>IF($W634&gt;0,INDEX('CostModel Coef'!G$17:G$18,$W634),"")</f>
        <v>116</v>
      </c>
      <c r="AS634" s="184">
        <f>IF($W634&gt;0,INDEX('CostModel Coef'!H$17:H$18,$W634),"")</f>
        <v>-11.27</v>
      </c>
      <c r="AT634" s="184">
        <f>IF($W634&gt;0,INDEX('CostModel Coef'!I$17:I$18,$W634),"")</f>
        <v>0.74</v>
      </c>
      <c r="AU634" s="184">
        <f>IF($W634&gt;0,INDEX('CostModel Coef'!J$17:J$18,$W634),"")</f>
        <v>1.18</v>
      </c>
      <c r="AV634" s="184">
        <f>IF($W634&gt;0,INDEX('CostModel Coef'!K$17:K$18,$W634),"")</f>
        <v>31.59</v>
      </c>
      <c r="AW634" s="184">
        <f>IF($W634&gt;0,INDEX('CostModel Coef'!L$17:L$18,$W634),"")</f>
        <v>17.190000000000001</v>
      </c>
      <c r="AX634" s="184">
        <f>IF($W634&gt;0,INDEX('CostModel Coef'!M$17:M$18,$W634),"")</f>
        <v>0</v>
      </c>
      <c r="AY634" s="184">
        <f>IF($W634&gt;0,INDEX('CostModel Coef'!N$17:N$18,$W634),"")</f>
        <v>0</v>
      </c>
      <c r="AZ634" s="184">
        <f>IF($W634&gt;0,INDEX('CostModel Coef'!O$17:O$18,$W634),"")</f>
        <v>-10.14</v>
      </c>
      <c r="BA634" s="184"/>
      <c r="BB634" s="116">
        <f t="shared" si="99"/>
        <v>33.126000000000005</v>
      </c>
      <c r="BC634" s="116">
        <f t="shared" si="96"/>
        <v>0</v>
      </c>
      <c r="BD634" s="116">
        <f t="shared" si="97"/>
        <v>0</v>
      </c>
      <c r="BE634" s="210"/>
      <c r="BF634" s="196">
        <f t="shared" si="98"/>
        <v>46.42</v>
      </c>
      <c r="BG634" s="210"/>
      <c r="BH634" s="210"/>
    </row>
    <row r="635" spans="1:60" hidden="1">
      <c r="A635" s="210" t="s">
        <v>3492</v>
      </c>
      <c r="B635" s="210" t="s">
        <v>1317</v>
      </c>
      <c r="C635" s="210" t="s">
        <v>1281</v>
      </c>
      <c r="D635" s="210" t="s">
        <v>1409</v>
      </c>
      <c r="E635" s="210" t="s">
        <v>129</v>
      </c>
      <c r="F635" s="210">
        <v>3</v>
      </c>
      <c r="G635" s="210">
        <v>2</v>
      </c>
      <c r="H635" s="210" t="s">
        <v>1857</v>
      </c>
      <c r="I635" s="210">
        <v>82</v>
      </c>
      <c r="J635" s="210"/>
      <c r="K635" s="210" t="s">
        <v>83</v>
      </c>
      <c r="L635" s="210">
        <v>82</v>
      </c>
      <c r="M635" s="210"/>
      <c r="N635" s="210" t="s">
        <v>117</v>
      </c>
      <c r="O635" s="210"/>
      <c r="P635" s="210" t="s">
        <v>1799</v>
      </c>
      <c r="Q635" s="210" t="s">
        <v>129</v>
      </c>
      <c r="R635" s="210"/>
      <c r="S635" s="210" t="s">
        <v>111</v>
      </c>
      <c r="T635" s="210" t="s">
        <v>3493</v>
      </c>
      <c r="U635" s="115" t="s">
        <v>105</v>
      </c>
      <c r="V635" s="210" t="str">
        <f>IF(W635=0,"out of scope",(INDEX('CostModel Coef'!$C$17:$C$18,W635)))</f>
        <v>Elec</v>
      </c>
      <c r="W635" s="210">
        <v>2</v>
      </c>
      <c r="X635" s="210"/>
      <c r="Y635" s="116">
        <f>IFERROR(VLOOKUP(C635,LF_lamp!$A$8:$AI$68,35,0)*F635,0)</f>
        <v>13.29</v>
      </c>
      <c r="Z635" s="210"/>
      <c r="AA635" s="229">
        <f>VLOOKUP(D635,LF_Ballast!$A$8:$N$220,14,FALSE)</f>
        <v>0.9</v>
      </c>
      <c r="AB635" s="229" t="b">
        <f>VLOOKUP(D635,LF_Ballast!$A$8:$I$220,9,FALSE)="Dimming"</f>
        <v>0</v>
      </c>
      <c r="AC635" s="229" t="b">
        <f>VLOOKUP(D635,LF_Ballast!$A$8:$I$220,4,FALSE)="PS"</f>
        <v>0</v>
      </c>
      <c r="AD635" s="210"/>
      <c r="AE635" s="210">
        <f t="shared" si="91"/>
        <v>1</v>
      </c>
      <c r="AF635" s="184">
        <f t="shared" si="92"/>
        <v>2</v>
      </c>
      <c r="AG635" s="184">
        <f t="shared" si="93"/>
        <v>0</v>
      </c>
      <c r="AH635" s="184">
        <f>VLOOKUP($C635,LF_lamp!$A$8:$H$68,8,FALSE)*AE635</f>
        <v>32</v>
      </c>
      <c r="AI635" s="184">
        <f>VLOOKUP($C635,LF_lamp!$A$8:$H$68,8,FALSE)*AF635</f>
        <v>64</v>
      </c>
      <c r="AJ635" s="184">
        <f>VLOOKUP($C635,LF_lamp!$A$8:$H$68,8,FALSE)*AG635</f>
        <v>0</v>
      </c>
      <c r="AK635" s="184">
        <f t="shared" si="100"/>
        <v>1</v>
      </c>
      <c r="AL635" s="184">
        <f t="shared" si="94"/>
        <v>1</v>
      </c>
      <c r="AM635" s="184">
        <f t="shared" si="95"/>
        <v>0</v>
      </c>
      <c r="AN635" s="184"/>
      <c r="AO635" s="184">
        <f>IF($W635&gt;0,INDEX('CostModel Coef'!D$17:D$18,$W635),"")</f>
        <v>21.92</v>
      </c>
      <c r="AP635" s="184">
        <f>IF($W635&gt;0,INDEX('CostModel Coef'!E$17:E$18,$W635),"")</f>
        <v>0.161</v>
      </c>
      <c r="AQ635" s="184">
        <f>IF($W635&gt;0,INDEX('CostModel Coef'!F$17:F$18,$W635),"")</f>
        <v>19</v>
      </c>
      <c r="AR635" s="184">
        <f>IF($W635&gt;0,INDEX('CostModel Coef'!G$17:G$18,$W635),"")</f>
        <v>116</v>
      </c>
      <c r="AS635" s="184">
        <f>IF($W635&gt;0,INDEX('CostModel Coef'!H$17:H$18,$W635),"")</f>
        <v>-11.27</v>
      </c>
      <c r="AT635" s="184">
        <f>IF($W635&gt;0,INDEX('CostModel Coef'!I$17:I$18,$W635),"")</f>
        <v>0.74</v>
      </c>
      <c r="AU635" s="184">
        <f>IF($W635&gt;0,INDEX('CostModel Coef'!J$17:J$18,$W635),"")</f>
        <v>1.18</v>
      </c>
      <c r="AV635" s="184">
        <f>IF($W635&gt;0,INDEX('CostModel Coef'!K$17:K$18,$W635),"")</f>
        <v>31.59</v>
      </c>
      <c r="AW635" s="184">
        <f>IF($W635&gt;0,INDEX('CostModel Coef'!L$17:L$18,$W635),"")</f>
        <v>17.190000000000001</v>
      </c>
      <c r="AX635" s="184">
        <f>IF($W635&gt;0,INDEX('CostModel Coef'!M$17:M$18,$W635),"")</f>
        <v>0</v>
      </c>
      <c r="AY635" s="184">
        <f>IF($W635&gt;0,INDEX('CostModel Coef'!N$17:N$18,$W635),"")</f>
        <v>0</v>
      </c>
      <c r="AZ635" s="184">
        <f>IF($W635&gt;0,INDEX('CostModel Coef'!O$17:O$18,$W635),"")</f>
        <v>-10.14</v>
      </c>
      <c r="BA635" s="184"/>
      <c r="BB635" s="116">
        <f t="shared" si="99"/>
        <v>16.932000000000002</v>
      </c>
      <c r="BC635" s="116">
        <f t="shared" si="96"/>
        <v>22.084000000000003</v>
      </c>
      <c r="BD635" s="116">
        <f t="shared" si="97"/>
        <v>0</v>
      </c>
      <c r="BE635" s="210"/>
      <c r="BF635" s="196">
        <f t="shared" si="98"/>
        <v>52.31</v>
      </c>
      <c r="BG635" s="210"/>
      <c r="BH635" s="210"/>
    </row>
    <row r="636" spans="1:60" hidden="1">
      <c r="A636" s="210" t="s">
        <v>3494</v>
      </c>
      <c r="B636" s="210" t="s">
        <v>203</v>
      </c>
      <c r="C636" s="210" t="s">
        <v>1281</v>
      </c>
      <c r="D636" s="210" t="s">
        <v>1409</v>
      </c>
      <c r="E636" s="210" t="s">
        <v>129</v>
      </c>
      <c r="F636" s="210">
        <v>3</v>
      </c>
      <c r="G636" s="210">
        <v>1</v>
      </c>
      <c r="H636" s="210">
        <v>3</v>
      </c>
      <c r="I636" s="210">
        <v>83</v>
      </c>
      <c r="J636" s="210" t="s">
        <v>3495</v>
      </c>
      <c r="K636" s="210" t="s">
        <v>83</v>
      </c>
      <c r="L636" s="210">
        <v>83</v>
      </c>
      <c r="M636" s="210"/>
      <c r="N636" s="210" t="s">
        <v>117</v>
      </c>
      <c r="O636" s="210"/>
      <c r="P636" s="210" t="s">
        <v>1799</v>
      </c>
      <c r="Q636" s="210" t="s">
        <v>129</v>
      </c>
      <c r="R636" s="210"/>
      <c r="S636" s="210" t="s">
        <v>111</v>
      </c>
      <c r="T636" s="210" t="s">
        <v>3496</v>
      </c>
      <c r="U636" s="115" t="s">
        <v>105</v>
      </c>
      <c r="V636" s="210" t="str">
        <f>IF(W636=0,"out of scope",(INDEX('CostModel Coef'!$C$17:$C$18,W636)))</f>
        <v>Elec</v>
      </c>
      <c r="W636" s="210">
        <v>2</v>
      </c>
      <c r="X636" s="210"/>
      <c r="Y636" s="116">
        <f>IFERROR(VLOOKUP(C636,LF_lamp!$A$8:$AI$68,35,0)*F636,0)</f>
        <v>13.29</v>
      </c>
      <c r="Z636" s="210"/>
      <c r="AA636" s="229">
        <f>VLOOKUP(D636,LF_Ballast!$A$8:$N$220,14,FALSE)</f>
        <v>0.9</v>
      </c>
      <c r="AB636" s="229" t="b">
        <f>VLOOKUP(D636,LF_Ballast!$A$8:$I$220,9,FALSE)="Dimming"</f>
        <v>0</v>
      </c>
      <c r="AC636" s="229" t="b">
        <f>VLOOKUP(D636,LF_Ballast!$A$8:$I$220,4,FALSE)="PS"</f>
        <v>0</v>
      </c>
      <c r="AD636" s="210"/>
      <c r="AE636" s="210">
        <f t="shared" si="91"/>
        <v>3</v>
      </c>
      <c r="AF636" s="184">
        <f t="shared" si="92"/>
        <v>0</v>
      </c>
      <c r="AG636" s="184">
        <f t="shared" si="93"/>
        <v>0</v>
      </c>
      <c r="AH636" s="184">
        <f>VLOOKUP($C636,LF_lamp!$A$8:$H$68,8,FALSE)*AE636</f>
        <v>96</v>
      </c>
      <c r="AI636" s="184">
        <f>VLOOKUP($C636,LF_lamp!$A$8:$H$68,8,FALSE)*AF636</f>
        <v>0</v>
      </c>
      <c r="AJ636" s="184">
        <f>VLOOKUP($C636,LF_lamp!$A$8:$H$68,8,FALSE)*AG636</f>
        <v>0</v>
      </c>
      <c r="AK636" s="184">
        <f t="shared" si="100"/>
        <v>1</v>
      </c>
      <c r="AL636" s="184">
        <f t="shared" si="94"/>
        <v>0</v>
      </c>
      <c r="AM636" s="184">
        <f t="shared" si="95"/>
        <v>0</v>
      </c>
      <c r="AN636" s="184"/>
      <c r="AO636" s="184">
        <f>IF($W636&gt;0,INDEX('CostModel Coef'!D$17:D$18,$W636),"")</f>
        <v>21.92</v>
      </c>
      <c r="AP636" s="184">
        <f>IF($W636&gt;0,INDEX('CostModel Coef'!E$17:E$18,$W636),"")</f>
        <v>0.161</v>
      </c>
      <c r="AQ636" s="184">
        <f>IF($W636&gt;0,INDEX('CostModel Coef'!F$17:F$18,$W636),"")</f>
        <v>19</v>
      </c>
      <c r="AR636" s="184">
        <f>IF($W636&gt;0,INDEX('CostModel Coef'!G$17:G$18,$W636),"")</f>
        <v>116</v>
      </c>
      <c r="AS636" s="184">
        <f>IF($W636&gt;0,INDEX('CostModel Coef'!H$17:H$18,$W636),"")</f>
        <v>-11.27</v>
      </c>
      <c r="AT636" s="184">
        <f>IF($W636&gt;0,INDEX('CostModel Coef'!I$17:I$18,$W636),"")</f>
        <v>0.74</v>
      </c>
      <c r="AU636" s="184">
        <f>IF($W636&gt;0,INDEX('CostModel Coef'!J$17:J$18,$W636),"")</f>
        <v>1.18</v>
      </c>
      <c r="AV636" s="184">
        <f>IF($W636&gt;0,INDEX('CostModel Coef'!K$17:K$18,$W636),"")</f>
        <v>31.59</v>
      </c>
      <c r="AW636" s="184">
        <f>IF($W636&gt;0,INDEX('CostModel Coef'!L$17:L$18,$W636),"")</f>
        <v>17.190000000000001</v>
      </c>
      <c r="AX636" s="184">
        <f>IF($W636&gt;0,INDEX('CostModel Coef'!M$17:M$18,$W636),"")</f>
        <v>0</v>
      </c>
      <c r="AY636" s="184">
        <f>IF($W636&gt;0,INDEX('CostModel Coef'!N$17:N$18,$W636),"")</f>
        <v>0</v>
      </c>
      <c r="AZ636" s="184">
        <f>IF($W636&gt;0,INDEX('CostModel Coef'!O$17:O$18,$W636),"")</f>
        <v>-10.14</v>
      </c>
      <c r="BA636" s="184"/>
      <c r="BB636" s="116">
        <f t="shared" si="99"/>
        <v>27.236000000000004</v>
      </c>
      <c r="BC636" s="116">
        <f t="shared" si="96"/>
        <v>0</v>
      </c>
      <c r="BD636" s="116">
        <f t="shared" si="97"/>
        <v>0</v>
      </c>
      <c r="BE636" s="210"/>
      <c r="BF636" s="196">
        <f t="shared" si="98"/>
        <v>40.53</v>
      </c>
      <c r="BG636" s="210"/>
      <c r="BH636" s="210"/>
    </row>
    <row r="637" spans="1:60" hidden="1">
      <c r="A637" s="210" t="s">
        <v>3497</v>
      </c>
      <c r="B637" s="210" t="s">
        <v>1317</v>
      </c>
      <c r="C637" s="210" t="s">
        <v>1281</v>
      </c>
      <c r="D637" s="210" t="s">
        <v>1409</v>
      </c>
      <c r="E637" s="210" t="s">
        <v>129</v>
      </c>
      <c r="F637" s="210">
        <v>3</v>
      </c>
      <c r="G637" s="210">
        <v>1.5</v>
      </c>
      <c r="H637" s="210">
        <v>2</v>
      </c>
      <c r="I637" s="210">
        <v>84</v>
      </c>
      <c r="J637" s="210"/>
      <c r="K637" s="210" t="s">
        <v>83</v>
      </c>
      <c r="L637" s="210">
        <v>84</v>
      </c>
      <c r="M637" s="210"/>
      <c r="N637" s="210" t="s">
        <v>117</v>
      </c>
      <c r="O637" s="210"/>
      <c r="P637" s="210" t="s">
        <v>1799</v>
      </c>
      <c r="Q637" s="210" t="s">
        <v>129</v>
      </c>
      <c r="R637" s="210"/>
      <c r="S637" s="210" t="s">
        <v>111</v>
      </c>
      <c r="T637" s="210" t="s">
        <v>3498</v>
      </c>
      <c r="U637" s="115" t="s">
        <v>105</v>
      </c>
      <c r="V637" s="210" t="str">
        <f>IF(W637=0,"out of scope",(INDEX('CostModel Coef'!$C$17:$C$18,W637)))</f>
        <v>Elec</v>
      </c>
      <c r="W637" s="210">
        <v>2</v>
      </c>
      <c r="X637" s="210"/>
      <c r="Y637" s="116">
        <f>IFERROR(VLOOKUP(C637,LF_lamp!$A$8:$AI$68,35,0)*F637,0)</f>
        <v>13.29</v>
      </c>
      <c r="Z637" s="210"/>
      <c r="AA637" s="229">
        <f>VLOOKUP(D637,LF_Ballast!$A$8:$N$220,14,FALSE)</f>
        <v>0.9</v>
      </c>
      <c r="AB637" s="229" t="b">
        <f>VLOOKUP(D637,LF_Ballast!$A$8:$I$220,9,FALSE)="Dimming"</f>
        <v>0</v>
      </c>
      <c r="AC637" s="229" t="b">
        <f>VLOOKUP(D637,LF_Ballast!$A$8:$I$220,4,FALSE)="PS"</f>
        <v>0</v>
      </c>
      <c r="AD637" s="210"/>
      <c r="AE637" s="210">
        <f t="shared" si="91"/>
        <v>2</v>
      </c>
      <c r="AF637" s="184">
        <f t="shared" si="92"/>
        <v>0</v>
      </c>
      <c r="AG637" s="184">
        <f t="shared" si="93"/>
        <v>0</v>
      </c>
      <c r="AH637" s="184">
        <f>VLOOKUP($C637,LF_lamp!$A$8:$H$68,8,FALSE)*AE637</f>
        <v>64</v>
      </c>
      <c r="AI637" s="184">
        <f>VLOOKUP($C637,LF_lamp!$A$8:$H$68,8,FALSE)*AF637</f>
        <v>0</v>
      </c>
      <c r="AJ637" s="184">
        <f>VLOOKUP($C637,LF_lamp!$A$8:$H$68,8,FALSE)*AG637</f>
        <v>0</v>
      </c>
      <c r="AK637" s="184">
        <f t="shared" si="100"/>
        <v>1.5</v>
      </c>
      <c r="AL637" s="184">
        <f t="shared" si="94"/>
        <v>0</v>
      </c>
      <c r="AM637" s="184">
        <f t="shared" si="95"/>
        <v>0</v>
      </c>
      <c r="AN637" s="184"/>
      <c r="AO637" s="184">
        <f>IF($W637&gt;0,INDEX('CostModel Coef'!D$17:D$18,$W637),"")</f>
        <v>21.92</v>
      </c>
      <c r="AP637" s="184">
        <f>IF($W637&gt;0,INDEX('CostModel Coef'!E$17:E$18,$W637),"")</f>
        <v>0.161</v>
      </c>
      <c r="AQ637" s="184">
        <f>IF($W637&gt;0,INDEX('CostModel Coef'!F$17:F$18,$W637),"")</f>
        <v>19</v>
      </c>
      <c r="AR637" s="184">
        <f>IF($W637&gt;0,INDEX('CostModel Coef'!G$17:G$18,$W637),"")</f>
        <v>116</v>
      </c>
      <c r="AS637" s="184">
        <f>IF($W637&gt;0,INDEX('CostModel Coef'!H$17:H$18,$W637),"")</f>
        <v>-11.27</v>
      </c>
      <c r="AT637" s="184">
        <f>IF($W637&gt;0,INDEX('CostModel Coef'!I$17:I$18,$W637),"")</f>
        <v>0.74</v>
      </c>
      <c r="AU637" s="184">
        <f>IF($W637&gt;0,INDEX('CostModel Coef'!J$17:J$18,$W637),"")</f>
        <v>1.18</v>
      </c>
      <c r="AV637" s="184">
        <f>IF($W637&gt;0,INDEX('CostModel Coef'!K$17:K$18,$W637),"")</f>
        <v>31.59</v>
      </c>
      <c r="AW637" s="184">
        <f>IF($W637&gt;0,INDEX('CostModel Coef'!L$17:L$18,$W637),"")</f>
        <v>17.190000000000001</v>
      </c>
      <c r="AX637" s="184">
        <f>IF($W637&gt;0,INDEX('CostModel Coef'!M$17:M$18,$W637),"")</f>
        <v>0</v>
      </c>
      <c r="AY637" s="184">
        <f>IF($W637&gt;0,INDEX('CostModel Coef'!N$17:N$18,$W637),"")</f>
        <v>0</v>
      </c>
      <c r="AZ637" s="184">
        <f>IF($W637&gt;0,INDEX('CostModel Coef'!O$17:O$18,$W637),"")</f>
        <v>-10.14</v>
      </c>
      <c r="BA637" s="184"/>
      <c r="BB637" s="116">
        <f t="shared" si="99"/>
        <v>33.126000000000005</v>
      </c>
      <c r="BC637" s="116">
        <f t="shared" si="96"/>
        <v>0</v>
      </c>
      <c r="BD637" s="116">
        <f t="shared" si="97"/>
        <v>0</v>
      </c>
      <c r="BE637" s="210"/>
      <c r="BF637" s="196">
        <f t="shared" si="98"/>
        <v>46.42</v>
      </c>
      <c r="BG637" s="210"/>
      <c r="BH637" s="210"/>
    </row>
    <row r="638" spans="1:60" hidden="1">
      <c r="A638" s="210" t="s">
        <v>3499</v>
      </c>
      <c r="B638" s="210" t="s">
        <v>587</v>
      </c>
      <c r="C638" s="210" t="s">
        <v>1281</v>
      </c>
      <c r="D638" s="210" t="s">
        <v>1409</v>
      </c>
      <c r="E638" s="210" t="s">
        <v>129</v>
      </c>
      <c r="F638" s="210">
        <v>2</v>
      </c>
      <c r="G638" s="210">
        <v>2</v>
      </c>
      <c r="H638" s="210">
        <v>1</v>
      </c>
      <c r="I638" s="210">
        <v>54</v>
      </c>
      <c r="J638" s="210"/>
      <c r="K638" s="210" t="s">
        <v>83</v>
      </c>
      <c r="L638" s="210">
        <v>54</v>
      </c>
      <c r="M638" s="210"/>
      <c r="N638" s="210" t="s">
        <v>117</v>
      </c>
      <c r="O638" s="210"/>
      <c r="P638" s="210" t="s">
        <v>1799</v>
      </c>
      <c r="Q638" s="210" t="s">
        <v>136</v>
      </c>
      <c r="R638" s="210"/>
      <c r="S638" s="210" t="s">
        <v>111</v>
      </c>
      <c r="T638" s="210" t="s">
        <v>3500</v>
      </c>
      <c r="U638" s="115" t="s">
        <v>105</v>
      </c>
      <c r="V638" s="210" t="str">
        <f>IF(W638=0,"out of scope",(INDEX('CostModel Coef'!$C$17:$C$18,W638)))</f>
        <v>Elec</v>
      </c>
      <c r="W638" s="210">
        <v>2</v>
      </c>
      <c r="X638" s="210"/>
      <c r="Y638" s="116">
        <f>IFERROR(VLOOKUP(C638,LF_lamp!$A$8:$AI$68,35,0)*F638,0)</f>
        <v>8.86</v>
      </c>
      <c r="Z638" s="210"/>
      <c r="AA638" s="229">
        <f>VLOOKUP(D638,LF_Ballast!$A$8:$N$220,14,FALSE)</f>
        <v>0.9</v>
      </c>
      <c r="AB638" s="229" t="b">
        <f>VLOOKUP(D638,LF_Ballast!$A$8:$I$220,9,FALSE)="Dimming"</f>
        <v>0</v>
      </c>
      <c r="AC638" s="229" t="b">
        <f>VLOOKUP(D638,LF_Ballast!$A$8:$I$220,4,FALSE)="PS"</f>
        <v>0</v>
      </c>
      <c r="AD638" s="210"/>
      <c r="AE638" s="210">
        <f t="shared" si="91"/>
        <v>1</v>
      </c>
      <c r="AF638" s="184">
        <f t="shared" si="92"/>
        <v>0</v>
      </c>
      <c r="AG638" s="184">
        <f t="shared" si="93"/>
        <v>0</v>
      </c>
      <c r="AH638" s="184">
        <f>VLOOKUP($C638,LF_lamp!$A$8:$H$68,8,FALSE)*AE638</f>
        <v>32</v>
      </c>
      <c r="AI638" s="184">
        <f>VLOOKUP($C638,LF_lamp!$A$8:$H$68,8,FALSE)*AF638</f>
        <v>0</v>
      </c>
      <c r="AJ638" s="184">
        <f>VLOOKUP($C638,LF_lamp!$A$8:$H$68,8,FALSE)*AG638</f>
        <v>0</v>
      </c>
      <c r="AK638" s="184">
        <f t="shared" si="100"/>
        <v>2</v>
      </c>
      <c r="AL638" s="184">
        <f t="shared" si="94"/>
        <v>0</v>
      </c>
      <c r="AM638" s="184">
        <f t="shared" si="95"/>
        <v>0</v>
      </c>
      <c r="AN638" s="184"/>
      <c r="AO638" s="184">
        <f>IF($W638&gt;0,INDEX('CostModel Coef'!D$17:D$18,$W638),"")</f>
        <v>21.92</v>
      </c>
      <c r="AP638" s="184">
        <f>IF($W638&gt;0,INDEX('CostModel Coef'!E$17:E$18,$W638),"")</f>
        <v>0.161</v>
      </c>
      <c r="AQ638" s="184">
        <f>IF($W638&gt;0,INDEX('CostModel Coef'!F$17:F$18,$W638),"")</f>
        <v>19</v>
      </c>
      <c r="AR638" s="184">
        <f>IF($W638&gt;0,INDEX('CostModel Coef'!G$17:G$18,$W638),"")</f>
        <v>116</v>
      </c>
      <c r="AS638" s="184">
        <f>IF($W638&gt;0,INDEX('CostModel Coef'!H$17:H$18,$W638),"")</f>
        <v>-11.27</v>
      </c>
      <c r="AT638" s="184">
        <f>IF($W638&gt;0,INDEX('CostModel Coef'!I$17:I$18,$W638),"")</f>
        <v>0.74</v>
      </c>
      <c r="AU638" s="184">
        <f>IF($W638&gt;0,INDEX('CostModel Coef'!J$17:J$18,$W638),"")</f>
        <v>1.18</v>
      </c>
      <c r="AV638" s="184">
        <f>IF($W638&gt;0,INDEX('CostModel Coef'!K$17:K$18,$W638),"")</f>
        <v>31.59</v>
      </c>
      <c r="AW638" s="184">
        <f>IF($W638&gt;0,INDEX('CostModel Coef'!L$17:L$18,$W638),"")</f>
        <v>17.190000000000001</v>
      </c>
      <c r="AX638" s="184">
        <f>IF($W638&gt;0,INDEX('CostModel Coef'!M$17:M$18,$W638),"")</f>
        <v>0</v>
      </c>
      <c r="AY638" s="184">
        <f>IF($W638&gt;0,INDEX('CostModel Coef'!N$17:N$18,$W638),"")</f>
        <v>0</v>
      </c>
      <c r="AZ638" s="184">
        <f>IF($W638&gt;0,INDEX('CostModel Coef'!O$17:O$18,$W638),"")</f>
        <v>-10.14</v>
      </c>
      <c r="BA638" s="184"/>
      <c r="BB638" s="116">
        <f t="shared" si="99"/>
        <v>33.864000000000004</v>
      </c>
      <c r="BC638" s="116">
        <f t="shared" si="96"/>
        <v>0</v>
      </c>
      <c r="BD638" s="116">
        <f t="shared" si="97"/>
        <v>0</v>
      </c>
      <c r="BE638" s="210"/>
      <c r="BF638" s="196">
        <f t="shared" si="98"/>
        <v>42.72</v>
      </c>
      <c r="BG638" s="210"/>
      <c r="BH638" s="210"/>
    </row>
    <row r="639" spans="1:60" hidden="1">
      <c r="A639" s="210" t="s">
        <v>3501</v>
      </c>
      <c r="B639" s="210" t="s">
        <v>1317</v>
      </c>
      <c r="C639" s="210" t="s">
        <v>1281</v>
      </c>
      <c r="D639" s="210" t="s">
        <v>1491</v>
      </c>
      <c r="E639" s="210" t="s">
        <v>129</v>
      </c>
      <c r="F639" s="210">
        <v>3</v>
      </c>
      <c r="G639" s="210">
        <v>1</v>
      </c>
      <c r="H639" s="210">
        <v>3</v>
      </c>
      <c r="I639" s="210">
        <v>73</v>
      </c>
      <c r="J639" s="210" t="s">
        <v>3502</v>
      </c>
      <c r="K639" s="210" t="s">
        <v>83</v>
      </c>
      <c r="L639" s="210">
        <v>73</v>
      </c>
      <c r="M639" s="210"/>
      <c r="N639" s="210" t="s">
        <v>117</v>
      </c>
      <c r="O639" s="210"/>
      <c r="P639" s="210" t="s">
        <v>1799</v>
      </c>
      <c r="Q639" s="210" t="s">
        <v>129</v>
      </c>
      <c r="R639" s="210"/>
      <c r="S639" s="210" t="s">
        <v>111</v>
      </c>
      <c r="T639" s="210" t="s">
        <v>3503</v>
      </c>
      <c r="U639" s="115" t="s">
        <v>105</v>
      </c>
      <c r="V639" s="210" t="str">
        <f>IF(W639=0,"out of scope",(INDEX('CostModel Coef'!$C$17:$C$18,W639)))</f>
        <v>Elec</v>
      </c>
      <c r="W639" s="210">
        <v>2</v>
      </c>
      <c r="X639" s="210"/>
      <c r="Y639" s="116">
        <f>IFERROR(VLOOKUP(C639,LF_lamp!$A$8:$AI$68,35,0)*F639,0)</f>
        <v>13.29</v>
      </c>
      <c r="Z639" s="210"/>
      <c r="AA639" s="229">
        <f>VLOOKUP(D639,LF_Ballast!$A$8:$N$220,14,FALSE)</f>
        <v>0.82499999999999996</v>
      </c>
      <c r="AB639" s="229" t="b">
        <f>VLOOKUP(D639,LF_Ballast!$A$8:$I$220,9,FALSE)="Dimming"</f>
        <v>0</v>
      </c>
      <c r="AC639" s="229" t="b">
        <f>VLOOKUP(D639,LF_Ballast!$A$8:$I$220,4,FALSE)="PS"</f>
        <v>0</v>
      </c>
      <c r="AD639" s="210"/>
      <c r="AE639" s="210">
        <f t="shared" si="91"/>
        <v>3</v>
      </c>
      <c r="AF639" s="184">
        <f t="shared" si="92"/>
        <v>0</v>
      </c>
      <c r="AG639" s="184">
        <f t="shared" si="93"/>
        <v>0</v>
      </c>
      <c r="AH639" s="184">
        <f>VLOOKUP($C639,LF_lamp!$A$8:$H$68,8,FALSE)*AE639</f>
        <v>96</v>
      </c>
      <c r="AI639" s="184">
        <f>VLOOKUP($C639,LF_lamp!$A$8:$H$68,8,FALSE)*AF639</f>
        <v>0</v>
      </c>
      <c r="AJ639" s="184">
        <f>VLOOKUP($C639,LF_lamp!$A$8:$H$68,8,FALSE)*AG639</f>
        <v>0</v>
      </c>
      <c r="AK639" s="184">
        <f t="shared" si="100"/>
        <v>1</v>
      </c>
      <c r="AL639" s="184">
        <f t="shared" si="94"/>
        <v>0</v>
      </c>
      <c r="AM639" s="184">
        <f t="shared" si="95"/>
        <v>0</v>
      </c>
      <c r="AN639" s="184"/>
      <c r="AO639" s="184">
        <f>IF($W639&gt;0,INDEX('CostModel Coef'!D$17:D$18,$W639),"")</f>
        <v>21.92</v>
      </c>
      <c r="AP639" s="184">
        <f>IF($W639&gt;0,INDEX('CostModel Coef'!E$17:E$18,$W639),"")</f>
        <v>0.161</v>
      </c>
      <c r="AQ639" s="184">
        <f>IF($W639&gt;0,INDEX('CostModel Coef'!F$17:F$18,$W639),"")</f>
        <v>19</v>
      </c>
      <c r="AR639" s="184">
        <f>IF($W639&gt;0,INDEX('CostModel Coef'!G$17:G$18,$W639),"")</f>
        <v>116</v>
      </c>
      <c r="AS639" s="184">
        <f>IF($W639&gt;0,INDEX('CostModel Coef'!H$17:H$18,$W639),"")</f>
        <v>-11.27</v>
      </c>
      <c r="AT639" s="184">
        <f>IF($W639&gt;0,INDEX('CostModel Coef'!I$17:I$18,$W639),"")</f>
        <v>0.74</v>
      </c>
      <c r="AU639" s="184">
        <f>IF($W639&gt;0,INDEX('CostModel Coef'!J$17:J$18,$W639),"")</f>
        <v>1.18</v>
      </c>
      <c r="AV639" s="184">
        <f>IF($W639&gt;0,INDEX('CostModel Coef'!K$17:K$18,$W639),"")</f>
        <v>31.59</v>
      </c>
      <c r="AW639" s="184">
        <f>IF($W639&gt;0,INDEX('CostModel Coef'!L$17:L$18,$W639),"")</f>
        <v>17.190000000000001</v>
      </c>
      <c r="AX639" s="184">
        <f>IF($W639&gt;0,INDEX('CostModel Coef'!M$17:M$18,$W639),"")</f>
        <v>0</v>
      </c>
      <c r="AY639" s="184">
        <f>IF($W639&gt;0,INDEX('CostModel Coef'!N$17:N$18,$W639),"")</f>
        <v>0</v>
      </c>
      <c r="AZ639" s="184">
        <f>IF($W639&gt;0,INDEX('CostModel Coef'!O$17:O$18,$W639),"")</f>
        <v>-10.14</v>
      </c>
      <c r="BA639" s="184"/>
      <c r="BB639" s="116">
        <f t="shared" si="99"/>
        <v>27.236000000000004</v>
      </c>
      <c r="BC639" s="116">
        <f t="shared" si="96"/>
        <v>0</v>
      </c>
      <c r="BD639" s="116">
        <f t="shared" si="97"/>
        <v>0</v>
      </c>
      <c r="BE639" s="210"/>
      <c r="BF639" s="196">
        <f t="shared" si="98"/>
        <v>40.53</v>
      </c>
      <c r="BG639" s="210"/>
      <c r="BH639" s="210"/>
    </row>
    <row r="640" spans="1:60" hidden="1">
      <c r="A640" s="210" t="s">
        <v>3504</v>
      </c>
      <c r="B640" s="210" t="s">
        <v>1317</v>
      </c>
      <c r="C640" s="210" t="s">
        <v>1281</v>
      </c>
      <c r="D640" s="210" t="s">
        <v>1491</v>
      </c>
      <c r="E640" s="210" t="s">
        <v>129</v>
      </c>
      <c r="F640" s="210">
        <v>3</v>
      </c>
      <c r="G640" s="210">
        <v>2</v>
      </c>
      <c r="H640" s="210" t="s">
        <v>1857</v>
      </c>
      <c r="I640" s="210">
        <v>73</v>
      </c>
      <c r="J640" s="210"/>
      <c r="K640" s="210" t="s">
        <v>83</v>
      </c>
      <c r="L640" s="210">
        <v>73</v>
      </c>
      <c r="M640" s="210"/>
      <c r="N640" s="210" t="s">
        <v>117</v>
      </c>
      <c r="O640" s="210"/>
      <c r="P640" s="210" t="s">
        <v>1799</v>
      </c>
      <c r="Q640" s="210" t="s">
        <v>129</v>
      </c>
      <c r="R640" s="210"/>
      <c r="S640" s="210" t="s">
        <v>111</v>
      </c>
      <c r="T640" s="210" t="s">
        <v>3505</v>
      </c>
      <c r="U640" s="115" t="s">
        <v>105</v>
      </c>
      <c r="V640" s="210" t="str">
        <f>IF(W640=0,"out of scope",(INDEX('CostModel Coef'!$C$17:$C$18,W640)))</f>
        <v>Elec</v>
      </c>
      <c r="W640" s="210">
        <v>2</v>
      </c>
      <c r="X640" s="210"/>
      <c r="Y640" s="116">
        <f>IFERROR(VLOOKUP(C640,LF_lamp!$A$8:$AI$68,35,0)*F640,0)</f>
        <v>13.29</v>
      </c>
      <c r="Z640" s="210"/>
      <c r="AA640" s="229">
        <f>VLOOKUP(D640,LF_Ballast!$A$8:$N$220,14,FALSE)</f>
        <v>0.82499999999999996</v>
      </c>
      <c r="AB640" s="229" t="b">
        <f>VLOOKUP(D640,LF_Ballast!$A$8:$I$220,9,FALSE)="Dimming"</f>
        <v>0</v>
      </c>
      <c r="AC640" s="229" t="b">
        <f>VLOOKUP(D640,LF_Ballast!$A$8:$I$220,4,FALSE)="PS"</f>
        <v>0</v>
      </c>
      <c r="AD640" s="210"/>
      <c r="AE640" s="210">
        <f t="shared" si="91"/>
        <v>1</v>
      </c>
      <c r="AF640" s="184">
        <f t="shared" si="92"/>
        <v>2</v>
      </c>
      <c r="AG640" s="184">
        <f t="shared" si="93"/>
        <v>0</v>
      </c>
      <c r="AH640" s="184">
        <f>VLOOKUP($C640,LF_lamp!$A$8:$H$68,8,FALSE)*AE640</f>
        <v>32</v>
      </c>
      <c r="AI640" s="184">
        <f>VLOOKUP($C640,LF_lamp!$A$8:$H$68,8,FALSE)*AF640</f>
        <v>64</v>
      </c>
      <c r="AJ640" s="184">
        <f>VLOOKUP($C640,LF_lamp!$A$8:$H$68,8,FALSE)*AG640</f>
        <v>0</v>
      </c>
      <c r="AK640" s="184">
        <f t="shared" si="100"/>
        <v>1</v>
      </c>
      <c r="AL640" s="184">
        <f t="shared" si="94"/>
        <v>1</v>
      </c>
      <c r="AM640" s="184">
        <f t="shared" si="95"/>
        <v>0</v>
      </c>
      <c r="AN640" s="184"/>
      <c r="AO640" s="184">
        <f>IF($W640&gt;0,INDEX('CostModel Coef'!D$17:D$18,$W640),"")</f>
        <v>21.92</v>
      </c>
      <c r="AP640" s="184">
        <f>IF($W640&gt;0,INDEX('CostModel Coef'!E$17:E$18,$W640),"")</f>
        <v>0.161</v>
      </c>
      <c r="AQ640" s="184">
        <f>IF($W640&gt;0,INDEX('CostModel Coef'!F$17:F$18,$W640),"")</f>
        <v>19</v>
      </c>
      <c r="AR640" s="184">
        <f>IF($W640&gt;0,INDEX('CostModel Coef'!G$17:G$18,$W640),"")</f>
        <v>116</v>
      </c>
      <c r="AS640" s="184">
        <f>IF($W640&gt;0,INDEX('CostModel Coef'!H$17:H$18,$W640),"")</f>
        <v>-11.27</v>
      </c>
      <c r="AT640" s="184">
        <f>IF($W640&gt;0,INDEX('CostModel Coef'!I$17:I$18,$W640),"")</f>
        <v>0.74</v>
      </c>
      <c r="AU640" s="184">
        <f>IF($W640&gt;0,INDEX('CostModel Coef'!J$17:J$18,$W640),"")</f>
        <v>1.18</v>
      </c>
      <c r="AV640" s="184">
        <f>IF($W640&gt;0,INDEX('CostModel Coef'!K$17:K$18,$W640),"")</f>
        <v>31.59</v>
      </c>
      <c r="AW640" s="184">
        <f>IF($W640&gt;0,INDEX('CostModel Coef'!L$17:L$18,$W640),"")</f>
        <v>17.190000000000001</v>
      </c>
      <c r="AX640" s="184">
        <f>IF($W640&gt;0,INDEX('CostModel Coef'!M$17:M$18,$W640),"")</f>
        <v>0</v>
      </c>
      <c r="AY640" s="184">
        <f>IF($W640&gt;0,INDEX('CostModel Coef'!N$17:N$18,$W640),"")</f>
        <v>0</v>
      </c>
      <c r="AZ640" s="184">
        <f>IF($W640&gt;0,INDEX('CostModel Coef'!O$17:O$18,$W640),"")</f>
        <v>-10.14</v>
      </c>
      <c r="BA640" s="184"/>
      <c r="BB640" s="116">
        <f t="shared" si="99"/>
        <v>16.932000000000002</v>
      </c>
      <c r="BC640" s="116">
        <f t="shared" si="96"/>
        <v>22.084000000000003</v>
      </c>
      <c r="BD640" s="116">
        <f t="shared" si="97"/>
        <v>0</v>
      </c>
      <c r="BE640" s="210"/>
      <c r="BF640" s="196">
        <f t="shared" si="98"/>
        <v>52.31</v>
      </c>
      <c r="BG640" s="210"/>
      <c r="BH640" s="210"/>
    </row>
    <row r="641" spans="1:60" hidden="1">
      <c r="A641" s="210" t="s">
        <v>3506</v>
      </c>
      <c r="B641" s="210" t="s">
        <v>203</v>
      </c>
      <c r="C641" s="210" t="s">
        <v>1281</v>
      </c>
      <c r="D641" s="210" t="s">
        <v>1491</v>
      </c>
      <c r="E641" s="210" t="s">
        <v>129</v>
      </c>
      <c r="F641" s="210">
        <v>6</v>
      </c>
      <c r="G641" s="210">
        <v>2</v>
      </c>
      <c r="H641" s="210">
        <v>3</v>
      </c>
      <c r="I641" s="210">
        <v>142</v>
      </c>
      <c r="J641" s="210" t="s">
        <v>3507</v>
      </c>
      <c r="K641" s="210" t="s">
        <v>83</v>
      </c>
      <c r="L641" s="210">
        <v>142</v>
      </c>
      <c r="M641" s="210"/>
      <c r="N641" s="210" t="s">
        <v>117</v>
      </c>
      <c r="O641" s="210"/>
      <c r="P641" s="210" t="s">
        <v>1799</v>
      </c>
      <c r="Q641" s="210" t="s">
        <v>129</v>
      </c>
      <c r="R641" s="210"/>
      <c r="S641" s="210" t="s">
        <v>111</v>
      </c>
      <c r="T641" s="210" t="s">
        <v>3508</v>
      </c>
      <c r="U641" s="115" t="s">
        <v>105</v>
      </c>
      <c r="V641" s="210" t="str">
        <f>IF(W641=0,"out of scope",(INDEX('CostModel Coef'!$C$17:$C$18,W641)))</f>
        <v>Elec</v>
      </c>
      <c r="W641" s="210">
        <v>2</v>
      </c>
      <c r="X641" s="210"/>
      <c r="Y641" s="116">
        <f>IFERROR(VLOOKUP(C641,LF_lamp!$A$8:$AI$68,35,0)*F641,0)</f>
        <v>26.58</v>
      </c>
      <c r="Z641" s="210"/>
      <c r="AA641" s="229">
        <f>VLOOKUP(D641,LF_Ballast!$A$8:$N$220,14,FALSE)</f>
        <v>0.82499999999999996</v>
      </c>
      <c r="AB641" s="229" t="b">
        <f>VLOOKUP(D641,LF_Ballast!$A$8:$I$220,9,FALSE)="Dimming"</f>
        <v>0</v>
      </c>
      <c r="AC641" s="229" t="b">
        <f>VLOOKUP(D641,LF_Ballast!$A$8:$I$220,4,FALSE)="PS"</f>
        <v>0</v>
      </c>
      <c r="AD641" s="210"/>
      <c r="AE641" s="210">
        <f t="shared" si="91"/>
        <v>3</v>
      </c>
      <c r="AF641" s="184">
        <f t="shared" si="92"/>
        <v>0</v>
      </c>
      <c r="AG641" s="184">
        <f t="shared" si="93"/>
        <v>0</v>
      </c>
      <c r="AH641" s="184">
        <f>VLOOKUP($C641,LF_lamp!$A$8:$H$68,8,FALSE)*AE641</f>
        <v>96</v>
      </c>
      <c r="AI641" s="184">
        <f>VLOOKUP($C641,LF_lamp!$A$8:$H$68,8,FALSE)*AF641</f>
        <v>0</v>
      </c>
      <c r="AJ641" s="184">
        <f>VLOOKUP($C641,LF_lamp!$A$8:$H$68,8,FALSE)*AG641</f>
        <v>0</v>
      </c>
      <c r="AK641" s="184">
        <f t="shared" si="100"/>
        <v>2</v>
      </c>
      <c r="AL641" s="184">
        <f t="shared" si="94"/>
        <v>0</v>
      </c>
      <c r="AM641" s="184">
        <f t="shared" si="95"/>
        <v>0</v>
      </c>
      <c r="AN641" s="184"/>
      <c r="AO641" s="184">
        <f>IF($W641&gt;0,INDEX('CostModel Coef'!D$17:D$18,$W641),"")</f>
        <v>21.92</v>
      </c>
      <c r="AP641" s="184">
        <f>IF($W641&gt;0,INDEX('CostModel Coef'!E$17:E$18,$W641),"")</f>
        <v>0.161</v>
      </c>
      <c r="AQ641" s="184">
        <f>IF($W641&gt;0,INDEX('CostModel Coef'!F$17:F$18,$W641),"")</f>
        <v>19</v>
      </c>
      <c r="AR641" s="184">
        <f>IF($W641&gt;0,INDEX('CostModel Coef'!G$17:G$18,$W641),"")</f>
        <v>116</v>
      </c>
      <c r="AS641" s="184">
        <f>IF($W641&gt;0,INDEX('CostModel Coef'!H$17:H$18,$W641),"")</f>
        <v>-11.27</v>
      </c>
      <c r="AT641" s="184">
        <f>IF($W641&gt;0,INDEX('CostModel Coef'!I$17:I$18,$W641),"")</f>
        <v>0.74</v>
      </c>
      <c r="AU641" s="184">
        <f>IF($W641&gt;0,INDEX('CostModel Coef'!J$17:J$18,$W641),"")</f>
        <v>1.18</v>
      </c>
      <c r="AV641" s="184">
        <f>IF($W641&gt;0,INDEX('CostModel Coef'!K$17:K$18,$W641),"")</f>
        <v>31.59</v>
      </c>
      <c r="AW641" s="184">
        <f>IF($W641&gt;0,INDEX('CostModel Coef'!L$17:L$18,$W641),"")</f>
        <v>17.190000000000001</v>
      </c>
      <c r="AX641" s="184">
        <f>IF($W641&gt;0,INDEX('CostModel Coef'!M$17:M$18,$W641),"")</f>
        <v>0</v>
      </c>
      <c r="AY641" s="184">
        <f>IF($W641&gt;0,INDEX('CostModel Coef'!N$17:N$18,$W641),"")</f>
        <v>0</v>
      </c>
      <c r="AZ641" s="184">
        <f>IF($W641&gt;0,INDEX('CostModel Coef'!O$17:O$18,$W641),"")</f>
        <v>-10.14</v>
      </c>
      <c r="BA641" s="184"/>
      <c r="BB641" s="116">
        <f t="shared" si="99"/>
        <v>54.472000000000008</v>
      </c>
      <c r="BC641" s="116">
        <f t="shared" si="96"/>
        <v>0</v>
      </c>
      <c r="BD641" s="116">
        <f t="shared" si="97"/>
        <v>0</v>
      </c>
      <c r="BE641" s="210"/>
      <c r="BF641" s="196">
        <f t="shared" si="98"/>
        <v>81.05</v>
      </c>
      <c r="BG641" s="210"/>
      <c r="BH641" s="210"/>
    </row>
    <row r="642" spans="1:60" hidden="1">
      <c r="A642" s="210" t="s">
        <v>3509</v>
      </c>
      <c r="B642" s="210" t="s">
        <v>1317</v>
      </c>
      <c r="C642" s="210" t="s">
        <v>1281</v>
      </c>
      <c r="D642" s="210" t="s">
        <v>1491</v>
      </c>
      <c r="E642" s="210" t="s">
        <v>129</v>
      </c>
      <c r="F642" s="210">
        <v>6</v>
      </c>
      <c r="G642" s="210">
        <v>3</v>
      </c>
      <c r="H642" s="210">
        <v>2</v>
      </c>
      <c r="I642" s="210">
        <v>144</v>
      </c>
      <c r="J642" s="210"/>
      <c r="K642" s="210" t="s">
        <v>83</v>
      </c>
      <c r="L642" s="210">
        <v>144</v>
      </c>
      <c r="M642" s="210"/>
      <c r="N642" s="210" t="s">
        <v>117</v>
      </c>
      <c r="O642" s="210"/>
      <c r="P642" s="210" t="s">
        <v>1799</v>
      </c>
      <c r="Q642" s="210" t="s">
        <v>129</v>
      </c>
      <c r="R642" s="210"/>
      <c r="S642" s="210" t="s">
        <v>111</v>
      </c>
      <c r="T642" s="210" t="s">
        <v>3510</v>
      </c>
      <c r="U642" s="115" t="s">
        <v>105</v>
      </c>
      <c r="V642" s="210" t="str">
        <f>IF(W642=0,"out of scope",(INDEX('CostModel Coef'!$C$17:$C$18,W642)))</f>
        <v>Elec</v>
      </c>
      <c r="W642" s="210">
        <v>2</v>
      </c>
      <c r="X642" s="210"/>
      <c r="Y642" s="116">
        <f>IFERROR(VLOOKUP(C642,LF_lamp!$A$8:$AI$68,35,0)*F642,0)</f>
        <v>26.58</v>
      </c>
      <c r="Z642" s="210"/>
      <c r="AA642" s="229">
        <f>VLOOKUP(D642,LF_Ballast!$A$8:$N$220,14,FALSE)</f>
        <v>0.82499999999999996</v>
      </c>
      <c r="AB642" s="229" t="b">
        <f>VLOOKUP(D642,LF_Ballast!$A$8:$I$220,9,FALSE)="Dimming"</f>
        <v>0</v>
      </c>
      <c r="AC642" s="229" t="b">
        <f>VLOOKUP(D642,LF_Ballast!$A$8:$I$220,4,FALSE)="PS"</f>
        <v>0</v>
      </c>
      <c r="AD642" s="210"/>
      <c r="AE642" s="210">
        <f t="shared" si="91"/>
        <v>2</v>
      </c>
      <c r="AF642" s="184">
        <f t="shared" si="92"/>
        <v>0</v>
      </c>
      <c r="AG642" s="184">
        <f t="shared" si="93"/>
        <v>0</v>
      </c>
      <c r="AH642" s="184">
        <f>VLOOKUP($C642,LF_lamp!$A$8:$H$68,8,FALSE)*AE642</f>
        <v>64</v>
      </c>
      <c r="AI642" s="184">
        <f>VLOOKUP($C642,LF_lamp!$A$8:$H$68,8,FALSE)*AF642</f>
        <v>0</v>
      </c>
      <c r="AJ642" s="184">
        <f>VLOOKUP($C642,LF_lamp!$A$8:$H$68,8,FALSE)*AG642</f>
        <v>0</v>
      </c>
      <c r="AK642" s="184">
        <f t="shared" si="100"/>
        <v>3</v>
      </c>
      <c r="AL642" s="184">
        <f t="shared" si="94"/>
        <v>0</v>
      </c>
      <c r="AM642" s="184">
        <f t="shared" si="95"/>
        <v>0</v>
      </c>
      <c r="AN642" s="184"/>
      <c r="AO642" s="184">
        <f>IF($W642&gt;0,INDEX('CostModel Coef'!D$17:D$18,$W642),"")</f>
        <v>21.92</v>
      </c>
      <c r="AP642" s="184">
        <f>IF($W642&gt;0,INDEX('CostModel Coef'!E$17:E$18,$W642),"")</f>
        <v>0.161</v>
      </c>
      <c r="AQ642" s="184">
        <f>IF($W642&gt;0,INDEX('CostModel Coef'!F$17:F$18,$W642),"")</f>
        <v>19</v>
      </c>
      <c r="AR642" s="184">
        <f>IF($W642&gt;0,INDEX('CostModel Coef'!G$17:G$18,$W642),"")</f>
        <v>116</v>
      </c>
      <c r="AS642" s="184">
        <f>IF($W642&gt;0,INDEX('CostModel Coef'!H$17:H$18,$W642),"")</f>
        <v>-11.27</v>
      </c>
      <c r="AT642" s="184">
        <f>IF($W642&gt;0,INDEX('CostModel Coef'!I$17:I$18,$W642),"")</f>
        <v>0.74</v>
      </c>
      <c r="AU642" s="184">
        <f>IF($W642&gt;0,INDEX('CostModel Coef'!J$17:J$18,$W642),"")</f>
        <v>1.18</v>
      </c>
      <c r="AV642" s="184">
        <f>IF($W642&gt;0,INDEX('CostModel Coef'!K$17:K$18,$W642),"")</f>
        <v>31.59</v>
      </c>
      <c r="AW642" s="184">
        <f>IF($W642&gt;0,INDEX('CostModel Coef'!L$17:L$18,$W642),"")</f>
        <v>17.190000000000001</v>
      </c>
      <c r="AX642" s="184">
        <f>IF($W642&gt;0,INDEX('CostModel Coef'!M$17:M$18,$W642),"")</f>
        <v>0</v>
      </c>
      <c r="AY642" s="184">
        <f>IF($W642&gt;0,INDEX('CostModel Coef'!N$17:N$18,$W642),"")</f>
        <v>0</v>
      </c>
      <c r="AZ642" s="184">
        <f>IF($W642&gt;0,INDEX('CostModel Coef'!O$17:O$18,$W642),"")</f>
        <v>-10.14</v>
      </c>
      <c r="BA642" s="184"/>
      <c r="BB642" s="116">
        <f t="shared" si="99"/>
        <v>66.25200000000001</v>
      </c>
      <c r="BC642" s="116">
        <f t="shared" si="96"/>
        <v>0</v>
      </c>
      <c r="BD642" s="116">
        <f t="shared" si="97"/>
        <v>0</v>
      </c>
      <c r="BE642" s="210"/>
      <c r="BF642" s="196">
        <f t="shared" si="98"/>
        <v>92.83</v>
      </c>
      <c r="BG642" s="210"/>
      <c r="BH642" s="210"/>
    </row>
    <row r="643" spans="1:60" hidden="1">
      <c r="A643" s="210" t="s">
        <v>3511</v>
      </c>
      <c r="B643" s="210" t="s">
        <v>1317</v>
      </c>
      <c r="C643" s="210" t="s">
        <v>1281</v>
      </c>
      <c r="D643" s="210" t="s">
        <v>1491</v>
      </c>
      <c r="E643" s="210" t="s">
        <v>129</v>
      </c>
      <c r="F643" s="210">
        <v>8</v>
      </c>
      <c r="G643" s="210">
        <v>2</v>
      </c>
      <c r="H643" s="210">
        <v>4</v>
      </c>
      <c r="I643" s="210">
        <v>188</v>
      </c>
      <c r="J643" s="210" t="s">
        <v>3512</v>
      </c>
      <c r="K643" s="210" t="s">
        <v>83</v>
      </c>
      <c r="L643" s="210">
        <v>188</v>
      </c>
      <c r="M643" s="210"/>
      <c r="N643" s="210" t="s">
        <v>117</v>
      </c>
      <c r="O643" s="210"/>
      <c r="P643" s="210" t="s">
        <v>1799</v>
      </c>
      <c r="Q643" s="210" t="s">
        <v>129</v>
      </c>
      <c r="R643" s="210"/>
      <c r="S643" s="210" t="s">
        <v>111</v>
      </c>
      <c r="T643" s="210" t="s">
        <v>3513</v>
      </c>
      <c r="U643" s="115" t="s">
        <v>105</v>
      </c>
      <c r="V643" s="210" t="str">
        <f>IF(W643=0,"out of scope",(INDEX('CostModel Coef'!$C$17:$C$18,W643)))</f>
        <v>Elec</v>
      </c>
      <c r="W643" s="210">
        <v>2</v>
      </c>
      <c r="X643" s="210"/>
      <c r="Y643" s="116">
        <f>IFERROR(VLOOKUP(C643,LF_lamp!$A$8:$AI$68,35,0)*F643,0)</f>
        <v>35.44</v>
      </c>
      <c r="Z643" s="210"/>
      <c r="AA643" s="229">
        <f>VLOOKUP(D643,LF_Ballast!$A$8:$N$220,14,FALSE)</f>
        <v>0.82499999999999996</v>
      </c>
      <c r="AB643" s="229" t="b">
        <f>VLOOKUP(D643,LF_Ballast!$A$8:$I$220,9,FALSE)="Dimming"</f>
        <v>0</v>
      </c>
      <c r="AC643" s="229" t="b">
        <f>VLOOKUP(D643,LF_Ballast!$A$8:$I$220,4,FALSE)="PS"</f>
        <v>0</v>
      </c>
      <c r="AD643" s="210"/>
      <c r="AE643" s="210">
        <f t="shared" si="91"/>
        <v>4</v>
      </c>
      <c r="AF643" s="184">
        <f t="shared" si="92"/>
        <v>0</v>
      </c>
      <c r="AG643" s="184">
        <f t="shared" si="93"/>
        <v>0</v>
      </c>
      <c r="AH643" s="184">
        <f>VLOOKUP($C643,LF_lamp!$A$8:$H$68,8,FALSE)*AE643</f>
        <v>128</v>
      </c>
      <c r="AI643" s="184">
        <f>VLOOKUP($C643,LF_lamp!$A$8:$H$68,8,FALSE)*AF643</f>
        <v>0</v>
      </c>
      <c r="AJ643" s="184">
        <f>VLOOKUP($C643,LF_lamp!$A$8:$H$68,8,FALSE)*AG643</f>
        <v>0</v>
      </c>
      <c r="AK643" s="184">
        <f t="shared" si="100"/>
        <v>2</v>
      </c>
      <c r="AL643" s="184">
        <f t="shared" si="94"/>
        <v>0</v>
      </c>
      <c r="AM643" s="184">
        <f t="shared" si="95"/>
        <v>0</v>
      </c>
      <c r="AN643" s="184"/>
      <c r="AO643" s="184">
        <f>IF($W643&gt;0,INDEX('CostModel Coef'!D$17:D$18,$W643),"")</f>
        <v>21.92</v>
      </c>
      <c r="AP643" s="184">
        <f>IF($W643&gt;0,INDEX('CostModel Coef'!E$17:E$18,$W643),"")</f>
        <v>0.161</v>
      </c>
      <c r="AQ643" s="184">
        <f>IF($W643&gt;0,INDEX('CostModel Coef'!F$17:F$18,$W643),"")</f>
        <v>19</v>
      </c>
      <c r="AR643" s="184">
        <f>IF($W643&gt;0,INDEX('CostModel Coef'!G$17:G$18,$W643),"")</f>
        <v>116</v>
      </c>
      <c r="AS643" s="184">
        <f>IF($W643&gt;0,INDEX('CostModel Coef'!H$17:H$18,$W643),"")</f>
        <v>-11.27</v>
      </c>
      <c r="AT643" s="184">
        <f>IF($W643&gt;0,INDEX('CostModel Coef'!I$17:I$18,$W643),"")</f>
        <v>0.74</v>
      </c>
      <c r="AU643" s="184">
        <f>IF($W643&gt;0,INDEX('CostModel Coef'!J$17:J$18,$W643),"")</f>
        <v>1.18</v>
      </c>
      <c r="AV643" s="184">
        <f>IF($W643&gt;0,INDEX('CostModel Coef'!K$17:K$18,$W643),"")</f>
        <v>31.59</v>
      </c>
      <c r="AW643" s="184">
        <f>IF($W643&gt;0,INDEX('CostModel Coef'!L$17:L$18,$W643),"")</f>
        <v>17.190000000000001</v>
      </c>
      <c r="AX643" s="184">
        <f>IF($W643&gt;0,INDEX('CostModel Coef'!M$17:M$18,$W643),"")</f>
        <v>0</v>
      </c>
      <c r="AY643" s="184">
        <f>IF($W643&gt;0,INDEX('CostModel Coef'!N$17:N$18,$W643),"")</f>
        <v>0</v>
      </c>
      <c r="AZ643" s="184">
        <f>IF($W643&gt;0,INDEX('CostModel Coef'!O$17:O$18,$W643),"")</f>
        <v>-10.14</v>
      </c>
      <c r="BA643" s="184"/>
      <c r="BB643" s="116">
        <f t="shared" si="99"/>
        <v>64.77600000000001</v>
      </c>
      <c r="BC643" s="116">
        <f t="shared" si="96"/>
        <v>0</v>
      </c>
      <c r="BD643" s="116">
        <f t="shared" si="97"/>
        <v>0</v>
      </c>
      <c r="BE643" s="210"/>
      <c r="BF643" s="196">
        <f t="shared" si="98"/>
        <v>100.22</v>
      </c>
      <c r="BG643" s="210"/>
      <c r="BH643" s="210"/>
    </row>
    <row r="644" spans="1:60" hidden="1">
      <c r="A644" s="210" t="s">
        <v>3514</v>
      </c>
      <c r="B644" s="210" t="s">
        <v>587</v>
      </c>
      <c r="C644" s="210" t="s">
        <v>1281</v>
      </c>
      <c r="D644" s="210" t="s">
        <v>1491</v>
      </c>
      <c r="E644" s="210" t="s">
        <v>129</v>
      </c>
      <c r="F644" s="210">
        <v>8</v>
      </c>
      <c r="G644" s="210">
        <v>4</v>
      </c>
      <c r="H644" s="210">
        <v>2</v>
      </c>
      <c r="I644" s="210">
        <v>192</v>
      </c>
      <c r="J644" s="210"/>
      <c r="K644" s="210" t="s">
        <v>83</v>
      </c>
      <c r="L644" s="210">
        <v>192</v>
      </c>
      <c r="M644" s="210"/>
      <c r="N644" s="210" t="s">
        <v>117</v>
      </c>
      <c r="O644" s="210"/>
      <c r="P644" s="210" t="s">
        <v>1799</v>
      </c>
      <c r="Q644" s="210" t="s">
        <v>129</v>
      </c>
      <c r="R644" s="210"/>
      <c r="S644" s="210" t="s">
        <v>111</v>
      </c>
      <c r="T644" s="210" t="s">
        <v>3515</v>
      </c>
      <c r="U644" s="115" t="s">
        <v>105</v>
      </c>
      <c r="V644" s="210" t="str">
        <f>IF(W644=0,"out of scope",(INDEX('CostModel Coef'!$C$17:$C$18,W644)))</f>
        <v>Elec</v>
      </c>
      <c r="W644" s="210">
        <v>2</v>
      </c>
      <c r="X644" s="210"/>
      <c r="Y644" s="116">
        <f>IFERROR(VLOOKUP(C644,LF_lamp!$A$8:$AI$68,35,0)*F644,0)</f>
        <v>35.44</v>
      </c>
      <c r="Z644" s="210"/>
      <c r="AA644" s="229">
        <f>VLOOKUP(D644,LF_Ballast!$A$8:$N$220,14,FALSE)</f>
        <v>0.82499999999999996</v>
      </c>
      <c r="AB644" s="229" t="b">
        <f>VLOOKUP(D644,LF_Ballast!$A$8:$I$220,9,FALSE)="Dimming"</f>
        <v>0</v>
      </c>
      <c r="AC644" s="229" t="b">
        <f>VLOOKUP(D644,LF_Ballast!$A$8:$I$220,4,FALSE)="PS"</f>
        <v>0</v>
      </c>
      <c r="AD644" s="210"/>
      <c r="AE644" s="210">
        <f t="shared" si="91"/>
        <v>2</v>
      </c>
      <c r="AF644" s="184">
        <f t="shared" si="92"/>
        <v>0</v>
      </c>
      <c r="AG644" s="184">
        <f t="shared" si="93"/>
        <v>0</v>
      </c>
      <c r="AH644" s="184">
        <f>VLOOKUP($C644,LF_lamp!$A$8:$H$68,8,FALSE)*AE644</f>
        <v>64</v>
      </c>
      <c r="AI644" s="184">
        <f>VLOOKUP($C644,LF_lamp!$A$8:$H$68,8,FALSE)*AF644</f>
        <v>0</v>
      </c>
      <c r="AJ644" s="184">
        <f>VLOOKUP($C644,LF_lamp!$A$8:$H$68,8,FALSE)*AG644</f>
        <v>0</v>
      </c>
      <c r="AK644" s="184">
        <f t="shared" si="100"/>
        <v>4</v>
      </c>
      <c r="AL644" s="184">
        <f t="shared" si="94"/>
        <v>0</v>
      </c>
      <c r="AM644" s="184">
        <f t="shared" si="95"/>
        <v>0</v>
      </c>
      <c r="AN644" s="184"/>
      <c r="AO644" s="184">
        <f>IF($W644&gt;0,INDEX('CostModel Coef'!D$17:D$18,$W644),"")</f>
        <v>21.92</v>
      </c>
      <c r="AP644" s="184">
        <f>IF($W644&gt;0,INDEX('CostModel Coef'!E$17:E$18,$W644),"")</f>
        <v>0.161</v>
      </c>
      <c r="AQ644" s="184">
        <f>IF($W644&gt;0,INDEX('CostModel Coef'!F$17:F$18,$W644),"")</f>
        <v>19</v>
      </c>
      <c r="AR644" s="184">
        <f>IF($W644&gt;0,INDEX('CostModel Coef'!G$17:G$18,$W644),"")</f>
        <v>116</v>
      </c>
      <c r="AS644" s="184">
        <f>IF($W644&gt;0,INDEX('CostModel Coef'!H$17:H$18,$W644),"")</f>
        <v>-11.27</v>
      </c>
      <c r="AT644" s="184">
        <f>IF($W644&gt;0,INDEX('CostModel Coef'!I$17:I$18,$W644),"")</f>
        <v>0.74</v>
      </c>
      <c r="AU644" s="184">
        <f>IF($W644&gt;0,INDEX('CostModel Coef'!J$17:J$18,$W644),"")</f>
        <v>1.18</v>
      </c>
      <c r="AV644" s="184">
        <f>IF($W644&gt;0,INDEX('CostModel Coef'!K$17:K$18,$W644),"")</f>
        <v>31.59</v>
      </c>
      <c r="AW644" s="184">
        <f>IF($W644&gt;0,INDEX('CostModel Coef'!L$17:L$18,$W644),"")</f>
        <v>17.190000000000001</v>
      </c>
      <c r="AX644" s="184">
        <f>IF($W644&gt;0,INDEX('CostModel Coef'!M$17:M$18,$W644),"")</f>
        <v>0</v>
      </c>
      <c r="AY644" s="184">
        <f>IF($W644&gt;0,INDEX('CostModel Coef'!N$17:N$18,$W644),"")</f>
        <v>0</v>
      </c>
      <c r="AZ644" s="184">
        <f>IF($W644&gt;0,INDEX('CostModel Coef'!O$17:O$18,$W644),"")</f>
        <v>-10.14</v>
      </c>
      <c r="BA644" s="184"/>
      <c r="BB644" s="116">
        <f t="shared" si="99"/>
        <v>88.336000000000013</v>
      </c>
      <c r="BC644" s="116">
        <f t="shared" si="96"/>
        <v>0</v>
      </c>
      <c r="BD644" s="116">
        <f t="shared" si="97"/>
        <v>0</v>
      </c>
      <c r="BE644" s="210"/>
      <c r="BF644" s="196">
        <f t="shared" si="98"/>
        <v>123.78</v>
      </c>
      <c r="BG644" s="210"/>
      <c r="BH644" s="210"/>
    </row>
    <row r="645" spans="1:60" hidden="1">
      <c r="A645" s="210" t="s">
        <v>3516</v>
      </c>
      <c r="B645" s="210" t="s">
        <v>203</v>
      </c>
      <c r="C645" s="210" t="s">
        <v>1281</v>
      </c>
      <c r="D645" s="210" t="s">
        <v>1491</v>
      </c>
      <c r="E645" s="210" t="s">
        <v>129</v>
      </c>
      <c r="F645" s="210">
        <v>1</v>
      </c>
      <c r="G645" s="210">
        <v>1</v>
      </c>
      <c r="H645" s="210">
        <v>1</v>
      </c>
      <c r="I645" s="210">
        <v>25</v>
      </c>
      <c r="J645" s="210" t="s">
        <v>3517</v>
      </c>
      <c r="K645" s="210" t="s">
        <v>83</v>
      </c>
      <c r="L645" s="210">
        <v>25</v>
      </c>
      <c r="M645" s="210"/>
      <c r="N645" s="210" t="s">
        <v>117</v>
      </c>
      <c r="O645" s="210"/>
      <c r="P645" s="210" t="s">
        <v>1799</v>
      </c>
      <c r="Q645" s="210" t="s">
        <v>129</v>
      </c>
      <c r="R645" s="210"/>
      <c r="S645" s="210" t="s">
        <v>111</v>
      </c>
      <c r="T645" s="210" t="s">
        <v>3518</v>
      </c>
      <c r="U645" s="115" t="s">
        <v>105</v>
      </c>
      <c r="V645" s="210" t="str">
        <f>IF(W645=0,"out of scope",(INDEX('CostModel Coef'!$C$17:$C$18,W645)))</f>
        <v>Elec</v>
      </c>
      <c r="W645" s="210">
        <v>2</v>
      </c>
      <c r="X645" s="210"/>
      <c r="Y645" s="116">
        <f>IFERROR(VLOOKUP(C645,LF_lamp!$A$8:$AI$68,35,0)*F645,0)</f>
        <v>4.43</v>
      </c>
      <c r="Z645" s="210"/>
      <c r="AA645" s="229">
        <f>VLOOKUP(D645,LF_Ballast!$A$8:$N$220,14,FALSE)</f>
        <v>0.82499999999999996</v>
      </c>
      <c r="AB645" s="229" t="b">
        <f>VLOOKUP(D645,LF_Ballast!$A$8:$I$220,9,FALSE)="Dimming"</f>
        <v>0</v>
      </c>
      <c r="AC645" s="229" t="b">
        <f>VLOOKUP(D645,LF_Ballast!$A$8:$I$220,4,FALSE)="PS"</f>
        <v>0</v>
      </c>
      <c r="AD645" s="210"/>
      <c r="AE645" s="210">
        <f t="shared" si="91"/>
        <v>1</v>
      </c>
      <c r="AF645" s="184">
        <f t="shared" si="92"/>
        <v>0</v>
      </c>
      <c r="AG645" s="184">
        <f t="shared" si="93"/>
        <v>0</v>
      </c>
      <c r="AH645" s="184">
        <f>VLOOKUP($C645,LF_lamp!$A$8:$H$68,8,FALSE)*AE645</f>
        <v>32</v>
      </c>
      <c r="AI645" s="184">
        <f>VLOOKUP($C645,LF_lamp!$A$8:$H$68,8,FALSE)*AF645</f>
        <v>0</v>
      </c>
      <c r="AJ645" s="184">
        <f>VLOOKUP($C645,LF_lamp!$A$8:$H$68,8,FALSE)*AG645</f>
        <v>0</v>
      </c>
      <c r="AK645" s="184">
        <f t="shared" si="100"/>
        <v>1</v>
      </c>
      <c r="AL645" s="184">
        <f t="shared" si="94"/>
        <v>0</v>
      </c>
      <c r="AM645" s="184">
        <f t="shared" si="95"/>
        <v>0</v>
      </c>
      <c r="AN645" s="184"/>
      <c r="AO645" s="184">
        <f>IF($W645&gt;0,INDEX('CostModel Coef'!D$17:D$18,$W645),"")</f>
        <v>21.92</v>
      </c>
      <c r="AP645" s="184">
        <f>IF($W645&gt;0,INDEX('CostModel Coef'!E$17:E$18,$W645),"")</f>
        <v>0.161</v>
      </c>
      <c r="AQ645" s="184">
        <f>IF($W645&gt;0,INDEX('CostModel Coef'!F$17:F$18,$W645),"")</f>
        <v>19</v>
      </c>
      <c r="AR645" s="184">
        <f>IF($W645&gt;0,INDEX('CostModel Coef'!G$17:G$18,$W645),"")</f>
        <v>116</v>
      </c>
      <c r="AS645" s="184">
        <f>IF($W645&gt;0,INDEX('CostModel Coef'!H$17:H$18,$W645),"")</f>
        <v>-11.27</v>
      </c>
      <c r="AT645" s="184">
        <f>IF($W645&gt;0,INDEX('CostModel Coef'!I$17:I$18,$W645),"")</f>
        <v>0.74</v>
      </c>
      <c r="AU645" s="184">
        <f>IF($W645&gt;0,INDEX('CostModel Coef'!J$17:J$18,$W645),"")</f>
        <v>1.18</v>
      </c>
      <c r="AV645" s="184">
        <f>IF($W645&gt;0,INDEX('CostModel Coef'!K$17:K$18,$W645),"")</f>
        <v>31.59</v>
      </c>
      <c r="AW645" s="184">
        <f>IF($W645&gt;0,INDEX('CostModel Coef'!L$17:L$18,$W645),"")</f>
        <v>17.190000000000001</v>
      </c>
      <c r="AX645" s="184">
        <f>IF($W645&gt;0,INDEX('CostModel Coef'!M$17:M$18,$W645),"")</f>
        <v>0</v>
      </c>
      <c r="AY645" s="184">
        <f>IF($W645&gt;0,INDEX('CostModel Coef'!N$17:N$18,$W645),"")</f>
        <v>0</v>
      </c>
      <c r="AZ645" s="184">
        <f>IF($W645&gt;0,INDEX('CostModel Coef'!O$17:O$18,$W645),"")</f>
        <v>-10.14</v>
      </c>
      <c r="BA645" s="184"/>
      <c r="BB645" s="116">
        <f t="shared" si="99"/>
        <v>16.932000000000002</v>
      </c>
      <c r="BC645" s="116">
        <f t="shared" si="96"/>
        <v>0</v>
      </c>
      <c r="BD645" s="116">
        <f t="shared" si="97"/>
        <v>0</v>
      </c>
      <c r="BE645" s="210"/>
      <c r="BF645" s="196">
        <f t="shared" si="98"/>
        <v>21.36</v>
      </c>
      <c r="BG645" s="210"/>
      <c r="BH645" s="210"/>
    </row>
    <row r="646" spans="1:60" hidden="1">
      <c r="A646" s="210" t="s">
        <v>3519</v>
      </c>
      <c r="B646" s="210" t="s">
        <v>203</v>
      </c>
      <c r="C646" s="210" t="s">
        <v>1281</v>
      </c>
      <c r="D646" s="210" t="s">
        <v>1491</v>
      </c>
      <c r="E646" s="210" t="s">
        <v>129</v>
      </c>
      <c r="F646" s="210">
        <v>2</v>
      </c>
      <c r="G646" s="210">
        <v>1</v>
      </c>
      <c r="H646" s="210">
        <v>2</v>
      </c>
      <c r="I646" s="210">
        <v>48</v>
      </c>
      <c r="J646" s="210" t="s">
        <v>3520</v>
      </c>
      <c r="K646" s="210" t="s">
        <v>83</v>
      </c>
      <c r="L646" s="210">
        <v>48</v>
      </c>
      <c r="M646" s="210"/>
      <c r="N646" s="210" t="s">
        <v>117</v>
      </c>
      <c r="O646" s="210"/>
      <c r="P646" s="210" t="s">
        <v>1799</v>
      </c>
      <c r="Q646" s="210" t="s">
        <v>129</v>
      </c>
      <c r="R646" s="210"/>
      <c r="S646" s="210" t="s">
        <v>111</v>
      </c>
      <c r="T646" s="210" t="s">
        <v>3521</v>
      </c>
      <c r="U646" s="115" t="s">
        <v>105</v>
      </c>
      <c r="V646" s="210" t="str">
        <f>IF(W646=0,"out of scope",(INDEX('CostModel Coef'!$C$17:$C$18,W646)))</f>
        <v>Elec</v>
      </c>
      <c r="W646" s="210">
        <v>2</v>
      </c>
      <c r="X646" s="210"/>
      <c r="Y646" s="116">
        <f>IFERROR(VLOOKUP(C646,LF_lamp!$A$8:$AI$68,35,0)*F646,0)</f>
        <v>8.86</v>
      </c>
      <c r="Z646" s="210"/>
      <c r="AA646" s="229">
        <f>VLOOKUP(D646,LF_Ballast!$A$8:$N$220,14,FALSE)</f>
        <v>0.82499999999999996</v>
      </c>
      <c r="AB646" s="229" t="b">
        <f>VLOOKUP(D646,LF_Ballast!$A$8:$I$220,9,FALSE)="Dimming"</f>
        <v>0</v>
      </c>
      <c r="AC646" s="229" t="b">
        <f>VLOOKUP(D646,LF_Ballast!$A$8:$I$220,4,FALSE)="PS"</f>
        <v>0</v>
      </c>
      <c r="AD646" s="210"/>
      <c r="AE646" s="210">
        <f t="shared" si="91"/>
        <v>2</v>
      </c>
      <c r="AF646" s="184">
        <f t="shared" si="92"/>
        <v>0</v>
      </c>
      <c r="AG646" s="184">
        <f t="shared" si="93"/>
        <v>0</v>
      </c>
      <c r="AH646" s="184">
        <f>VLOOKUP($C646,LF_lamp!$A$8:$H$68,8,FALSE)*AE646</f>
        <v>64</v>
      </c>
      <c r="AI646" s="184">
        <f>VLOOKUP($C646,LF_lamp!$A$8:$H$68,8,FALSE)*AF646</f>
        <v>0</v>
      </c>
      <c r="AJ646" s="184">
        <f>VLOOKUP($C646,LF_lamp!$A$8:$H$68,8,FALSE)*AG646</f>
        <v>0</v>
      </c>
      <c r="AK646" s="184">
        <f t="shared" si="100"/>
        <v>1</v>
      </c>
      <c r="AL646" s="184">
        <f t="shared" si="94"/>
        <v>0</v>
      </c>
      <c r="AM646" s="184">
        <f t="shared" si="95"/>
        <v>0</v>
      </c>
      <c r="AN646" s="184"/>
      <c r="AO646" s="184">
        <f>IF($W646&gt;0,INDEX('CostModel Coef'!D$17:D$18,$W646),"")</f>
        <v>21.92</v>
      </c>
      <c r="AP646" s="184">
        <f>IF($W646&gt;0,INDEX('CostModel Coef'!E$17:E$18,$W646),"")</f>
        <v>0.161</v>
      </c>
      <c r="AQ646" s="184">
        <f>IF($W646&gt;0,INDEX('CostModel Coef'!F$17:F$18,$W646),"")</f>
        <v>19</v>
      </c>
      <c r="AR646" s="184">
        <f>IF($W646&gt;0,INDEX('CostModel Coef'!G$17:G$18,$W646),"")</f>
        <v>116</v>
      </c>
      <c r="AS646" s="184">
        <f>IF($W646&gt;0,INDEX('CostModel Coef'!H$17:H$18,$W646),"")</f>
        <v>-11.27</v>
      </c>
      <c r="AT646" s="184">
        <f>IF($W646&gt;0,INDEX('CostModel Coef'!I$17:I$18,$W646),"")</f>
        <v>0.74</v>
      </c>
      <c r="AU646" s="184">
        <f>IF($W646&gt;0,INDEX('CostModel Coef'!J$17:J$18,$W646),"")</f>
        <v>1.18</v>
      </c>
      <c r="AV646" s="184">
        <f>IF($W646&gt;0,INDEX('CostModel Coef'!K$17:K$18,$W646),"")</f>
        <v>31.59</v>
      </c>
      <c r="AW646" s="184">
        <f>IF($W646&gt;0,INDEX('CostModel Coef'!L$17:L$18,$W646),"")</f>
        <v>17.190000000000001</v>
      </c>
      <c r="AX646" s="184">
        <f>IF($W646&gt;0,INDEX('CostModel Coef'!M$17:M$18,$W646),"")</f>
        <v>0</v>
      </c>
      <c r="AY646" s="184">
        <f>IF($W646&gt;0,INDEX('CostModel Coef'!N$17:N$18,$W646),"")</f>
        <v>0</v>
      </c>
      <c r="AZ646" s="184">
        <f>IF($W646&gt;0,INDEX('CostModel Coef'!O$17:O$18,$W646),"")</f>
        <v>-10.14</v>
      </c>
      <c r="BA646" s="184"/>
      <c r="BB646" s="116">
        <f t="shared" si="99"/>
        <v>22.084000000000003</v>
      </c>
      <c r="BC646" s="116">
        <f t="shared" si="96"/>
        <v>0</v>
      </c>
      <c r="BD646" s="116">
        <f t="shared" si="97"/>
        <v>0</v>
      </c>
      <c r="BE646" s="210"/>
      <c r="BF646" s="196">
        <f t="shared" si="98"/>
        <v>30.94</v>
      </c>
      <c r="BG646" s="210"/>
      <c r="BH646" s="210"/>
    </row>
    <row r="647" spans="1:60" hidden="1">
      <c r="A647" s="210" t="s">
        <v>3522</v>
      </c>
      <c r="B647" s="210" t="s">
        <v>1317</v>
      </c>
      <c r="C647" s="210" t="s">
        <v>1281</v>
      </c>
      <c r="D647" s="210" t="s">
        <v>1491</v>
      </c>
      <c r="E647" s="210" t="s">
        <v>129</v>
      </c>
      <c r="F647" s="210">
        <v>3</v>
      </c>
      <c r="G647" s="210">
        <v>1.5</v>
      </c>
      <c r="H647" s="210">
        <v>2</v>
      </c>
      <c r="I647" s="210">
        <v>72</v>
      </c>
      <c r="J647" s="210"/>
      <c r="K647" s="210" t="s">
        <v>83</v>
      </c>
      <c r="L647" s="210">
        <v>72</v>
      </c>
      <c r="M647" s="210"/>
      <c r="N647" s="210" t="s">
        <v>117</v>
      </c>
      <c r="O647" s="210"/>
      <c r="P647" s="210" t="s">
        <v>1799</v>
      </c>
      <c r="Q647" s="210" t="s">
        <v>129</v>
      </c>
      <c r="R647" s="210"/>
      <c r="S647" s="210" t="s">
        <v>111</v>
      </c>
      <c r="T647" s="210" t="s">
        <v>3523</v>
      </c>
      <c r="U647" s="115" t="s">
        <v>105</v>
      </c>
      <c r="V647" s="210" t="str">
        <f>IF(W647=0,"out of scope",(INDEX('CostModel Coef'!$C$17:$C$18,W647)))</f>
        <v>Elec</v>
      </c>
      <c r="W647" s="210">
        <v>2</v>
      </c>
      <c r="X647" s="210"/>
      <c r="Y647" s="116">
        <f>IFERROR(VLOOKUP(C647,LF_lamp!$A$8:$AI$68,35,0)*F647,0)</f>
        <v>13.29</v>
      </c>
      <c r="Z647" s="210"/>
      <c r="AA647" s="229">
        <f>VLOOKUP(D647,LF_Ballast!$A$8:$N$220,14,FALSE)</f>
        <v>0.82499999999999996</v>
      </c>
      <c r="AB647" s="229" t="b">
        <f>VLOOKUP(D647,LF_Ballast!$A$8:$I$220,9,FALSE)="Dimming"</f>
        <v>0</v>
      </c>
      <c r="AC647" s="229" t="b">
        <f>VLOOKUP(D647,LF_Ballast!$A$8:$I$220,4,FALSE)="PS"</f>
        <v>0</v>
      </c>
      <c r="AD647" s="210"/>
      <c r="AE647" s="210">
        <f t="shared" si="91"/>
        <v>2</v>
      </c>
      <c r="AF647" s="184">
        <f t="shared" si="92"/>
        <v>0</v>
      </c>
      <c r="AG647" s="184">
        <f t="shared" si="93"/>
        <v>0</v>
      </c>
      <c r="AH647" s="184">
        <f>VLOOKUP($C647,LF_lamp!$A$8:$H$68,8,FALSE)*AE647</f>
        <v>64</v>
      </c>
      <c r="AI647" s="184">
        <f>VLOOKUP($C647,LF_lamp!$A$8:$H$68,8,FALSE)*AF647</f>
        <v>0</v>
      </c>
      <c r="AJ647" s="184">
        <f>VLOOKUP($C647,LF_lamp!$A$8:$H$68,8,FALSE)*AG647</f>
        <v>0</v>
      </c>
      <c r="AK647" s="184">
        <f t="shared" si="100"/>
        <v>1.5</v>
      </c>
      <c r="AL647" s="184">
        <f t="shared" si="94"/>
        <v>0</v>
      </c>
      <c r="AM647" s="184">
        <f t="shared" si="95"/>
        <v>0</v>
      </c>
      <c r="AN647" s="184"/>
      <c r="AO647" s="184">
        <f>IF($W647&gt;0,INDEX('CostModel Coef'!D$17:D$18,$W647),"")</f>
        <v>21.92</v>
      </c>
      <c r="AP647" s="184">
        <f>IF($W647&gt;0,INDEX('CostModel Coef'!E$17:E$18,$W647),"")</f>
        <v>0.161</v>
      </c>
      <c r="AQ647" s="184">
        <f>IF($W647&gt;0,INDEX('CostModel Coef'!F$17:F$18,$W647),"")</f>
        <v>19</v>
      </c>
      <c r="AR647" s="184">
        <f>IF($W647&gt;0,INDEX('CostModel Coef'!G$17:G$18,$W647),"")</f>
        <v>116</v>
      </c>
      <c r="AS647" s="184">
        <f>IF($W647&gt;0,INDEX('CostModel Coef'!H$17:H$18,$W647),"")</f>
        <v>-11.27</v>
      </c>
      <c r="AT647" s="184">
        <f>IF($W647&gt;0,INDEX('CostModel Coef'!I$17:I$18,$W647),"")</f>
        <v>0.74</v>
      </c>
      <c r="AU647" s="184">
        <f>IF($W647&gt;0,INDEX('CostModel Coef'!J$17:J$18,$W647),"")</f>
        <v>1.18</v>
      </c>
      <c r="AV647" s="184">
        <f>IF($W647&gt;0,INDEX('CostModel Coef'!K$17:K$18,$W647),"")</f>
        <v>31.59</v>
      </c>
      <c r="AW647" s="184">
        <f>IF($W647&gt;0,INDEX('CostModel Coef'!L$17:L$18,$W647),"")</f>
        <v>17.190000000000001</v>
      </c>
      <c r="AX647" s="184">
        <f>IF($W647&gt;0,INDEX('CostModel Coef'!M$17:M$18,$W647),"")</f>
        <v>0</v>
      </c>
      <c r="AY647" s="184">
        <f>IF($W647&gt;0,INDEX('CostModel Coef'!N$17:N$18,$W647),"")</f>
        <v>0</v>
      </c>
      <c r="AZ647" s="184">
        <f>IF($W647&gt;0,INDEX('CostModel Coef'!O$17:O$18,$W647),"")</f>
        <v>-10.14</v>
      </c>
      <c r="BA647" s="184"/>
      <c r="BB647" s="116">
        <f t="shared" si="99"/>
        <v>33.126000000000005</v>
      </c>
      <c r="BC647" s="116">
        <f t="shared" si="96"/>
        <v>0</v>
      </c>
      <c r="BD647" s="116">
        <f t="shared" si="97"/>
        <v>0</v>
      </c>
      <c r="BE647" s="210"/>
      <c r="BF647" s="196">
        <f t="shared" si="98"/>
        <v>46.42</v>
      </c>
      <c r="BG647" s="210"/>
      <c r="BH647" s="210"/>
    </row>
    <row r="648" spans="1:60" hidden="1">
      <c r="A648" s="210" t="s">
        <v>3524</v>
      </c>
      <c r="B648" s="210" t="s">
        <v>1317</v>
      </c>
      <c r="C648" s="210" t="s">
        <v>1281</v>
      </c>
      <c r="D648" s="210" t="s">
        <v>1491</v>
      </c>
      <c r="E648" s="210" t="s">
        <v>129</v>
      </c>
      <c r="F648" s="210">
        <v>4</v>
      </c>
      <c r="G648" s="210">
        <v>1</v>
      </c>
      <c r="H648" s="210">
        <v>4</v>
      </c>
      <c r="I648" s="210">
        <v>94</v>
      </c>
      <c r="J648" s="210" t="s">
        <v>3525</v>
      </c>
      <c r="K648" s="210" t="s">
        <v>83</v>
      </c>
      <c r="L648" s="210">
        <v>94</v>
      </c>
      <c r="M648" s="210"/>
      <c r="N648" s="210" t="s">
        <v>117</v>
      </c>
      <c r="O648" s="210"/>
      <c r="P648" s="210" t="s">
        <v>1799</v>
      </c>
      <c r="Q648" s="210" t="s">
        <v>129</v>
      </c>
      <c r="R648" s="210"/>
      <c r="S648" s="210" t="s">
        <v>111</v>
      </c>
      <c r="T648" s="210" t="s">
        <v>3526</v>
      </c>
      <c r="U648" s="115" t="s">
        <v>105</v>
      </c>
      <c r="V648" s="210" t="str">
        <f>IF(W648=0,"out of scope",(INDEX('CostModel Coef'!$C$17:$C$18,W648)))</f>
        <v>Elec</v>
      </c>
      <c r="W648" s="210">
        <v>2</v>
      </c>
      <c r="X648" s="210"/>
      <c r="Y648" s="116">
        <f>IFERROR(VLOOKUP(C648,LF_lamp!$A$8:$AI$68,35,0)*F648,0)</f>
        <v>17.72</v>
      </c>
      <c r="Z648" s="210"/>
      <c r="AA648" s="229">
        <f>VLOOKUP(D648,LF_Ballast!$A$8:$N$220,14,FALSE)</f>
        <v>0.82499999999999996</v>
      </c>
      <c r="AB648" s="229" t="b">
        <f>VLOOKUP(D648,LF_Ballast!$A$8:$I$220,9,FALSE)="Dimming"</f>
        <v>0</v>
      </c>
      <c r="AC648" s="229" t="b">
        <f>VLOOKUP(D648,LF_Ballast!$A$8:$I$220,4,FALSE)="PS"</f>
        <v>0</v>
      </c>
      <c r="AD648" s="210"/>
      <c r="AE648" s="210">
        <f t="shared" si="91"/>
        <v>4</v>
      </c>
      <c r="AF648" s="184">
        <f t="shared" si="92"/>
        <v>0</v>
      </c>
      <c r="AG648" s="184">
        <f t="shared" si="93"/>
        <v>0</v>
      </c>
      <c r="AH648" s="184">
        <f>VLOOKUP($C648,LF_lamp!$A$8:$H$68,8,FALSE)*AE648</f>
        <v>128</v>
      </c>
      <c r="AI648" s="184">
        <f>VLOOKUP($C648,LF_lamp!$A$8:$H$68,8,FALSE)*AF648</f>
        <v>0</v>
      </c>
      <c r="AJ648" s="184">
        <f>VLOOKUP($C648,LF_lamp!$A$8:$H$68,8,FALSE)*AG648</f>
        <v>0</v>
      </c>
      <c r="AK648" s="184">
        <f t="shared" si="100"/>
        <v>1</v>
      </c>
      <c r="AL648" s="184">
        <f t="shared" si="94"/>
        <v>0</v>
      </c>
      <c r="AM648" s="184">
        <f t="shared" si="95"/>
        <v>0</v>
      </c>
      <c r="AN648" s="184"/>
      <c r="AO648" s="184">
        <f>IF($W648&gt;0,INDEX('CostModel Coef'!D$17:D$18,$W648),"")</f>
        <v>21.92</v>
      </c>
      <c r="AP648" s="184">
        <f>IF($W648&gt;0,INDEX('CostModel Coef'!E$17:E$18,$W648),"")</f>
        <v>0.161</v>
      </c>
      <c r="AQ648" s="184">
        <f>IF($W648&gt;0,INDEX('CostModel Coef'!F$17:F$18,$W648),"")</f>
        <v>19</v>
      </c>
      <c r="AR648" s="184">
        <f>IF($W648&gt;0,INDEX('CostModel Coef'!G$17:G$18,$W648),"")</f>
        <v>116</v>
      </c>
      <c r="AS648" s="184">
        <f>IF($W648&gt;0,INDEX('CostModel Coef'!H$17:H$18,$W648),"")</f>
        <v>-11.27</v>
      </c>
      <c r="AT648" s="184">
        <f>IF($W648&gt;0,INDEX('CostModel Coef'!I$17:I$18,$W648),"")</f>
        <v>0.74</v>
      </c>
      <c r="AU648" s="184">
        <f>IF($W648&gt;0,INDEX('CostModel Coef'!J$17:J$18,$W648),"")</f>
        <v>1.18</v>
      </c>
      <c r="AV648" s="184">
        <f>IF($W648&gt;0,INDEX('CostModel Coef'!K$17:K$18,$W648),"")</f>
        <v>31.59</v>
      </c>
      <c r="AW648" s="184">
        <f>IF($W648&gt;0,INDEX('CostModel Coef'!L$17:L$18,$W648),"")</f>
        <v>17.190000000000001</v>
      </c>
      <c r="AX648" s="184">
        <f>IF($W648&gt;0,INDEX('CostModel Coef'!M$17:M$18,$W648),"")</f>
        <v>0</v>
      </c>
      <c r="AY648" s="184">
        <f>IF($W648&gt;0,INDEX('CostModel Coef'!N$17:N$18,$W648),"")</f>
        <v>0</v>
      </c>
      <c r="AZ648" s="184">
        <f>IF($W648&gt;0,INDEX('CostModel Coef'!O$17:O$18,$W648),"")</f>
        <v>-10.14</v>
      </c>
      <c r="BA648" s="184"/>
      <c r="BB648" s="116">
        <f t="shared" si="99"/>
        <v>32.388000000000005</v>
      </c>
      <c r="BC648" s="116">
        <f t="shared" si="96"/>
        <v>0</v>
      </c>
      <c r="BD648" s="116">
        <f t="shared" si="97"/>
        <v>0</v>
      </c>
      <c r="BE648" s="210"/>
      <c r="BF648" s="196">
        <f t="shared" si="98"/>
        <v>50.11</v>
      </c>
      <c r="BG648" s="210"/>
      <c r="BH648" s="210"/>
    </row>
    <row r="649" spans="1:60" hidden="1">
      <c r="A649" s="210" t="s">
        <v>3527</v>
      </c>
      <c r="B649" s="210" t="s">
        <v>1317</v>
      </c>
      <c r="C649" s="210" t="s">
        <v>1281</v>
      </c>
      <c r="D649" s="210" t="s">
        <v>1491</v>
      </c>
      <c r="E649" s="210" t="s">
        <v>129</v>
      </c>
      <c r="F649" s="210">
        <v>4</v>
      </c>
      <c r="G649" s="210">
        <v>2</v>
      </c>
      <c r="H649" s="210">
        <v>2</v>
      </c>
      <c r="I649" s="210">
        <v>96</v>
      </c>
      <c r="J649" s="210"/>
      <c r="K649" s="210" t="s">
        <v>83</v>
      </c>
      <c r="L649" s="210">
        <v>96</v>
      </c>
      <c r="M649" s="210"/>
      <c r="N649" s="210" t="s">
        <v>117</v>
      </c>
      <c r="O649" s="210"/>
      <c r="P649" s="210" t="s">
        <v>1799</v>
      </c>
      <c r="Q649" s="210" t="s">
        <v>129</v>
      </c>
      <c r="R649" s="210"/>
      <c r="S649" s="210" t="s">
        <v>111</v>
      </c>
      <c r="T649" s="210" t="s">
        <v>3528</v>
      </c>
      <c r="U649" s="115" t="s">
        <v>105</v>
      </c>
      <c r="V649" s="210" t="str">
        <f>IF(W649=0,"out of scope",(INDEX('CostModel Coef'!$C$17:$C$18,W649)))</f>
        <v>Elec</v>
      </c>
      <c r="W649" s="210">
        <v>2</v>
      </c>
      <c r="X649" s="210"/>
      <c r="Y649" s="116">
        <f>IFERROR(VLOOKUP(C649,LF_lamp!$A$8:$AI$68,35,0)*F649,0)</f>
        <v>17.72</v>
      </c>
      <c r="Z649" s="210"/>
      <c r="AA649" s="229">
        <f>VLOOKUP(D649,LF_Ballast!$A$8:$N$220,14,FALSE)</f>
        <v>0.82499999999999996</v>
      </c>
      <c r="AB649" s="229" t="b">
        <f>VLOOKUP(D649,LF_Ballast!$A$8:$I$220,9,FALSE)="Dimming"</f>
        <v>0</v>
      </c>
      <c r="AC649" s="229" t="b">
        <f>VLOOKUP(D649,LF_Ballast!$A$8:$I$220,4,FALSE)="PS"</f>
        <v>0</v>
      </c>
      <c r="AD649" s="210"/>
      <c r="AE649" s="210">
        <f t="shared" ref="AE649:AE712" si="101">IF(ISNUMBER($H649),$H649,IF($H649="1+2",1,IF($H649="2+3",2,IF($H649="4+4+2",4,0))))</f>
        <v>2</v>
      </c>
      <c r="AF649" s="184">
        <f t="shared" ref="AF649:AF712" si="102">IF($H649="1+2",2,IF($H649="2+3",3,IF($H649="4+4+2",4,0)))</f>
        <v>0</v>
      </c>
      <c r="AG649" s="184">
        <f t="shared" ref="AG649:AG712" si="103">IF($H649="4+4+2",2,0)</f>
        <v>0</v>
      </c>
      <c r="AH649" s="184">
        <f>VLOOKUP($C649,LF_lamp!$A$8:$H$68,8,FALSE)*AE649</f>
        <v>64</v>
      </c>
      <c r="AI649" s="184">
        <f>VLOOKUP($C649,LF_lamp!$A$8:$H$68,8,FALSE)*AF649</f>
        <v>0</v>
      </c>
      <c r="AJ649" s="184">
        <f>VLOOKUP($C649,LF_lamp!$A$8:$H$68,8,FALSE)*AG649</f>
        <v>0</v>
      </c>
      <c r="AK649" s="184">
        <f t="shared" si="100"/>
        <v>2</v>
      </c>
      <c r="AL649" s="184">
        <f t="shared" ref="AL649:AL712" si="104">IF(ISNUMBER($H649),0,IF(AF649&gt;0,1,0))</f>
        <v>0</v>
      </c>
      <c r="AM649" s="184">
        <f t="shared" ref="AM649:AM712" si="105">IF(ISNUMBER($H649),0,IF(AG649&gt;0,1,0))</f>
        <v>0</v>
      </c>
      <c r="AN649" s="184"/>
      <c r="AO649" s="184">
        <f>IF($W649&gt;0,INDEX('CostModel Coef'!D$17:D$18,$W649),"")</f>
        <v>21.92</v>
      </c>
      <c r="AP649" s="184">
        <f>IF($W649&gt;0,INDEX('CostModel Coef'!E$17:E$18,$W649),"")</f>
        <v>0.161</v>
      </c>
      <c r="AQ649" s="184">
        <f>IF($W649&gt;0,INDEX('CostModel Coef'!F$17:F$18,$W649),"")</f>
        <v>19</v>
      </c>
      <c r="AR649" s="184">
        <f>IF($W649&gt;0,INDEX('CostModel Coef'!G$17:G$18,$W649),"")</f>
        <v>116</v>
      </c>
      <c r="AS649" s="184">
        <f>IF($W649&gt;0,INDEX('CostModel Coef'!H$17:H$18,$W649),"")</f>
        <v>-11.27</v>
      </c>
      <c r="AT649" s="184">
        <f>IF($W649&gt;0,INDEX('CostModel Coef'!I$17:I$18,$W649),"")</f>
        <v>0.74</v>
      </c>
      <c r="AU649" s="184">
        <f>IF($W649&gt;0,INDEX('CostModel Coef'!J$17:J$18,$W649),"")</f>
        <v>1.18</v>
      </c>
      <c r="AV649" s="184">
        <f>IF($W649&gt;0,INDEX('CostModel Coef'!K$17:K$18,$W649),"")</f>
        <v>31.59</v>
      </c>
      <c r="AW649" s="184">
        <f>IF($W649&gt;0,INDEX('CostModel Coef'!L$17:L$18,$W649),"")</f>
        <v>17.190000000000001</v>
      </c>
      <c r="AX649" s="184">
        <f>IF($W649&gt;0,INDEX('CostModel Coef'!M$17:M$18,$W649),"")</f>
        <v>0</v>
      </c>
      <c r="AY649" s="184">
        <f>IF($W649&gt;0,INDEX('CostModel Coef'!N$17:N$18,$W649),"")</f>
        <v>0</v>
      </c>
      <c r="AZ649" s="184">
        <f>IF($W649&gt;0,INDEX('CostModel Coef'!O$17:O$18,$W649),"")</f>
        <v>-10.14</v>
      </c>
      <c r="BA649" s="184"/>
      <c r="BB649" s="116">
        <f t="shared" si="99"/>
        <v>44.168000000000006</v>
      </c>
      <c r="BC649" s="116">
        <f t="shared" ref="BC649:BC712" si="106">IFERROR(IF(AF649&gt;0,(AO649+AP649*AI649+IF(W649=1,AS649*AA649,AZ649)+IF(AB649,AV649,0)+IF(AC649,AW649,0)+AX649)*AL649,0),0)</f>
        <v>0</v>
      </c>
      <c r="BD649" s="116">
        <f t="shared" ref="BD649:BD712" si="107">IFERROR(IF(AG649&gt;0,(AO649+AP649*AJ649+IF(W649=1,AS649*AA649,AZ649)+IF(AB649,AV649,0)+IF(AC649,AW649,0)+AX649)*AM649,0),0)</f>
        <v>0</v>
      </c>
      <c r="BE649" s="210"/>
      <c r="BF649" s="196">
        <f t="shared" ref="BF649:BF712" si="108">IF(AND(Y649&gt;0,BB649&gt;0),ROUND(Y649+BB649+BC649+BD649,2),"")</f>
        <v>61.89</v>
      </c>
      <c r="BG649" s="210"/>
      <c r="BH649" s="210"/>
    </row>
    <row r="650" spans="1:60" hidden="1">
      <c r="A650" s="210" t="s">
        <v>3529</v>
      </c>
      <c r="B650" s="210" t="s">
        <v>587</v>
      </c>
      <c r="C650" s="210" t="s">
        <v>1281</v>
      </c>
      <c r="D650" s="210" t="s">
        <v>1491</v>
      </c>
      <c r="E650" s="210" t="s">
        <v>129</v>
      </c>
      <c r="F650" s="210">
        <v>2</v>
      </c>
      <c r="G650" s="210">
        <v>1</v>
      </c>
      <c r="H650" s="210">
        <v>2</v>
      </c>
      <c r="I650" s="210">
        <v>48</v>
      </c>
      <c r="J650" s="210"/>
      <c r="K650" s="210" t="s">
        <v>83</v>
      </c>
      <c r="L650" s="210">
        <v>48</v>
      </c>
      <c r="M650" s="210"/>
      <c r="N650" s="210" t="s">
        <v>117</v>
      </c>
      <c r="O650" s="210"/>
      <c r="P650" s="210" t="s">
        <v>1799</v>
      </c>
      <c r="Q650" s="210" t="s">
        <v>136</v>
      </c>
      <c r="R650" s="210"/>
      <c r="S650" s="210" t="s">
        <v>111</v>
      </c>
      <c r="T650" s="210" t="s">
        <v>3530</v>
      </c>
      <c r="U650" s="115" t="s">
        <v>105</v>
      </c>
      <c r="V650" s="210" t="str">
        <f>IF(W650=0,"out of scope",(INDEX('CostModel Coef'!$C$17:$C$18,W650)))</f>
        <v>Elec</v>
      </c>
      <c r="W650" s="210">
        <v>2</v>
      </c>
      <c r="X650" s="210"/>
      <c r="Y650" s="116">
        <f>IFERROR(VLOOKUP(C650,LF_lamp!$A$8:$AI$68,35,0)*F650,0)</f>
        <v>8.86</v>
      </c>
      <c r="Z650" s="210"/>
      <c r="AA650" s="229">
        <f>VLOOKUP(D650,LF_Ballast!$A$8:$N$220,14,FALSE)</f>
        <v>0.82499999999999996</v>
      </c>
      <c r="AB650" s="229" t="b">
        <f>VLOOKUP(D650,LF_Ballast!$A$8:$I$220,9,FALSE)="Dimming"</f>
        <v>0</v>
      </c>
      <c r="AC650" s="229" t="b">
        <f>VLOOKUP(D650,LF_Ballast!$A$8:$I$220,4,FALSE)="PS"</f>
        <v>0</v>
      </c>
      <c r="AD650" s="210"/>
      <c r="AE650" s="210">
        <f t="shared" si="101"/>
        <v>2</v>
      </c>
      <c r="AF650" s="184">
        <f t="shared" si="102"/>
        <v>0</v>
      </c>
      <c r="AG650" s="184">
        <f t="shared" si="103"/>
        <v>0</v>
      </c>
      <c r="AH650" s="184">
        <f>VLOOKUP($C650,LF_lamp!$A$8:$H$68,8,FALSE)*AE650</f>
        <v>64</v>
      </c>
      <c r="AI650" s="184">
        <f>VLOOKUP($C650,LF_lamp!$A$8:$H$68,8,FALSE)*AF650</f>
        <v>0</v>
      </c>
      <c r="AJ650" s="184">
        <f>VLOOKUP($C650,LF_lamp!$A$8:$H$68,8,FALSE)*AG650</f>
        <v>0</v>
      </c>
      <c r="AK650" s="184">
        <f t="shared" si="100"/>
        <v>1</v>
      </c>
      <c r="AL650" s="184">
        <f t="shared" si="104"/>
        <v>0</v>
      </c>
      <c r="AM650" s="184">
        <f t="shared" si="105"/>
        <v>0</v>
      </c>
      <c r="AN650" s="184"/>
      <c r="AO650" s="184">
        <f>IF($W650&gt;0,INDEX('CostModel Coef'!D$17:D$18,$W650),"")</f>
        <v>21.92</v>
      </c>
      <c r="AP650" s="184">
        <f>IF($W650&gt;0,INDEX('CostModel Coef'!E$17:E$18,$W650),"")</f>
        <v>0.161</v>
      </c>
      <c r="AQ650" s="184">
        <f>IF($W650&gt;0,INDEX('CostModel Coef'!F$17:F$18,$W650),"")</f>
        <v>19</v>
      </c>
      <c r="AR650" s="184">
        <f>IF($W650&gt;0,INDEX('CostModel Coef'!G$17:G$18,$W650),"")</f>
        <v>116</v>
      </c>
      <c r="AS650" s="184">
        <f>IF($W650&gt;0,INDEX('CostModel Coef'!H$17:H$18,$W650),"")</f>
        <v>-11.27</v>
      </c>
      <c r="AT650" s="184">
        <f>IF($W650&gt;0,INDEX('CostModel Coef'!I$17:I$18,$W650),"")</f>
        <v>0.74</v>
      </c>
      <c r="AU650" s="184">
        <f>IF($W650&gt;0,INDEX('CostModel Coef'!J$17:J$18,$W650),"")</f>
        <v>1.18</v>
      </c>
      <c r="AV650" s="184">
        <f>IF($W650&gt;0,INDEX('CostModel Coef'!K$17:K$18,$W650),"")</f>
        <v>31.59</v>
      </c>
      <c r="AW650" s="184">
        <f>IF($W650&gt;0,INDEX('CostModel Coef'!L$17:L$18,$W650),"")</f>
        <v>17.190000000000001</v>
      </c>
      <c r="AX650" s="184">
        <f>IF($W650&gt;0,INDEX('CostModel Coef'!M$17:M$18,$W650),"")</f>
        <v>0</v>
      </c>
      <c r="AY650" s="184">
        <f>IF($W650&gt;0,INDEX('CostModel Coef'!N$17:N$18,$W650),"")</f>
        <v>0</v>
      </c>
      <c r="AZ650" s="184">
        <f>IF($W650&gt;0,INDEX('CostModel Coef'!O$17:O$18,$W650),"")</f>
        <v>-10.14</v>
      </c>
      <c r="BA650" s="184"/>
      <c r="BB650" s="116">
        <f t="shared" ref="BB650:BB713" si="109">IFERROR((AO650+AP650*AH650+IF(W650=1,AS650*AA650,AZ650)+IF(AB650,AV650,0)+IF(AC650,AW650,0)+AX650)*AK650,0)</f>
        <v>22.084000000000003</v>
      </c>
      <c r="BC650" s="116">
        <f t="shared" si="106"/>
        <v>0</v>
      </c>
      <c r="BD650" s="116">
        <f t="shared" si="107"/>
        <v>0</v>
      </c>
      <c r="BE650" s="210"/>
      <c r="BF650" s="196">
        <f t="shared" si="108"/>
        <v>30.94</v>
      </c>
      <c r="BG650" s="210"/>
      <c r="BH650" s="210"/>
    </row>
    <row r="651" spans="1:60" hidden="1">
      <c r="A651" s="210" t="s">
        <v>3531</v>
      </c>
      <c r="B651" s="210" t="s">
        <v>587</v>
      </c>
      <c r="C651" s="210" t="s">
        <v>1281</v>
      </c>
      <c r="D651" s="210" t="s">
        <v>1559</v>
      </c>
      <c r="E651" s="210" t="s">
        <v>129</v>
      </c>
      <c r="F651" s="210">
        <v>2</v>
      </c>
      <c r="G651" s="210">
        <v>1</v>
      </c>
      <c r="H651" s="210">
        <v>2</v>
      </c>
      <c r="I651" s="210">
        <v>70</v>
      </c>
      <c r="J651" s="210"/>
      <c r="K651" s="210" t="s">
        <v>83</v>
      </c>
      <c r="L651" s="210">
        <v>70</v>
      </c>
      <c r="M651" s="210"/>
      <c r="N651" s="210" t="s">
        <v>117</v>
      </c>
      <c r="O651" s="210"/>
      <c r="P651" s="210" t="s">
        <v>1799</v>
      </c>
      <c r="Q651" s="210" t="s">
        <v>129</v>
      </c>
      <c r="R651" s="210"/>
      <c r="S651" s="210" t="s">
        <v>111</v>
      </c>
      <c r="T651" s="210" t="s">
        <v>3532</v>
      </c>
      <c r="U651" s="115" t="s">
        <v>105</v>
      </c>
      <c r="V651" s="210" t="str">
        <f>IF(W651=0,"out of scope",(INDEX('CostModel Coef'!$C$17:$C$18,W651)))</f>
        <v>Elec</v>
      </c>
      <c r="W651" s="210">
        <v>2</v>
      </c>
      <c r="X651" s="210"/>
      <c r="Y651" s="116">
        <f>IFERROR(VLOOKUP(C651,LF_lamp!$A$8:$AI$68,35,0)*F651,0)</f>
        <v>8.86</v>
      </c>
      <c r="Z651" s="210"/>
      <c r="AA651" s="229">
        <f>VLOOKUP(D651,LF_Ballast!$A$8:$N$220,14,FALSE)</f>
        <v>1.125</v>
      </c>
      <c r="AB651" s="229" t="b">
        <f>VLOOKUP(D651,LF_Ballast!$A$8:$I$220,9,FALSE)="Dimming"</f>
        <v>0</v>
      </c>
      <c r="AC651" s="229" t="b">
        <f>VLOOKUP(D651,LF_Ballast!$A$8:$I$220,4,FALSE)="PS"</f>
        <v>0</v>
      </c>
      <c r="AD651" s="210"/>
      <c r="AE651" s="210">
        <f t="shared" si="101"/>
        <v>2</v>
      </c>
      <c r="AF651" s="184">
        <f t="shared" si="102"/>
        <v>0</v>
      </c>
      <c r="AG651" s="184">
        <f t="shared" si="103"/>
        <v>0</v>
      </c>
      <c r="AH651" s="184">
        <f>VLOOKUP($C651,LF_lamp!$A$8:$H$68,8,FALSE)*AE651</f>
        <v>64</v>
      </c>
      <c r="AI651" s="184">
        <f>VLOOKUP($C651,LF_lamp!$A$8:$H$68,8,FALSE)*AF651</f>
        <v>0</v>
      </c>
      <c r="AJ651" s="184">
        <f>VLOOKUP($C651,LF_lamp!$A$8:$H$68,8,FALSE)*AG651</f>
        <v>0</v>
      </c>
      <c r="AK651" s="184">
        <f t="shared" si="100"/>
        <v>1</v>
      </c>
      <c r="AL651" s="184">
        <f t="shared" si="104"/>
        <v>0</v>
      </c>
      <c r="AM651" s="184">
        <f t="shared" si="105"/>
        <v>0</v>
      </c>
      <c r="AN651" s="184"/>
      <c r="AO651" s="184">
        <f>IF($W651&gt;0,INDEX('CostModel Coef'!D$17:D$18,$W651),"")</f>
        <v>21.92</v>
      </c>
      <c r="AP651" s="184">
        <f>IF($W651&gt;0,INDEX('CostModel Coef'!E$17:E$18,$W651),"")</f>
        <v>0.161</v>
      </c>
      <c r="AQ651" s="184">
        <f>IF($W651&gt;0,INDEX('CostModel Coef'!F$17:F$18,$W651),"")</f>
        <v>19</v>
      </c>
      <c r="AR651" s="184">
        <f>IF($W651&gt;0,INDEX('CostModel Coef'!G$17:G$18,$W651),"")</f>
        <v>116</v>
      </c>
      <c r="AS651" s="184">
        <f>IF($W651&gt;0,INDEX('CostModel Coef'!H$17:H$18,$W651),"")</f>
        <v>-11.27</v>
      </c>
      <c r="AT651" s="184">
        <f>IF($W651&gt;0,INDEX('CostModel Coef'!I$17:I$18,$W651),"")</f>
        <v>0.74</v>
      </c>
      <c r="AU651" s="184">
        <f>IF($W651&gt;0,INDEX('CostModel Coef'!J$17:J$18,$W651),"")</f>
        <v>1.18</v>
      </c>
      <c r="AV651" s="184">
        <f>IF($W651&gt;0,INDEX('CostModel Coef'!K$17:K$18,$W651),"")</f>
        <v>31.59</v>
      </c>
      <c r="AW651" s="184">
        <f>IF($W651&gt;0,INDEX('CostModel Coef'!L$17:L$18,$W651),"")</f>
        <v>17.190000000000001</v>
      </c>
      <c r="AX651" s="184">
        <f>IF($W651&gt;0,INDEX('CostModel Coef'!M$17:M$18,$W651),"")</f>
        <v>0</v>
      </c>
      <c r="AY651" s="184">
        <f>IF($W651&gt;0,INDEX('CostModel Coef'!N$17:N$18,$W651),"")</f>
        <v>0</v>
      </c>
      <c r="AZ651" s="184">
        <f>IF($W651&gt;0,INDEX('CostModel Coef'!O$17:O$18,$W651),"")</f>
        <v>-10.14</v>
      </c>
      <c r="BA651" s="184"/>
      <c r="BB651" s="116">
        <f t="shared" si="109"/>
        <v>22.084000000000003</v>
      </c>
      <c r="BC651" s="116">
        <f t="shared" si="106"/>
        <v>0</v>
      </c>
      <c r="BD651" s="116">
        <f t="shared" si="107"/>
        <v>0</v>
      </c>
      <c r="BE651" s="210"/>
      <c r="BF651" s="196">
        <f t="shared" si="108"/>
        <v>30.94</v>
      </c>
      <c r="BG651" s="210"/>
      <c r="BH651" s="210"/>
    </row>
    <row r="652" spans="1:60" hidden="1">
      <c r="A652" s="210" t="s">
        <v>3533</v>
      </c>
      <c r="B652" s="210" t="s">
        <v>1317</v>
      </c>
      <c r="C652" s="210" t="s">
        <v>1281</v>
      </c>
      <c r="D652" s="210" t="s">
        <v>1563</v>
      </c>
      <c r="E652" s="210" t="s">
        <v>129</v>
      </c>
      <c r="F652" s="210">
        <v>4</v>
      </c>
      <c r="G652" s="210">
        <v>1</v>
      </c>
      <c r="H652" s="210">
        <v>4</v>
      </c>
      <c r="I652" s="210">
        <v>148</v>
      </c>
      <c r="J652" s="210"/>
      <c r="K652" s="210" t="s">
        <v>83</v>
      </c>
      <c r="L652" s="210">
        <v>148</v>
      </c>
      <c r="M652" s="210"/>
      <c r="N652" s="210" t="s">
        <v>117</v>
      </c>
      <c r="O652" s="210"/>
      <c r="P652" s="210" t="s">
        <v>1799</v>
      </c>
      <c r="Q652" s="210" t="s">
        <v>129</v>
      </c>
      <c r="R652" s="210"/>
      <c r="S652" s="210" t="s">
        <v>111</v>
      </c>
      <c r="T652" s="210" t="s">
        <v>3534</v>
      </c>
      <c r="U652" s="115" t="s">
        <v>105</v>
      </c>
      <c r="V652" s="210" t="str">
        <f>IF(W652=0,"out of scope",(INDEX('CostModel Coef'!$C$17:$C$18,W652)))</f>
        <v>Elec</v>
      </c>
      <c r="W652" s="210">
        <v>2</v>
      </c>
      <c r="X652" s="210"/>
      <c r="Y652" s="116">
        <f>IFERROR(VLOOKUP(C652,LF_lamp!$A$8:$AI$68,35,0)*F652,0)</f>
        <v>17.72</v>
      </c>
      <c r="Z652" s="210"/>
      <c r="AA652" s="229">
        <f>VLOOKUP(D652,LF_Ballast!$A$8:$N$220,14,FALSE)</f>
        <v>1.0249999999999999</v>
      </c>
      <c r="AB652" s="229" t="b">
        <f>VLOOKUP(D652,LF_Ballast!$A$8:$I$220,9,FALSE)="Dimming"</f>
        <v>0</v>
      </c>
      <c r="AC652" s="229" t="b">
        <f>VLOOKUP(D652,LF_Ballast!$A$8:$I$220,4,FALSE)="PS"</f>
        <v>1</v>
      </c>
      <c r="AD652" s="210"/>
      <c r="AE652" s="210">
        <f t="shared" si="101"/>
        <v>4</v>
      </c>
      <c r="AF652" s="184">
        <f t="shared" si="102"/>
        <v>0</v>
      </c>
      <c r="AG652" s="184">
        <f t="shared" si="103"/>
        <v>0</v>
      </c>
      <c r="AH652" s="184">
        <f>VLOOKUP($C652,LF_lamp!$A$8:$H$68,8,FALSE)*AE652</f>
        <v>128</v>
      </c>
      <c r="AI652" s="184">
        <f>VLOOKUP($C652,LF_lamp!$A$8:$H$68,8,FALSE)*AF652</f>
        <v>0</v>
      </c>
      <c r="AJ652" s="184">
        <f>VLOOKUP($C652,LF_lamp!$A$8:$H$68,8,FALSE)*AG652</f>
        <v>0</v>
      </c>
      <c r="AK652" s="184">
        <f t="shared" si="100"/>
        <v>1</v>
      </c>
      <c r="AL652" s="184">
        <f t="shared" si="104"/>
        <v>0</v>
      </c>
      <c r="AM652" s="184">
        <f t="shared" si="105"/>
        <v>0</v>
      </c>
      <c r="AN652" s="184"/>
      <c r="AO652" s="184">
        <f>IF($W652&gt;0,INDEX('CostModel Coef'!D$17:D$18,$W652),"")</f>
        <v>21.92</v>
      </c>
      <c r="AP652" s="184">
        <f>IF($W652&gt;0,INDEX('CostModel Coef'!E$17:E$18,$W652),"")</f>
        <v>0.161</v>
      </c>
      <c r="AQ652" s="184">
        <f>IF($W652&gt;0,INDEX('CostModel Coef'!F$17:F$18,$W652),"")</f>
        <v>19</v>
      </c>
      <c r="AR652" s="184">
        <f>IF($W652&gt;0,INDEX('CostModel Coef'!G$17:G$18,$W652),"")</f>
        <v>116</v>
      </c>
      <c r="AS652" s="184">
        <f>IF($W652&gt;0,INDEX('CostModel Coef'!H$17:H$18,$W652),"")</f>
        <v>-11.27</v>
      </c>
      <c r="AT652" s="184">
        <f>IF($W652&gt;0,INDEX('CostModel Coef'!I$17:I$18,$W652),"")</f>
        <v>0.74</v>
      </c>
      <c r="AU652" s="184">
        <f>IF($W652&gt;0,INDEX('CostModel Coef'!J$17:J$18,$W652),"")</f>
        <v>1.18</v>
      </c>
      <c r="AV652" s="184">
        <f>IF($W652&gt;0,INDEX('CostModel Coef'!K$17:K$18,$W652),"")</f>
        <v>31.59</v>
      </c>
      <c r="AW652" s="184">
        <f>IF($W652&gt;0,INDEX('CostModel Coef'!L$17:L$18,$W652),"")</f>
        <v>17.190000000000001</v>
      </c>
      <c r="AX652" s="184">
        <f>IF($W652&gt;0,INDEX('CostModel Coef'!M$17:M$18,$W652),"")</f>
        <v>0</v>
      </c>
      <c r="AY652" s="184">
        <f>IF($W652&gt;0,INDEX('CostModel Coef'!N$17:N$18,$W652),"")</f>
        <v>0</v>
      </c>
      <c r="AZ652" s="184">
        <f>IF($W652&gt;0,INDEX('CostModel Coef'!O$17:O$18,$W652),"")</f>
        <v>-10.14</v>
      </c>
      <c r="BA652" s="184"/>
      <c r="BB652" s="116">
        <f t="shared" si="109"/>
        <v>49.578000000000003</v>
      </c>
      <c r="BC652" s="116">
        <f t="shared" si="106"/>
        <v>0</v>
      </c>
      <c r="BD652" s="116">
        <f t="shared" si="107"/>
        <v>0</v>
      </c>
      <c r="BE652" s="210"/>
      <c r="BF652" s="196">
        <f t="shared" si="108"/>
        <v>67.3</v>
      </c>
      <c r="BG652" s="210"/>
      <c r="BH652" s="210"/>
    </row>
    <row r="653" spans="1:60" hidden="1">
      <c r="A653" s="210" t="s">
        <v>3535</v>
      </c>
      <c r="B653" s="210" t="s">
        <v>1317</v>
      </c>
      <c r="C653" s="210" t="s">
        <v>1281</v>
      </c>
      <c r="D653" s="210" t="s">
        <v>1563</v>
      </c>
      <c r="E653" s="210" t="s">
        <v>129</v>
      </c>
      <c r="F653" s="210">
        <v>4</v>
      </c>
      <c r="G653" s="210">
        <v>2</v>
      </c>
      <c r="H653" s="210">
        <v>2</v>
      </c>
      <c r="I653" s="210">
        <v>148</v>
      </c>
      <c r="J653" s="210"/>
      <c r="K653" s="210" t="s">
        <v>83</v>
      </c>
      <c r="L653" s="210">
        <v>148</v>
      </c>
      <c r="M653" s="210"/>
      <c r="N653" s="210" t="s">
        <v>117</v>
      </c>
      <c r="O653" s="210"/>
      <c r="P653" s="210" t="s">
        <v>1799</v>
      </c>
      <c r="Q653" s="210" t="s">
        <v>129</v>
      </c>
      <c r="R653" s="210"/>
      <c r="S653" s="210" t="s">
        <v>111</v>
      </c>
      <c r="T653" s="210" t="s">
        <v>3536</v>
      </c>
      <c r="U653" s="115" t="s">
        <v>105</v>
      </c>
      <c r="V653" s="210" t="str">
        <f>IF(W653=0,"out of scope",(INDEX('CostModel Coef'!$C$17:$C$18,W653)))</f>
        <v>Elec</v>
      </c>
      <c r="W653" s="210">
        <v>2</v>
      </c>
      <c r="X653" s="210"/>
      <c r="Y653" s="116">
        <f>IFERROR(VLOOKUP(C653,LF_lamp!$A$8:$AI$68,35,0)*F653,0)</f>
        <v>17.72</v>
      </c>
      <c r="Z653" s="210"/>
      <c r="AA653" s="229">
        <f>VLOOKUP(D653,LF_Ballast!$A$8:$N$220,14,FALSE)</f>
        <v>1.0249999999999999</v>
      </c>
      <c r="AB653" s="229" t="b">
        <f>VLOOKUP(D653,LF_Ballast!$A$8:$I$220,9,FALSE)="Dimming"</f>
        <v>0</v>
      </c>
      <c r="AC653" s="229" t="b">
        <f>VLOOKUP(D653,LF_Ballast!$A$8:$I$220,4,FALSE)="PS"</f>
        <v>1</v>
      </c>
      <c r="AD653" s="210"/>
      <c r="AE653" s="210">
        <f t="shared" si="101"/>
        <v>2</v>
      </c>
      <c r="AF653" s="184">
        <f t="shared" si="102"/>
        <v>0</v>
      </c>
      <c r="AG653" s="184">
        <f t="shared" si="103"/>
        <v>0</v>
      </c>
      <c r="AH653" s="184">
        <f>VLOOKUP($C653,LF_lamp!$A$8:$H$68,8,FALSE)*AE653</f>
        <v>64</v>
      </c>
      <c r="AI653" s="184">
        <f>VLOOKUP($C653,LF_lamp!$A$8:$H$68,8,FALSE)*AF653</f>
        <v>0</v>
      </c>
      <c r="AJ653" s="184">
        <f>VLOOKUP($C653,LF_lamp!$A$8:$H$68,8,FALSE)*AG653</f>
        <v>0</v>
      </c>
      <c r="AK653" s="184">
        <f t="shared" si="100"/>
        <v>2</v>
      </c>
      <c r="AL653" s="184">
        <f t="shared" si="104"/>
        <v>0</v>
      </c>
      <c r="AM653" s="184">
        <f t="shared" si="105"/>
        <v>0</v>
      </c>
      <c r="AN653" s="184"/>
      <c r="AO653" s="184">
        <f>IF($W653&gt;0,INDEX('CostModel Coef'!D$17:D$18,$W653),"")</f>
        <v>21.92</v>
      </c>
      <c r="AP653" s="184">
        <f>IF($W653&gt;0,INDEX('CostModel Coef'!E$17:E$18,$W653),"")</f>
        <v>0.161</v>
      </c>
      <c r="AQ653" s="184">
        <f>IF($W653&gt;0,INDEX('CostModel Coef'!F$17:F$18,$W653),"")</f>
        <v>19</v>
      </c>
      <c r="AR653" s="184">
        <f>IF($W653&gt;0,INDEX('CostModel Coef'!G$17:G$18,$W653),"")</f>
        <v>116</v>
      </c>
      <c r="AS653" s="184">
        <f>IF($W653&gt;0,INDEX('CostModel Coef'!H$17:H$18,$W653),"")</f>
        <v>-11.27</v>
      </c>
      <c r="AT653" s="184">
        <f>IF($W653&gt;0,INDEX('CostModel Coef'!I$17:I$18,$W653),"")</f>
        <v>0.74</v>
      </c>
      <c r="AU653" s="184">
        <f>IF($W653&gt;0,INDEX('CostModel Coef'!J$17:J$18,$W653),"")</f>
        <v>1.18</v>
      </c>
      <c r="AV653" s="184">
        <f>IF($W653&gt;0,INDEX('CostModel Coef'!K$17:K$18,$W653),"")</f>
        <v>31.59</v>
      </c>
      <c r="AW653" s="184">
        <f>IF($W653&gt;0,INDEX('CostModel Coef'!L$17:L$18,$W653),"")</f>
        <v>17.190000000000001</v>
      </c>
      <c r="AX653" s="184">
        <f>IF($W653&gt;0,INDEX('CostModel Coef'!M$17:M$18,$W653),"")</f>
        <v>0</v>
      </c>
      <c r="AY653" s="184">
        <f>IF($W653&gt;0,INDEX('CostModel Coef'!N$17:N$18,$W653),"")</f>
        <v>0</v>
      </c>
      <c r="AZ653" s="184">
        <f>IF($W653&gt;0,INDEX('CostModel Coef'!O$17:O$18,$W653),"")</f>
        <v>-10.14</v>
      </c>
      <c r="BA653" s="184"/>
      <c r="BB653" s="116">
        <f t="shared" si="109"/>
        <v>78.548000000000002</v>
      </c>
      <c r="BC653" s="116">
        <f t="shared" si="106"/>
        <v>0</v>
      </c>
      <c r="BD653" s="116">
        <f t="shared" si="107"/>
        <v>0</v>
      </c>
      <c r="BE653" s="210"/>
      <c r="BF653" s="196">
        <f t="shared" si="108"/>
        <v>96.27</v>
      </c>
      <c r="BG653" s="210"/>
      <c r="BH653" s="210"/>
    </row>
    <row r="654" spans="1:60" hidden="1">
      <c r="A654" s="210" t="s">
        <v>3537</v>
      </c>
      <c r="B654" s="210" t="s">
        <v>1317</v>
      </c>
      <c r="C654" s="210" t="s">
        <v>1281</v>
      </c>
      <c r="D654" s="210" t="s">
        <v>1608</v>
      </c>
      <c r="E654" s="210" t="s">
        <v>148</v>
      </c>
      <c r="F654" s="210">
        <v>4</v>
      </c>
      <c r="G654" s="210">
        <v>1</v>
      </c>
      <c r="H654" s="210">
        <v>4</v>
      </c>
      <c r="I654" s="210">
        <v>148</v>
      </c>
      <c r="J654" s="210"/>
      <c r="K654" s="210" t="s">
        <v>83</v>
      </c>
      <c r="L654" s="210">
        <v>148</v>
      </c>
      <c r="M654" s="210"/>
      <c r="N654" s="210" t="s">
        <v>117</v>
      </c>
      <c r="O654" s="210"/>
      <c r="P654" s="210" t="s">
        <v>1799</v>
      </c>
      <c r="Q654" s="210" t="s">
        <v>129</v>
      </c>
      <c r="R654" s="210"/>
      <c r="S654" s="210" t="s">
        <v>111</v>
      </c>
      <c r="T654" s="210" t="s">
        <v>3538</v>
      </c>
      <c r="U654" s="115" t="s">
        <v>105</v>
      </c>
      <c r="V654" s="210" t="str">
        <f>IF(W654=0,"out of scope",(INDEX('CostModel Coef'!$C$17:$C$18,W654)))</f>
        <v>Elec</v>
      </c>
      <c r="W654" s="210">
        <v>2</v>
      </c>
      <c r="X654" s="210"/>
      <c r="Y654" s="116">
        <f>IFERROR(VLOOKUP(C654,LF_lamp!$A$8:$AI$68,35,0)*F654,0)</f>
        <v>17.72</v>
      </c>
      <c r="Z654" s="210"/>
      <c r="AA654" s="229">
        <f>VLOOKUP(D654,LF_Ballast!$A$8:$N$220,14,FALSE)</f>
        <v>1.0249999999999999</v>
      </c>
      <c r="AB654" s="229" t="b">
        <f>VLOOKUP(D654,LF_Ballast!$A$8:$I$220,9,FALSE)="Dimming"</f>
        <v>1</v>
      </c>
      <c r="AC654" s="229" t="b">
        <f>VLOOKUP(D654,LF_Ballast!$A$8:$I$220,4,FALSE)="PS"</f>
        <v>1</v>
      </c>
      <c r="AD654" s="210"/>
      <c r="AE654" s="210">
        <f t="shared" si="101"/>
        <v>4</v>
      </c>
      <c r="AF654" s="184">
        <f t="shared" si="102"/>
        <v>0</v>
      </c>
      <c r="AG654" s="184">
        <f t="shared" si="103"/>
        <v>0</v>
      </c>
      <c r="AH654" s="184">
        <f>VLOOKUP($C654,LF_lamp!$A$8:$H$68,8,FALSE)*AE654</f>
        <v>128</v>
      </c>
      <c r="AI654" s="184">
        <f>VLOOKUP($C654,LF_lamp!$A$8:$H$68,8,FALSE)*AF654</f>
        <v>0</v>
      </c>
      <c r="AJ654" s="184">
        <f>VLOOKUP($C654,LF_lamp!$A$8:$H$68,8,FALSE)*AG654</f>
        <v>0</v>
      </c>
      <c r="AK654" s="184">
        <f t="shared" si="100"/>
        <v>1</v>
      </c>
      <c r="AL654" s="184">
        <f t="shared" si="104"/>
        <v>0</v>
      </c>
      <c r="AM654" s="184">
        <f t="shared" si="105"/>
        <v>0</v>
      </c>
      <c r="AN654" s="184"/>
      <c r="AO654" s="184">
        <f>IF($W654&gt;0,INDEX('CostModel Coef'!D$17:D$18,$W654),"")</f>
        <v>21.92</v>
      </c>
      <c r="AP654" s="184">
        <f>IF($W654&gt;0,INDEX('CostModel Coef'!E$17:E$18,$W654),"")</f>
        <v>0.161</v>
      </c>
      <c r="AQ654" s="184">
        <f>IF($W654&gt;0,INDEX('CostModel Coef'!F$17:F$18,$W654),"")</f>
        <v>19</v>
      </c>
      <c r="AR654" s="184">
        <f>IF($W654&gt;0,INDEX('CostModel Coef'!G$17:G$18,$W654),"")</f>
        <v>116</v>
      </c>
      <c r="AS654" s="184">
        <f>IF($W654&gt;0,INDEX('CostModel Coef'!H$17:H$18,$W654),"")</f>
        <v>-11.27</v>
      </c>
      <c r="AT654" s="184">
        <f>IF($W654&gt;0,INDEX('CostModel Coef'!I$17:I$18,$W654),"")</f>
        <v>0.74</v>
      </c>
      <c r="AU654" s="184">
        <f>IF($W654&gt;0,INDEX('CostModel Coef'!J$17:J$18,$W654),"")</f>
        <v>1.18</v>
      </c>
      <c r="AV654" s="184">
        <f>IF($W654&gt;0,INDEX('CostModel Coef'!K$17:K$18,$W654),"")</f>
        <v>31.59</v>
      </c>
      <c r="AW654" s="184">
        <f>IF($W654&gt;0,INDEX('CostModel Coef'!L$17:L$18,$W654),"")</f>
        <v>17.190000000000001</v>
      </c>
      <c r="AX654" s="184">
        <f>IF($W654&gt;0,INDEX('CostModel Coef'!M$17:M$18,$W654),"")</f>
        <v>0</v>
      </c>
      <c r="AY654" s="184">
        <f>IF($W654&gt;0,INDEX('CostModel Coef'!N$17:N$18,$W654),"")</f>
        <v>0</v>
      </c>
      <c r="AZ654" s="184">
        <f>IF($W654&gt;0,INDEX('CostModel Coef'!O$17:O$18,$W654),"")</f>
        <v>-10.14</v>
      </c>
      <c r="BA654" s="184"/>
      <c r="BB654" s="116">
        <f t="shared" si="109"/>
        <v>81.168000000000006</v>
      </c>
      <c r="BC654" s="116">
        <f t="shared" si="106"/>
        <v>0</v>
      </c>
      <c r="BD654" s="116">
        <f t="shared" si="107"/>
        <v>0</v>
      </c>
      <c r="BE654" s="210"/>
      <c r="BF654" s="196">
        <f t="shared" si="108"/>
        <v>98.89</v>
      </c>
      <c r="BG654" s="210"/>
      <c r="BH654" s="210"/>
    </row>
    <row r="655" spans="1:60" hidden="1">
      <c r="A655" s="210" t="s">
        <v>3539</v>
      </c>
      <c r="B655" s="210" t="s">
        <v>1317</v>
      </c>
      <c r="C655" s="210" t="s">
        <v>1281</v>
      </c>
      <c r="D655" s="210" t="s">
        <v>1608</v>
      </c>
      <c r="E655" s="210" t="s">
        <v>148</v>
      </c>
      <c r="F655" s="210">
        <v>4</v>
      </c>
      <c r="G655" s="210">
        <v>2</v>
      </c>
      <c r="H655" s="210">
        <v>2</v>
      </c>
      <c r="I655" s="210">
        <v>148</v>
      </c>
      <c r="J655" s="210"/>
      <c r="K655" s="210" t="s">
        <v>83</v>
      </c>
      <c r="L655" s="210">
        <v>148</v>
      </c>
      <c r="M655" s="210"/>
      <c r="N655" s="210" t="s">
        <v>117</v>
      </c>
      <c r="O655" s="210"/>
      <c r="P655" s="210" t="s">
        <v>1799</v>
      </c>
      <c r="Q655" s="210" t="s">
        <v>129</v>
      </c>
      <c r="R655" s="210"/>
      <c r="S655" s="210" t="s">
        <v>111</v>
      </c>
      <c r="T655" s="210" t="s">
        <v>3540</v>
      </c>
      <c r="U655" s="115" t="s">
        <v>105</v>
      </c>
      <c r="V655" s="210" t="str">
        <f>IF(W655=0,"out of scope",(INDEX('CostModel Coef'!$C$17:$C$18,W655)))</f>
        <v>Elec</v>
      </c>
      <c r="W655" s="210">
        <v>2</v>
      </c>
      <c r="X655" s="210"/>
      <c r="Y655" s="116">
        <f>IFERROR(VLOOKUP(C655,LF_lamp!$A$8:$AI$68,35,0)*F655,0)</f>
        <v>17.72</v>
      </c>
      <c r="Z655" s="210"/>
      <c r="AA655" s="229">
        <f>VLOOKUP(D655,LF_Ballast!$A$8:$N$220,14,FALSE)</f>
        <v>1.0249999999999999</v>
      </c>
      <c r="AB655" s="229" t="b">
        <f>VLOOKUP(D655,LF_Ballast!$A$8:$I$220,9,FALSE)="Dimming"</f>
        <v>1</v>
      </c>
      <c r="AC655" s="229" t="b">
        <f>VLOOKUP(D655,LF_Ballast!$A$8:$I$220,4,FALSE)="PS"</f>
        <v>1</v>
      </c>
      <c r="AD655" s="210"/>
      <c r="AE655" s="210">
        <f t="shared" si="101"/>
        <v>2</v>
      </c>
      <c r="AF655" s="184">
        <f t="shared" si="102"/>
        <v>0</v>
      </c>
      <c r="AG655" s="184">
        <f t="shared" si="103"/>
        <v>0</v>
      </c>
      <c r="AH655" s="184">
        <f>VLOOKUP($C655,LF_lamp!$A$8:$H$68,8,FALSE)*AE655</f>
        <v>64</v>
      </c>
      <c r="AI655" s="184">
        <f>VLOOKUP($C655,LF_lamp!$A$8:$H$68,8,FALSE)*AF655</f>
        <v>0</v>
      </c>
      <c r="AJ655" s="184">
        <f>VLOOKUP($C655,LF_lamp!$A$8:$H$68,8,FALSE)*AG655</f>
        <v>0</v>
      </c>
      <c r="AK655" s="184">
        <f t="shared" si="100"/>
        <v>2</v>
      </c>
      <c r="AL655" s="184">
        <f t="shared" si="104"/>
        <v>0</v>
      </c>
      <c r="AM655" s="184">
        <f t="shared" si="105"/>
        <v>0</v>
      </c>
      <c r="AN655" s="184"/>
      <c r="AO655" s="184">
        <f>IF($W655&gt;0,INDEX('CostModel Coef'!D$17:D$18,$W655),"")</f>
        <v>21.92</v>
      </c>
      <c r="AP655" s="184">
        <f>IF($W655&gt;0,INDEX('CostModel Coef'!E$17:E$18,$W655),"")</f>
        <v>0.161</v>
      </c>
      <c r="AQ655" s="184">
        <f>IF($W655&gt;0,INDEX('CostModel Coef'!F$17:F$18,$W655),"")</f>
        <v>19</v>
      </c>
      <c r="AR655" s="184">
        <f>IF($W655&gt;0,INDEX('CostModel Coef'!G$17:G$18,$W655),"")</f>
        <v>116</v>
      </c>
      <c r="AS655" s="184">
        <f>IF($W655&gt;0,INDEX('CostModel Coef'!H$17:H$18,$W655),"")</f>
        <v>-11.27</v>
      </c>
      <c r="AT655" s="184">
        <f>IF($W655&gt;0,INDEX('CostModel Coef'!I$17:I$18,$W655),"")</f>
        <v>0.74</v>
      </c>
      <c r="AU655" s="184">
        <f>IF($W655&gt;0,INDEX('CostModel Coef'!J$17:J$18,$W655),"")</f>
        <v>1.18</v>
      </c>
      <c r="AV655" s="184">
        <f>IF($W655&gt;0,INDEX('CostModel Coef'!K$17:K$18,$W655),"")</f>
        <v>31.59</v>
      </c>
      <c r="AW655" s="184">
        <f>IF($W655&gt;0,INDEX('CostModel Coef'!L$17:L$18,$W655),"")</f>
        <v>17.190000000000001</v>
      </c>
      <c r="AX655" s="184">
        <f>IF($W655&gt;0,INDEX('CostModel Coef'!M$17:M$18,$W655),"")</f>
        <v>0</v>
      </c>
      <c r="AY655" s="184">
        <f>IF($W655&gt;0,INDEX('CostModel Coef'!N$17:N$18,$W655),"")</f>
        <v>0</v>
      </c>
      <c r="AZ655" s="184">
        <f>IF($W655&gt;0,INDEX('CostModel Coef'!O$17:O$18,$W655),"")</f>
        <v>-10.14</v>
      </c>
      <c r="BA655" s="184"/>
      <c r="BB655" s="116">
        <f t="shared" si="109"/>
        <v>141.72800000000001</v>
      </c>
      <c r="BC655" s="116">
        <f t="shared" si="106"/>
        <v>0</v>
      </c>
      <c r="BD655" s="116">
        <f t="shared" si="107"/>
        <v>0</v>
      </c>
      <c r="BE655" s="210"/>
      <c r="BF655" s="196">
        <f t="shared" si="108"/>
        <v>159.44999999999999</v>
      </c>
      <c r="BG655" s="210"/>
      <c r="BH655" s="210"/>
    </row>
    <row r="656" spans="1:60" hidden="1">
      <c r="A656" s="210" t="s">
        <v>3541</v>
      </c>
      <c r="B656" s="210" t="s">
        <v>1317</v>
      </c>
      <c r="C656" s="210" t="s">
        <v>1281</v>
      </c>
      <c r="D656" s="210" t="s">
        <v>1608</v>
      </c>
      <c r="E656" s="210" t="s">
        <v>148</v>
      </c>
      <c r="F656" s="210">
        <v>3</v>
      </c>
      <c r="G656" s="210">
        <v>1.5</v>
      </c>
      <c r="H656" s="210">
        <v>2</v>
      </c>
      <c r="I656" s="210">
        <v>111</v>
      </c>
      <c r="J656" s="210"/>
      <c r="K656" s="210" t="s">
        <v>83</v>
      </c>
      <c r="L656" s="210">
        <v>111</v>
      </c>
      <c r="M656" s="210"/>
      <c r="N656" s="210" t="s">
        <v>117</v>
      </c>
      <c r="O656" s="210"/>
      <c r="P656" s="210" t="s">
        <v>1799</v>
      </c>
      <c r="Q656" s="210" t="s">
        <v>129</v>
      </c>
      <c r="R656" s="210"/>
      <c r="S656" s="210" t="s">
        <v>111</v>
      </c>
      <c r="T656" s="210" t="s">
        <v>3542</v>
      </c>
      <c r="U656" s="115" t="s">
        <v>105</v>
      </c>
      <c r="V656" s="210" t="str">
        <f>IF(W656=0,"out of scope",(INDEX('CostModel Coef'!$C$17:$C$18,W656)))</f>
        <v>Elec</v>
      </c>
      <c r="W656" s="210">
        <v>2</v>
      </c>
      <c r="X656" s="210"/>
      <c r="Y656" s="116">
        <f>IFERROR(VLOOKUP(C656,LF_lamp!$A$8:$AI$68,35,0)*F656,0)</f>
        <v>13.29</v>
      </c>
      <c r="Z656" s="210"/>
      <c r="AA656" s="229">
        <f>VLOOKUP(D656,LF_Ballast!$A$8:$N$220,14,FALSE)</f>
        <v>1.0249999999999999</v>
      </c>
      <c r="AB656" s="229" t="b">
        <f>VLOOKUP(D656,LF_Ballast!$A$8:$I$220,9,FALSE)="Dimming"</f>
        <v>1</v>
      </c>
      <c r="AC656" s="229" t="b">
        <f>VLOOKUP(D656,LF_Ballast!$A$8:$I$220,4,FALSE)="PS"</f>
        <v>1</v>
      </c>
      <c r="AD656" s="210"/>
      <c r="AE656" s="210">
        <f t="shared" si="101"/>
        <v>2</v>
      </c>
      <c r="AF656" s="184">
        <f t="shared" si="102"/>
        <v>0</v>
      </c>
      <c r="AG656" s="184">
        <f t="shared" si="103"/>
        <v>0</v>
      </c>
      <c r="AH656" s="184">
        <f>VLOOKUP($C656,LF_lamp!$A$8:$H$68,8,FALSE)*AE656</f>
        <v>64</v>
      </c>
      <c r="AI656" s="184">
        <f>VLOOKUP($C656,LF_lamp!$A$8:$H$68,8,FALSE)*AF656</f>
        <v>0</v>
      </c>
      <c r="AJ656" s="184">
        <f>VLOOKUP($C656,LF_lamp!$A$8:$H$68,8,FALSE)*AG656</f>
        <v>0</v>
      </c>
      <c r="AK656" s="184">
        <f t="shared" si="100"/>
        <v>1.5</v>
      </c>
      <c r="AL656" s="184">
        <f t="shared" si="104"/>
        <v>0</v>
      </c>
      <c r="AM656" s="184">
        <f t="shared" si="105"/>
        <v>0</v>
      </c>
      <c r="AN656" s="184"/>
      <c r="AO656" s="184">
        <f>IF($W656&gt;0,INDEX('CostModel Coef'!D$17:D$18,$W656),"")</f>
        <v>21.92</v>
      </c>
      <c r="AP656" s="184">
        <f>IF($W656&gt;0,INDEX('CostModel Coef'!E$17:E$18,$W656),"")</f>
        <v>0.161</v>
      </c>
      <c r="AQ656" s="184">
        <f>IF($W656&gt;0,INDEX('CostModel Coef'!F$17:F$18,$W656),"")</f>
        <v>19</v>
      </c>
      <c r="AR656" s="184">
        <f>IF($W656&gt;0,INDEX('CostModel Coef'!G$17:G$18,$W656),"")</f>
        <v>116</v>
      </c>
      <c r="AS656" s="184">
        <f>IF($W656&gt;0,INDEX('CostModel Coef'!H$17:H$18,$W656),"")</f>
        <v>-11.27</v>
      </c>
      <c r="AT656" s="184">
        <f>IF($W656&gt;0,INDEX('CostModel Coef'!I$17:I$18,$W656),"")</f>
        <v>0.74</v>
      </c>
      <c r="AU656" s="184">
        <f>IF($W656&gt;0,INDEX('CostModel Coef'!J$17:J$18,$W656),"")</f>
        <v>1.18</v>
      </c>
      <c r="AV656" s="184">
        <f>IF($W656&gt;0,INDEX('CostModel Coef'!K$17:K$18,$W656),"")</f>
        <v>31.59</v>
      </c>
      <c r="AW656" s="184">
        <f>IF($W656&gt;0,INDEX('CostModel Coef'!L$17:L$18,$W656),"")</f>
        <v>17.190000000000001</v>
      </c>
      <c r="AX656" s="184">
        <f>IF($W656&gt;0,INDEX('CostModel Coef'!M$17:M$18,$W656),"")</f>
        <v>0</v>
      </c>
      <c r="AY656" s="184">
        <f>IF($W656&gt;0,INDEX('CostModel Coef'!N$17:N$18,$W656),"")</f>
        <v>0</v>
      </c>
      <c r="AZ656" s="184">
        <f>IF($W656&gt;0,INDEX('CostModel Coef'!O$17:O$18,$W656),"")</f>
        <v>-10.14</v>
      </c>
      <c r="BA656" s="184"/>
      <c r="BB656" s="116">
        <f t="shared" si="109"/>
        <v>106.29600000000001</v>
      </c>
      <c r="BC656" s="116">
        <f t="shared" si="106"/>
        <v>0</v>
      </c>
      <c r="BD656" s="116">
        <f t="shared" si="107"/>
        <v>0</v>
      </c>
      <c r="BE656" s="210"/>
      <c r="BF656" s="196">
        <f t="shared" si="108"/>
        <v>119.59</v>
      </c>
      <c r="BG656" s="210"/>
      <c r="BH656" s="210"/>
    </row>
    <row r="657" spans="1:60" hidden="1">
      <c r="A657" s="210" t="s">
        <v>3543</v>
      </c>
      <c r="B657" s="210" t="s">
        <v>1317</v>
      </c>
      <c r="C657" s="210" t="s">
        <v>1281</v>
      </c>
      <c r="D657" s="210" t="s">
        <v>1608</v>
      </c>
      <c r="E657" s="210" t="s">
        <v>148</v>
      </c>
      <c r="F657" s="210">
        <v>3</v>
      </c>
      <c r="G657" s="210">
        <v>1</v>
      </c>
      <c r="H657" s="210">
        <v>3</v>
      </c>
      <c r="I657" s="210">
        <v>113</v>
      </c>
      <c r="J657" s="210"/>
      <c r="K657" s="210" t="s">
        <v>83</v>
      </c>
      <c r="L657" s="210">
        <v>113</v>
      </c>
      <c r="M657" s="210"/>
      <c r="N657" s="210" t="s">
        <v>117</v>
      </c>
      <c r="O657" s="210"/>
      <c r="P657" s="210" t="s">
        <v>1799</v>
      </c>
      <c r="Q657" s="210" t="s">
        <v>129</v>
      </c>
      <c r="R657" s="210"/>
      <c r="S657" s="210" t="s">
        <v>111</v>
      </c>
      <c r="T657" s="210" t="s">
        <v>3544</v>
      </c>
      <c r="U657" s="115" t="s">
        <v>105</v>
      </c>
      <c r="V657" s="210" t="str">
        <f>IF(W657=0,"out of scope",(INDEX('CostModel Coef'!$C$17:$C$18,W657)))</f>
        <v>Elec</v>
      </c>
      <c r="W657" s="210">
        <v>2</v>
      </c>
      <c r="X657" s="210"/>
      <c r="Y657" s="116">
        <f>IFERROR(VLOOKUP(C657,LF_lamp!$A$8:$AI$68,35,0)*F657,0)</f>
        <v>13.29</v>
      </c>
      <c r="Z657" s="210"/>
      <c r="AA657" s="229">
        <f>VLOOKUP(D657,LF_Ballast!$A$8:$N$220,14,FALSE)</f>
        <v>1.0249999999999999</v>
      </c>
      <c r="AB657" s="229" t="b">
        <f>VLOOKUP(D657,LF_Ballast!$A$8:$I$220,9,FALSE)="Dimming"</f>
        <v>1</v>
      </c>
      <c r="AC657" s="229" t="b">
        <f>VLOOKUP(D657,LF_Ballast!$A$8:$I$220,4,FALSE)="PS"</f>
        <v>1</v>
      </c>
      <c r="AD657" s="210"/>
      <c r="AE657" s="210">
        <f t="shared" si="101"/>
        <v>3</v>
      </c>
      <c r="AF657" s="184">
        <f t="shared" si="102"/>
        <v>0</v>
      </c>
      <c r="AG657" s="184">
        <f t="shared" si="103"/>
        <v>0</v>
      </c>
      <c r="AH657" s="184">
        <f>VLOOKUP($C657,LF_lamp!$A$8:$H$68,8,FALSE)*AE657</f>
        <v>96</v>
      </c>
      <c r="AI657" s="184">
        <f>VLOOKUP($C657,LF_lamp!$A$8:$H$68,8,FALSE)*AF657</f>
        <v>0</v>
      </c>
      <c r="AJ657" s="184">
        <f>VLOOKUP($C657,LF_lamp!$A$8:$H$68,8,FALSE)*AG657</f>
        <v>0</v>
      </c>
      <c r="AK657" s="184">
        <f t="shared" ref="AK657:AK720" si="110">IF(ISNUMBER($H657),$G657,1)</f>
        <v>1</v>
      </c>
      <c r="AL657" s="184">
        <f t="shared" si="104"/>
        <v>0</v>
      </c>
      <c r="AM657" s="184">
        <f t="shared" si="105"/>
        <v>0</v>
      </c>
      <c r="AN657" s="184"/>
      <c r="AO657" s="184">
        <f>IF($W657&gt;0,INDEX('CostModel Coef'!D$17:D$18,$W657),"")</f>
        <v>21.92</v>
      </c>
      <c r="AP657" s="184">
        <f>IF($W657&gt;0,INDEX('CostModel Coef'!E$17:E$18,$W657),"")</f>
        <v>0.161</v>
      </c>
      <c r="AQ657" s="184">
        <f>IF($W657&gt;0,INDEX('CostModel Coef'!F$17:F$18,$W657),"")</f>
        <v>19</v>
      </c>
      <c r="AR657" s="184">
        <f>IF($W657&gt;0,INDEX('CostModel Coef'!G$17:G$18,$W657),"")</f>
        <v>116</v>
      </c>
      <c r="AS657" s="184">
        <f>IF($W657&gt;0,INDEX('CostModel Coef'!H$17:H$18,$W657),"")</f>
        <v>-11.27</v>
      </c>
      <c r="AT657" s="184">
        <f>IF($W657&gt;0,INDEX('CostModel Coef'!I$17:I$18,$W657),"")</f>
        <v>0.74</v>
      </c>
      <c r="AU657" s="184">
        <f>IF($W657&gt;0,INDEX('CostModel Coef'!J$17:J$18,$W657),"")</f>
        <v>1.18</v>
      </c>
      <c r="AV657" s="184">
        <f>IF($W657&gt;0,INDEX('CostModel Coef'!K$17:K$18,$W657),"")</f>
        <v>31.59</v>
      </c>
      <c r="AW657" s="184">
        <f>IF($W657&gt;0,INDEX('CostModel Coef'!L$17:L$18,$W657),"")</f>
        <v>17.190000000000001</v>
      </c>
      <c r="AX657" s="184">
        <f>IF($W657&gt;0,INDEX('CostModel Coef'!M$17:M$18,$W657),"")</f>
        <v>0</v>
      </c>
      <c r="AY657" s="184">
        <f>IF($W657&gt;0,INDEX('CostModel Coef'!N$17:N$18,$W657),"")</f>
        <v>0</v>
      </c>
      <c r="AZ657" s="184">
        <f>IF($W657&gt;0,INDEX('CostModel Coef'!O$17:O$18,$W657),"")</f>
        <v>-10.14</v>
      </c>
      <c r="BA657" s="184"/>
      <c r="BB657" s="116">
        <f t="shared" si="109"/>
        <v>76.016000000000005</v>
      </c>
      <c r="BC657" s="116">
        <f t="shared" si="106"/>
        <v>0</v>
      </c>
      <c r="BD657" s="116">
        <f t="shared" si="107"/>
        <v>0</v>
      </c>
      <c r="BE657" s="210"/>
      <c r="BF657" s="196">
        <f t="shared" si="108"/>
        <v>89.31</v>
      </c>
      <c r="BG657" s="210"/>
      <c r="BH657" s="210"/>
    </row>
    <row r="658" spans="1:60" hidden="1">
      <c r="A658" s="210" t="s">
        <v>3545</v>
      </c>
      <c r="B658" s="210" t="s">
        <v>3546</v>
      </c>
      <c r="C658" s="210" t="s">
        <v>1281</v>
      </c>
      <c r="D658" s="210" t="s">
        <v>1608</v>
      </c>
      <c r="E658" s="210" t="s">
        <v>148</v>
      </c>
      <c r="F658" s="210">
        <v>1</v>
      </c>
      <c r="G658" s="210">
        <v>1</v>
      </c>
      <c r="H658" s="210">
        <v>1</v>
      </c>
      <c r="I658" s="210">
        <v>40</v>
      </c>
      <c r="J658" s="210"/>
      <c r="K658" s="210" t="s">
        <v>83</v>
      </c>
      <c r="L658" s="210">
        <v>40</v>
      </c>
      <c r="M658" s="210"/>
      <c r="N658" s="210" t="s">
        <v>117</v>
      </c>
      <c r="O658" s="210"/>
      <c r="P658" s="210" t="s">
        <v>1799</v>
      </c>
      <c r="Q658" s="210" t="s">
        <v>129</v>
      </c>
      <c r="R658" s="210"/>
      <c r="S658" s="210" t="s">
        <v>111</v>
      </c>
      <c r="T658" s="210" t="s">
        <v>3547</v>
      </c>
      <c r="U658" s="115" t="s">
        <v>105</v>
      </c>
      <c r="V658" s="210" t="str">
        <f>IF(W658=0,"out of scope",(INDEX('CostModel Coef'!$C$17:$C$18,W658)))</f>
        <v>Elec</v>
      </c>
      <c r="W658" s="210">
        <v>2</v>
      </c>
      <c r="X658" s="210"/>
      <c r="Y658" s="116">
        <f>IFERROR(VLOOKUP(C658,LF_lamp!$A$8:$AI$68,35,0)*F658,0)</f>
        <v>4.43</v>
      </c>
      <c r="Z658" s="210"/>
      <c r="AA658" s="229">
        <f>VLOOKUP(D658,LF_Ballast!$A$8:$N$220,14,FALSE)</f>
        <v>1.0249999999999999</v>
      </c>
      <c r="AB658" s="229" t="b">
        <f>VLOOKUP(D658,LF_Ballast!$A$8:$I$220,9,FALSE)="Dimming"</f>
        <v>1</v>
      </c>
      <c r="AC658" s="229" t="b">
        <f>VLOOKUP(D658,LF_Ballast!$A$8:$I$220,4,FALSE)="PS"</f>
        <v>1</v>
      </c>
      <c r="AD658" s="210"/>
      <c r="AE658" s="210">
        <f t="shared" si="101"/>
        <v>1</v>
      </c>
      <c r="AF658" s="184">
        <f t="shared" si="102"/>
        <v>0</v>
      </c>
      <c r="AG658" s="184">
        <f t="shared" si="103"/>
        <v>0</v>
      </c>
      <c r="AH658" s="184">
        <f>VLOOKUP($C658,LF_lamp!$A$8:$H$68,8,FALSE)*AE658</f>
        <v>32</v>
      </c>
      <c r="AI658" s="184">
        <f>VLOOKUP($C658,LF_lamp!$A$8:$H$68,8,FALSE)*AF658</f>
        <v>0</v>
      </c>
      <c r="AJ658" s="184">
        <f>VLOOKUP($C658,LF_lamp!$A$8:$H$68,8,FALSE)*AG658</f>
        <v>0</v>
      </c>
      <c r="AK658" s="184">
        <f t="shared" si="110"/>
        <v>1</v>
      </c>
      <c r="AL658" s="184">
        <f t="shared" si="104"/>
        <v>0</v>
      </c>
      <c r="AM658" s="184">
        <f t="shared" si="105"/>
        <v>0</v>
      </c>
      <c r="AN658" s="184"/>
      <c r="AO658" s="184">
        <f>IF($W658&gt;0,INDEX('CostModel Coef'!D$17:D$18,$W658),"")</f>
        <v>21.92</v>
      </c>
      <c r="AP658" s="184">
        <f>IF($W658&gt;0,INDEX('CostModel Coef'!E$17:E$18,$W658),"")</f>
        <v>0.161</v>
      </c>
      <c r="AQ658" s="184">
        <f>IF($W658&gt;0,INDEX('CostModel Coef'!F$17:F$18,$W658),"")</f>
        <v>19</v>
      </c>
      <c r="AR658" s="184">
        <f>IF($W658&gt;0,INDEX('CostModel Coef'!G$17:G$18,$W658),"")</f>
        <v>116</v>
      </c>
      <c r="AS658" s="184">
        <f>IF($W658&gt;0,INDEX('CostModel Coef'!H$17:H$18,$W658),"")</f>
        <v>-11.27</v>
      </c>
      <c r="AT658" s="184">
        <f>IF($W658&gt;0,INDEX('CostModel Coef'!I$17:I$18,$W658),"")</f>
        <v>0.74</v>
      </c>
      <c r="AU658" s="184">
        <f>IF($W658&gt;0,INDEX('CostModel Coef'!J$17:J$18,$W658),"")</f>
        <v>1.18</v>
      </c>
      <c r="AV658" s="184">
        <f>IF($W658&gt;0,INDEX('CostModel Coef'!K$17:K$18,$W658),"")</f>
        <v>31.59</v>
      </c>
      <c r="AW658" s="184">
        <f>IF($W658&gt;0,INDEX('CostModel Coef'!L$17:L$18,$W658),"")</f>
        <v>17.190000000000001</v>
      </c>
      <c r="AX658" s="184">
        <f>IF($W658&gt;0,INDEX('CostModel Coef'!M$17:M$18,$W658),"")</f>
        <v>0</v>
      </c>
      <c r="AY658" s="184">
        <f>IF($W658&gt;0,INDEX('CostModel Coef'!N$17:N$18,$W658),"")</f>
        <v>0</v>
      </c>
      <c r="AZ658" s="184">
        <f>IF($W658&gt;0,INDEX('CostModel Coef'!O$17:O$18,$W658),"")</f>
        <v>-10.14</v>
      </c>
      <c r="BA658" s="184"/>
      <c r="BB658" s="116">
        <f t="shared" si="109"/>
        <v>65.712000000000003</v>
      </c>
      <c r="BC658" s="116">
        <f t="shared" si="106"/>
        <v>0</v>
      </c>
      <c r="BD658" s="116">
        <f t="shared" si="107"/>
        <v>0</v>
      </c>
      <c r="BE658" s="210"/>
      <c r="BF658" s="196">
        <f t="shared" si="108"/>
        <v>70.14</v>
      </c>
      <c r="BG658" s="210"/>
      <c r="BH658" s="210"/>
    </row>
    <row r="659" spans="1:60" hidden="1">
      <c r="A659" s="210" t="s">
        <v>3548</v>
      </c>
      <c r="B659" s="210" t="s">
        <v>1317</v>
      </c>
      <c r="C659" s="210" t="s">
        <v>1281</v>
      </c>
      <c r="D659" s="210" t="s">
        <v>1608</v>
      </c>
      <c r="E659" s="210" t="s">
        <v>148</v>
      </c>
      <c r="F659" s="210">
        <v>2</v>
      </c>
      <c r="G659" s="210">
        <v>1</v>
      </c>
      <c r="H659" s="210">
        <v>2</v>
      </c>
      <c r="I659" s="210">
        <v>74</v>
      </c>
      <c r="J659" s="210"/>
      <c r="K659" s="210" t="s">
        <v>83</v>
      </c>
      <c r="L659" s="210">
        <v>74</v>
      </c>
      <c r="M659" s="210"/>
      <c r="N659" s="210" t="s">
        <v>117</v>
      </c>
      <c r="O659" s="210"/>
      <c r="P659" s="210" t="s">
        <v>1799</v>
      </c>
      <c r="Q659" s="210" t="s">
        <v>129</v>
      </c>
      <c r="R659" s="210"/>
      <c r="S659" s="210" t="s">
        <v>111</v>
      </c>
      <c r="T659" s="210" t="s">
        <v>3549</v>
      </c>
      <c r="U659" s="115" t="s">
        <v>105</v>
      </c>
      <c r="V659" s="210" t="str">
        <f>IF(W659=0,"out of scope",(INDEX('CostModel Coef'!$C$17:$C$18,W659)))</f>
        <v>Elec</v>
      </c>
      <c r="W659" s="210">
        <v>2</v>
      </c>
      <c r="X659" s="210"/>
      <c r="Y659" s="116">
        <f>IFERROR(VLOOKUP(C659,LF_lamp!$A$8:$AI$68,35,0)*F659,0)</f>
        <v>8.86</v>
      </c>
      <c r="Z659" s="210"/>
      <c r="AA659" s="229">
        <f>VLOOKUP(D659,LF_Ballast!$A$8:$N$220,14,FALSE)</f>
        <v>1.0249999999999999</v>
      </c>
      <c r="AB659" s="229" t="b">
        <f>VLOOKUP(D659,LF_Ballast!$A$8:$I$220,9,FALSE)="Dimming"</f>
        <v>1</v>
      </c>
      <c r="AC659" s="229" t="b">
        <f>VLOOKUP(D659,LF_Ballast!$A$8:$I$220,4,FALSE)="PS"</f>
        <v>1</v>
      </c>
      <c r="AD659" s="210"/>
      <c r="AE659" s="210">
        <f t="shared" si="101"/>
        <v>2</v>
      </c>
      <c r="AF659" s="184">
        <f t="shared" si="102"/>
        <v>0</v>
      </c>
      <c r="AG659" s="184">
        <f t="shared" si="103"/>
        <v>0</v>
      </c>
      <c r="AH659" s="184">
        <f>VLOOKUP($C659,LF_lamp!$A$8:$H$68,8,FALSE)*AE659</f>
        <v>64</v>
      </c>
      <c r="AI659" s="184">
        <f>VLOOKUP($C659,LF_lamp!$A$8:$H$68,8,FALSE)*AF659</f>
        <v>0</v>
      </c>
      <c r="AJ659" s="184">
        <f>VLOOKUP($C659,LF_lamp!$A$8:$H$68,8,FALSE)*AG659</f>
        <v>0</v>
      </c>
      <c r="AK659" s="184">
        <f t="shared" si="110"/>
        <v>1</v>
      </c>
      <c r="AL659" s="184">
        <f t="shared" si="104"/>
        <v>0</v>
      </c>
      <c r="AM659" s="184">
        <f t="shared" si="105"/>
        <v>0</v>
      </c>
      <c r="AN659" s="184"/>
      <c r="AO659" s="184">
        <f>IF($W659&gt;0,INDEX('CostModel Coef'!D$17:D$18,$W659),"")</f>
        <v>21.92</v>
      </c>
      <c r="AP659" s="184">
        <f>IF($W659&gt;0,INDEX('CostModel Coef'!E$17:E$18,$W659),"")</f>
        <v>0.161</v>
      </c>
      <c r="AQ659" s="184">
        <f>IF($W659&gt;0,INDEX('CostModel Coef'!F$17:F$18,$W659),"")</f>
        <v>19</v>
      </c>
      <c r="AR659" s="184">
        <f>IF($W659&gt;0,INDEX('CostModel Coef'!G$17:G$18,$W659),"")</f>
        <v>116</v>
      </c>
      <c r="AS659" s="184">
        <f>IF($W659&gt;0,INDEX('CostModel Coef'!H$17:H$18,$W659),"")</f>
        <v>-11.27</v>
      </c>
      <c r="AT659" s="184">
        <f>IF($W659&gt;0,INDEX('CostModel Coef'!I$17:I$18,$W659),"")</f>
        <v>0.74</v>
      </c>
      <c r="AU659" s="184">
        <f>IF($W659&gt;0,INDEX('CostModel Coef'!J$17:J$18,$W659),"")</f>
        <v>1.18</v>
      </c>
      <c r="AV659" s="184">
        <f>IF($W659&gt;0,INDEX('CostModel Coef'!K$17:K$18,$W659),"")</f>
        <v>31.59</v>
      </c>
      <c r="AW659" s="184">
        <f>IF($W659&gt;0,INDEX('CostModel Coef'!L$17:L$18,$W659),"")</f>
        <v>17.190000000000001</v>
      </c>
      <c r="AX659" s="184">
        <f>IF($W659&gt;0,INDEX('CostModel Coef'!M$17:M$18,$W659),"")</f>
        <v>0</v>
      </c>
      <c r="AY659" s="184">
        <f>IF($W659&gt;0,INDEX('CostModel Coef'!N$17:N$18,$W659),"")</f>
        <v>0</v>
      </c>
      <c r="AZ659" s="184">
        <f>IF($W659&gt;0,INDEX('CostModel Coef'!O$17:O$18,$W659),"")</f>
        <v>-10.14</v>
      </c>
      <c r="BA659" s="184"/>
      <c r="BB659" s="116">
        <f t="shared" si="109"/>
        <v>70.864000000000004</v>
      </c>
      <c r="BC659" s="116">
        <f t="shared" si="106"/>
        <v>0</v>
      </c>
      <c r="BD659" s="116">
        <f t="shared" si="107"/>
        <v>0</v>
      </c>
      <c r="BE659" s="210"/>
      <c r="BF659" s="196">
        <f t="shared" si="108"/>
        <v>79.72</v>
      </c>
      <c r="BG659" s="210"/>
      <c r="BH659" s="210"/>
    </row>
    <row r="660" spans="1:60" hidden="1">
      <c r="A660" s="210" t="s">
        <v>3550</v>
      </c>
      <c r="B660" s="210" t="s">
        <v>1317</v>
      </c>
      <c r="C660" s="210" t="s">
        <v>1281</v>
      </c>
      <c r="D660" s="210" t="s">
        <v>1563</v>
      </c>
      <c r="E660" s="210" t="s">
        <v>129</v>
      </c>
      <c r="F660" s="210">
        <v>3</v>
      </c>
      <c r="G660" s="210">
        <v>1</v>
      </c>
      <c r="H660" s="210">
        <v>3</v>
      </c>
      <c r="I660" s="210">
        <v>110</v>
      </c>
      <c r="J660" s="210"/>
      <c r="K660" s="210" t="s">
        <v>83</v>
      </c>
      <c r="L660" s="210">
        <v>110</v>
      </c>
      <c r="M660" s="210"/>
      <c r="N660" s="210" t="s">
        <v>117</v>
      </c>
      <c r="O660" s="210"/>
      <c r="P660" s="210" t="s">
        <v>1799</v>
      </c>
      <c r="Q660" s="210" t="s">
        <v>129</v>
      </c>
      <c r="R660" s="210"/>
      <c r="S660" s="210" t="s">
        <v>111</v>
      </c>
      <c r="T660" s="210" t="s">
        <v>3551</v>
      </c>
      <c r="U660" s="115" t="s">
        <v>105</v>
      </c>
      <c r="V660" s="210" t="str">
        <f>IF(W660=0,"out of scope",(INDEX('CostModel Coef'!$C$17:$C$18,W660)))</f>
        <v>Elec</v>
      </c>
      <c r="W660" s="210">
        <v>2</v>
      </c>
      <c r="X660" s="210"/>
      <c r="Y660" s="116">
        <f>IFERROR(VLOOKUP(C660,LF_lamp!$A$8:$AI$68,35,0)*F660,0)</f>
        <v>13.29</v>
      </c>
      <c r="Z660" s="210"/>
      <c r="AA660" s="229">
        <f>VLOOKUP(D660,LF_Ballast!$A$8:$N$220,14,FALSE)</f>
        <v>1.0249999999999999</v>
      </c>
      <c r="AB660" s="229" t="b">
        <f>VLOOKUP(D660,LF_Ballast!$A$8:$I$220,9,FALSE)="Dimming"</f>
        <v>0</v>
      </c>
      <c r="AC660" s="229" t="b">
        <f>VLOOKUP(D660,LF_Ballast!$A$8:$I$220,4,FALSE)="PS"</f>
        <v>1</v>
      </c>
      <c r="AD660" s="210"/>
      <c r="AE660" s="210">
        <f t="shared" si="101"/>
        <v>3</v>
      </c>
      <c r="AF660" s="184">
        <f t="shared" si="102"/>
        <v>0</v>
      </c>
      <c r="AG660" s="184">
        <f t="shared" si="103"/>
        <v>0</v>
      </c>
      <c r="AH660" s="184">
        <f>VLOOKUP($C660,LF_lamp!$A$8:$H$68,8,FALSE)*AE660</f>
        <v>96</v>
      </c>
      <c r="AI660" s="184">
        <f>VLOOKUP($C660,LF_lamp!$A$8:$H$68,8,FALSE)*AF660</f>
        <v>0</v>
      </c>
      <c r="AJ660" s="184">
        <f>VLOOKUP($C660,LF_lamp!$A$8:$H$68,8,FALSE)*AG660</f>
        <v>0</v>
      </c>
      <c r="AK660" s="184">
        <f t="shared" si="110"/>
        <v>1</v>
      </c>
      <c r="AL660" s="184">
        <f t="shared" si="104"/>
        <v>0</v>
      </c>
      <c r="AM660" s="184">
        <f t="shared" si="105"/>
        <v>0</v>
      </c>
      <c r="AN660" s="184"/>
      <c r="AO660" s="184">
        <f>IF($W660&gt;0,INDEX('CostModel Coef'!D$17:D$18,$W660),"")</f>
        <v>21.92</v>
      </c>
      <c r="AP660" s="184">
        <f>IF($W660&gt;0,INDEX('CostModel Coef'!E$17:E$18,$W660),"")</f>
        <v>0.161</v>
      </c>
      <c r="AQ660" s="184">
        <f>IF($W660&gt;0,INDEX('CostModel Coef'!F$17:F$18,$W660),"")</f>
        <v>19</v>
      </c>
      <c r="AR660" s="184">
        <f>IF($W660&gt;0,INDEX('CostModel Coef'!G$17:G$18,$W660),"")</f>
        <v>116</v>
      </c>
      <c r="AS660" s="184">
        <f>IF($W660&gt;0,INDEX('CostModel Coef'!H$17:H$18,$W660),"")</f>
        <v>-11.27</v>
      </c>
      <c r="AT660" s="184">
        <f>IF($W660&gt;0,INDEX('CostModel Coef'!I$17:I$18,$W660),"")</f>
        <v>0.74</v>
      </c>
      <c r="AU660" s="184">
        <f>IF($W660&gt;0,INDEX('CostModel Coef'!J$17:J$18,$W660),"")</f>
        <v>1.18</v>
      </c>
      <c r="AV660" s="184">
        <f>IF($W660&gt;0,INDEX('CostModel Coef'!K$17:K$18,$W660),"")</f>
        <v>31.59</v>
      </c>
      <c r="AW660" s="184">
        <f>IF($W660&gt;0,INDEX('CostModel Coef'!L$17:L$18,$W660),"")</f>
        <v>17.190000000000001</v>
      </c>
      <c r="AX660" s="184">
        <f>IF($W660&gt;0,INDEX('CostModel Coef'!M$17:M$18,$W660),"")</f>
        <v>0</v>
      </c>
      <c r="AY660" s="184">
        <f>IF($W660&gt;0,INDEX('CostModel Coef'!N$17:N$18,$W660),"")</f>
        <v>0</v>
      </c>
      <c r="AZ660" s="184">
        <f>IF($W660&gt;0,INDEX('CostModel Coef'!O$17:O$18,$W660),"")</f>
        <v>-10.14</v>
      </c>
      <c r="BA660" s="184"/>
      <c r="BB660" s="116">
        <f t="shared" si="109"/>
        <v>44.426000000000002</v>
      </c>
      <c r="BC660" s="116">
        <f t="shared" si="106"/>
        <v>0</v>
      </c>
      <c r="BD660" s="116">
        <f t="shared" si="107"/>
        <v>0</v>
      </c>
      <c r="BE660" s="210"/>
      <c r="BF660" s="196">
        <f t="shared" si="108"/>
        <v>57.72</v>
      </c>
      <c r="BG660" s="210"/>
      <c r="BH660" s="210"/>
    </row>
    <row r="661" spans="1:60" hidden="1">
      <c r="A661" s="210" t="s">
        <v>3552</v>
      </c>
      <c r="B661" s="210" t="s">
        <v>1317</v>
      </c>
      <c r="C661" s="210" t="s">
        <v>1281</v>
      </c>
      <c r="D661" s="210" t="s">
        <v>1563</v>
      </c>
      <c r="E661" s="210" t="s">
        <v>129</v>
      </c>
      <c r="F661" s="210">
        <v>3</v>
      </c>
      <c r="G661" s="210">
        <v>1.5</v>
      </c>
      <c r="H661" s="210">
        <v>2</v>
      </c>
      <c r="I661" s="210">
        <v>111</v>
      </c>
      <c r="J661" s="210"/>
      <c r="K661" s="210" t="s">
        <v>83</v>
      </c>
      <c r="L661" s="210">
        <v>111</v>
      </c>
      <c r="M661" s="210"/>
      <c r="N661" s="210" t="s">
        <v>117</v>
      </c>
      <c r="O661" s="210"/>
      <c r="P661" s="210" t="s">
        <v>1799</v>
      </c>
      <c r="Q661" s="210" t="s">
        <v>129</v>
      </c>
      <c r="R661" s="210"/>
      <c r="S661" s="210" t="s">
        <v>111</v>
      </c>
      <c r="T661" s="210" t="s">
        <v>3553</v>
      </c>
      <c r="U661" s="115" t="s">
        <v>105</v>
      </c>
      <c r="V661" s="210" t="str">
        <f>IF(W661=0,"out of scope",(INDEX('CostModel Coef'!$C$17:$C$18,W661)))</f>
        <v>Elec</v>
      </c>
      <c r="W661" s="210">
        <v>2</v>
      </c>
      <c r="X661" s="210"/>
      <c r="Y661" s="116">
        <f>IFERROR(VLOOKUP(C661,LF_lamp!$A$8:$AI$68,35,0)*F661,0)</f>
        <v>13.29</v>
      </c>
      <c r="Z661" s="210"/>
      <c r="AA661" s="229">
        <f>VLOOKUP(D661,LF_Ballast!$A$8:$N$220,14,FALSE)</f>
        <v>1.0249999999999999</v>
      </c>
      <c r="AB661" s="229" t="b">
        <f>VLOOKUP(D661,LF_Ballast!$A$8:$I$220,9,FALSE)="Dimming"</f>
        <v>0</v>
      </c>
      <c r="AC661" s="229" t="b">
        <f>VLOOKUP(D661,LF_Ballast!$A$8:$I$220,4,FALSE)="PS"</f>
        <v>1</v>
      </c>
      <c r="AD661" s="210"/>
      <c r="AE661" s="210">
        <f t="shared" si="101"/>
        <v>2</v>
      </c>
      <c r="AF661" s="184">
        <f t="shared" si="102"/>
        <v>0</v>
      </c>
      <c r="AG661" s="184">
        <f t="shared" si="103"/>
        <v>0</v>
      </c>
      <c r="AH661" s="184">
        <f>VLOOKUP($C661,LF_lamp!$A$8:$H$68,8,FALSE)*AE661</f>
        <v>64</v>
      </c>
      <c r="AI661" s="184">
        <f>VLOOKUP($C661,LF_lamp!$A$8:$H$68,8,FALSE)*AF661</f>
        <v>0</v>
      </c>
      <c r="AJ661" s="184">
        <f>VLOOKUP($C661,LF_lamp!$A$8:$H$68,8,FALSE)*AG661</f>
        <v>0</v>
      </c>
      <c r="AK661" s="184">
        <f t="shared" si="110"/>
        <v>1.5</v>
      </c>
      <c r="AL661" s="184">
        <f t="shared" si="104"/>
        <v>0</v>
      </c>
      <c r="AM661" s="184">
        <f t="shared" si="105"/>
        <v>0</v>
      </c>
      <c r="AN661" s="184"/>
      <c r="AO661" s="184">
        <f>IF($W661&gt;0,INDEX('CostModel Coef'!D$17:D$18,$W661),"")</f>
        <v>21.92</v>
      </c>
      <c r="AP661" s="184">
        <f>IF($W661&gt;0,INDEX('CostModel Coef'!E$17:E$18,$W661),"")</f>
        <v>0.161</v>
      </c>
      <c r="AQ661" s="184">
        <f>IF($W661&gt;0,INDEX('CostModel Coef'!F$17:F$18,$W661),"")</f>
        <v>19</v>
      </c>
      <c r="AR661" s="184">
        <f>IF($W661&gt;0,INDEX('CostModel Coef'!G$17:G$18,$W661),"")</f>
        <v>116</v>
      </c>
      <c r="AS661" s="184">
        <f>IF($W661&gt;0,INDEX('CostModel Coef'!H$17:H$18,$W661),"")</f>
        <v>-11.27</v>
      </c>
      <c r="AT661" s="184">
        <f>IF($W661&gt;0,INDEX('CostModel Coef'!I$17:I$18,$W661),"")</f>
        <v>0.74</v>
      </c>
      <c r="AU661" s="184">
        <f>IF($W661&gt;0,INDEX('CostModel Coef'!J$17:J$18,$W661),"")</f>
        <v>1.18</v>
      </c>
      <c r="AV661" s="184">
        <f>IF($W661&gt;0,INDEX('CostModel Coef'!K$17:K$18,$W661),"")</f>
        <v>31.59</v>
      </c>
      <c r="AW661" s="184">
        <f>IF($W661&gt;0,INDEX('CostModel Coef'!L$17:L$18,$W661),"")</f>
        <v>17.190000000000001</v>
      </c>
      <c r="AX661" s="184">
        <f>IF($W661&gt;0,INDEX('CostModel Coef'!M$17:M$18,$W661),"")</f>
        <v>0</v>
      </c>
      <c r="AY661" s="184">
        <f>IF($W661&gt;0,INDEX('CostModel Coef'!N$17:N$18,$W661),"")</f>
        <v>0</v>
      </c>
      <c r="AZ661" s="184">
        <f>IF($W661&gt;0,INDEX('CostModel Coef'!O$17:O$18,$W661),"")</f>
        <v>-10.14</v>
      </c>
      <c r="BA661" s="184"/>
      <c r="BB661" s="116">
        <f t="shared" si="109"/>
        <v>58.911000000000001</v>
      </c>
      <c r="BC661" s="116">
        <f t="shared" si="106"/>
        <v>0</v>
      </c>
      <c r="BD661" s="116">
        <f t="shared" si="107"/>
        <v>0</v>
      </c>
      <c r="BE661" s="210"/>
      <c r="BF661" s="196">
        <f t="shared" si="108"/>
        <v>72.2</v>
      </c>
      <c r="BG661" s="210"/>
      <c r="BH661" s="210"/>
    </row>
    <row r="662" spans="1:60" hidden="1">
      <c r="A662" s="210" t="s">
        <v>3554</v>
      </c>
      <c r="B662" s="210" t="s">
        <v>1317</v>
      </c>
      <c r="C662" s="210" t="s">
        <v>1281</v>
      </c>
      <c r="D662" s="210" t="s">
        <v>1563</v>
      </c>
      <c r="E662" s="210" t="s">
        <v>129</v>
      </c>
      <c r="F662" s="210">
        <v>3</v>
      </c>
      <c r="G662" s="210">
        <v>2</v>
      </c>
      <c r="H662" s="210" t="s">
        <v>1857</v>
      </c>
      <c r="I662" s="210">
        <v>113</v>
      </c>
      <c r="J662" s="210"/>
      <c r="K662" s="210" t="s">
        <v>83</v>
      </c>
      <c r="L662" s="210">
        <v>113</v>
      </c>
      <c r="M662" s="210"/>
      <c r="N662" s="210" t="s">
        <v>117</v>
      </c>
      <c r="O662" s="210"/>
      <c r="P662" s="210" t="s">
        <v>1799</v>
      </c>
      <c r="Q662" s="210" t="s">
        <v>129</v>
      </c>
      <c r="R662" s="210"/>
      <c r="S662" s="210" t="s">
        <v>111</v>
      </c>
      <c r="T662" s="210" t="s">
        <v>3555</v>
      </c>
      <c r="U662" s="115" t="s">
        <v>105</v>
      </c>
      <c r="V662" s="210" t="str">
        <f>IF(W662=0,"out of scope",(INDEX('CostModel Coef'!$C$17:$C$18,W662)))</f>
        <v>Elec</v>
      </c>
      <c r="W662" s="210">
        <v>2</v>
      </c>
      <c r="X662" s="210"/>
      <c r="Y662" s="116">
        <f>IFERROR(VLOOKUP(C662,LF_lamp!$A$8:$AI$68,35,0)*F662,0)</f>
        <v>13.29</v>
      </c>
      <c r="Z662" s="210"/>
      <c r="AA662" s="229">
        <f>VLOOKUP(D662,LF_Ballast!$A$8:$N$220,14,FALSE)</f>
        <v>1.0249999999999999</v>
      </c>
      <c r="AB662" s="229" t="b">
        <f>VLOOKUP(D662,LF_Ballast!$A$8:$I$220,9,FALSE)="Dimming"</f>
        <v>0</v>
      </c>
      <c r="AC662" s="229" t="b">
        <f>VLOOKUP(D662,LF_Ballast!$A$8:$I$220,4,FALSE)="PS"</f>
        <v>1</v>
      </c>
      <c r="AD662" s="210"/>
      <c r="AE662" s="210">
        <f t="shared" si="101"/>
        <v>1</v>
      </c>
      <c r="AF662" s="184">
        <f t="shared" si="102"/>
        <v>2</v>
      </c>
      <c r="AG662" s="184">
        <f t="shared" si="103"/>
        <v>0</v>
      </c>
      <c r="AH662" s="184">
        <f>VLOOKUP($C662,LF_lamp!$A$8:$H$68,8,FALSE)*AE662</f>
        <v>32</v>
      </c>
      <c r="AI662" s="184">
        <f>VLOOKUP($C662,LF_lamp!$A$8:$H$68,8,FALSE)*AF662</f>
        <v>64</v>
      </c>
      <c r="AJ662" s="184">
        <f>VLOOKUP($C662,LF_lamp!$A$8:$H$68,8,FALSE)*AG662</f>
        <v>0</v>
      </c>
      <c r="AK662" s="184">
        <f t="shared" si="110"/>
        <v>1</v>
      </c>
      <c r="AL662" s="184">
        <f t="shared" si="104"/>
        <v>1</v>
      </c>
      <c r="AM662" s="184">
        <f t="shared" si="105"/>
        <v>0</v>
      </c>
      <c r="AN662" s="184"/>
      <c r="AO662" s="184">
        <f>IF($W662&gt;0,INDEX('CostModel Coef'!D$17:D$18,$W662),"")</f>
        <v>21.92</v>
      </c>
      <c r="AP662" s="184">
        <f>IF($W662&gt;0,INDEX('CostModel Coef'!E$17:E$18,$W662),"")</f>
        <v>0.161</v>
      </c>
      <c r="AQ662" s="184">
        <f>IF($W662&gt;0,INDEX('CostModel Coef'!F$17:F$18,$W662),"")</f>
        <v>19</v>
      </c>
      <c r="AR662" s="184">
        <f>IF($W662&gt;0,INDEX('CostModel Coef'!G$17:G$18,$W662),"")</f>
        <v>116</v>
      </c>
      <c r="AS662" s="184">
        <f>IF($W662&gt;0,INDEX('CostModel Coef'!H$17:H$18,$W662),"")</f>
        <v>-11.27</v>
      </c>
      <c r="AT662" s="184">
        <f>IF($W662&gt;0,INDEX('CostModel Coef'!I$17:I$18,$W662),"")</f>
        <v>0.74</v>
      </c>
      <c r="AU662" s="184">
        <f>IF($W662&gt;0,INDEX('CostModel Coef'!J$17:J$18,$W662),"")</f>
        <v>1.18</v>
      </c>
      <c r="AV662" s="184">
        <f>IF($W662&gt;0,INDEX('CostModel Coef'!K$17:K$18,$W662),"")</f>
        <v>31.59</v>
      </c>
      <c r="AW662" s="184">
        <f>IF($W662&gt;0,INDEX('CostModel Coef'!L$17:L$18,$W662),"")</f>
        <v>17.190000000000001</v>
      </c>
      <c r="AX662" s="184">
        <f>IF($W662&gt;0,INDEX('CostModel Coef'!M$17:M$18,$W662),"")</f>
        <v>0</v>
      </c>
      <c r="AY662" s="184">
        <f>IF($W662&gt;0,INDEX('CostModel Coef'!N$17:N$18,$W662),"")</f>
        <v>0</v>
      </c>
      <c r="AZ662" s="184">
        <f>IF($W662&gt;0,INDEX('CostModel Coef'!O$17:O$18,$W662),"")</f>
        <v>-10.14</v>
      </c>
      <c r="BA662" s="184"/>
      <c r="BB662" s="116">
        <f t="shared" si="109"/>
        <v>34.122</v>
      </c>
      <c r="BC662" s="116">
        <f t="shared" si="106"/>
        <v>39.274000000000001</v>
      </c>
      <c r="BD662" s="116">
        <f t="shared" si="107"/>
        <v>0</v>
      </c>
      <c r="BE662" s="210"/>
      <c r="BF662" s="196">
        <f t="shared" si="108"/>
        <v>86.69</v>
      </c>
      <c r="BG662" s="210"/>
      <c r="BH662" s="210"/>
    </row>
    <row r="663" spans="1:60" hidden="1">
      <c r="A663" s="210" t="s">
        <v>3556</v>
      </c>
      <c r="B663" s="210" t="s">
        <v>1317</v>
      </c>
      <c r="C663" s="210" t="s">
        <v>1281</v>
      </c>
      <c r="D663" s="210" t="s">
        <v>1563</v>
      </c>
      <c r="E663" s="210" t="s">
        <v>129</v>
      </c>
      <c r="F663" s="210">
        <v>1</v>
      </c>
      <c r="G663" s="210">
        <v>1</v>
      </c>
      <c r="H663" s="210">
        <v>1</v>
      </c>
      <c r="I663" s="210">
        <v>39</v>
      </c>
      <c r="J663" s="210"/>
      <c r="K663" s="210" t="s">
        <v>83</v>
      </c>
      <c r="L663" s="210">
        <v>39</v>
      </c>
      <c r="M663" s="210"/>
      <c r="N663" s="210" t="s">
        <v>117</v>
      </c>
      <c r="O663" s="210"/>
      <c r="P663" s="210" t="s">
        <v>1799</v>
      </c>
      <c r="Q663" s="210" t="s">
        <v>129</v>
      </c>
      <c r="R663" s="210"/>
      <c r="S663" s="210" t="s">
        <v>111</v>
      </c>
      <c r="T663" s="210" t="s">
        <v>3557</v>
      </c>
      <c r="U663" s="115" t="s">
        <v>105</v>
      </c>
      <c r="V663" s="210" t="str">
        <f>IF(W663=0,"out of scope",(INDEX('CostModel Coef'!$C$17:$C$18,W663)))</f>
        <v>Elec</v>
      </c>
      <c r="W663" s="210">
        <v>2</v>
      </c>
      <c r="X663" s="210"/>
      <c r="Y663" s="116">
        <f>IFERROR(VLOOKUP(C663,LF_lamp!$A$8:$AI$68,35,0)*F663,0)</f>
        <v>4.43</v>
      </c>
      <c r="Z663" s="210"/>
      <c r="AA663" s="229">
        <f>VLOOKUP(D663,LF_Ballast!$A$8:$N$220,14,FALSE)</f>
        <v>1.0249999999999999</v>
      </c>
      <c r="AB663" s="229" t="b">
        <f>VLOOKUP(D663,LF_Ballast!$A$8:$I$220,9,FALSE)="Dimming"</f>
        <v>0</v>
      </c>
      <c r="AC663" s="229" t="b">
        <f>VLOOKUP(D663,LF_Ballast!$A$8:$I$220,4,FALSE)="PS"</f>
        <v>1</v>
      </c>
      <c r="AD663" s="210"/>
      <c r="AE663" s="210">
        <f t="shared" si="101"/>
        <v>1</v>
      </c>
      <c r="AF663" s="184">
        <f t="shared" si="102"/>
        <v>0</v>
      </c>
      <c r="AG663" s="184">
        <f t="shared" si="103"/>
        <v>0</v>
      </c>
      <c r="AH663" s="184">
        <f>VLOOKUP($C663,LF_lamp!$A$8:$H$68,8,FALSE)*AE663</f>
        <v>32</v>
      </c>
      <c r="AI663" s="184">
        <f>VLOOKUP($C663,LF_lamp!$A$8:$H$68,8,FALSE)*AF663</f>
        <v>0</v>
      </c>
      <c r="AJ663" s="184">
        <f>VLOOKUP($C663,LF_lamp!$A$8:$H$68,8,FALSE)*AG663</f>
        <v>0</v>
      </c>
      <c r="AK663" s="184">
        <f t="shared" si="110"/>
        <v>1</v>
      </c>
      <c r="AL663" s="184">
        <f t="shared" si="104"/>
        <v>0</v>
      </c>
      <c r="AM663" s="184">
        <f t="shared" si="105"/>
        <v>0</v>
      </c>
      <c r="AN663" s="184"/>
      <c r="AO663" s="184">
        <f>IF($W663&gt;0,INDEX('CostModel Coef'!D$17:D$18,$W663),"")</f>
        <v>21.92</v>
      </c>
      <c r="AP663" s="184">
        <f>IF($W663&gt;0,INDEX('CostModel Coef'!E$17:E$18,$W663),"")</f>
        <v>0.161</v>
      </c>
      <c r="AQ663" s="184">
        <f>IF($W663&gt;0,INDEX('CostModel Coef'!F$17:F$18,$W663),"")</f>
        <v>19</v>
      </c>
      <c r="AR663" s="184">
        <f>IF($W663&gt;0,INDEX('CostModel Coef'!G$17:G$18,$W663),"")</f>
        <v>116</v>
      </c>
      <c r="AS663" s="184">
        <f>IF($W663&gt;0,INDEX('CostModel Coef'!H$17:H$18,$W663),"")</f>
        <v>-11.27</v>
      </c>
      <c r="AT663" s="184">
        <f>IF($W663&gt;0,INDEX('CostModel Coef'!I$17:I$18,$W663),"")</f>
        <v>0.74</v>
      </c>
      <c r="AU663" s="184">
        <f>IF($W663&gt;0,INDEX('CostModel Coef'!J$17:J$18,$W663),"")</f>
        <v>1.18</v>
      </c>
      <c r="AV663" s="184">
        <f>IF($W663&gt;0,INDEX('CostModel Coef'!K$17:K$18,$W663),"")</f>
        <v>31.59</v>
      </c>
      <c r="AW663" s="184">
        <f>IF($W663&gt;0,INDEX('CostModel Coef'!L$17:L$18,$W663),"")</f>
        <v>17.190000000000001</v>
      </c>
      <c r="AX663" s="184">
        <f>IF($W663&gt;0,INDEX('CostModel Coef'!M$17:M$18,$W663),"")</f>
        <v>0</v>
      </c>
      <c r="AY663" s="184">
        <f>IF($W663&gt;0,INDEX('CostModel Coef'!N$17:N$18,$W663),"")</f>
        <v>0</v>
      </c>
      <c r="AZ663" s="184">
        <f>IF($W663&gt;0,INDEX('CostModel Coef'!O$17:O$18,$W663),"")</f>
        <v>-10.14</v>
      </c>
      <c r="BA663" s="184"/>
      <c r="BB663" s="116">
        <f t="shared" si="109"/>
        <v>34.122</v>
      </c>
      <c r="BC663" s="116">
        <f t="shared" si="106"/>
        <v>0</v>
      </c>
      <c r="BD663" s="116">
        <f t="shared" si="107"/>
        <v>0</v>
      </c>
      <c r="BE663" s="210"/>
      <c r="BF663" s="196">
        <f t="shared" si="108"/>
        <v>38.549999999999997</v>
      </c>
      <c r="BG663" s="210"/>
      <c r="BH663" s="210"/>
    </row>
    <row r="664" spans="1:60" hidden="1">
      <c r="A664" s="210" t="s">
        <v>3558</v>
      </c>
      <c r="B664" s="210" t="s">
        <v>1317</v>
      </c>
      <c r="C664" s="210" t="s">
        <v>1281</v>
      </c>
      <c r="D664" s="210" t="s">
        <v>1563</v>
      </c>
      <c r="E664" s="210" t="s">
        <v>129</v>
      </c>
      <c r="F664" s="210">
        <v>2</v>
      </c>
      <c r="G664" s="210">
        <v>1</v>
      </c>
      <c r="H664" s="210">
        <v>2</v>
      </c>
      <c r="I664" s="210">
        <v>74</v>
      </c>
      <c r="J664" s="210"/>
      <c r="K664" s="210" t="s">
        <v>83</v>
      </c>
      <c r="L664" s="210">
        <v>74</v>
      </c>
      <c r="M664" s="210"/>
      <c r="N664" s="210" t="s">
        <v>117</v>
      </c>
      <c r="O664" s="210"/>
      <c r="P664" s="210" t="s">
        <v>1799</v>
      </c>
      <c r="Q664" s="210" t="s">
        <v>129</v>
      </c>
      <c r="R664" s="210"/>
      <c r="S664" s="210" t="s">
        <v>111</v>
      </c>
      <c r="T664" s="210" t="s">
        <v>3559</v>
      </c>
      <c r="U664" s="115" t="s">
        <v>105</v>
      </c>
      <c r="V664" s="210" t="str">
        <f>IF(W664=0,"out of scope",(INDEX('CostModel Coef'!$C$17:$C$18,W664)))</f>
        <v>Elec</v>
      </c>
      <c r="W664" s="210">
        <v>2</v>
      </c>
      <c r="X664" s="210"/>
      <c r="Y664" s="116">
        <f>IFERROR(VLOOKUP(C664,LF_lamp!$A$8:$AI$68,35,0)*F664,0)</f>
        <v>8.86</v>
      </c>
      <c r="Z664" s="210"/>
      <c r="AA664" s="229">
        <f>VLOOKUP(D664,LF_Ballast!$A$8:$N$220,14,FALSE)</f>
        <v>1.0249999999999999</v>
      </c>
      <c r="AB664" s="229" t="b">
        <f>VLOOKUP(D664,LF_Ballast!$A$8:$I$220,9,FALSE)="Dimming"</f>
        <v>0</v>
      </c>
      <c r="AC664" s="229" t="b">
        <f>VLOOKUP(D664,LF_Ballast!$A$8:$I$220,4,FALSE)="PS"</f>
        <v>1</v>
      </c>
      <c r="AD664" s="210"/>
      <c r="AE664" s="210">
        <f t="shared" si="101"/>
        <v>2</v>
      </c>
      <c r="AF664" s="184">
        <f t="shared" si="102"/>
        <v>0</v>
      </c>
      <c r="AG664" s="184">
        <f t="shared" si="103"/>
        <v>0</v>
      </c>
      <c r="AH664" s="184">
        <f>VLOOKUP($C664,LF_lamp!$A$8:$H$68,8,FALSE)*AE664</f>
        <v>64</v>
      </c>
      <c r="AI664" s="184">
        <f>VLOOKUP($C664,LF_lamp!$A$8:$H$68,8,FALSE)*AF664</f>
        <v>0</v>
      </c>
      <c r="AJ664" s="184">
        <f>VLOOKUP($C664,LF_lamp!$A$8:$H$68,8,FALSE)*AG664</f>
        <v>0</v>
      </c>
      <c r="AK664" s="184">
        <f t="shared" si="110"/>
        <v>1</v>
      </c>
      <c r="AL664" s="184">
        <f t="shared" si="104"/>
        <v>0</v>
      </c>
      <c r="AM664" s="184">
        <f t="shared" si="105"/>
        <v>0</v>
      </c>
      <c r="AN664" s="184"/>
      <c r="AO664" s="184">
        <f>IF($W664&gt;0,INDEX('CostModel Coef'!D$17:D$18,$W664),"")</f>
        <v>21.92</v>
      </c>
      <c r="AP664" s="184">
        <f>IF($W664&gt;0,INDEX('CostModel Coef'!E$17:E$18,$W664),"")</f>
        <v>0.161</v>
      </c>
      <c r="AQ664" s="184">
        <f>IF($W664&gt;0,INDEX('CostModel Coef'!F$17:F$18,$W664),"")</f>
        <v>19</v>
      </c>
      <c r="AR664" s="184">
        <f>IF($W664&gt;0,INDEX('CostModel Coef'!G$17:G$18,$W664),"")</f>
        <v>116</v>
      </c>
      <c r="AS664" s="184">
        <f>IF($W664&gt;0,INDEX('CostModel Coef'!H$17:H$18,$W664),"")</f>
        <v>-11.27</v>
      </c>
      <c r="AT664" s="184">
        <f>IF($W664&gt;0,INDEX('CostModel Coef'!I$17:I$18,$W664),"")</f>
        <v>0.74</v>
      </c>
      <c r="AU664" s="184">
        <f>IF($W664&gt;0,INDEX('CostModel Coef'!J$17:J$18,$W664),"")</f>
        <v>1.18</v>
      </c>
      <c r="AV664" s="184">
        <f>IF($W664&gt;0,INDEX('CostModel Coef'!K$17:K$18,$W664),"")</f>
        <v>31.59</v>
      </c>
      <c r="AW664" s="184">
        <f>IF($W664&gt;0,INDEX('CostModel Coef'!L$17:L$18,$W664),"")</f>
        <v>17.190000000000001</v>
      </c>
      <c r="AX664" s="184">
        <f>IF($W664&gt;0,INDEX('CostModel Coef'!M$17:M$18,$W664),"")</f>
        <v>0</v>
      </c>
      <c r="AY664" s="184">
        <f>IF($W664&gt;0,INDEX('CostModel Coef'!N$17:N$18,$W664),"")</f>
        <v>0</v>
      </c>
      <c r="AZ664" s="184">
        <f>IF($W664&gt;0,INDEX('CostModel Coef'!O$17:O$18,$W664),"")</f>
        <v>-10.14</v>
      </c>
      <c r="BA664" s="184"/>
      <c r="BB664" s="116">
        <f t="shared" si="109"/>
        <v>39.274000000000001</v>
      </c>
      <c r="BC664" s="116">
        <f t="shared" si="106"/>
        <v>0</v>
      </c>
      <c r="BD664" s="116">
        <f t="shared" si="107"/>
        <v>0</v>
      </c>
      <c r="BE664" s="210"/>
      <c r="BF664" s="196">
        <f t="shared" si="108"/>
        <v>48.13</v>
      </c>
      <c r="BG664" s="210"/>
      <c r="BH664" s="210"/>
    </row>
    <row r="665" spans="1:60" hidden="1">
      <c r="A665" s="210" t="s">
        <v>3560</v>
      </c>
      <c r="B665" s="210" t="s">
        <v>1317</v>
      </c>
      <c r="C665" s="210" t="s">
        <v>1281</v>
      </c>
      <c r="D665" s="210" t="s">
        <v>1682</v>
      </c>
      <c r="E665" s="210" t="s">
        <v>148</v>
      </c>
      <c r="F665" s="210">
        <v>3</v>
      </c>
      <c r="G665" s="210">
        <v>1</v>
      </c>
      <c r="H665" s="210">
        <v>3</v>
      </c>
      <c r="I665" s="210">
        <v>90</v>
      </c>
      <c r="J665" s="210"/>
      <c r="K665" s="210" t="s">
        <v>83</v>
      </c>
      <c r="L665" s="210">
        <v>90</v>
      </c>
      <c r="M665" s="210"/>
      <c r="N665" s="210" t="s">
        <v>117</v>
      </c>
      <c r="O665" s="210"/>
      <c r="P665" s="210" t="s">
        <v>1799</v>
      </c>
      <c r="Q665" s="210" t="s">
        <v>129</v>
      </c>
      <c r="R665" s="210"/>
      <c r="S665" s="210" t="s">
        <v>111</v>
      </c>
      <c r="T665" s="210" t="s">
        <v>3561</v>
      </c>
      <c r="U665" s="115" t="s">
        <v>105</v>
      </c>
      <c r="V665" s="210" t="str">
        <f>IF(W665=0,"out of scope",(INDEX('CostModel Coef'!$C$17:$C$18,W665)))</f>
        <v>Elec</v>
      </c>
      <c r="W665" s="210">
        <v>2</v>
      </c>
      <c r="X665" s="210"/>
      <c r="Y665" s="116">
        <f>IFERROR(VLOOKUP(C665,LF_lamp!$A$8:$AI$68,35,0)*F665,0)</f>
        <v>13.29</v>
      </c>
      <c r="Z665" s="210"/>
      <c r="AA665" s="229">
        <f>VLOOKUP(D665,LF_Ballast!$A$8:$N$220,14,FALSE)</f>
        <v>0.9</v>
      </c>
      <c r="AB665" s="229" t="b">
        <f>VLOOKUP(D665,LF_Ballast!$A$8:$I$220,9,FALSE)="Dimming"</f>
        <v>1</v>
      </c>
      <c r="AC665" s="229" t="b">
        <f>VLOOKUP(D665,LF_Ballast!$A$8:$I$220,4,FALSE)="PS"</f>
        <v>1</v>
      </c>
      <c r="AD665" s="210"/>
      <c r="AE665" s="210">
        <f t="shared" si="101"/>
        <v>3</v>
      </c>
      <c r="AF665" s="184">
        <f t="shared" si="102"/>
        <v>0</v>
      </c>
      <c r="AG665" s="184">
        <f t="shared" si="103"/>
        <v>0</v>
      </c>
      <c r="AH665" s="184">
        <f>VLOOKUP($C665,LF_lamp!$A$8:$H$68,8,FALSE)*AE665</f>
        <v>96</v>
      </c>
      <c r="AI665" s="184">
        <f>VLOOKUP($C665,LF_lamp!$A$8:$H$68,8,FALSE)*AF665</f>
        <v>0</v>
      </c>
      <c r="AJ665" s="184">
        <f>VLOOKUP($C665,LF_lamp!$A$8:$H$68,8,FALSE)*AG665</f>
        <v>0</v>
      </c>
      <c r="AK665" s="184">
        <f t="shared" si="110"/>
        <v>1</v>
      </c>
      <c r="AL665" s="184">
        <f t="shared" si="104"/>
        <v>0</v>
      </c>
      <c r="AM665" s="184">
        <f t="shared" si="105"/>
        <v>0</v>
      </c>
      <c r="AN665" s="184"/>
      <c r="AO665" s="184">
        <f>IF($W665&gt;0,INDEX('CostModel Coef'!D$17:D$18,$W665),"")</f>
        <v>21.92</v>
      </c>
      <c r="AP665" s="184">
        <f>IF($W665&gt;0,INDEX('CostModel Coef'!E$17:E$18,$W665),"")</f>
        <v>0.161</v>
      </c>
      <c r="AQ665" s="184">
        <f>IF($W665&gt;0,INDEX('CostModel Coef'!F$17:F$18,$W665),"")</f>
        <v>19</v>
      </c>
      <c r="AR665" s="184">
        <f>IF($W665&gt;0,INDEX('CostModel Coef'!G$17:G$18,$W665),"")</f>
        <v>116</v>
      </c>
      <c r="AS665" s="184">
        <f>IF($W665&gt;0,INDEX('CostModel Coef'!H$17:H$18,$W665),"")</f>
        <v>-11.27</v>
      </c>
      <c r="AT665" s="184">
        <f>IF($W665&gt;0,INDEX('CostModel Coef'!I$17:I$18,$W665),"")</f>
        <v>0.74</v>
      </c>
      <c r="AU665" s="184">
        <f>IF($W665&gt;0,INDEX('CostModel Coef'!J$17:J$18,$W665),"")</f>
        <v>1.18</v>
      </c>
      <c r="AV665" s="184">
        <f>IF($W665&gt;0,INDEX('CostModel Coef'!K$17:K$18,$W665),"")</f>
        <v>31.59</v>
      </c>
      <c r="AW665" s="184">
        <f>IF($W665&gt;0,INDEX('CostModel Coef'!L$17:L$18,$W665),"")</f>
        <v>17.190000000000001</v>
      </c>
      <c r="AX665" s="184">
        <f>IF($W665&gt;0,INDEX('CostModel Coef'!M$17:M$18,$W665),"")</f>
        <v>0</v>
      </c>
      <c r="AY665" s="184">
        <f>IF($W665&gt;0,INDEX('CostModel Coef'!N$17:N$18,$W665),"")</f>
        <v>0</v>
      </c>
      <c r="AZ665" s="184">
        <f>IF($W665&gt;0,INDEX('CostModel Coef'!O$17:O$18,$W665),"")</f>
        <v>-10.14</v>
      </c>
      <c r="BA665" s="184"/>
      <c r="BB665" s="116">
        <f t="shared" si="109"/>
        <v>76.016000000000005</v>
      </c>
      <c r="BC665" s="116">
        <f t="shared" si="106"/>
        <v>0</v>
      </c>
      <c r="BD665" s="116">
        <f t="shared" si="107"/>
        <v>0</v>
      </c>
      <c r="BE665" s="210"/>
      <c r="BF665" s="196">
        <f t="shared" si="108"/>
        <v>89.31</v>
      </c>
      <c r="BG665" s="210"/>
      <c r="BH665" s="210"/>
    </row>
    <row r="666" spans="1:60" hidden="1">
      <c r="A666" s="210" t="s">
        <v>3562</v>
      </c>
      <c r="B666" s="210" t="s">
        <v>1317</v>
      </c>
      <c r="C666" s="210" t="s">
        <v>1281</v>
      </c>
      <c r="D666" s="210" t="s">
        <v>1682</v>
      </c>
      <c r="E666" s="210" t="s">
        <v>148</v>
      </c>
      <c r="F666" s="210">
        <v>3</v>
      </c>
      <c r="G666" s="210">
        <v>2</v>
      </c>
      <c r="H666" s="210" t="s">
        <v>1857</v>
      </c>
      <c r="I666" s="210">
        <v>90</v>
      </c>
      <c r="J666" s="210"/>
      <c r="K666" s="210" t="s">
        <v>83</v>
      </c>
      <c r="L666" s="210">
        <v>90</v>
      </c>
      <c r="M666" s="210"/>
      <c r="N666" s="210" t="s">
        <v>117</v>
      </c>
      <c r="O666" s="210"/>
      <c r="P666" s="210" t="s">
        <v>1799</v>
      </c>
      <c r="Q666" s="210" t="s">
        <v>129</v>
      </c>
      <c r="R666" s="210"/>
      <c r="S666" s="210" t="s">
        <v>111</v>
      </c>
      <c r="T666" s="210" t="s">
        <v>3563</v>
      </c>
      <c r="U666" s="115" t="s">
        <v>105</v>
      </c>
      <c r="V666" s="210" t="str">
        <f>IF(W666=0,"out of scope",(INDEX('CostModel Coef'!$C$17:$C$18,W666)))</f>
        <v>Elec</v>
      </c>
      <c r="W666" s="210">
        <v>2</v>
      </c>
      <c r="X666" s="210"/>
      <c r="Y666" s="116">
        <f>IFERROR(VLOOKUP(C666,LF_lamp!$A$8:$AI$68,35,0)*F666,0)</f>
        <v>13.29</v>
      </c>
      <c r="Z666" s="210"/>
      <c r="AA666" s="229">
        <f>VLOOKUP(D666,LF_Ballast!$A$8:$N$220,14,FALSE)</f>
        <v>0.9</v>
      </c>
      <c r="AB666" s="229" t="b">
        <f>VLOOKUP(D666,LF_Ballast!$A$8:$I$220,9,FALSE)="Dimming"</f>
        <v>1</v>
      </c>
      <c r="AC666" s="229" t="b">
        <f>VLOOKUP(D666,LF_Ballast!$A$8:$I$220,4,FALSE)="PS"</f>
        <v>1</v>
      </c>
      <c r="AD666" s="210"/>
      <c r="AE666" s="210">
        <f t="shared" si="101"/>
        <v>1</v>
      </c>
      <c r="AF666" s="184">
        <f t="shared" si="102"/>
        <v>2</v>
      </c>
      <c r="AG666" s="184">
        <f t="shared" si="103"/>
        <v>0</v>
      </c>
      <c r="AH666" s="184">
        <f>VLOOKUP($C666,LF_lamp!$A$8:$H$68,8,FALSE)*AE666</f>
        <v>32</v>
      </c>
      <c r="AI666" s="184">
        <f>VLOOKUP($C666,LF_lamp!$A$8:$H$68,8,FALSE)*AF666</f>
        <v>64</v>
      </c>
      <c r="AJ666" s="184">
        <f>VLOOKUP($C666,LF_lamp!$A$8:$H$68,8,FALSE)*AG666</f>
        <v>0</v>
      </c>
      <c r="AK666" s="184">
        <f t="shared" si="110"/>
        <v>1</v>
      </c>
      <c r="AL666" s="184">
        <f t="shared" si="104"/>
        <v>1</v>
      </c>
      <c r="AM666" s="184">
        <f t="shared" si="105"/>
        <v>0</v>
      </c>
      <c r="AN666" s="184"/>
      <c r="AO666" s="184">
        <f>IF($W666&gt;0,INDEX('CostModel Coef'!D$17:D$18,$W666),"")</f>
        <v>21.92</v>
      </c>
      <c r="AP666" s="184">
        <f>IF($W666&gt;0,INDEX('CostModel Coef'!E$17:E$18,$W666),"")</f>
        <v>0.161</v>
      </c>
      <c r="AQ666" s="184">
        <f>IF($W666&gt;0,INDEX('CostModel Coef'!F$17:F$18,$W666),"")</f>
        <v>19</v>
      </c>
      <c r="AR666" s="184">
        <f>IF($W666&gt;0,INDEX('CostModel Coef'!G$17:G$18,$W666),"")</f>
        <v>116</v>
      </c>
      <c r="AS666" s="184">
        <f>IF($W666&gt;0,INDEX('CostModel Coef'!H$17:H$18,$W666),"")</f>
        <v>-11.27</v>
      </c>
      <c r="AT666" s="184">
        <f>IF($W666&gt;0,INDEX('CostModel Coef'!I$17:I$18,$W666),"")</f>
        <v>0.74</v>
      </c>
      <c r="AU666" s="184">
        <f>IF($W666&gt;0,INDEX('CostModel Coef'!J$17:J$18,$W666),"")</f>
        <v>1.18</v>
      </c>
      <c r="AV666" s="184">
        <f>IF($W666&gt;0,INDEX('CostModel Coef'!K$17:K$18,$W666),"")</f>
        <v>31.59</v>
      </c>
      <c r="AW666" s="184">
        <f>IF($W666&gt;0,INDEX('CostModel Coef'!L$17:L$18,$W666),"")</f>
        <v>17.190000000000001</v>
      </c>
      <c r="AX666" s="184">
        <f>IF($W666&gt;0,INDEX('CostModel Coef'!M$17:M$18,$W666),"")</f>
        <v>0</v>
      </c>
      <c r="AY666" s="184">
        <f>IF($W666&gt;0,INDEX('CostModel Coef'!N$17:N$18,$W666),"")</f>
        <v>0</v>
      </c>
      <c r="AZ666" s="184">
        <f>IF($W666&gt;0,INDEX('CostModel Coef'!O$17:O$18,$W666),"")</f>
        <v>-10.14</v>
      </c>
      <c r="BA666" s="184"/>
      <c r="BB666" s="116">
        <f t="shared" si="109"/>
        <v>65.712000000000003</v>
      </c>
      <c r="BC666" s="116">
        <f t="shared" si="106"/>
        <v>70.864000000000004</v>
      </c>
      <c r="BD666" s="116">
        <f t="shared" si="107"/>
        <v>0</v>
      </c>
      <c r="BE666" s="210"/>
      <c r="BF666" s="196">
        <f t="shared" si="108"/>
        <v>149.87</v>
      </c>
      <c r="BG666" s="210"/>
      <c r="BH666" s="210"/>
    </row>
    <row r="667" spans="1:60" hidden="1">
      <c r="A667" s="210" t="s">
        <v>3564</v>
      </c>
      <c r="B667" s="210" t="s">
        <v>1317</v>
      </c>
      <c r="C667" s="210" t="s">
        <v>1281</v>
      </c>
      <c r="D667" s="210" t="s">
        <v>1682</v>
      </c>
      <c r="E667" s="210" t="s">
        <v>148</v>
      </c>
      <c r="F667" s="210">
        <v>4</v>
      </c>
      <c r="G667" s="210">
        <v>1</v>
      </c>
      <c r="H667" s="210">
        <v>4</v>
      </c>
      <c r="I667" s="210">
        <v>114</v>
      </c>
      <c r="J667" s="210"/>
      <c r="K667" s="210" t="s">
        <v>83</v>
      </c>
      <c r="L667" s="210">
        <v>114</v>
      </c>
      <c r="M667" s="210"/>
      <c r="N667" s="210" t="s">
        <v>117</v>
      </c>
      <c r="O667" s="210"/>
      <c r="P667" s="210" t="s">
        <v>1799</v>
      </c>
      <c r="Q667" s="210" t="s">
        <v>129</v>
      </c>
      <c r="R667" s="210"/>
      <c r="S667" s="210" t="s">
        <v>111</v>
      </c>
      <c r="T667" s="210" t="s">
        <v>3565</v>
      </c>
      <c r="U667" s="115" t="s">
        <v>105</v>
      </c>
      <c r="V667" s="210" t="str">
        <f>IF(W667=0,"out of scope",(INDEX('CostModel Coef'!$C$17:$C$18,W667)))</f>
        <v>Elec</v>
      </c>
      <c r="W667" s="210">
        <v>2</v>
      </c>
      <c r="X667" s="210"/>
      <c r="Y667" s="116">
        <f>IFERROR(VLOOKUP(C667,LF_lamp!$A$8:$AI$68,35,0)*F667,0)</f>
        <v>17.72</v>
      </c>
      <c r="Z667" s="210"/>
      <c r="AA667" s="229">
        <f>VLOOKUP(D667,LF_Ballast!$A$8:$N$220,14,FALSE)</f>
        <v>0.9</v>
      </c>
      <c r="AB667" s="229" t="b">
        <f>VLOOKUP(D667,LF_Ballast!$A$8:$I$220,9,FALSE)="Dimming"</f>
        <v>1</v>
      </c>
      <c r="AC667" s="229" t="b">
        <f>VLOOKUP(D667,LF_Ballast!$A$8:$I$220,4,FALSE)="PS"</f>
        <v>1</v>
      </c>
      <c r="AD667" s="210"/>
      <c r="AE667" s="210">
        <f t="shared" si="101"/>
        <v>4</v>
      </c>
      <c r="AF667" s="184">
        <f t="shared" si="102"/>
        <v>0</v>
      </c>
      <c r="AG667" s="184">
        <f t="shared" si="103"/>
        <v>0</v>
      </c>
      <c r="AH667" s="184">
        <f>VLOOKUP($C667,LF_lamp!$A$8:$H$68,8,FALSE)*AE667</f>
        <v>128</v>
      </c>
      <c r="AI667" s="184">
        <f>VLOOKUP($C667,LF_lamp!$A$8:$H$68,8,FALSE)*AF667</f>
        <v>0</v>
      </c>
      <c r="AJ667" s="184">
        <f>VLOOKUP($C667,LF_lamp!$A$8:$H$68,8,FALSE)*AG667</f>
        <v>0</v>
      </c>
      <c r="AK667" s="184">
        <f t="shared" si="110"/>
        <v>1</v>
      </c>
      <c r="AL667" s="184">
        <f t="shared" si="104"/>
        <v>0</v>
      </c>
      <c r="AM667" s="184">
        <f t="shared" si="105"/>
        <v>0</v>
      </c>
      <c r="AN667" s="184"/>
      <c r="AO667" s="184">
        <f>IF($W667&gt;0,INDEX('CostModel Coef'!D$17:D$18,$W667),"")</f>
        <v>21.92</v>
      </c>
      <c r="AP667" s="184">
        <f>IF($W667&gt;0,INDEX('CostModel Coef'!E$17:E$18,$W667),"")</f>
        <v>0.161</v>
      </c>
      <c r="AQ667" s="184">
        <f>IF($W667&gt;0,INDEX('CostModel Coef'!F$17:F$18,$W667),"")</f>
        <v>19</v>
      </c>
      <c r="AR667" s="184">
        <f>IF($W667&gt;0,INDEX('CostModel Coef'!G$17:G$18,$W667),"")</f>
        <v>116</v>
      </c>
      <c r="AS667" s="184">
        <f>IF($W667&gt;0,INDEX('CostModel Coef'!H$17:H$18,$W667),"")</f>
        <v>-11.27</v>
      </c>
      <c r="AT667" s="184">
        <f>IF($W667&gt;0,INDEX('CostModel Coef'!I$17:I$18,$W667),"")</f>
        <v>0.74</v>
      </c>
      <c r="AU667" s="184">
        <f>IF($W667&gt;0,INDEX('CostModel Coef'!J$17:J$18,$W667),"")</f>
        <v>1.18</v>
      </c>
      <c r="AV667" s="184">
        <f>IF($W667&gt;0,INDEX('CostModel Coef'!K$17:K$18,$W667),"")</f>
        <v>31.59</v>
      </c>
      <c r="AW667" s="184">
        <f>IF($W667&gt;0,INDEX('CostModel Coef'!L$17:L$18,$W667),"")</f>
        <v>17.190000000000001</v>
      </c>
      <c r="AX667" s="184">
        <f>IF($W667&gt;0,INDEX('CostModel Coef'!M$17:M$18,$W667),"")</f>
        <v>0</v>
      </c>
      <c r="AY667" s="184">
        <f>IF($W667&gt;0,INDEX('CostModel Coef'!N$17:N$18,$W667),"")</f>
        <v>0</v>
      </c>
      <c r="AZ667" s="184">
        <f>IF($W667&gt;0,INDEX('CostModel Coef'!O$17:O$18,$W667),"")</f>
        <v>-10.14</v>
      </c>
      <c r="BA667" s="184"/>
      <c r="BB667" s="116">
        <f t="shared" si="109"/>
        <v>81.168000000000006</v>
      </c>
      <c r="BC667" s="116">
        <f t="shared" si="106"/>
        <v>0</v>
      </c>
      <c r="BD667" s="116">
        <f t="shared" si="107"/>
        <v>0</v>
      </c>
      <c r="BE667" s="210"/>
      <c r="BF667" s="196">
        <f t="shared" si="108"/>
        <v>98.89</v>
      </c>
      <c r="BG667" s="210"/>
      <c r="BH667" s="210"/>
    </row>
    <row r="668" spans="1:60" hidden="1">
      <c r="A668" s="210" t="s">
        <v>3566</v>
      </c>
      <c r="B668" s="210" t="s">
        <v>1317</v>
      </c>
      <c r="C668" s="210" t="s">
        <v>1281</v>
      </c>
      <c r="D668" s="210" t="s">
        <v>1682</v>
      </c>
      <c r="E668" s="210" t="s">
        <v>148</v>
      </c>
      <c r="F668" s="210">
        <v>4</v>
      </c>
      <c r="G668" s="210">
        <v>2</v>
      </c>
      <c r="H668" s="210">
        <v>2</v>
      </c>
      <c r="I668" s="210">
        <v>118</v>
      </c>
      <c r="J668" s="210"/>
      <c r="K668" s="210" t="s">
        <v>83</v>
      </c>
      <c r="L668" s="210">
        <v>118</v>
      </c>
      <c r="M668" s="210"/>
      <c r="N668" s="210" t="s">
        <v>117</v>
      </c>
      <c r="O668" s="210"/>
      <c r="P668" s="210" t="s">
        <v>1799</v>
      </c>
      <c r="Q668" s="210" t="s">
        <v>129</v>
      </c>
      <c r="R668" s="210"/>
      <c r="S668" s="210" t="s">
        <v>111</v>
      </c>
      <c r="T668" s="210" t="s">
        <v>3567</v>
      </c>
      <c r="U668" s="115" t="s">
        <v>105</v>
      </c>
      <c r="V668" s="210" t="str">
        <f>IF(W668=0,"out of scope",(INDEX('CostModel Coef'!$C$17:$C$18,W668)))</f>
        <v>Elec</v>
      </c>
      <c r="W668" s="210">
        <v>2</v>
      </c>
      <c r="X668" s="210"/>
      <c r="Y668" s="116">
        <f>IFERROR(VLOOKUP(C668,LF_lamp!$A$8:$AI$68,35,0)*F668,0)</f>
        <v>17.72</v>
      </c>
      <c r="Z668" s="210"/>
      <c r="AA668" s="229">
        <f>VLOOKUP(D668,LF_Ballast!$A$8:$N$220,14,FALSE)</f>
        <v>0.9</v>
      </c>
      <c r="AB668" s="229" t="b">
        <f>VLOOKUP(D668,LF_Ballast!$A$8:$I$220,9,FALSE)="Dimming"</f>
        <v>1</v>
      </c>
      <c r="AC668" s="229" t="b">
        <f>VLOOKUP(D668,LF_Ballast!$A$8:$I$220,4,FALSE)="PS"</f>
        <v>1</v>
      </c>
      <c r="AD668" s="210"/>
      <c r="AE668" s="210">
        <f t="shared" si="101"/>
        <v>2</v>
      </c>
      <c r="AF668" s="184">
        <f t="shared" si="102"/>
        <v>0</v>
      </c>
      <c r="AG668" s="184">
        <f t="shared" si="103"/>
        <v>0</v>
      </c>
      <c r="AH668" s="184">
        <f>VLOOKUP($C668,LF_lamp!$A$8:$H$68,8,FALSE)*AE668</f>
        <v>64</v>
      </c>
      <c r="AI668" s="184">
        <f>VLOOKUP($C668,LF_lamp!$A$8:$H$68,8,FALSE)*AF668</f>
        <v>0</v>
      </c>
      <c r="AJ668" s="184">
        <f>VLOOKUP($C668,LF_lamp!$A$8:$H$68,8,FALSE)*AG668</f>
        <v>0</v>
      </c>
      <c r="AK668" s="184">
        <f t="shared" si="110"/>
        <v>2</v>
      </c>
      <c r="AL668" s="184">
        <f t="shared" si="104"/>
        <v>0</v>
      </c>
      <c r="AM668" s="184">
        <f t="shared" si="105"/>
        <v>0</v>
      </c>
      <c r="AN668" s="184"/>
      <c r="AO668" s="184">
        <f>IF($W668&gt;0,INDEX('CostModel Coef'!D$17:D$18,$W668),"")</f>
        <v>21.92</v>
      </c>
      <c r="AP668" s="184">
        <f>IF($W668&gt;0,INDEX('CostModel Coef'!E$17:E$18,$W668),"")</f>
        <v>0.161</v>
      </c>
      <c r="AQ668" s="184">
        <f>IF($W668&gt;0,INDEX('CostModel Coef'!F$17:F$18,$W668),"")</f>
        <v>19</v>
      </c>
      <c r="AR668" s="184">
        <f>IF($W668&gt;0,INDEX('CostModel Coef'!G$17:G$18,$W668),"")</f>
        <v>116</v>
      </c>
      <c r="AS668" s="184">
        <f>IF($W668&gt;0,INDEX('CostModel Coef'!H$17:H$18,$W668),"")</f>
        <v>-11.27</v>
      </c>
      <c r="AT668" s="184">
        <f>IF($W668&gt;0,INDEX('CostModel Coef'!I$17:I$18,$W668),"")</f>
        <v>0.74</v>
      </c>
      <c r="AU668" s="184">
        <f>IF($W668&gt;0,INDEX('CostModel Coef'!J$17:J$18,$W668),"")</f>
        <v>1.18</v>
      </c>
      <c r="AV668" s="184">
        <f>IF($W668&gt;0,INDEX('CostModel Coef'!K$17:K$18,$W668),"")</f>
        <v>31.59</v>
      </c>
      <c r="AW668" s="184">
        <f>IF($W668&gt;0,INDEX('CostModel Coef'!L$17:L$18,$W668),"")</f>
        <v>17.190000000000001</v>
      </c>
      <c r="AX668" s="184">
        <f>IF($W668&gt;0,INDEX('CostModel Coef'!M$17:M$18,$W668),"")</f>
        <v>0</v>
      </c>
      <c r="AY668" s="184">
        <f>IF($W668&gt;0,INDEX('CostModel Coef'!N$17:N$18,$W668),"")</f>
        <v>0</v>
      </c>
      <c r="AZ668" s="184">
        <f>IF($W668&gt;0,INDEX('CostModel Coef'!O$17:O$18,$W668),"")</f>
        <v>-10.14</v>
      </c>
      <c r="BA668" s="184"/>
      <c r="BB668" s="116">
        <f t="shared" si="109"/>
        <v>141.72800000000001</v>
      </c>
      <c r="BC668" s="116">
        <f t="shared" si="106"/>
        <v>0</v>
      </c>
      <c r="BD668" s="116">
        <f t="shared" si="107"/>
        <v>0</v>
      </c>
      <c r="BE668" s="210"/>
      <c r="BF668" s="196">
        <f t="shared" si="108"/>
        <v>159.44999999999999</v>
      </c>
      <c r="BG668" s="210"/>
      <c r="BH668" s="210"/>
    </row>
    <row r="669" spans="1:60" hidden="1">
      <c r="A669" s="210" t="s">
        <v>3568</v>
      </c>
      <c r="B669" s="210" t="s">
        <v>1317</v>
      </c>
      <c r="C669" s="210" t="s">
        <v>1281</v>
      </c>
      <c r="D669" s="210" t="s">
        <v>1682</v>
      </c>
      <c r="E669" s="210" t="s">
        <v>148</v>
      </c>
      <c r="F669" s="210">
        <v>1</v>
      </c>
      <c r="G669" s="210">
        <v>1</v>
      </c>
      <c r="H669" s="210">
        <v>1</v>
      </c>
      <c r="I669" s="210">
        <v>31</v>
      </c>
      <c r="J669" s="210"/>
      <c r="K669" s="210" t="s">
        <v>83</v>
      </c>
      <c r="L669" s="210">
        <v>31</v>
      </c>
      <c r="M669" s="210"/>
      <c r="N669" s="210" t="s">
        <v>117</v>
      </c>
      <c r="O669" s="210"/>
      <c r="P669" s="210" t="s">
        <v>1799</v>
      </c>
      <c r="Q669" s="210" t="s">
        <v>129</v>
      </c>
      <c r="R669" s="210"/>
      <c r="S669" s="210" t="s">
        <v>111</v>
      </c>
      <c r="T669" s="210" t="s">
        <v>3569</v>
      </c>
      <c r="U669" s="115" t="s">
        <v>105</v>
      </c>
      <c r="V669" s="210" t="str">
        <f>IF(W669=0,"out of scope",(INDEX('CostModel Coef'!$C$17:$C$18,W669)))</f>
        <v>Elec</v>
      </c>
      <c r="W669" s="210">
        <v>2</v>
      </c>
      <c r="X669" s="210"/>
      <c r="Y669" s="116">
        <f>IFERROR(VLOOKUP(C669,LF_lamp!$A$8:$AI$68,35,0)*F669,0)</f>
        <v>4.43</v>
      </c>
      <c r="Z669" s="210"/>
      <c r="AA669" s="229">
        <f>VLOOKUP(D669,LF_Ballast!$A$8:$N$220,14,FALSE)</f>
        <v>0.9</v>
      </c>
      <c r="AB669" s="229" t="b">
        <f>VLOOKUP(D669,LF_Ballast!$A$8:$I$220,9,FALSE)="Dimming"</f>
        <v>1</v>
      </c>
      <c r="AC669" s="229" t="b">
        <f>VLOOKUP(D669,LF_Ballast!$A$8:$I$220,4,FALSE)="PS"</f>
        <v>1</v>
      </c>
      <c r="AD669" s="210"/>
      <c r="AE669" s="210">
        <f t="shared" si="101"/>
        <v>1</v>
      </c>
      <c r="AF669" s="184">
        <f t="shared" si="102"/>
        <v>0</v>
      </c>
      <c r="AG669" s="184">
        <f t="shared" si="103"/>
        <v>0</v>
      </c>
      <c r="AH669" s="184">
        <f>VLOOKUP($C669,LF_lamp!$A$8:$H$68,8,FALSE)*AE669</f>
        <v>32</v>
      </c>
      <c r="AI669" s="184">
        <f>VLOOKUP($C669,LF_lamp!$A$8:$H$68,8,FALSE)*AF669</f>
        <v>0</v>
      </c>
      <c r="AJ669" s="184">
        <f>VLOOKUP($C669,LF_lamp!$A$8:$H$68,8,FALSE)*AG669</f>
        <v>0</v>
      </c>
      <c r="AK669" s="184">
        <f t="shared" si="110"/>
        <v>1</v>
      </c>
      <c r="AL669" s="184">
        <f t="shared" si="104"/>
        <v>0</v>
      </c>
      <c r="AM669" s="184">
        <f t="shared" si="105"/>
        <v>0</v>
      </c>
      <c r="AN669" s="184"/>
      <c r="AO669" s="184">
        <f>IF($W669&gt;0,INDEX('CostModel Coef'!D$17:D$18,$W669),"")</f>
        <v>21.92</v>
      </c>
      <c r="AP669" s="184">
        <f>IF($W669&gt;0,INDEX('CostModel Coef'!E$17:E$18,$W669),"")</f>
        <v>0.161</v>
      </c>
      <c r="AQ669" s="184">
        <f>IF($W669&gt;0,INDEX('CostModel Coef'!F$17:F$18,$W669),"")</f>
        <v>19</v>
      </c>
      <c r="AR669" s="184">
        <f>IF($W669&gt;0,INDEX('CostModel Coef'!G$17:G$18,$W669),"")</f>
        <v>116</v>
      </c>
      <c r="AS669" s="184">
        <f>IF($W669&gt;0,INDEX('CostModel Coef'!H$17:H$18,$W669),"")</f>
        <v>-11.27</v>
      </c>
      <c r="AT669" s="184">
        <f>IF($W669&gt;0,INDEX('CostModel Coef'!I$17:I$18,$W669),"")</f>
        <v>0.74</v>
      </c>
      <c r="AU669" s="184">
        <f>IF($W669&gt;0,INDEX('CostModel Coef'!J$17:J$18,$W669),"")</f>
        <v>1.18</v>
      </c>
      <c r="AV669" s="184">
        <f>IF($W669&gt;0,INDEX('CostModel Coef'!K$17:K$18,$W669),"")</f>
        <v>31.59</v>
      </c>
      <c r="AW669" s="184">
        <f>IF($W669&gt;0,INDEX('CostModel Coef'!L$17:L$18,$W669),"")</f>
        <v>17.190000000000001</v>
      </c>
      <c r="AX669" s="184">
        <f>IF($W669&gt;0,INDEX('CostModel Coef'!M$17:M$18,$W669),"")</f>
        <v>0</v>
      </c>
      <c r="AY669" s="184">
        <f>IF($W669&gt;0,INDEX('CostModel Coef'!N$17:N$18,$W669),"")</f>
        <v>0</v>
      </c>
      <c r="AZ669" s="184">
        <f>IF($W669&gt;0,INDEX('CostModel Coef'!O$17:O$18,$W669),"")</f>
        <v>-10.14</v>
      </c>
      <c r="BA669" s="184"/>
      <c r="BB669" s="116">
        <f t="shared" si="109"/>
        <v>65.712000000000003</v>
      </c>
      <c r="BC669" s="116">
        <f t="shared" si="106"/>
        <v>0</v>
      </c>
      <c r="BD669" s="116">
        <f t="shared" si="107"/>
        <v>0</v>
      </c>
      <c r="BE669" s="210"/>
      <c r="BF669" s="196">
        <f t="shared" si="108"/>
        <v>70.14</v>
      </c>
      <c r="BG669" s="210"/>
      <c r="BH669" s="210"/>
    </row>
    <row r="670" spans="1:60" hidden="1">
      <c r="A670" s="210" t="s">
        <v>3570</v>
      </c>
      <c r="B670" s="210" t="s">
        <v>1317</v>
      </c>
      <c r="C670" s="210" t="s">
        <v>1281</v>
      </c>
      <c r="D670" s="210" t="s">
        <v>1682</v>
      </c>
      <c r="E670" s="210" t="s">
        <v>148</v>
      </c>
      <c r="F670" s="210">
        <v>2</v>
      </c>
      <c r="G670" s="210">
        <v>1</v>
      </c>
      <c r="H670" s="210">
        <v>2</v>
      </c>
      <c r="I670" s="210">
        <v>59</v>
      </c>
      <c r="J670" s="210"/>
      <c r="K670" s="210" t="s">
        <v>83</v>
      </c>
      <c r="L670" s="210">
        <v>59</v>
      </c>
      <c r="M670" s="210"/>
      <c r="N670" s="210" t="s">
        <v>117</v>
      </c>
      <c r="O670" s="210"/>
      <c r="P670" s="210" t="s">
        <v>1799</v>
      </c>
      <c r="Q670" s="210" t="s">
        <v>129</v>
      </c>
      <c r="R670" s="210"/>
      <c r="S670" s="210" t="s">
        <v>111</v>
      </c>
      <c r="T670" s="210" t="s">
        <v>3571</v>
      </c>
      <c r="U670" s="115" t="s">
        <v>105</v>
      </c>
      <c r="V670" s="210" t="str">
        <f>IF(W670=0,"out of scope",(INDEX('CostModel Coef'!$C$17:$C$18,W670)))</f>
        <v>Elec</v>
      </c>
      <c r="W670" s="210">
        <v>2</v>
      </c>
      <c r="X670" s="210"/>
      <c r="Y670" s="116">
        <f>IFERROR(VLOOKUP(C670,LF_lamp!$A$8:$AI$68,35,0)*F670,0)</f>
        <v>8.86</v>
      </c>
      <c r="Z670" s="210"/>
      <c r="AA670" s="229">
        <f>VLOOKUP(D670,LF_Ballast!$A$8:$N$220,14,FALSE)</f>
        <v>0.9</v>
      </c>
      <c r="AB670" s="229" t="b">
        <f>VLOOKUP(D670,LF_Ballast!$A$8:$I$220,9,FALSE)="Dimming"</f>
        <v>1</v>
      </c>
      <c r="AC670" s="229" t="b">
        <f>VLOOKUP(D670,LF_Ballast!$A$8:$I$220,4,FALSE)="PS"</f>
        <v>1</v>
      </c>
      <c r="AD670" s="210"/>
      <c r="AE670" s="210">
        <f t="shared" si="101"/>
        <v>2</v>
      </c>
      <c r="AF670" s="184">
        <f t="shared" si="102"/>
        <v>0</v>
      </c>
      <c r="AG670" s="184">
        <f t="shared" si="103"/>
        <v>0</v>
      </c>
      <c r="AH670" s="184">
        <f>VLOOKUP($C670,LF_lamp!$A$8:$H$68,8,FALSE)*AE670</f>
        <v>64</v>
      </c>
      <c r="AI670" s="184">
        <f>VLOOKUP($C670,LF_lamp!$A$8:$H$68,8,FALSE)*AF670</f>
        <v>0</v>
      </c>
      <c r="AJ670" s="184">
        <f>VLOOKUP($C670,LF_lamp!$A$8:$H$68,8,FALSE)*AG670</f>
        <v>0</v>
      </c>
      <c r="AK670" s="184">
        <f t="shared" si="110"/>
        <v>1</v>
      </c>
      <c r="AL670" s="184">
        <f t="shared" si="104"/>
        <v>0</v>
      </c>
      <c r="AM670" s="184">
        <f t="shared" si="105"/>
        <v>0</v>
      </c>
      <c r="AN670" s="184"/>
      <c r="AO670" s="184">
        <f>IF($W670&gt;0,INDEX('CostModel Coef'!D$17:D$18,$W670),"")</f>
        <v>21.92</v>
      </c>
      <c r="AP670" s="184">
        <f>IF($W670&gt;0,INDEX('CostModel Coef'!E$17:E$18,$W670),"")</f>
        <v>0.161</v>
      </c>
      <c r="AQ670" s="184">
        <f>IF($W670&gt;0,INDEX('CostModel Coef'!F$17:F$18,$W670),"")</f>
        <v>19</v>
      </c>
      <c r="AR670" s="184">
        <f>IF($W670&gt;0,INDEX('CostModel Coef'!G$17:G$18,$W670),"")</f>
        <v>116</v>
      </c>
      <c r="AS670" s="184">
        <f>IF($W670&gt;0,INDEX('CostModel Coef'!H$17:H$18,$W670),"")</f>
        <v>-11.27</v>
      </c>
      <c r="AT670" s="184">
        <f>IF($W670&gt;0,INDEX('CostModel Coef'!I$17:I$18,$W670),"")</f>
        <v>0.74</v>
      </c>
      <c r="AU670" s="184">
        <f>IF($W670&gt;0,INDEX('CostModel Coef'!J$17:J$18,$W670),"")</f>
        <v>1.18</v>
      </c>
      <c r="AV670" s="184">
        <f>IF($W670&gt;0,INDEX('CostModel Coef'!K$17:K$18,$W670),"")</f>
        <v>31.59</v>
      </c>
      <c r="AW670" s="184">
        <f>IF($W670&gt;0,INDEX('CostModel Coef'!L$17:L$18,$W670),"")</f>
        <v>17.190000000000001</v>
      </c>
      <c r="AX670" s="184">
        <f>IF($W670&gt;0,INDEX('CostModel Coef'!M$17:M$18,$W670),"")</f>
        <v>0</v>
      </c>
      <c r="AY670" s="184">
        <f>IF($W670&gt;0,INDEX('CostModel Coef'!N$17:N$18,$W670),"")</f>
        <v>0</v>
      </c>
      <c r="AZ670" s="184">
        <f>IF($W670&gt;0,INDEX('CostModel Coef'!O$17:O$18,$W670),"")</f>
        <v>-10.14</v>
      </c>
      <c r="BA670" s="184"/>
      <c r="BB670" s="116">
        <f t="shared" si="109"/>
        <v>70.864000000000004</v>
      </c>
      <c r="BC670" s="116">
        <f t="shared" si="106"/>
        <v>0</v>
      </c>
      <c r="BD670" s="116">
        <f t="shared" si="107"/>
        <v>0</v>
      </c>
      <c r="BE670" s="210"/>
      <c r="BF670" s="196">
        <f t="shared" si="108"/>
        <v>79.72</v>
      </c>
      <c r="BG670" s="210"/>
      <c r="BH670" s="210"/>
    </row>
    <row r="671" spans="1:60" hidden="1">
      <c r="A671" s="210" t="s">
        <v>3572</v>
      </c>
      <c r="B671" s="210" t="s">
        <v>1317</v>
      </c>
      <c r="C671" s="210" t="s">
        <v>1281</v>
      </c>
      <c r="D671" s="210" t="s">
        <v>1682</v>
      </c>
      <c r="E671" s="210" t="s">
        <v>148</v>
      </c>
      <c r="F671" s="210">
        <v>3</v>
      </c>
      <c r="G671" s="210">
        <v>1.5</v>
      </c>
      <c r="H671" s="210">
        <v>2</v>
      </c>
      <c r="I671" s="210">
        <v>88</v>
      </c>
      <c r="J671" s="210"/>
      <c r="K671" s="210" t="s">
        <v>83</v>
      </c>
      <c r="L671" s="210">
        <v>88</v>
      </c>
      <c r="M671" s="210"/>
      <c r="N671" s="210" t="s">
        <v>117</v>
      </c>
      <c r="O671" s="210"/>
      <c r="P671" s="210" t="s">
        <v>1799</v>
      </c>
      <c r="Q671" s="210" t="s">
        <v>129</v>
      </c>
      <c r="R671" s="210"/>
      <c r="S671" s="210" t="s">
        <v>111</v>
      </c>
      <c r="T671" s="210" t="s">
        <v>3573</v>
      </c>
      <c r="U671" s="115" t="s">
        <v>105</v>
      </c>
      <c r="V671" s="210" t="str">
        <f>IF(W671=0,"out of scope",(INDEX('CostModel Coef'!$C$17:$C$18,W671)))</f>
        <v>Elec</v>
      </c>
      <c r="W671" s="210">
        <v>2</v>
      </c>
      <c r="X671" s="210"/>
      <c r="Y671" s="116">
        <f>IFERROR(VLOOKUP(C671,LF_lamp!$A$8:$AI$68,35,0)*F671,0)</f>
        <v>13.29</v>
      </c>
      <c r="Z671" s="210"/>
      <c r="AA671" s="229">
        <f>VLOOKUP(D671,LF_Ballast!$A$8:$N$220,14,FALSE)</f>
        <v>0.9</v>
      </c>
      <c r="AB671" s="229" t="b">
        <f>VLOOKUP(D671,LF_Ballast!$A$8:$I$220,9,FALSE)="Dimming"</f>
        <v>1</v>
      </c>
      <c r="AC671" s="229" t="b">
        <f>VLOOKUP(D671,LF_Ballast!$A$8:$I$220,4,FALSE)="PS"</f>
        <v>1</v>
      </c>
      <c r="AD671" s="210"/>
      <c r="AE671" s="210">
        <f t="shared" si="101"/>
        <v>2</v>
      </c>
      <c r="AF671" s="184">
        <f t="shared" si="102"/>
        <v>0</v>
      </c>
      <c r="AG671" s="184">
        <f t="shared" si="103"/>
        <v>0</v>
      </c>
      <c r="AH671" s="184">
        <f>VLOOKUP($C671,LF_lamp!$A$8:$H$68,8,FALSE)*AE671</f>
        <v>64</v>
      </c>
      <c r="AI671" s="184">
        <f>VLOOKUP($C671,LF_lamp!$A$8:$H$68,8,FALSE)*AF671</f>
        <v>0</v>
      </c>
      <c r="AJ671" s="184">
        <f>VLOOKUP($C671,LF_lamp!$A$8:$H$68,8,FALSE)*AG671</f>
        <v>0</v>
      </c>
      <c r="AK671" s="184">
        <f t="shared" si="110"/>
        <v>1.5</v>
      </c>
      <c r="AL671" s="184">
        <f t="shared" si="104"/>
        <v>0</v>
      </c>
      <c r="AM671" s="184">
        <f t="shared" si="105"/>
        <v>0</v>
      </c>
      <c r="AN671" s="184"/>
      <c r="AO671" s="184">
        <f>IF($W671&gt;0,INDEX('CostModel Coef'!D$17:D$18,$W671),"")</f>
        <v>21.92</v>
      </c>
      <c r="AP671" s="184">
        <f>IF($W671&gt;0,INDEX('CostModel Coef'!E$17:E$18,$W671),"")</f>
        <v>0.161</v>
      </c>
      <c r="AQ671" s="184">
        <f>IF($W671&gt;0,INDEX('CostModel Coef'!F$17:F$18,$W671),"")</f>
        <v>19</v>
      </c>
      <c r="AR671" s="184">
        <f>IF($W671&gt;0,INDEX('CostModel Coef'!G$17:G$18,$W671),"")</f>
        <v>116</v>
      </c>
      <c r="AS671" s="184">
        <f>IF($W671&gt;0,INDEX('CostModel Coef'!H$17:H$18,$W671),"")</f>
        <v>-11.27</v>
      </c>
      <c r="AT671" s="184">
        <f>IF($W671&gt;0,INDEX('CostModel Coef'!I$17:I$18,$W671),"")</f>
        <v>0.74</v>
      </c>
      <c r="AU671" s="184">
        <f>IF($W671&gt;0,INDEX('CostModel Coef'!J$17:J$18,$W671),"")</f>
        <v>1.18</v>
      </c>
      <c r="AV671" s="184">
        <f>IF($W671&gt;0,INDEX('CostModel Coef'!K$17:K$18,$W671),"")</f>
        <v>31.59</v>
      </c>
      <c r="AW671" s="184">
        <f>IF($W671&gt;0,INDEX('CostModel Coef'!L$17:L$18,$W671),"")</f>
        <v>17.190000000000001</v>
      </c>
      <c r="AX671" s="184">
        <f>IF($W671&gt;0,INDEX('CostModel Coef'!M$17:M$18,$W671),"")</f>
        <v>0</v>
      </c>
      <c r="AY671" s="184">
        <f>IF($W671&gt;0,INDEX('CostModel Coef'!N$17:N$18,$W671),"")</f>
        <v>0</v>
      </c>
      <c r="AZ671" s="184">
        <f>IF($W671&gt;0,INDEX('CostModel Coef'!O$17:O$18,$W671),"")</f>
        <v>-10.14</v>
      </c>
      <c r="BA671" s="184"/>
      <c r="BB671" s="116">
        <f t="shared" si="109"/>
        <v>106.29600000000001</v>
      </c>
      <c r="BC671" s="116">
        <f t="shared" si="106"/>
        <v>0</v>
      </c>
      <c r="BD671" s="116">
        <f t="shared" si="107"/>
        <v>0</v>
      </c>
      <c r="BE671" s="210"/>
      <c r="BF671" s="196">
        <f t="shared" si="108"/>
        <v>119.59</v>
      </c>
      <c r="BG671" s="210"/>
      <c r="BH671" s="210"/>
    </row>
    <row r="672" spans="1:60" hidden="1">
      <c r="A672" s="210" t="s">
        <v>3574</v>
      </c>
      <c r="B672" s="210" t="s">
        <v>1317</v>
      </c>
      <c r="C672" s="210" t="s">
        <v>1281</v>
      </c>
      <c r="D672" s="210" t="s">
        <v>1610</v>
      </c>
      <c r="E672" s="210" t="s">
        <v>129</v>
      </c>
      <c r="F672" s="210">
        <v>4</v>
      </c>
      <c r="G672" s="210">
        <v>1</v>
      </c>
      <c r="H672" s="210">
        <v>4</v>
      </c>
      <c r="I672" s="210">
        <v>112</v>
      </c>
      <c r="J672" s="210"/>
      <c r="K672" s="210" t="s">
        <v>83</v>
      </c>
      <c r="L672" s="210">
        <v>112</v>
      </c>
      <c r="M672" s="210"/>
      <c r="N672" s="210" t="s">
        <v>117</v>
      </c>
      <c r="O672" s="210"/>
      <c r="P672" s="210" t="s">
        <v>1799</v>
      </c>
      <c r="Q672" s="210" t="s">
        <v>129</v>
      </c>
      <c r="R672" s="210"/>
      <c r="S672" s="210" t="s">
        <v>111</v>
      </c>
      <c r="T672" s="210" t="s">
        <v>3575</v>
      </c>
      <c r="U672" s="115" t="s">
        <v>105</v>
      </c>
      <c r="V672" s="210" t="str">
        <f>IF(W672=0,"out of scope",(INDEX('CostModel Coef'!$C$17:$C$18,W672)))</f>
        <v>Elec</v>
      </c>
      <c r="W672" s="210">
        <v>2</v>
      </c>
      <c r="X672" s="210"/>
      <c r="Y672" s="116">
        <f>IFERROR(VLOOKUP(C672,LF_lamp!$A$8:$AI$68,35,0)*F672,0)</f>
        <v>17.72</v>
      </c>
      <c r="Z672" s="210"/>
      <c r="AA672" s="229">
        <f>VLOOKUP(D672,LF_Ballast!$A$8:$N$220,14,FALSE)</f>
        <v>0.9</v>
      </c>
      <c r="AB672" s="229" t="b">
        <f>VLOOKUP(D672,LF_Ballast!$A$8:$I$220,9,FALSE)="Dimming"</f>
        <v>0</v>
      </c>
      <c r="AC672" s="229" t="b">
        <f>VLOOKUP(D672,LF_Ballast!$A$8:$I$220,4,FALSE)="PS"</f>
        <v>1</v>
      </c>
      <c r="AD672" s="210"/>
      <c r="AE672" s="210">
        <f t="shared" si="101"/>
        <v>4</v>
      </c>
      <c r="AF672" s="184">
        <f t="shared" si="102"/>
        <v>0</v>
      </c>
      <c r="AG672" s="184">
        <f t="shared" si="103"/>
        <v>0</v>
      </c>
      <c r="AH672" s="184">
        <f>VLOOKUP($C672,LF_lamp!$A$8:$H$68,8,FALSE)*AE672</f>
        <v>128</v>
      </c>
      <c r="AI672" s="184">
        <f>VLOOKUP($C672,LF_lamp!$A$8:$H$68,8,FALSE)*AF672</f>
        <v>0</v>
      </c>
      <c r="AJ672" s="184">
        <f>VLOOKUP($C672,LF_lamp!$A$8:$H$68,8,FALSE)*AG672</f>
        <v>0</v>
      </c>
      <c r="AK672" s="184">
        <f t="shared" si="110"/>
        <v>1</v>
      </c>
      <c r="AL672" s="184">
        <f t="shared" si="104"/>
        <v>0</v>
      </c>
      <c r="AM672" s="184">
        <f t="shared" si="105"/>
        <v>0</v>
      </c>
      <c r="AN672" s="184"/>
      <c r="AO672" s="184">
        <f>IF($W672&gt;0,INDEX('CostModel Coef'!D$17:D$18,$W672),"")</f>
        <v>21.92</v>
      </c>
      <c r="AP672" s="184">
        <f>IF($W672&gt;0,INDEX('CostModel Coef'!E$17:E$18,$W672),"")</f>
        <v>0.161</v>
      </c>
      <c r="AQ672" s="184">
        <f>IF($W672&gt;0,INDEX('CostModel Coef'!F$17:F$18,$W672),"")</f>
        <v>19</v>
      </c>
      <c r="AR672" s="184">
        <f>IF($W672&gt;0,INDEX('CostModel Coef'!G$17:G$18,$W672),"")</f>
        <v>116</v>
      </c>
      <c r="AS672" s="184">
        <f>IF($W672&gt;0,INDEX('CostModel Coef'!H$17:H$18,$W672),"")</f>
        <v>-11.27</v>
      </c>
      <c r="AT672" s="184">
        <f>IF($W672&gt;0,INDEX('CostModel Coef'!I$17:I$18,$W672),"")</f>
        <v>0.74</v>
      </c>
      <c r="AU672" s="184">
        <f>IF($W672&gt;0,INDEX('CostModel Coef'!J$17:J$18,$W672),"")</f>
        <v>1.18</v>
      </c>
      <c r="AV672" s="184">
        <f>IF($W672&gt;0,INDEX('CostModel Coef'!K$17:K$18,$W672),"")</f>
        <v>31.59</v>
      </c>
      <c r="AW672" s="184">
        <f>IF($W672&gt;0,INDEX('CostModel Coef'!L$17:L$18,$W672),"")</f>
        <v>17.190000000000001</v>
      </c>
      <c r="AX672" s="184">
        <f>IF($W672&gt;0,INDEX('CostModel Coef'!M$17:M$18,$W672),"")</f>
        <v>0</v>
      </c>
      <c r="AY672" s="184">
        <f>IF($W672&gt;0,INDEX('CostModel Coef'!N$17:N$18,$W672),"")</f>
        <v>0</v>
      </c>
      <c r="AZ672" s="184">
        <f>IF($W672&gt;0,INDEX('CostModel Coef'!O$17:O$18,$W672),"")</f>
        <v>-10.14</v>
      </c>
      <c r="BA672" s="184"/>
      <c r="BB672" s="116">
        <f t="shared" si="109"/>
        <v>49.578000000000003</v>
      </c>
      <c r="BC672" s="116">
        <f t="shared" si="106"/>
        <v>0</v>
      </c>
      <c r="BD672" s="116">
        <f t="shared" si="107"/>
        <v>0</v>
      </c>
      <c r="BE672" s="210"/>
      <c r="BF672" s="196">
        <f t="shared" si="108"/>
        <v>67.3</v>
      </c>
      <c r="BG672" s="210"/>
      <c r="BH672" s="210"/>
    </row>
    <row r="673" spans="1:60" hidden="1">
      <c r="A673" s="210" t="s">
        <v>3576</v>
      </c>
      <c r="B673" s="210" t="s">
        <v>1317</v>
      </c>
      <c r="C673" s="210" t="s">
        <v>1281</v>
      </c>
      <c r="D673" s="210" t="s">
        <v>1610</v>
      </c>
      <c r="E673" s="210" t="s">
        <v>129</v>
      </c>
      <c r="F673" s="210">
        <v>4</v>
      </c>
      <c r="G673" s="210">
        <v>2</v>
      </c>
      <c r="H673" s="210">
        <v>2</v>
      </c>
      <c r="I673" s="210">
        <v>116</v>
      </c>
      <c r="J673" s="210"/>
      <c r="K673" s="210" t="s">
        <v>83</v>
      </c>
      <c r="L673" s="210">
        <v>116</v>
      </c>
      <c r="M673" s="210"/>
      <c r="N673" s="210" t="s">
        <v>117</v>
      </c>
      <c r="O673" s="210"/>
      <c r="P673" s="210" t="s">
        <v>1799</v>
      </c>
      <c r="Q673" s="210" t="s">
        <v>129</v>
      </c>
      <c r="R673" s="210"/>
      <c r="S673" s="210" t="s">
        <v>111</v>
      </c>
      <c r="T673" s="210" t="s">
        <v>3577</v>
      </c>
      <c r="U673" s="115" t="s">
        <v>105</v>
      </c>
      <c r="V673" s="210" t="str">
        <f>IF(W673=0,"out of scope",(INDEX('CostModel Coef'!$C$17:$C$18,W673)))</f>
        <v>Elec</v>
      </c>
      <c r="W673" s="210">
        <v>2</v>
      </c>
      <c r="X673" s="210"/>
      <c r="Y673" s="116">
        <f>IFERROR(VLOOKUP(C673,LF_lamp!$A$8:$AI$68,35,0)*F673,0)</f>
        <v>17.72</v>
      </c>
      <c r="Z673" s="210"/>
      <c r="AA673" s="229">
        <f>VLOOKUP(D673,LF_Ballast!$A$8:$N$220,14,FALSE)</f>
        <v>0.9</v>
      </c>
      <c r="AB673" s="229" t="b">
        <f>VLOOKUP(D673,LF_Ballast!$A$8:$I$220,9,FALSE)="Dimming"</f>
        <v>0</v>
      </c>
      <c r="AC673" s="229" t="b">
        <f>VLOOKUP(D673,LF_Ballast!$A$8:$I$220,4,FALSE)="PS"</f>
        <v>1</v>
      </c>
      <c r="AD673" s="210"/>
      <c r="AE673" s="210">
        <f t="shared" si="101"/>
        <v>2</v>
      </c>
      <c r="AF673" s="184">
        <f t="shared" si="102"/>
        <v>0</v>
      </c>
      <c r="AG673" s="184">
        <f t="shared" si="103"/>
        <v>0</v>
      </c>
      <c r="AH673" s="184">
        <f>VLOOKUP($C673,LF_lamp!$A$8:$H$68,8,FALSE)*AE673</f>
        <v>64</v>
      </c>
      <c r="AI673" s="184">
        <f>VLOOKUP($C673,LF_lamp!$A$8:$H$68,8,FALSE)*AF673</f>
        <v>0</v>
      </c>
      <c r="AJ673" s="184">
        <f>VLOOKUP($C673,LF_lamp!$A$8:$H$68,8,FALSE)*AG673</f>
        <v>0</v>
      </c>
      <c r="AK673" s="184">
        <f t="shared" si="110"/>
        <v>2</v>
      </c>
      <c r="AL673" s="184">
        <f t="shared" si="104"/>
        <v>0</v>
      </c>
      <c r="AM673" s="184">
        <f t="shared" si="105"/>
        <v>0</v>
      </c>
      <c r="AN673" s="184"/>
      <c r="AO673" s="184">
        <f>IF($W673&gt;0,INDEX('CostModel Coef'!D$17:D$18,$W673),"")</f>
        <v>21.92</v>
      </c>
      <c r="AP673" s="184">
        <f>IF($W673&gt;0,INDEX('CostModel Coef'!E$17:E$18,$W673),"")</f>
        <v>0.161</v>
      </c>
      <c r="AQ673" s="184">
        <f>IF($W673&gt;0,INDEX('CostModel Coef'!F$17:F$18,$W673),"")</f>
        <v>19</v>
      </c>
      <c r="AR673" s="184">
        <f>IF($W673&gt;0,INDEX('CostModel Coef'!G$17:G$18,$W673),"")</f>
        <v>116</v>
      </c>
      <c r="AS673" s="184">
        <f>IF($W673&gt;0,INDEX('CostModel Coef'!H$17:H$18,$W673),"")</f>
        <v>-11.27</v>
      </c>
      <c r="AT673" s="184">
        <f>IF($W673&gt;0,INDEX('CostModel Coef'!I$17:I$18,$W673),"")</f>
        <v>0.74</v>
      </c>
      <c r="AU673" s="184">
        <f>IF($W673&gt;0,INDEX('CostModel Coef'!J$17:J$18,$W673),"")</f>
        <v>1.18</v>
      </c>
      <c r="AV673" s="184">
        <f>IF($W673&gt;0,INDEX('CostModel Coef'!K$17:K$18,$W673),"")</f>
        <v>31.59</v>
      </c>
      <c r="AW673" s="184">
        <f>IF($W673&gt;0,INDEX('CostModel Coef'!L$17:L$18,$W673),"")</f>
        <v>17.190000000000001</v>
      </c>
      <c r="AX673" s="184">
        <f>IF($W673&gt;0,INDEX('CostModel Coef'!M$17:M$18,$W673),"")</f>
        <v>0</v>
      </c>
      <c r="AY673" s="184">
        <f>IF($W673&gt;0,INDEX('CostModel Coef'!N$17:N$18,$W673),"")</f>
        <v>0</v>
      </c>
      <c r="AZ673" s="184">
        <f>IF($W673&gt;0,INDEX('CostModel Coef'!O$17:O$18,$W673),"")</f>
        <v>-10.14</v>
      </c>
      <c r="BA673" s="184"/>
      <c r="BB673" s="116">
        <f t="shared" si="109"/>
        <v>78.548000000000002</v>
      </c>
      <c r="BC673" s="116">
        <f t="shared" si="106"/>
        <v>0</v>
      </c>
      <c r="BD673" s="116">
        <f t="shared" si="107"/>
        <v>0</v>
      </c>
      <c r="BE673" s="210"/>
      <c r="BF673" s="196">
        <f t="shared" si="108"/>
        <v>96.27</v>
      </c>
      <c r="BG673" s="210"/>
      <c r="BH673" s="210"/>
    </row>
    <row r="674" spans="1:60" hidden="1">
      <c r="A674" s="210" t="s">
        <v>3578</v>
      </c>
      <c r="B674" s="210" t="s">
        <v>1317</v>
      </c>
      <c r="C674" s="210" t="s">
        <v>1281</v>
      </c>
      <c r="D674" s="210" t="s">
        <v>1610</v>
      </c>
      <c r="E674" s="210" t="s">
        <v>129</v>
      </c>
      <c r="F674" s="210">
        <v>1</v>
      </c>
      <c r="G674" s="210">
        <v>1</v>
      </c>
      <c r="H674" s="210">
        <v>1</v>
      </c>
      <c r="I674" s="210">
        <v>30</v>
      </c>
      <c r="J674" s="210"/>
      <c r="K674" s="210" t="s">
        <v>83</v>
      </c>
      <c r="L674" s="210">
        <v>30</v>
      </c>
      <c r="M674" s="210"/>
      <c r="N674" s="210" t="s">
        <v>117</v>
      </c>
      <c r="O674" s="210"/>
      <c r="P674" s="210" t="s">
        <v>1799</v>
      </c>
      <c r="Q674" s="210" t="s">
        <v>129</v>
      </c>
      <c r="R674" s="210"/>
      <c r="S674" s="210" t="s">
        <v>111</v>
      </c>
      <c r="T674" s="210" t="s">
        <v>3579</v>
      </c>
      <c r="U674" s="115" t="s">
        <v>105</v>
      </c>
      <c r="V674" s="210" t="str">
        <f>IF(W674=0,"out of scope",(INDEX('CostModel Coef'!$C$17:$C$18,W674)))</f>
        <v>Elec</v>
      </c>
      <c r="W674" s="210">
        <v>2</v>
      </c>
      <c r="X674" s="210"/>
      <c r="Y674" s="116">
        <f>IFERROR(VLOOKUP(C674,LF_lamp!$A$8:$AI$68,35,0)*F674,0)</f>
        <v>4.43</v>
      </c>
      <c r="Z674" s="210"/>
      <c r="AA674" s="229">
        <f>VLOOKUP(D674,LF_Ballast!$A$8:$N$220,14,FALSE)</f>
        <v>0.9</v>
      </c>
      <c r="AB674" s="229" t="b">
        <f>VLOOKUP(D674,LF_Ballast!$A$8:$I$220,9,FALSE)="Dimming"</f>
        <v>0</v>
      </c>
      <c r="AC674" s="229" t="b">
        <f>VLOOKUP(D674,LF_Ballast!$A$8:$I$220,4,FALSE)="PS"</f>
        <v>1</v>
      </c>
      <c r="AD674" s="210"/>
      <c r="AE674" s="210">
        <f t="shared" si="101"/>
        <v>1</v>
      </c>
      <c r="AF674" s="184">
        <f t="shared" si="102"/>
        <v>0</v>
      </c>
      <c r="AG674" s="184">
        <f t="shared" si="103"/>
        <v>0</v>
      </c>
      <c r="AH674" s="184">
        <f>VLOOKUP($C674,LF_lamp!$A$8:$H$68,8,FALSE)*AE674</f>
        <v>32</v>
      </c>
      <c r="AI674" s="184">
        <f>VLOOKUP($C674,LF_lamp!$A$8:$H$68,8,FALSE)*AF674</f>
        <v>0</v>
      </c>
      <c r="AJ674" s="184">
        <f>VLOOKUP($C674,LF_lamp!$A$8:$H$68,8,FALSE)*AG674</f>
        <v>0</v>
      </c>
      <c r="AK674" s="184">
        <f t="shared" si="110"/>
        <v>1</v>
      </c>
      <c r="AL674" s="184">
        <f t="shared" si="104"/>
        <v>0</v>
      </c>
      <c r="AM674" s="184">
        <f t="shared" si="105"/>
        <v>0</v>
      </c>
      <c r="AN674" s="184"/>
      <c r="AO674" s="184">
        <f>IF($W674&gt;0,INDEX('CostModel Coef'!D$17:D$18,$W674),"")</f>
        <v>21.92</v>
      </c>
      <c r="AP674" s="184">
        <f>IF($W674&gt;0,INDEX('CostModel Coef'!E$17:E$18,$W674),"")</f>
        <v>0.161</v>
      </c>
      <c r="AQ674" s="184">
        <f>IF($W674&gt;0,INDEX('CostModel Coef'!F$17:F$18,$W674),"")</f>
        <v>19</v>
      </c>
      <c r="AR674" s="184">
        <f>IF($W674&gt;0,INDEX('CostModel Coef'!G$17:G$18,$W674),"")</f>
        <v>116</v>
      </c>
      <c r="AS674" s="184">
        <f>IF($W674&gt;0,INDEX('CostModel Coef'!H$17:H$18,$W674),"")</f>
        <v>-11.27</v>
      </c>
      <c r="AT674" s="184">
        <f>IF($W674&gt;0,INDEX('CostModel Coef'!I$17:I$18,$W674),"")</f>
        <v>0.74</v>
      </c>
      <c r="AU674" s="184">
        <f>IF($W674&gt;0,INDEX('CostModel Coef'!J$17:J$18,$W674),"")</f>
        <v>1.18</v>
      </c>
      <c r="AV674" s="184">
        <f>IF($W674&gt;0,INDEX('CostModel Coef'!K$17:K$18,$W674),"")</f>
        <v>31.59</v>
      </c>
      <c r="AW674" s="184">
        <f>IF($W674&gt;0,INDEX('CostModel Coef'!L$17:L$18,$W674),"")</f>
        <v>17.190000000000001</v>
      </c>
      <c r="AX674" s="184">
        <f>IF($W674&gt;0,INDEX('CostModel Coef'!M$17:M$18,$W674),"")</f>
        <v>0</v>
      </c>
      <c r="AY674" s="184">
        <f>IF($W674&gt;0,INDEX('CostModel Coef'!N$17:N$18,$W674),"")</f>
        <v>0</v>
      </c>
      <c r="AZ674" s="184">
        <f>IF($W674&gt;0,INDEX('CostModel Coef'!O$17:O$18,$W674),"")</f>
        <v>-10.14</v>
      </c>
      <c r="BA674" s="184"/>
      <c r="BB674" s="116">
        <f t="shared" si="109"/>
        <v>34.122</v>
      </c>
      <c r="BC674" s="116">
        <f t="shared" si="106"/>
        <v>0</v>
      </c>
      <c r="BD674" s="116">
        <f t="shared" si="107"/>
        <v>0</v>
      </c>
      <c r="BE674" s="210"/>
      <c r="BF674" s="196">
        <f t="shared" si="108"/>
        <v>38.549999999999997</v>
      </c>
      <c r="BG674" s="210"/>
      <c r="BH674" s="210"/>
    </row>
    <row r="675" spans="1:60" hidden="1">
      <c r="A675" s="210" t="s">
        <v>3580</v>
      </c>
      <c r="B675" s="210" t="s">
        <v>1317</v>
      </c>
      <c r="C675" s="210" t="s">
        <v>1281</v>
      </c>
      <c r="D675" s="210" t="s">
        <v>1610</v>
      </c>
      <c r="E675" s="210" t="s">
        <v>129</v>
      </c>
      <c r="F675" s="210">
        <v>2</v>
      </c>
      <c r="G675" s="210">
        <v>1</v>
      </c>
      <c r="H675" s="210">
        <v>2</v>
      </c>
      <c r="I675" s="210">
        <v>58</v>
      </c>
      <c r="J675" s="210"/>
      <c r="K675" s="210" t="s">
        <v>83</v>
      </c>
      <c r="L675" s="210">
        <v>58</v>
      </c>
      <c r="M675" s="210"/>
      <c r="N675" s="210" t="s">
        <v>117</v>
      </c>
      <c r="O675" s="210"/>
      <c r="P675" s="210" t="s">
        <v>1799</v>
      </c>
      <c r="Q675" s="210" t="s">
        <v>129</v>
      </c>
      <c r="R675" s="210"/>
      <c r="S675" s="210" t="s">
        <v>111</v>
      </c>
      <c r="T675" s="210" t="s">
        <v>3581</v>
      </c>
      <c r="U675" s="115" t="s">
        <v>105</v>
      </c>
      <c r="V675" s="210" t="str">
        <f>IF(W675=0,"out of scope",(INDEX('CostModel Coef'!$C$17:$C$18,W675)))</f>
        <v>Elec</v>
      </c>
      <c r="W675" s="210">
        <v>2</v>
      </c>
      <c r="X675" s="210"/>
      <c r="Y675" s="116">
        <f>IFERROR(VLOOKUP(C675,LF_lamp!$A$8:$AI$68,35,0)*F675,0)</f>
        <v>8.86</v>
      </c>
      <c r="Z675" s="210"/>
      <c r="AA675" s="229">
        <f>VLOOKUP(D675,LF_Ballast!$A$8:$N$220,14,FALSE)</f>
        <v>0.9</v>
      </c>
      <c r="AB675" s="229" t="b">
        <f>VLOOKUP(D675,LF_Ballast!$A$8:$I$220,9,FALSE)="Dimming"</f>
        <v>0</v>
      </c>
      <c r="AC675" s="229" t="b">
        <f>VLOOKUP(D675,LF_Ballast!$A$8:$I$220,4,FALSE)="PS"</f>
        <v>1</v>
      </c>
      <c r="AD675" s="210"/>
      <c r="AE675" s="210">
        <f t="shared" si="101"/>
        <v>2</v>
      </c>
      <c r="AF675" s="184">
        <f t="shared" si="102"/>
        <v>0</v>
      </c>
      <c r="AG675" s="184">
        <f t="shared" si="103"/>
        <v>0</v>
      </c>
      <c r="AH675" s="184">
        <f>VLOOKUP($C675,LF_lamp!$A$8:$H$68,8,FALSE)*AE675</f>
        <v>64</v>
      </c>
      <c r="AI675" s="184">
        <f>VLOOKUP($C675,LF_lamp!$A$8:$H$68,8,FALSE)*AF675</f>
        <v>0</v>
      </c>
      <c r="AJ675" s="184">
        <f>VLOOKUP($C675,LF_lamp!$A$8:$H$68,8,FALSE)*AG675</f>
        <v>0</v>
      </c>
      <c r="AK675" s="184">
        <f t="shared" si="110"/>
        <v>1</v>
      </c>
      <c r="AL675" s="184">
        <f t="shared" si="104"/>
        <v>0</v>
      </c>
      <c r="AM675" s="184">
        <f t="shared" si="105"/>
        <v>0</v>
      </c>
      <c r="AN675" s="184"/>
      <c r="AO675" s="184">
        <f>IF($W675&gt;0,INDEX('CostModel Coef'!D$17:D$18,$W675),"")</f>
        <v>21.92</v>
      </c>
      <c r="AP675" s="184">
        <f>IF($W675&gt;0,INDEX('CostModel Coef'!E$17:E$18,$W675),"")</f>
        <v>0.161</v>
      </c>
      <c r="AQ675" s="184">
        <f>IF($W675&gt;0,INDEX('CostModel Coef'!F$17:F$18,$W675),"")</f>
        <v>19</v>
      </c>
      <c r="AR675" s="184">
        <f>IF($W675&gt;0,INDEX('CostModel Coef'!G$17:G$18,$W675),"")</f>
        <v>116</v>
      </c>
      <c r="AS675" s="184">
        <f>IF($W675&gt;0,INDEX('CostModel Coef'!H$17:H$18,$W675),"")</f>
        <v>-11.27</v>
      </c>
      <c r="AT675" s="184">
        <f>IF($W675&gt;0,INDEX('CostModel Coef'!I$17:I$18,$W675),"")</f>
        <v>0.74</v>
      </c>
      <c r="AU675" s="184">
        <f>IF($W675&gt;0,INDEX('CostModel Coef'!J$17:J$18,$W675),"")</f>
        <v>1.18</v>
      </c>
      <c r="AV675" s="184">
        <f>IF($W675&gt;0,INDEX('CostModel Coef'!K$17:K$18,$W675),"")</f>
        <v>31.59</v>
      </c>
      <c r="AW675" s="184">
        <f>IF($W675&gt;0,INDEX('CostModel Coef'!L$17:L$18,$W675),"")</f>
        <v>17.190000000000001</v>
      </c>
      <c r="AX675" s="184">
        <f>IF($W675&gt;0,INDEX('CostModel Coef'!M$17:M$18,$W675),"")</f>
        <v>0</v>
      </c>
      <c r="AY675" s="184">
        <f>IF($W675&gt;0,INDEX('CostModel Coef'!N$17:N$18,$W675),"")</f>
        <v>0</v>
      </c>
      <c r="AZ675" s="184">
        <f>IF($W675&gt;0,INDEX('CostModel Coef'!O$17:O$18,$W675),"")</f>
        <v>-10.14</v>
      </c>
      <c r="BA675" s="184"/>
      <c r="BB675" s="116">
        <f t="shared" si="109"/>
        <v>39.274000000000001</v>
      </c>
      <c r="BC675" s="116">
        <f t="shared" si="106"/>
        <v>0</v>
      </c>
      <c r="BD675" s="116">
        <f t="shared" si="107"/>
        <v>0</v>
      </c>
      <c r="BE675" s="210"/>
      <c r="BF675" s="196">
        <f t="shared" si="108"/>
        <v>48.13</v>
      </c>
      <c r="BG675" s="210"/>
      <c r="BH675" s="210"/>
    </row>
    <row r="676" spans="1:60" hidden="1">
      <c r="A676" s="210" t="s">
        <v>3582</v>
      </c>
      <c r="B676" s="210" t="s">
        <v>1317</v>
      </c>
      <c r="C676" s="210" t="s">
        <v>1281</v>
      </c>
      <c r="D676" s="210" t="s">
        <v>1610</v>
      </c>
      <c r="E676" s="210" t="s">
        <v>129</v>
      </c>
      <c r="F676" s="210">
        <v>3</v>
      </c>
      <c r="G676" s="210">
        <v>1</v>
      </c>
      <c r="H676" s="210">
        <v>3</v>
      </c>
      <c r="I676" s="210">
        <v>85</v>
      </c>
      <c r="J676" s="210"/>
      <c r="K676" s="210" t="s">
        <v>83</v>
      </c>
      <c r="L676" s="210">
        <v>85</v>
      </c>
      <c r="M676" s="210"/>
      <c r="N676" s="210" t="s">
        <v>117</v>
      </c>
      <c r="O676" s="210"/>
      <c r="P676" s="210" t="s">
        <v>1799</v>
      </c>
      <c r="Q676" s="210" t="s">
        <v>129</v>
      </c>
      <c r="R676" s="210"/>
      <c r="S676" s="210" t="s">
        <v>111</v>
      </c>
      <c r="T676" s="210" t="s">
        <v>3583</v>
      </c>
      <c r="U676" s="115" t="s">
        <v>105</v>
      </c>
      <c r="V676" s="210" t="str">
        <f>IF(W676=0,"out of scope",(INDEX('CostModel Coef'!$C$17:$C$18,W676)))</f>
        <v>Elec</v>
      </c>
      <c r="W676" s="210">
        <v>2</v>
      </c>
      <c r="X676" s="210"/>
      <c r="Y676" s="116">
        <f>IFERROR(VLOOKUP(C676,LF_lamp!$A$8:$AI$68,35,0)*F676,0)</f>
        <v>13.29</v>
      </c>
      <c r="Z676" s="210"/>
      <c r="AA676" s="229">
        <f>VLOOKUP(D676,LF_Ballast!$A$8:$N$220,14,FALSE)</f>
        <v>0.9</v>
      </c>
      <c r="AB676" s="229" t="b">
        <f>VLOOKUP(D676,LF_Ballast!$A$8:$I$220,9,FALSE)="Dimming"</f>
        <v>0</v>
      </c>
      <c r="AC676" s="229" t="b">
        <f>VLOOKUP(D676,LF_Ballast!$A$8:$I$220,4,FALSE)="PS"</f>
        <v>1</v>
      </c>
      <c r="AD676" s="210"/>
      <c r="AE676" s="210">
        <f t="shared" si="101"/>
        <v>3</v>
      </c>
      <c r="AF676" s="184">
        <f t="shared" si="102"/>
        <v>0</v>
      </c>
      <c r="AG676" s="184">
        <f t="shared" si="103"/>
        <v>0</v>
      </c>
      <c r="AH676" s="184">
        <f>VLOOKUP($C676,LF_lamp!$A$8:$H$68,8,FALSE)*AE676</f>
        <v>96</v>
      </c>
      <c r="AI676" s="184">
        <f>VLOOKUP($C676,LF_lamp!$A$8:$H$68,8,FALSE)*AF676</f>
        <v>0</v>
      </c>
      <c r="AJ676" s="184">
        <f>VLOOKUP($C676,LF_lamp!$A$8:$H$68,8,FALSE)*AG676</f>
        <v>0</v>
      </c>
      <c r="AK676" s="184">
        <f t="shared" si="110"/>
        <v>1</v>
      </c>
      <c r="AL676" s="184">
        <f t="shared" si="104"/>
        <v>0</v>
      </c>
      <c r="AM676" s="184">
        <f t="shared" si="105"/>
        <v>0</v>
      </c>
      <c r="AN676" s="184"/>
      <c r="AO676" s="184">
        <f>IF($W676&gt;0,INDEX('CostModel Coef'!D$17:D$18,$W676),"")</f>
        <v>21.92</v>
      </c>
      <c r="AP676" s="184">
        <f>IF($W676&gt;0,INDEX('CostModel Coef'!E$17:E$18,$W676),"")</f>
        <v>0.161</v>
      </c>
      <c r="AQ676" s="184">
        <f>IF($W676&gt;0,INDEX('CostModel Coef'!F$17:F$18,$W676),"")</f>
        <v>19</v>
      </c>
      <c r="AR676" s="184">
        <f>IF($W676&gt;0,INDEX('CostModel Coef'!G$17:G$18,$W676),"")</f>
        <v>116</v>
      </c>
      <c r="AS676" s="184">
        <f>IF($W676&gt;0,INDEX('CostModel Coef'!H$17:H$18,$W676),"")</f>
        <v>-11.27</v>
      </c>
      <c r="AT676" s="184">
        <f>IF($W676&gt;0,INDEX('CostModel Coef'!I$17:I$18,$W676),"")</f>
        <v>0.74</v>
      </c>
      <c r="AU676" s="184">
        <f>IF($W676&gt;0,INDEX('CostModel Coef'!J$17:J$18,$W676),"")</f>
        <v>1.18</v>
      </c>
      <c r="AV676" s="184">
        <f>IF($W676&gt;0,INDEX('CostModel Coef'!K$17:K$18,$W676),"")</f>
        <v>31.59</v>
      </c>
      <c r="AW676" s="184">
        <f>IF($W676&gt;0,INDEX('CostModel Coef'!L$17:L$18,$W676),"")</f>
        <v>17.190000000000001</v>
      </c>
      <c r="AX676" s="184">
        <f>IF($W676&gt;0,INDEX('CostModel Coef'!M$17:M$18,$W676),"")</f>
        <v>0</v>
      </c>
      <c r="AY676" s="184">
        <f>IF($W676&gt;0,INDEX('CostModel Coef'!N$17:N$18,$W676),"")</f>
        <v>0</v>
      </c>
      <c r="AZ676" s="184">
        <f>IF($W676&gt;0,INDEX('CostModel Coef'!O$17:O$18,$W676),"")</f>
        <v>-10.14</v>
      </c>
      <c r="BA676" s="184"/>
      <c r="BB676" s="116">
        <f t="shared" si="109"/>
        <v>44.426000000000002</v>
      </c>
      <c r="BC676" s="116">
        <f t="shared" si="106"/>
        <v>0</v>
      </c>
      <c r="BD676" s="116">
        <f t="shared" si="107"/>
        <v>0</v>
      </c>
      <c r="BE676" s="210"/>
      <c r="BF676" s="196">
        <f t="shared" si="108"/>
        <v>57.72</v>
      </c>
      <c r="BG676" s="210"/>
      <c r="BH676" s="210"/>
    </row>
    <row r="677" spans="1:60" hidden="1">
      <c r="A677" s="210" t="s">
        <v>3584</v>
      </c>
      <c r="B677" s="210" t="s">
        <v>1317</v>
      </c>
      <c r="C677" s="210" t="s">
        <v>1281</v>
      </c>
      <c r="D677" s="210" t="s">
        <v>1610</v>
      </c>
      <c r="E677" s="210" t="s">
        <v>129</v>
      </c>
      <c r="F677" s="210">
        <v>3</v>
      </c>
      <c r="G677" s="210">
        <v>1.5</v>
      </c>
      <c r="H677" s="210">
        <v>2</v>
      </c>
      <c r="I677" s="210">
        <v>87</v>
      </c>
      <c r="J677" s="210"/>
      <c r="K677" s="210" t="s">
        <v>83</v>
      </c>
      <c r="L677" s="210">
        <v>87</v>
      </c>
      <c r="M677" s="210"/>
      <c r="N677" s="210" t="s">
        <v>117</v>
      </c>
      <c r="O677" s="210"/>
      <c r="P677" s="210" t="s">
        <v>1799</v>
      </c>
      <c r="Q677" s="210" t="s">
        <v>129</v>
      </c>
      <c r="R677" s="210"/>
      <c r="S677" s="210" t="s">
        <v>111</v>
      </c>
      <c r="T677" s="210" t="s">
        <v>3585</v>
      </c>
      <c r="U677" s="115" t="s">
        <v>105</v>
      </c>
      <c r="V677" s="210" t="str">
        <f>IF(W677=0,"out of scope",(INDEX('CostModel Coef'!$C$17:$C$18,W677)))</f>
        <v>Elec</v>
      </c>
      <c r="W677" s="210">
        <v>2</v>
      </c>
      <c r="X677" s="210"/>
      <c r="Y677" s="116">
        <f>IFERROR(VLOOKUP(C677,LF_lamp!$A$8:$AI$68,35,0)*F677,0)</f>
        <v>13.29</v>
      </c>
      <c r="Z677" s="210"/>
      <c r="AA677" s="229">
        <f>VLOOKUP(D677,LF_Ballast!$A$8:$N$220,14,FALSE)</f>
        <v>0.9</v>
      </c>
      <c r="AB677" s="229" t="b">
        <f>VLOOKUP(D677,LF_Ballast!$A$8:$I$220,9,FALSE)="Dimming"</f>
        <v>0</v>
      </c>
      <c r="AC677" s="229" t="b">
        <f>VLOOKUP(D677,LF_Ballast!$A$8:$I$220,4,FALSE)="PS"</f>
        <v>1</v>
      </c>
      <c r="AD677" s="210"/>
      <c r="AE677" s="210">
        <f t="shared" si="101"/>
        <v>2</v>
      </c>
      <c r="AF677" s="184">
        <f t="shared" si="102"/>
        <v>0</v>
      </c>
      <c r="AG677" s="184">
        <f t="shared" si="103"/>
        <v>0</v>
      </c>
      <c r="AH677" s="184">
        <f>VLOOKUP($C677,LF_lamp!$A$8:$H$68,8,FALSE)*AE677</f>
        <v>64</v>
      </c>
      <c r="AI677" s="184">
        <f>VLOOKUP($C677,LF_lamp!$A$8:$H$68,8,FALSE)*AF677</f>
        <v>0</v>
      </c>
      <c r="AJ677" s="184">
        <f>VLOOKUP($C677,LF_lamp!$A$8:$H$68,8,FALSE)*AG677</f>
        <v>0</v>
      </c>
      <c r="AK677" s="184">
        <f t="shared" si="110"/>
        <v>1.5</v>
      </c>
      <c r="AL677" s="184">
        <f t="shared" si="104"/>
        <v>0</v>
      </c>
      <c r="AM677" s="184">
        <f t="shared" si="105"/>
        <v>0</v>
      </c>
      <c r="AN677" s="184"/>
      <c r="AO677" s="184">
        <f>IF($W677&gt;0,INDEX('CostModel Coef'!D$17:D$18,$W677),"")</f>
        <v>21.92</v>
      </c>
      <c r="AP677" s="184">
        <f>IF($W677&gt;0,INDEX('CostModel Coef'!E$17:E$18,$W677),"")</f>
        <v>0.161</v>
      </c>
      <c r="AQ677" s="184">
        <f>IF($W677&gt;0,INDEX('CostModel Coef'!F$17:F$18,$W677),"")</f>
        <v>19</v>
      </c>
      <c r="AR677" s="184">
        <f>IF($W677&gt;0,INDEX('CostModel Coef'!G$17:G$18,$W677),"")</f>
        <v>116</v>
      </c>
      <c r="AS677" s="184">
        <f>IF($W677&gt;0,INDEX('CostModel Coef'!H$17:H$18,$W677),"")</f>
        <v>-11.27</v>
      </c>
      <c r="AT677" s="184">
        <f>IF($W677&gt;0,INDEX('CostModel Coef'!I$17:I$18,$W677),"")</f>
        <v>0.74</v>
      </c>
      <c r="AU677" s="184">
        <f>IF($W677&gt;0,INDEX('CostModel Coef'!J$17:J$18,$W677),"")</f>
        <v>1.18</v>
      </c>
      <c r="AV677" s="184">
        <f>IF($W677&gt;0,INDEX('CostModel Coef'!K$17:K$18,$W677),"")</f>
        <v>31.59</v>
      </c>
      <c r="AW677" s="184">
        <f>IF($W677&gt;0,INDEX('CostModel Coef'!L$17:L$18,$W677),"")</f>
        <v>17.190000000000001</v>
      </c>
      <c r="AX677" s="184">
        <f>IF($W677&gt;0,INDEX('CostModel Coef'!M$17:M$18,$W677),"")</f>
        <v>0</v>
      </c>
      <c r="AY677" s="184">
        <f>IF($W677&gt;0,INDEX('CostModel Coef'!N$17:N$18,$W677),"")</f>
        <v>0</v>
      </c>
      <c r="AZ677" s="184">
        <f>IF($W677&gt;0,INDEX('CostModel Coef'!O$17:O$18,$W677),"")</f>
        <v>-10.14</v>
      </c>
      <c r="BA677" s="184"/>
      <c r="BB677" s="116">
        <f t="shared" si="109"/>
        <v>58.911000000000001</v>
      </c>
      <c r="BC677" s="116">
        <f t="shared" si="106"/>
        <v>0</v>
      </c>
      <c r="BD677" s="116">
        <f t="shared" si="107"/>
        <v>0</v>
      </c>
      <c r="BE677" s="210"/>
      <c r="BF677" s="196">
        <f t="shared" si="108"/>
        <v>72.2</v>
      </c>
      <c r="BG677" s="210"/>
      <c r="BH677" s="210"/>
    </row>
    <row r="678" spans="1:60" hidden="1">
      <c r="A678" s="210" t="s">
        <v>3586</v>
      </c>
      <c r="B678" s="210" t="s">
        <v>1317</v>
      </c>
      <c r="C678" s="210" t="s">
        <v>1281</v>
      </c>
      <c r="D678" s="210" t="s">
        <v>1610</v>
      </c>
      <c r="E678" s="210" t="s">
        <v>129</v>
      </c>
      <c r="F678" s="210">
        <v>3</v>
      </c>
      <c r="G678" s="210">
        <v>2</v>
      </c>
      <c r="H678" s="210" t="s">
        <v>1857</v>
      </c>
      <c r="I678" s="210">
        <v>88</v>
      </c>
      <c r="J678" s="210"/>
      <c r="K678" s="210" t="s">
        <v>83</v>
      </c>
      <c r="L678" s="210">
        <v>88</v>
      </c>
      <c r="M678" s="210"/>
      <c r="N678" s="210" t="s">
        <v>117</v>
      </c>
      <c r="O678" s="210"/>
      <c r="P678" s="210" t="s">
        <v>1799</v>
      </c>
      <c r="Q678" s="210" t="s">
        <v>129</v>
      </c>
      <c r="R678" s="210"/>
      <c r="S678" s="210" t="s">
        <v>111</v>
      </c>
      <c r="T678" s="210" t="s">
        <v>3587</v>
      </c>
      <c r="U678" s="115" t="s">
        <v>105</v>
      </c>
      <c r="V678" s="210" t="str">
        <f>IF(W678=0,"out of scope",(INDEX('CostModel Coef'!$C$17:$C$18,W678)))</f>
        <v>Elec</v>
      </c>
      <c r="W678" s="210">
        <v>2</v>
      </c>
      <c r="X678" s="210"/>
      <c r="Y678" s="116">
        <f>IFERROR(VLOOKUP(C678,LF_lamp!$A$8:$AI$68,35,0)*F678,0)</f>
        <v>13.29</v>
      </c>
      <c r="Z678" s="210"/>
      <c r="AA678" s="229">
        <f>VLOOKUP(D678,LF_Ballast!$A$8:$N$220,14,FALSE)</f>
        <v>0.9</v>
      </c>
      <c r="AB678" s="229" t="b">
        <f>VLOOKUP(D678,LF_Ballast!$A$8:$I$220,9,FALSE)="Dimming"</f>
        <v>0</v>
      </c>
      <c r="AC678" s="229" t="b">
        <f>VLOOKUP(D678,LF_Ballast!$A$8:$I$220,4,FALSE)="PS"</f>
        <v>1</v>
      </c>
      <c r="AD678" s="210"/>
      <c r="AE678" s="210">
        <f t="shared" si="101"/>
        <v>1</v>
      </c>
      <c r="AF678" s="184">
        <f t="shared" si="102"/>
        <v>2</v>
      </c>
      <c r="AG678" s="184">
        <f t="shared" si="103"/>
        <v>0</v>
      </c>
      <c r="AH678" s="184">
        <f>VLOOKUP($C678,LF_lamp!$A$8:$H$68,8,FALSE)*AE678</f>
        <v>32</v>
      </c>
      <c r="AI678" s="184">
        <f>VLOOKUP($C678,LF_lamp!$A$8:$H$68,8,FALSE)*AF678</f>
        <v>64</v>
      </c>
      <c r="AJ678" s="184">
        <f>VLOOKUP($C678,LF_lamp!$A$8:$H$68,8,FALSE)*AG678</f>
        <v>0</v>
      </c>
      <c r="AK678" s="184">
        <f t="shared" si="110"/>
        <v>1</v>
      </c>
      <c r="AL678" s="184">
        <f t="shared" si="104"/>
        <v>1</v>
      </c>
      <c r="AM678" s="184">
        <f t="shared" si="105"/>
        <v>0</v>
      </c>
      <c r="AN678" s="184"/>
      <c r="AO678" s="184">
        <f>IF($W678&gt;0,INDEX('CostModel Coef'!D$17:D$18,$W678),"")</f>
        <v>21.92</v>
      </c>
      <c r="AP678" s="184">
        <f>IF($W678&gt;0,INDEX('CostModel Coef'!E$17:E$18,$W678),"")</f>
        <v>0.161</v>
      </c>
      <c r="AQ678" s="184">
        <f>IF($W678&gt;0,INDEX('CostModel Coef'!F$17:F$18,$W678),"")</f>
        <v>19</v>
      </c>
      <c r="AR678" s="184">
        <f>IF($W678&gt;0,INDEX('CostModel Coef'!G$17:G$18,$W678),"")</f>
        <v>116</v>
      </c>
      <c r="AS678" s="184">
        <f>IF($W678&gt;0,INDEX('CostModel Coef'!H$17:H$18,$W678),"")</f>
        <v>-11.27</v>
      </c>
      <c r="AT678" s="184">
        <f>IF($W678&gt;0,INDEX('CostModel Coef'!I$17:I$18,$W678),"")</f>
        <v>0.74</v>
      </c>
      <c r="AU678" s="184">
        <f>IF($W678&gt;0,INDEX('CostModel Coef'!J$17:J$18,$W678),"")</f>
        <v>1.18</v>
      </c>
      <c r="AV678" s="184">
        <f>IF($W678&gt;0,INDEX('CostModel Coef'!K$17:K$18,$W678),"")</f>
        <v>31.59</v>
      </c>
      <c r="AW678" s="184">
        <f>IF($W678&gt;0,INDEX('CostModel Coef'!L$17:L$18,$W678),"")</f>
        <v>17.190000000000001</v>
      </c>
      <c r="AX678" s="184">
        <f>IF($W678&gt;0,INDEX('CostModel Coef'!M$17:M$18,$W678),"")</f>
        <v>0</v>
      </c>
      <c r="AY678" s="184">
        <f>IF($W678&gt;0,INDEX('CostModel Coef'!N$17:N$18,$W678),"")</f>
        <v>0</v>
      </c>
      <c r="AZ678" s="184">
        <f>IF($W678&gt;0,INDEX('CostModel Coef'!O$17:O$18,$W678),"")</f>
        <v>-10.14</v>
      </c>
      <c r="BA678" s="184"/>
      <c r="BB678" s="116">
        <f t="shared" si="109"/>
        <v>34.122</v>
      </c>
      <c r="BC678" s="116">
        <f t="shared" si="106"/>
        <v>39.274000000000001</v>
      </c>
      <c r="BD678" s="116">
        <f t="shared" si="107"/>
        <v>0</v>
      </c>
      <c r="BE678" s="210"/>
      <c r="BF678" s="196">
        <f t="shared" si="108"/>
        <v>86.69</v>
      </c>
      <c r="BG678" s="210"/>
      <c r="BH678" s="210"/>
    </row>
    <row r="679" spans="1:60" hidden="1">
      <c r="A679" s="210" t="s">
        <v>3588</v>
      </c>
      <c r="B679" s="210" t="s">
        <v>1317</v>
      </c>
      <c r="C679" s="210" t="s">
        <v>1281</v>
      </c>
      <c r="D679" s="210" t="s">
        <v>1726</v>
      </c>
      <c r="E679" s="210" t="s">
        <v>148</v>
      </c>
      <c r="F679" s="210">
        <v>1</v>
      </c>
      <c r="G679" s="210">
        <v>1</v>
      </c>
      <c r="H679" s="210">
        <v>1</v>
      </c>
      <c r="I679" s="210">
        <v>24</v>
      </c>
      <c r="J679" s="210"/>
      <c r="K679" s="210" t="s">
        <v>83</v>
      </c>
      <c r="L679" s="210">
        <v>24</v>
      </c>
      <c r="M679" s="210"/>
      <c r="N679" s="210" t="s">
        <v>117</v>
      </c>
      <c r="O679" s="210"/>
      <c r="P679" s="210" t="s">
        <v>1799</v>
      </c>
      <c r="Q679" s="210" t="s">
        <v>129</v>
      </c>
      <c r="R679" s="210"/>
      <c r="S679" s="210" t="s">
        <v>111</v>
      </c>
      <c r="T679" s="210" t="s">
        <v>3589</v>
      </c>
      <c r="U679" s="115" t="s">
        <v>105</v>
      </c>
      <c r="V679" s="210" t="str">
        <f>IF(W679=0,"out of scope",(INDEX('CostModel Coef'!$C$17:$C$18,W679)))</f>
        <v>Elec</v>
      </c>
      <c r="W679" s="210">
        <v>2</v>
      </c>
      <c r="X679" s="210"/>
      <c r="Y679" s="116">
        <f>IFERROR(VLOOKUP(C679,LF_lamp!$A$8:$AI$68,35,0)*F679,0)</f>
        <v>4.43</v>
      </c>
      <c r="Z679" s="210"/>
      <c r="AA679" s="229">
        <f>VLOOKUP(D679,LF_Ballast!$A$8:$N$220,14,FALSE)</f>
        <v>0.82499999999999996</v>
      </c>
      <c r="AB679" s="229" t="b">
        <f>VLOOKUP(D679,LF_Ballast!$A$8:$I$220,9,FALSE)="Dimming"</f>
        <v>1</v>
      </c>
      <c r="AC679" s="229" t="b">
        <f>VLOOKUP(D679,LF_Ballast!$A$8:$I$220,4,FALSE)="PS"</f>
        <v>1</v>
      </c>
      <c r="AD679" s="210"/>
      <c r="AE679" s="210">
        <f t="shared" si="101"/>
        <v>1</v>
      </c>
      <c r="AF679" s="184">
        <f t="shared" si="102"/>
        <v>0</v>
      </c>
      <c r="AG679" s="184">
        <f t="shared" si="103"/>
        <v>0</v>
      </c>
      <c r="AH679" s="184">
        <f>VLOOKUP($C679,LF_lamp!$A$8:$H$68,8,FALSE)*AE679</f>
        <v>32</v>
      </c>
      <c r="AI679" s="184">
        <f>VLOOKUP($C679,LF_lamp!$A$8:$H$68,8,FALSE)*AF679</f>
        <v>0</v>
      </c>
      <c r="AJ679" s="184">
        <f>VLOOKUP($C679,LF_lamp!$A$8:$H$68,8,FALSE)*AG679</f>
        <v>0</v>
      </c>
      <c r="AK679" s="184">
        <f t="shared" si="110"/>
        <v>1</v>
      </c>
      <c r="AL679" s="184">
        <f t="shared" si="104"/>
        <v>0</v>
      </c>
      <c r="AM679" s="184">
        <f t="shared" si="105"/>
        <v>0</v>
      </c>
      <c r="AN679" s="184"/>
      <c r="AO679" s="184">
        <f>IF($W679&gt;0,INDEX('CostModel Coef'!D$17:D$18,$W679),"")</f>
        <v>21.92</v>
      </c>
      <c r="AP679" s="184">
        <f>IF($W679&gt;0,INDEX('CostModel Coef'!E$17:E$18,$W679),"")</f>
        <v>0.161</v>
      </c>
      <c r="AQ679" s="184">
        <f>IF($W679&gt;0,INDEX('CostModel Coef'!F$17:F$18,$W679),"")</f>
        <v>19</v>
      </c>
      <c r="AR679" s="184">
        <f>IF($W679&gt;0,INDEX('CostModel Coef'!G$17:G$18,$W679),"")</f>
        <v>116</v>
      </c>
      <c r="AS679" s="184">
        <f>IF($W679&gt;0,INDEX('CostModel Coef'!H$17:H$18,$W679),"")</f>
        <v>-11.27</v>
      </c>
      <c r="AT679" s="184">
        <f>IF($W679&gt;0,INDEX('CostModel Coef'!I$17:I$18,$W679),"")</f>
        <v>0.74</v>
      </c>
      <c r="AU679" s="184">
        <f>IF($W679&gt;0,INDEX('CostModel Coef'!J$17:J$18,$W679),"")</f>
        <v>1.18</v>
      </c>
      <c r="AV679" s="184">
        <f>IF($W679&gt;0,INDEX('CostModel Coef'!K$17:K$18,$W679),"")</f>
        <v>31.59</v>
      </c>
      <c r="AW679" s="184">
        <f>IF($W679&gt;0,INDEX('CostModel Coef'!L$17:L$18,$W679),"")</f>
        <v>17.190000000000001</v>
      </c>
      <c r="AX679" s="184">
        <f>IF($W679&gt;0,INDEX('CostModel Coef'!M$17:M$18,$W679),"")</f>
        <v>0</v>
      </c>
      <c r="AY679" s="184">
        <f>IF($W679&gt;0,INDEX('CostModel Coef'!N$17:N$18,$W679),"")</f>
        <v>0</v>
      </c>
      <c r="AZ679" s="184">
        <f>IF($W679&gt;0,INDEX('CostModel Coef'!O$17:O$18,$W679),"")</f>
        <v>-10.14</v>
      </c>
      <c r="BA679" s="184"/>
      <c r="BB679" s="116">
        <f t="shared" si="109"/>
        <v>65.712000000000003</v>
      </c>
      <c r="BC679" s="116">
        <f t="shared" si="106"/>
        <v>0</v>
      </c>
      <c r="BD679" s="116">
        <f t="shared" si="107"/>
        <v>0</v>
      </c>
      <c r="BE679" s="210"/>
      <c r="BF679" s="196">
        <f t="shared" si="108"/>
        <v>70.14</v>
      </c>
      <c r="BG679" s="210"/>
      <c r="BH679" s="210"/>
    </row>
    <row r="680" spans="1:60" hidden="1">
      <c r="A680" s="210" t="s">
        <v>3590</v>
      </c>
      <c r="B680" s="210" t="s">
        <v>1317</v>
      </c>
      <c r="C680" s="210" t="s">
        <v>1281</v>
      </c>
      <c r="D680" s="210" t="s">
        <v>1726</v>
      </c>
      <c r="E680" s="210" t="s">
        <v>148</v>
      </c>
      <c r="F680" s="210">
        <v>2</v>
      </c>
      <c r="G680" s="210">
        <v>1</v>
      </c>
      <c r="H680" s="210">
        <v>2</v>
      </c>
      <c r="I680" s="210">
        <v>47</v>
      </c>
      <c r="J680" s="210"/>
      <c r="K680" s="210" t="s">
        <v>83</v>
      </c>
      <c r="L680" s="210">
        <v>47</v>
      </c>
      <c r="M680" s="210"/>
      <c r="N680" s="210" t="s">
        <v>117</v>
      </c>
      <c r="O680" s="210"/>
      <c r="P680" s="210" t="s">
        <v>1799</v>
      </c>
      <c r="Q680" s="210" t="s">
        <v>129</v>
      </c>
      <c r="R680" s="210"/>
      <c r="S680" s="210" t="s">
        <v>111</v>
      </c>
      <c r="T680" s="210" t="s">
        <v>3591</v>
      </c>
      <c r="U680" s="115" t="s">
        <v>105</v>
      </c>
      <c r="V680" s="210" t="str">
        <f>IF(W680=0,"out of scope",(INDEX('CostModel Coef'!$C$17:$C$18,W680)))</f>
        <v>Elec</v>
      </c>
      <c r="W680" s="210">
        <v>2</v>
      </c>
      <c r="X680" s="210"/>
      <c r="Y680" s="116">
        <f>IFERROR(VLOOKUP(C680,LF_lamp!$A$8:$AI$68,35,0)*F680,0)</f>
        <v>8.86</v>
      </c>
      <c r="Z680" s="210"/>
      <c r="AA680" s="229">
        <f>VLOOKUP(D680,LF_Ballast!$A$8:$N$220,14,FALSE)</f>
        <v>0.82499999999999996</v>
      </c>
      <c r="AB680" s="229" t="b">
        <f>VLOOKUP(D680,LF_Ballast!$A$8:$I$220,9,FALSE)="Dimming"</f>
        <v>1</v>
      </c>
      <c r="AC680" s="229" t="b">
        <f>VLOOKUP(D680,LF_Ballast!$A$8:$I$220,4,FALSE)="PS"</f>
        <v>1</v>
      </c>
      <c r="AD680" s="210"/>
      <c r="AE680" s="210">
        <f t="shared" si="101"/>
        <v>2</v>
      </c>
      <c r="AF680" s="184">
        <f t="shared" si="102"/>
        <v>0</v>
      </c>
      <c r="AG680" s="184">
        <f t="shared" si="103"/>
        <v>0</v>
      </c>
      <c r="AH680" s="184">
        <f>VLOOKUP($C680,LF_lamp!$A$8:$H$68,8,FALSE)*AE680</f>
        <v>64</v>
      </c>
      <c r="AI680" s="184">
        <f>VLOOKUP($C680,LF_lamp!$A$8:$H$68,8,FALSE)*AF680</f>
        <v>0</v>
      </c>
      <c r="AJ680" s="184">
        <f>VLOOKUP($C680,LF_lamp!$A$8:$H$68,8,FALSE)*AG680</f>
        <v>0</v>
      </c>
      <c r="AK680" s="184">
        <f t="shared" si="110"/>
        <v>1</v>
      </c>
      <c r="AL680" s="184">
        <f t="shared" si="104"/>
        <v>0</v>
      </c>
      <c r="AM680" s="184">
        <f t="shared" si="105"/>
        <v>0</v>
      </c>
      <c r="AN680" s="184"/>
      <c r="AO680" s="184">
        <f>IF($W680&gt;0,INDEX('CostModel Coef'!D$17:D$18,$W680),"")</f>
        <v>21.92</v>
      </c>
      <c r="AP680" s="184">
        <f>IF($W680&gt;0,INDEX('CostModel Coef'!E$17:E$18,$W680),"")</f>
        <v>0.161</v>
      </c>
      <c r="AQ680" s="184">
        <f>IF($W680&gt;0,INDEX('CostModel Coef'!F$17:F$18,$W680),"")</f>
        <v>19</v>
      </c>
      <c r="AR680" s="184">
        <f>IF($W680&gt;0,INDEX('CostModel Coef'!G$17:G$18,$W680),"")</f>
        <v>116</v>
      </c>
      <c r="AS680" s="184">
        <f>IF($W680&gt;0,INDEX('CostModel Coef'!H$17:H$18,$W680),"")</f>
        <v>-11.27</v>
      </c>
      <c r="AT680" s="184">
        <f>IF($W680&gt;0,INDEX('CostModel Coef'!I$17:I$18,$W680),"")</f>
        <v>0.74</v>
      </c>
      <c r="AU680" s="184">
        <f>IF($W680&gt;0,INDEX('CostModel Coef'!J$17:J$18,$W680),"")</f>
        <v>1.18</v>
      </c>
      <c r="AV680" s="184">
        <f>IF($W680&gt;0,INDEX('CostModel Coef'!K$17:K$18,$W680),"")</f>
        <v>31.59</v>
      </c>
      <c r="AW680" s="184">
        <f>IF($W680&gt;0,INDEX('CostModel Coef'!L$17:L$18,$W680),"")</f>
        <v>17.190000000000001</v>
      </c>
      <c r="AX680" s="184">
        <f>IF($W680&gt;0,INDEX('CostModel Coef'!M$17:M$18,$W680),"")</f>
        <v>0</v>
      </c>
      <c r="AY680" s="184">
        <f>IF($W680&gt;0,INDEX('CostModel Coef'!N$17:N$18,$W680),"")</f>
        <v>0</v>
      </c>
      <c r="AZ680" s="184">
        <f>IF($W680&gt;0,INDEX('CostModel Coef'!O$17:O$18,$W680),"")</f>
        <v>-10.14</v>
      </c>
      <c r="BA680" s="184"/>
      <c r="BB680" s="116">
        <f t="shared" si="109"/>
        <v>70.864000000000004</v>
      </c>
      <c r="BC680" s="116">
        <f t="shared" si="106"/>
        <v>0</v>
      </c>
      <c r="BD680" s="116">
        <f t="shared" si="107"/>
        <v>0</v>
      </c>
      <c r="BE680" s="210"/>
      <c r="BF680" s="196">
        <f t="shared" si="108"/>
        <v>79.72</v>
      </c>
      <c r="BG680" s="210"/>
      <c r="BH680" s="210"/>
    </row>
    <row r="681" spans="1:60" hidden="1">
      <c r="A681" s="210" t="s">
        <v>3592</v>
      </c>
      <c r="B681" s="210" t="s">
        <v>1317</v>
      </c>
      <c r="C681" s="210" t="s">
        <v>1281</v>
      </c>
      <c r="D681" s="210" t="s">
        <v>1726</v>
      </c>
      <c r="E681" s="210" t="s">
        <v>148</v>
      </c>
      <c r="F681" s="210">
        <v>3</v>
      </c>
      <c r="G681" s="210">
        <v>1.5</v>
      </c>
      <c r="H681" s="210">
        <v>2</v>
      </c>
      <c r="I681" s="210">
        <v>70</v>
      </c>
      <c r="J681" s="210"/>
      <c r="K681" s="210" t="s">
        <v>83</v>
      </c>
      <c r="L681" s="210">
        <v>70</v>
      </c>
      <c r="M681" s="210"/>
      <c r="N681" s="210" t="s">
        <v>117</v>
      </c>
      <c r="O681" s="210"/>
      <c r="P681" s="210" t="s">
        <v>1799</v>
      </c>
      <c r="Q681" s="210" t="s">
        <v>129</v>
      </c>
      <c r="R681" s="210"/>
      <c r="S681" s="210" t="s">
        <v>111</v>
      </c>
      <c r="T681" s="210" t="s">
        <v>3593</v>
      </c>
      <c r="U681" s="115" t="s">
        <v>105</v>
      </c>
      <c r="V681" s="210" t="str">
        <f>IF(W681=0,"out of scope",(INDEX('CostModel Coef'!$C$17:$C$18,W681)))</f>
        <v>Elec</v>
      </c>
      <c r="W681" s="210">
        <v>2</v>
      </c>
      <c r="X681" s="210"/>
      <c r="Y681" s="116">
        <f>IFERROR(VLOOKUP(C681,LF_lamp!$A$8:$AI$68,35,0)*F681,0)</f>
        <v>13.29</v>
      </c>
      <c r="Z681" s="210"/>
      <c r="AA681" s="229">
        <f>VLOOKUP(D681,LF_Ballast!$A$8:$N$220,14,FALSE)</f>
        <v>0.82499999999999996</v>
      </c>
      <c r="AB681" s="229" t="b">
        <f>VLOOKUP(D681,LF_Ballast!$A$8:$I$220,9,FALSE)="Dimming"</f>
        <v>1</v>
      </c>
      <c r="AC681" s="229" t="b">
        <f>VLOOKUP(D681,LF_Ballast!$A$8:$I$220,4,FALSE)="PS"</f>
        <v>1</v>
      </c>
      <c r="AD681" s="210"/>
      <c r="AE681" s="210">
        <f t="shared" si="101"/>
        <v>2</v>
      </c>
      <c r="AF681" s="184">
        <f t="shared" si="102"/>
        <v>0</v>
      </c>
      <c r="AG681" s="184">
        <f t="shared" si="103"/>
        <v>0</v>
      </c>
      <c r="AH681" s="184">
        <f>VLOOKUP($C681,LF_lamp!$A$8:$H$68,8,FALSE)*AE681</f>
        <v>64</v>
      </c>
      <c r="AI681" s="184">
        <f>VLOOKUP($C681,LF_lamp!$A$8:$H$68,8,FALSE)*AF681</f>
        <v>0</v>
      </c>
      <c r="AJ681" s="184">
        <f>VLOOKUP($C681,LF_lamp!$A$8:$H$68,8,FALSE)*AG681</f>
        <v>0</v>
      </c>
      <c r="AK681" s="184">
        <f t="shared" si="110"/>
        <v>1.5</v>
      </c>
      <c r="AL681" s="184">
        <f t="shared" si="104"/>
        <v>0</v>
      </c>
      <c r="AM681" s="184">
        <f t="shared" si="105"/>
        <v>0</v>
      </c>
      <c r="AN681" s="184"/>
      <c r="AO681" s="184">
        <f>IF($W681&gt;0,INDEX('CostModel Coef'!D$17:D$18,$W681),"")</f>
        <v>21.92</v>
      </c>
      <c r="AP681" s="184">
        <f>IF($W681&gt;0,INDEX('CostModel Coef'!E$17:E$18,$W681),"")</f>
        <v>0.161</v>
      </c>
      <c r="AQ681" s="184">
        <f>IF($W681&gt;0,INDEX('CostModel Coef'!F$17:F$18,$W681),"")</f>
        <v>19</v>
      </c>
      <c r="AR681" s="184">
        <f>IF($W681&gt;0,INDEX('CostModel Coef'!G$17:G$18,$W681),"")</f>
        <v>116</v>
      </c>
      <c r="AS681" s="184">
        <f>IF($W681&gt;0,INDEX('CostModel Coef'!H$17:H$18,$W681),"")</f>
        <v>-11.27</v>
      </c>
      <c r="AT681" s="184">
        <f>IF($W681&gt;0,INDEX('CostModel Coef'!I$17:I$18,$W681),"")</f>
        <v>0.74</v>
      </c>
      <c r="AU681" s="184">
        <f>IF($W681&gt;0,INDEX('CostModel Coef'!J$17:J$18,$W681),"")</f>
        <v>1.18</v>
      </c>
      <c r="AV681" s="184">
        <f>IF($W681&gt;0,INDEX('CostModel Coef'!K$17:K$18,$W681),"")</f>
        <v>31.59</v>
      </c>
      <c r="AW681" s="184">
        <f>IF($W681&gt;0,INDEX('CostModel Coef'!L$17:L$18,$W681),"")</f>
        <v>17.190000000000001</v>
      </c>
      <c r="AX681" s="184">
        <f>IF($W681&gt;0,INDEX('CostModel Coef'!M$17:M$18,$W681),"")</f>
        <v>0</v>
      </c>
      <c r="AY681" s="184">
        <f>IF($W681&gt;0,INDEX('CostModel Coef'!N$17:N$18,$W681),"")</f>
        <v>0</v>
      </c>
      <c r="AZ681" s="184">
        <f>IF($W681&gt;0,INDEX('CostModel Coef'!O$17:O$18,$W681),"")</f>
        <v>-10.14</v>
      </c>
      <c r="BA681" s="184"/>
      <c r="BB681" s="116">
        <f t="shared" si="109"/>
        <v>106.29600000000001</v>
      </c>
      <c r="BC681" s="116">
        <f t="shared" si="106"/>
        <v>0</v>
      </c>
      <c r="BD681" s="116">
        <f t="shared" si="107"/>
        <v>0</v>
      </c>
      <c r="BE681" s="210"/>
      <c r="BF681" s="196">
        <f t="shared" si="108"/>
        <v>119.59</v>
      </c>
      <c r="BG681" s="210"/>
      <c r="BH681" s="210"/>
    </row>
    <row r="682" spans="1:60" hidden="1">
      <c r="A682" s="210" t="s">
        <v>3594</v>
      </c>
      <c r="B682" s="210" t="s">
        <v>1317</v>
      </c>
      <c r="C682" s="210" t="s">
        <v>1281</v>
      </c>
      <c r="D682" s="210" t="s">
        <v>1726</v>
      </c>
      <c r="E682" s="210" t="s">
        <v>148</v>
      </c>
      <c r="F682" s="210">
        <v>3</v>
      </c>
      <c r="G682" s="210">
        <v>2</v>
      </c>
      <c r="H682" s="210" t="s">
        <v>1857</v>
      </c>
      <c r="I682" s="210">
        <v>71</v>
      </c>
      <c r="J682" s="210"/>
      <c r="K682" s="210" t="s">
        <v>83</v>
      </c>
      <c r="L682" s="210">
        <v>71</v>
      </c>
      <c r="M682" s="210"/>
      <c r="N682" s="210" t="s">
        <v>117</v>
      </c>
      <c r="O682" s="210"/>
      <c r="P682" s="210" t="s">
        <v>1799</v>
      </c>
      <c r="Q682" s="210" t="s">
        <v>129</v>
      </c>
      <c r="R682" s="210"/>
      <c r="S682" s="210" t="s">
        <v>111</v>
      </c>
      <c r="T682" s="210" t="s">
        <v>3595</v>
      </c>
      <c r="U682" s="115" t="s">
        <v>105</v>
      </c>
      <c r="V682" s="210" t="str">
        <f>IF(W682=0,"out of scope",(INDEX('CostModel Coef'!$C$17:$C$18,W682)))</f>
        <v>Elec</v>
      </c>
      <c r="W682" s="210">
        <v>2</v>
      </c>
      <c r="X682" s="210"/>
      <c r="Y682" s="116">
        <f>IFERROR(VLOOKUP(C682,LF_lamp!$A$8:$AI$68,35,0)*F682,0)</f>
        <v>13.29</v>
      </c>
      <c r="Z682" s="210"/>
      <c r="AA682" s="229">
        <f>VLOOKUP(D682,LF_Ballast!$A$8:$N$220,14,FALSE)</f>
        <v>0.82499999999999996</v>
      </c>
      <c r="AB682" s="229" t="b">
        <f>VLOOKUP(D682,LF_Ballast!$A$8:$I$220,9,FALSE)="Dimming"</f>
        <v>1</v>
      </c>
      <c r="AC682" s="229" t="b">
        <f>VLOOKUP(D682,LF_Ballast!$A$8:$I$220,4,FALSE)="PS"</f>
        <v>1</v>
      </c>
      <c r="AD682" s="210"/>
      <c r="AE682" s="210">
        <f t="shared" si="101"/>
        <v>1</v>
      </c>
      <c r="AF682" s="184">
        <f t="shared" si="102"/>
        <v>2</v>
      </c>
      <c r="AG682" s="184">
        <f t="shared" si="103"/>
        <v>0</v>
      </c>
      <c r="AH682" s="184">
        <f>VLOOKUP($C682,LF_lamp!$A$8:$H$68,8,FALSE)*AE682</f>
        <v>32</v>
      </c>
      <c r="AI682" s="184">
        <f>VLOOKUP($C682,LF_lamp!$A$8:$H$68,8,FALSE)*AF682</f>
        <v>64</v>
      </c>
      <c r="AJ682" s="184">
        <f>VLOOKUP($C682,LF_lamp!$A$8:$H$68,8,FALSE)*AG682</f>
        <v>0</v>
      </c>
      <c r="AK682" s="184">
        <f t="shared" si="110"/>
        <v>1</v>
      </c>
      <c r="AL682" s="184">
        <f t="shared" si="104"/>
        <v>1</v>
      </c>
      <c r="AM682" s="184">
        <f t="shared" si="105"/>
        <v>0</v>
      </c>
      <c r="AN682" s="184"/>
      <c r="AO682" s="184">
        <f>IF($W682&gt;0,INDEX('CostModel Coef'!D$17:D$18,$W682),"")</f>
        <v>21.92</v>
      </c>
      <c r="AP682" s="184">
        <f>IF($W682&gt;0,INDEX('CostModel Coef'!E$17:E$18,$W682),"")</f>
        <v>0.161</v>
      </c>
      <c r="AQ682" s="184">
        <f>IF($W682&gt;0,INDEX('CostModel Coef'!F$17:F$18,$W682),"")</f>
        <v>19</v>
      </c>
      <c r="AR682" s="184">
        <f>IF($W682&gt;0,INDEX('CostModel Coef'!G$17:G$18,$W682),"")</f>
        <v>116</v>
      </c>
      <c r="AS682" s="184">
        <f>IF($W682&gt;0,INDEX('CostModel Coef'!H$17:H$18,$W682),"")</f>
        <v>-11.27</v>
      </c>
      <c r="AT682" s="184">
        <f>IF($W682&gt;0,INDEX('CostModel Coef'!I$17:I$18,$W682),"")</f>
        <v>0.74</v>
      </c>
      <c r="AU682" s="184">
        <f>IF($W682&gt;0,INDEX('CostModel Coef'!J$17:J$18,$W682),"")</f>
        <v>1.18</v>
      </c>
      <c r="AV682" s="184">
        <f>IF($W682&gt;0,INDEX('CostModel Coef'!K$17:K$18,$W682),"")</f>
        <v>31.59</v>
      </c>
      <c r="AW682" s="184">
        <f>IF($W682&gt;0,INDEX('CostModel Coef'!L$17:L$18,$W682),"")</f>
        <v>17.190000000000001</v>
      </c>
      <c r="AX682" s="184">
        <f>IF($W682&gt;0,INDEX('CostModel Coef'!M$17:M$18,$W682),"")</f>
        <v>0</v>
      </c>
      <c r="AY682" s="184">
        <f>IF($W682&gt;0,INDEX('CostModel Coef'!N$17:N$18,$W682),"")</f>
        <v>0</v>
      </c>
      <c r="AZ682" s="184">
        <f>IF($W682&gt;0,INDEX('CostModel Coef'!O$17:O$18,$W682),"")</f>
        <v>-10.14</v>
      </c>
      <c r="BA682" s="184"/>
      <c r="BB682" s="116">
        <f t="shared" si="109"/>
        <v>65.712000000000003</v>
      </c>
      <c r="BC682" s="116">
        <f t="shared" si="106"/>
        <v>70.864000000000004</v>
      </c>
      <c r="BD682" s="116">
        <f t="shared" si="107"/>
        <v>0</v>
      </c>
      <c r="BE682" s="210"/>
      <c r="BF682" s="196">
        <f t="shared" si="108"/>
        <v>149.87</v>
      </c>
      <c r="BG682" s="210"/>
      <c r="BH682" s="210"/>
    </row>
    <row r="683" spans="1:60" hidden="1">
      <c r="A683" s="210" t="s">
        <v>3596</v>
      </c>
      <c r="B683" s="210" t="s">
        <v>1317</v>
      </c>
      <c r="C683" s="210" t="s">
        <v>1281</v>
      </c>
      <c r="D683" s="210" t="s">
        <v>1726</v>
      </c>
      <c r="E683" s="210" t="s">
        <v>148</v>
      </c>
      <c r="F683" s="210">
        <v>3</v>
      </c>
      <c r="G683" s="210">
        <v>1</v>
      </c>
      <c r="H683" s="210">
        <v>3</v>
      </c>
      <c r="I683" s="210">
        <v>72</v>
      </c>
      <c r="J683" s="210"/>
      <c r="K683" s="210" t="s">
        <v>83</v>
      </c>
      <c r="L683" s="210">
        <v>72</v>
      </c>
      <c r="M683" s="210"/>
      <c r="N683" s="210" t="s">
        <v>117</v>
      </c>
      <c r="O683" s="210"/>
      <c r="P683" s="210" t="s">
        <v>1799</v>
      </c>
      <c r="Q683" s="210" t="s">
        <v>129</v>
      </c>
      <c r="R683" s="210"/>
      <c r="S683" s="210" t="s">
        <v>111</v>
      </c>
      <c r="T683" s="210" t="s">
        <v>3597</v>
      </c>
      <c r="U683" s="115" t="s">
        <v>105</v>
      </c>
      <c r="V683" s="210" t="str">
        <f>IF(W683=0,"out of scope",(INDEX('CostModel Coef'!$C$17:$C$18,W683)))</f>
        <v>Elec</v>
      </c>
      <c r="W683" s="210">
        <v>2</v>
      </c>
      <c r="X683" s="210"/>
      <c r="Y683" s="116">
        <f>IFERROR(VLOOKUP(C683,LF_lamp!$A$8:$AI$68,35,0)*F683,0)</f>
        <v>13.29</v>
      </c>
      <c r="Z683" s="210"/>
      <c r="AA683" s="229">
        <f>VLOOKUP(D683,LF_Ballast!$A$8:$N$220,14,FALSE)</f>
        <v>0.82499999999999996</v>
      </c>
      <c r="AB683" s="229" t="b">
        <f>VLOOKUP(D683,LF_Ballast!$A$8:$I$220,9,FALSE)="Dimming"</f>
        <v>1</v>
      </c>
      <c r="AC683" s="229" t="b">
        <f>VLOOKUP(D683,LF_Ballast!$A$8:$I$220,4,FALSE)="PS"</f>
        <v>1</v>
      </c>
      <c r="AD683" s="210"/>
      <c r="AE683" s="210">
        <f t="shared" si="101"/>
        <v>3</v>
      </c>
      <c r="AF683" s="184">
        <f t="shared" si="102"/>
        <v>0</v>
      </c>
      <c r="AG683" s="184">
        <f t="shared" si="103"/>
        <v>0</v>
      </c>
      <c r="AH683" s="184">
        <f>VLOOKUP($C683,LF_lamp!$A$8:$H$68,8,FALSE)*AE683</f>
        <v>96</v>
      </c>
      <c r="AI683" s="184">
        <f>VLOOKUP($C683,LF_lamp!$A$8:$H$68,8,FALSE)*AF683</f>
        <v>0</v>
      </c>
      <c r="AJ683" s="184">
        <f>VLOOKUP($C683,LF_lamp!$A$8:$H$68,8,FALSE)*AG683</f>
        <v>0</v>
      </c>
      <c r="AK683" s="184">
        <f t="shared" si="110"/>
        <v>1</v>
      </c>
      <c r="AL683" s="184">
        <f t="shared" si="104"/>
        <v>0</v>
      </c>
      <c r="AM683" s="184">
        <f t="shared" si="105"/>
        <v>0</v>
      </c>
      <c r="AN683" s="184"/>
      <c r="AO683" s="184">
        <f>IF($W683&gt;0,INDEX('CostModel Coef'!D$17:D$18,$W683),"")</f>
        <v>21.92</v>
      </c>
      <c r="AP683" s="184">
        <f>IF($W683&gt;0,INDEX('CostModel Coef'!E$17:E$18,$W683),"")</f>
        <v>0.161</v>
      </c>
      <c r="AQ683" s="184">
        <f>IF($W683&gt;0,INDEX('CostModel Coef'!F$17:F$18,$W683),"")</f>
        <v>19</v>
      </c>
      <c r="AR683" s="184">
        <f>IF($W683&gt;0,INDEX('CostModel Coef'!G$17:G$18,$W683),"")</f>
        <v>116</v>
      </c>
      <c r="AS683" s="184">
        <f>IF($W683&gt;0,INDEX('CostModel Coef'!H$17:H$18,$W683),"")</f>
        <v>-11.27</v>
      </c>
      <c r="AT683" s="184">
        <f>IF($W683&gt;0,INDEX('CostModel Coef'!I$17:I$18,$W683),"")</f>
        <v>0.74</v>
      </c>
      <c r="AU683" s="184">
        <f>IF($W683&gt;0,INDEX('CostModel Coef'!J$17:J$18,$W683),"")</f>
        <v>1.18</v>
      </c>
      <c r="AV683" s="184">
        <f>IF($W683&gt;0,INDEX('CostModel Coef'!K$17:K$18,$W683),"")</f>
        <v>31.59</v>
      </c>
      <c r="AW683" s="184">
        <f>IF($W683&gt;0,INDEX('CostModel Coef'!L$17:L$18,$W683),"")</f>
        <v>17.190000000000001</v>
      </c>
      <c r="AX683" s="184">
        <f>IF($W683&gt;0,INDEX('CostModel Coef'!M$17:M$18,$W683),"")</f>
        <v>0</v>
      </c>
      <c r="AY683" s="184">
        <f>IF($W683&gt;0,INDEX('CostModel Coef'!N$17:N$18,$W683),"")</f>
        <v>0</v>
      </c>
      <c r="AZ683" s="184">
        <f>IF($W683&gt;0,INDEX('CostModel Coef'!O$17:O$18,$W683),"")</f>
        <v>-10.14</v>
      </c>
      <c r="BA683" s="184"/>
      <c r="BB683" s="116">
        <f t="shared" si="109"/>
        <v>76.016000000000005</v>
      </c>
      <c r="BC683" s="116">
        <f t="shared" si="106"/>
        <v>0</v>
      </c>
      <c r="BD683" s="116">
        <f t="shared" si="107"/>
        <v>0</v>
      </c>
      <c r="BE683" s="210"/>
      <c r="BF683" s="196">
        <f t="shared" si="108"/>
        <v>89.31</v>
      </c>
      <c r="BG683" s="210"/>
      <c r="BH683" s="210"/>
    </row>
    <row r="684" spans="1:60" hidden="1">
      <c r="A684" s="210" t="s">
        <v>3598</v>
      </c>
      <c r="B684" s="210" t="s">
        <v>1317</v>
      </c>
      <c r="C684" s="210" t="s">
        <v>1281</v>
      </c>
      <c r="D684" s="210" t="s">
        <v>1726</v>
      </c>
      <c r="E684" s="210" t="s">
        <v>148</v>
      </c>
      <c r="F684" s="210">
        <v>4</v>
      </c>
      <c r="G684" s="210">
        <v>1</v>
      </c>
      <c r="H684" s="210">
        <v>4</v>
      </c>
      <c r="I684" s="210">
        <v>93</v>
      </c>
      <c r="J684" s="210"/>
      <c r="K684" s="210" t="s">
        <v>83</v>
      </c>
      <c r="L684" s="210">
        <v>93</v>
      </c>
      <c r="M684" s="210"/>
      <c r="N684" s="210" t="s">
        <v>117</v>
      </c>
      <c r="O684" s="210"/>
      <c r="P684" s="210" t="s">
        <v>1799</v>
      </c>
      <c r="Q684" s="210" t="s">
        <v>129</v>
      </c>
      <c r="R684" s="210"/>
      <c r="S684" s="210" t="s">
        <v>111</v>
      </c>
      <c r="T684" s="210" t="s">
        <v>3599</v>
      </c>
      <c r="U684" s="115" t="s">
        <v>105</v>
      </c>
      <c r="V684" s="210" t="str">
        <f>IF(W684=0,"out of scope",(INDEX('CostModel Coef'!$C$17:$C$18,W684)))</f>
        <v>Elec</v>
      </c>
      <c r="W684" s="210">
        <v>2</v>
      </c>
      <c r="X684" s="210"/>
      <c r="Y684" s="116">
        <f>IFERROR(VLOOKUP(C684,LF_lamp!$A$8:$AI$68,35,0)*F684,0)</f>
        <v>17.72</v>
      </c>
      <c r="Z684" s="210"/>
      <c r="AA684" s="229">
        <f>VLOOKUP(D684,LF_Ballast!$A$8:$N$220,14,FALSE)</f>
        <v>0.82499999999999996</v>
      </c>
      <c r="AB684" s="229" t="b">
        <f>VLOOKUP(D684,LF_Ballast!$A$8:$I$220,9,FALSE)="Dimming"</f>
        <v>1</v>
      </c>
      <c r="AC684" s="229" t="b">
        <f>VLOOKUP(D684,LF_Ballast!$A$8:$I$220,4,FALSE)="PS"</f>
        <v>1</v>
      </c>
      <c r="AD684" s="210"/>
      <c r="AE684" s="210">
        <f t="shared" si="101"/>
        <v>4</v>
      </c>
      <c r="AF684" s="184">
        <f t="shared" si="102"/>
        <v>0</v>
      </c>
      <c r="AG684" s="184">
        <f t="shared" si="103"/>
        <v>0</v>
      </c>
      <c r="AH684" s="184">
        <f>VLOOKUP($C684,LF_lamp!$A$8:$H$68,8,FALSE)*AE684</f>
        <v>128</v>
      </c>
      <c r="AI684" s="184">
        <f>VLOOKUP($C684,LF_lamp!$A$8:$H$68,8,FALSE)*AF684</f>
        <v>0</v>
      </c>
      <c r="AJ684" s="184">
        <f>VLOOKUP($C684,LF_lamp!$A$8:$H$68,8,FALSE)*AG684</f>
        <v>0</v>
      </c>
      <c r="AK684" s="184">
        <f t="shared" si="110"/>
        <v>1</v>
      </c>
      <c r="AL684" s="184">
        <f t="shared" si="104"/>
        <v>0</v>
      </c>
      <c r="AM684" s="184">
        <f t="shared" si="105"/>
        <v>0</v>
      </c>
      <c r="AN684" s="184"/>
      <c r="AO684" s="184">
        <f>IF($W684&gt;0,INDEX('CostModel Coef'!D$17:D$18,$W684),"")</f>
        <v>21.92</v>
      </c>
      <c r="AP684" s="184">
        <f>IF($W684&gt;0,INDEX('CostModel Coef'!E$17:E$18,$W684),"")</f>
        <v>0.161</v>
      </c>
      <c r="AQ684" s="184">
        <f>IF($W684&gt;0,INDEX('CostModel Coef'!F$17:F$18,$W684),"")</f>
        <v>19</v>
      </c>
      <c r="AR684" s="184">
        <f>IF($W684&gt;0,INDEX('CostModel Coef'!G$17:G$18,$W684),"")</f>
        <v>116</v>
      </c>
      <c r="AS684" s="184">
        <f>IF($W684&gt;0,INDEX('CostModel Coef'!H$17:H$18,$W684),"")</f>
        <v>-11.27</v>
      </c>
      <c r="AT684" s="184">
        <f>IF($W684&gt;0,INDEX('CostModel Coef'!I$17:I$18,$W684),"")</f>
        <v>0.74</v>
      </c>
      <c r="AU684" s="184">
        <f>IF($W684&gt;0,INDEX('CostModel Coef'!J$17:J$18,$W684),"")</f>
        <v>1.18</v>
      </c>
      <c r="AV684" s="184">
        <f>IF($W684&gt;0,INDEX('CostModel Coef'!K$17:K$18,$W684),"")</f>
        <v>31.59</v>
      </c>
      <c r="AW684" s="184">
        <f>IF($W684&gt;0,INDEX('CostModel Coef'!L$17:L$18,$W684),"")</f>
        <v>17.190000000000001</v>
      </c>
      <c r="AX684" s="184">
        <f>IF($W684&gt;0,INDEX('CostModel Coef'!M$17:M$18,$W684),"")</f>
        <v>0</v>
      </c>
      <c r="AY684" s="184">
        <f>IF($W684&gt;0,INDEX('CostModel Coef'!N$17:N$18,$W684),"")</f>
        <v>0</v>
      </c>
      <c r="AZ684" s="184">
        <f>IF($W684&gt;0,INDEX('CostModel Coef'!O$17:O$18,$W684),"")</f>
        <v>-10.14</v>
      </c>
      <c r="BA684" s="184"/>
      <c r="BB684" s="116">
        <f t="shared" si="109"/>
        <v>81.168000000000006</v>
      </c>
      <c r="BC684" s="116">
        <f t="shared" si="106"/>
        <v>0</v>
      </c>
      <c r="BD684" s="116">
        <f t="shared" si="107"/>
        <v>0</v>
      </c>
      <c r="BE684" s="210"/>
      <c r="BF684" s="196">
        <f t="shared" si="108"/>
        <v>98.89</v>
      </c>
      <c r="BG684" s="210"/>
      <c r="BH684" s="210"/>
    </row>
    <row r="685" spans="1:60" hidden="1">
      <c r="A685" s="210" t="s">
        <v>3600</v>
      </c>
      <c r="B685" s="210" t="s">
        <v>1317</v>
      </c>
      <c r="C685" s="210" t="s">
        <v>1281</v>
      </c>
      <c r="D685" s="210" t="s">
        <v>1726</v>
      </c>
      <c r="E685" s="210" t="s">
        <v>148</v>
      </c>
      <c r="F685" s="210">
        <v>4</v>
      </c>
      <c r="G685" s="210">
        <v>2</v>
      </c>
      <c r="H685" s="210">
        <v>2</v>
      </c>
      <c r="I685" s="210">
        <v>94</v>
      </c>
      <c r="J685" s="210"/>
      <c r="K685" s="210" t="s">
        <v>83</v>
      </c>
      <c r="L685" s="210">
        <v>94</v>
      </c>
      <c r="M685" s="210"/>
      <c r="N685" s="210" t="s">
        <v>117</v>
      </c>
      <c r="O685" s="210"/>
      <c r="P685" s="210" t="s">
        <v>1799</v>
      </c>
      <c r="Q685" s="210" t="s">
        <v>129</v>
      </c>
      <c r="R685" s="210"/>
      <c r="S685" s="210" t="s">
        <v>111</v>
      </c>
      <c r="T685" s="210" t="s">
        <v>3601</v>
      </c>
      <c r="U685" s="115" t="s">
        <v>105</v>
      </c>
      <c r="V685" s="210" t="str">
        <f>IF(W685=0,"out of scope",(INDEX('CostModel Coef'!$C$17:$C$18,W685)))</f>
        <v>Elec</v>
      </c>
      <c r="W685" s="210">
        <v>2</v>
      </c>
      <c r="X685" s="210"/>
      <c r="Y685" s="116">
        <f>IFERROR(VLOOKUP(C685,LF_lamp!$A$8:$AI$68,35,0)*F685,0)</f>
        <v>17.72</v>
      </c>
      <c r="Z685" s="210"/>
      <c r="AA685" s="229">
        <f>VLOOKUP(D685,LF_Ballast!$A$8:$N$220,14,FALSE)</f>
        <v>0.82499999999999996</v>
      </c>
      <c r="AB685" s="229" t="b">
        <f>VLOOKUP(D685,LF_Ballast!$A$8:$I$220,9,FALSE)="Dimming"</f>
        <v>1</v>
      </c>
      <c r="AC685" s="229" t="b">
        <f>VLOOKUP(D685,LF_Ballast!$A$8:$I$220,4,FALSE)="PS"</f>
        <v>1</v>
      </c>
      <c r="AD685" s="210"/>
      <c r="AE685" s="210">
        <f t="shared" si="101"/>
        <v>2</v>
      </c>
      <c r="AF685" s="184">
        <f t="shared" si="102"/>
        <v>0</v>
      </c>
      <c r="AG685" s="184">
        <f t="shared" si="103"/>
        <v>0</v>
      </c>
      <c r="AH685" s="184">
        <f>VLOOKUP($C685,LF_lamp!$A$8:$H$68,8,FALSE)*AE685</f>
        <v>64</v>
      </c>
      <c r="AI685" s="184">
        <f>VLOOKUP($C685,LF_lamp!$A$8:$H$68,8,FALSE)*AF685</f>
        <v>0</v>
      </c>
      <c r="AJ685" s="184">
        <f>VLOOKUP($C685,LF_lamp!$A$8:$H$68,8,FALSE)*AG685</f>
        <v>0</v>
      </c>
      <c r="AK685" s="184">
        <f t="shared" si="110"/>
        <v>2</v>
      </c>
      <c r="AL685" s="184">
        <f t="shared" si="104"/>
        <v>0</v>
      </c>
      <c r="AM685" s="184">
        <f t="shared" si="105"/>
        <v>0</v>
      </c>
      <c r="AN685" s="184"/>
      <c r="AO685" s="184">
        <f>IF($W685&gt;0,INDEX('CostModel Coef'!D$17:D$18,$W685),"")</f>
        <v>21.92</v>
      </c>
      <c r="AP685" s="184">
        <f>IF($W685&gt;0,INDEX('CostModel Coef'!E$17:E$18,$W685),"")</f>
        <v>0.161</v>
      </c>
      <c r="AQ685" s="184">
        <f>IF($W685&gt;0,INDEX('CostModel Coef'!F$17:F$18,$W685),"")</f>
        <v>19</v>
      </c>
      <c r="AR685" s="184">
        <f>IF($W685&gt;0,INDEX('CostModel Coef'!G$17:G$18,$W685),"")</f>
        <v>116</v>
      </c>
      <c r="AS685" s="184">
        <f>IF($W685&gt;0,INDEX('CostModel Coef'!H$17:H$18,$W685),"")</f>
        <v>-11.27</v>
      </c>
      <c r="AT685" s="184">
        <f>IF($W685&gt;0,INDEX('CostModel Coef'!I$17:I$18,$W685),"")</f>
        <v>0.74</v>
      </c>
      <c r="AU685" s="184">
        <f>IF($W685&gt;0,INDEX('CostModel Coef'!J$17:J$18,$W685),"")</f>
        <v>1.18</v>
      </c>
      <c r="AV685" s="184">
        <f>IF($W685&gt;0,INDEX('CostModel Coef'!K$17:K$18,$W685),"")</f>
        <v>31.59</v>
      </c>
      <c r="AW685" s="184">
        <f>IF($W685&gt;0,INDEX('CostModel Coef'!L$17:L$18,$W685),"")</f>
        <v>17.190000000000001</v>
      </c>
      <c r="AX685" s="184">
        <f>IF($W685&gt;0,INDEX('CostModel Coef'!M$17:M$18,$W685),"")</f>
        <v>0</v>
      </c>
      <c r="AY685" s="184">
        <f>IF($W685&gt;0,INDEX('CostModel Coef'!N$17:N$18,$W685),"")</f>
        <v>0</v>
      </c>
      <c r="AZ685" s="184">
        <f>IF($W685&gt;0,INDEX('CostModel Coef'!O$17:O$18,$W685),"")</f>
        <v>-10.14</v>
      </c>
      <c r="BA685" s="184"/>
      <c r="BB685" s="116">
        <f t="shared" si="109"/>
        <v>141.72800000000001</v>
      </c>
      <c r="BC685" s="116">
        <f t="shared" si="106"/>
        <v>0</v>
      </c>
      <c r="BD685" s="116">
        <f t="shared" si="107"/>
        <v>0</v>
      </c>
      <c r="BE685" s="210"/>
      <c r="BF685" s="196">
        <f t="shared" si="108"/>
        <v>159.44999999999999</v>
      </c>
      <c r="BG685" s="210"/>
      <c r="BH685" s="210"/>
    </row>
    <row r="686" spans="1:60" hidden="1">
      <c r="A686" s="210" t="s">
        <v>3602</v>
      </c>
      <c r="B686" s="210" t="s">
        <v>587</v>
      </c>
      <c r="C686" s="210" t="s">
        <v>1281</v>
      </c>
      <c r="D686" s="210" t="s">
        <v>1692</v>
      </c>
      <c r="E686" s="210" t="s">
        <v>129</v>
      </c>
      <c r="F686" s="210">
        <v>1</v>
      </c>
      <c r="G686" s="210">
        <v>1</v>
      </c>
      <c r="H686" s="210">
        <v>1</v>
      </c>
      <c r="I686" s="210">
        <v>24</v>
      </c>
      <c r="J686" s="210" t="s">
        <v>1833</v>
      </c>
      <c r="K686" s="210" t="s">
        <v>83</v>
      </c>
      <c r="L686" s="210">
        <v>24</v>
      </c>
      <c r="M686" s="210"/>
      <c r="N686" s="210" t="s">
        <v>117</v>
      </c>
      <c r="O686" s="210"/>
      <c r="P686" s="210" t="s">
        <v>1799</v>
      </c>
      <c r="Q686" s="210" t="s">
        <v>129</v>
      </c>
      <c r="R686" s="210"/>
      <c r="S686" s="210" t="s">
        <v>111</v>
      </c>
      <c r="T686" s="210" t="s">
        <v>3603</v>
      </c>
      <c r="U686" s="115" t="s">
        <v>105</v>
      </c>
      <c r="V686" s="210" t="str">
        <f>IF(W686=0,"out of scope",(INDEX('CostModel Coef'!$C$17:$C$18,W686)))</f>
        <v>Elec</v>
      </c>
      <c r="W686" s="210">
        <v>2</v>
      </c>
      <c r="X686" s="210"/>
      <c r="Y686" s="116">
        <f>IFERROR(VLOOKUP(C686,LF_lamp!$A$8:$AI$68,35,0)*F686,0)</f>
        <v>4.43</v>
      </c>
      <c r="Z686" s="210"/>
      <c r="AA686" s="229">
        <f>VLOOKUP(D686,LF_Ballast!$A$8:$N$220,14,FALSE)</f>
        <v>0.82499999999999996</v>
      </c>
      <c r="AB686" s="229" t="b">
        <f>VLOOKUP(D686,LF_Ballast!$A$8:$I$220,9,FALSE)="Dimming"</f>
        <v>0</v>
      </c>
      <c r="AC686" s="229" t="b">
        <f>VLOOKUP(D686,LF_Ballast!$A$8:$I$220,4,FALSE)="PS"</f>
        <v>1</v>
      </c>
      <c r="AD686" s="210"/>
      <c r="AE686" s="210">
        <f t="shared" si="101"/>
        <v>1</v>
      </c>
      <c r="AF686" s="184">
        <f t="shared" si="102"/>
        <v>0</v>
      </c>
      <c r="AG686" s="184">
        <f t="shared" si="103"/>
        <v>0</v>
      </c>
      <c r="AH686" s="184">
        <f>VLOOKUP($C686,LF_lamp!$A$8:$H$68,8,FALSE)*AE686</f>
        <v>32</v>
      </c>
      <c r="AI686" s="184">
        <f>VLOOKUP($C686,LF_lamp!$A$8:$H$68,8,FALSE)*AF686</f>
        <v>0</v>
      </c>
      <c r="AJ686" s="184">
        <f>VLOOKUP($C686,LF_lamp!$A$8:$H$68,8,FALSE)*AG686</f>
        <v>0</v>
      </c>
      <c r="AK686" s="184">
        <f t="shared" si="110"/>
        <v>1</v>
      </c>
      <c r="AL686" s="184">
        <f t="shared" si="104"/>
        <v>0</v>
      </c>
      <c r="AM686" s="184">
        <f t="shared" si="105"/>
        <v>0</v>
      </c>
      <c r="AN686" s="184"/>
      <c r="AO686" s="184">
        <f>IF($W686&gt;0,INDEX('CostModel Coef'!D$17:D$18,$W686),"")</f>
        <v>21.92</v>
      </c>
      <c r="AP686" s="184">
        <f>IF($W686&gt;0,INDEX('CostModel Coef'!E$17:E$18,$W686),"")</f>
        <v>0.161</v>
      </c>
      <c r="AQ686" s="184">
        <f>IF($W686&gt;0,INDEX('CostModel Coef'!F$17:F$18,$W686),"")</f>
        <v>19</v>
      </c>
      <c r="AR686" s="184">
        <f>IF($W686&gt;0,INDEX('CostModel Coef'!G$17:G$18,$W686),"")</f>
        <v>116</v>
      </c>
      <c r="AS686" s="184">
        <f>IF($W686&gt;0,INDEX('CostModel Coef'!H$17:H$18,$W686),"")</f>
        <v>-11.27</v>
      </c>
      <c r="AT686" s="184">
        <f>IF($W686&gt;0,INDEX('CostModel Coef'!I$17:I$18,$W686),"")</f>
        <v>0.74</v>
      </c>
      <c r="AU686" s="184">
        <f>IF($W686&gt;0,INDEX('CostModel Coef'!J$17:J$18,$W686),"")</f>
        <v>1.18</v>
      </c>
      <c r="AV686" s="184">
        <f>IF($W686&gt;0,INDEX('CostModel Coef'!K$17:K$18,$W686),"")</f>
        <v>31.59</v>
      </c>
      <c r="AW686" s="184">
        <f>IF($W686&gt;0,INDEX('CostModel Coef'!L$17:L$18,$W686),"")</f>
        <v>17.190000000000001</v>
      </c>
      <c r="AX686" s="184">
        <f>IF($W686&gt;0,INDEX('CostModel Coef'!M$17:M$18,$W686),"")</f>
        <v>0</v>
      </c>
      <c r="AY686" s="184">
        <f>IF($W686&gt;0,INDEX('CostModel Coef'!N$17:N$18,$W686),"")</f>
        <v>0</v>
      </c>
      <c r="AZ686" s="184">
        <f>IF($W686&gt;0,INDEX('CostModel Coef'!O$17:O$18,$W686),"")</f>
        <v>-10.14</v>
      </c>
      <c r="BA686" s="184"/>
      <c r="BB686" s="116">
        <f t="shared" si="109"/>
        <v>34.122</v>
      </c>
      <c r="BC686" s="116">
        <f t="shared" si="106"/>
        <v>0</v>
      </c>
      <c r="BD686" s="116">
        <f t="shared" si="107"/>
        <v>0</v>
      </c>
      <c r="BE686" s="210"/>
      <c r="BF686" s="196">
        <f t="shared" si="108"/>
        <v>38.549999999999997</v>
      </c>
      <c r="BG686" s="210"/>
      <c r="BH686" s="210"/>
    </row>
    <row r="687" spans="1:60" hidden="1">
      <c r="A687" s="210" t="s">
        <v>3604</v>
      </c>
      <c r="B687" s="210" t="s">
        <v>1317</v>
      </c>
      <c r="C687" s="210" t="s">
        <v>1281</v>
      </c>
      <c r="D687" s="210" t="s">
        <v>1692</v>
      </c>
      <c r="E687" s="210" t="s">
        <v>129</v>
      </c>
      <c r="F687" s="210">
        <v>1</v>
      </c>
      <c r="G687" s="210">
        <v>1</v>
      </c>
      <c r="H687" s="210">
        <v>1</v>
      </c>
      <c r="I687" s="210">
        <v>25</v>
      </c>
      <c r="J687" s="210"/>
      <c r="K687" s="210" t="s">
        <v>83</v>
      </c>
      <c r="L687" s="210">
        <v>25</v>
      </c>
      <c r="M687" s="210"/>
      <c r="N687" s="210" t="s">
        <v>117</v>
      </c>
      <c r="O687" s="210"/>
      <c r="P687" s="210" t="s">
        <v>1799</v>
      </c>
      <c r="Q687" s="210" t="s">
        <v>129</v>
      </c>
      <c r="R687" s="210"/>
      <c r="S687" s="210" t="s">
        <v>111</v>
      </c>
      <c r="T687" s="210" t="s">
        <v>3605</v>
      </c>
      <c r="U687" s="115" t="s">
        <v>105</v>
      </c>
      <c r="V687" s="210" t="str">
        <f>IF(W687=0,"out of scope",(INDEX('CostModel Coef'!$C$17:$C$18,W687)))</f>
        <v>Elec</v>
      </c>
      <c r="W687" s="210">
        <v>2</v>
      </c>
      <c r="X687" s="210"/>
      <c r="Y687" s="116">
        <f>IFERROR(VLOOKUP(C687,LF_lamp!$A$8:$AI$68,35,0)*F687,0)</f>
        <v>4.43</v>
      </c>
      <c r="Z687" s="210"/>
      <c r="AA687" s="229">
        <f>VLOOKUP(D687,LF_Ballast!$A$8:$N$220,14,FALSE)</f>
        <v>0.82499999999999996</v>
      </c>
      <c r="AB687" s="229" t="b">
        <f>VLOOKUP(D687,LF_Ballast!$A$8:$I$220,9,FALSE)="Dimming"</f>
        <v>0</v>
      </c>
      <c r="AC687" s="229" t="b">
        <f>VLOOKUP(D687,LF_Ballast!$A$8:$I$220,4,FALSE)="PS"</f>
        <v>1</v>
      </c>
      <c r="AD687" s="210"/>
      <c r="AE687" s="210">
        <f t="shared" si="101"/>
        <v>1</v>
      </c>
      <c r="AF687" s="184">
        <f t="shared" si="102"/>
        <v>0</v>
      </c>
      <c r="AG687" s="184">
        <f t="shared" si="103"/>
        <v>0</v>
      </c>
      <c r="AH687" s="184">
        <f>VLOOKUP($C687,LF_lamp!$A$8:$H$68,8,FALSE)*AE687</f>
        <v>32</v>
      </c>
      <c r="AI687" s="184">
        <f>VLOOKUP($C687,LF_lamp!$A$8:$H$68,8,FALSE)*AF687</f>
        <v>0</v>
      </c>
      <c r="AJ687" s="184">
        <f>VLOOKUP($C687,LF_lamp!$A$8:$H$68,8,FALSE)*AG687</f>
        <v>0</v>
      </c>
      <c r="AK687" s="184">
        <f t="shared" si="110"/>
        <v>1</v>
      </c>
      <c r="AL687" s="184">
        <f t="shared" si="104"/>
        <v>0</v>
      </c>
      <c r="AM687" s="184">
        <f t="shared" si="105"/>
        <v>0</v>
      </c>
      <c r="AN687" s="184"/>
      <c r="AO687" s="184">
        <f>IF($W687&gt;0,INDEX('CostModel Coef'!D$17:D$18,$W687),"")</f>
        <v>21.92</v>
      </c>
      <c r="AP687" s="184">
        <f>IF($W687&gt;0,INDEX('CostModel Coef'!E$17:E$18,$W687),"")</f>
        <v>0.161</v>
      </c>
      <c r="AQ687" s="184">
        <f>IF($W687&gt;0,INDEX('CostModel Coef'!F$17:F$18,$W687),"")</f>
        <v>19</v>
      </c>
      <c r="AR687" s="184">
        <f>IF($W687&gt;0,INDEX('CostModel Coef'!G$17:G$18,$W687),"")</f>
        <v>116</v>
      </c>
      <c r="AS687" s="184">
        <f>IF($W687&gt;0,INDEX('CostModel Coef'!H$17:H$18,$W687),"")</f>
        <v>-11.27</v>
      </c>
      <c r="AT687" s="184">
        <f>IF($W687&gt;0,INDEX('CostModel Coef'!I$17:I$18,$W687),"")</f>
        <v>0.74</v>
      </c>
      <c r="AU687" s="184">
        <f>IF($W687&gt;0,INDEX('CostModel Coef'!J$17:J$18,$W687),"")</f>
        <v>1.18</v>
      </c>
      <c r="AV687" s="184">
        <f>IF($W687&gt;0,INDEX('CostModel Coef'!K$17:K$18,$W687),"")</f>
        <v>31.59</v>
      </c>
      <c r="AW687" s="184">
        <f>IF($W687&gt;0,INDEX('CostModel Coef'!L$17:L$18,$W687),"")</f>
        <v>17.190000000000001</v>
      </c>
      <c r="AX687" s="184">
        <f>IF($W687&gt;0,INDEX('CostModel Coef'!M$17:M$18,$W687),"")</f>
        <v>0</v>
      </c>
      <c r="AY687" s="184">
        <f>IF($W687&gt;0,INDEX('CostModel Coef'!N$17:N$18,$W687),"")</f>
        <v>0</v>
      </c>
      <c r="AZ687" s="184">
        <f>IF($W687&gt;0,INDEX('CostModel Coef'!O$17:O$18,$W687),"")</f>
        <v>-10.14</v>
      </c>
      <c r="BA687" s="184"/>
      <c r="BB687" s="116">
        <f t="shared" si="109"/>
        <v>34.122</v>
      </c>
      <c r="BC687" s="116">
        <f t="shared" si="106"/>
        <v>0</v>
      </c>
      <c r="BD687" s="116">
        <f t="shared" si="107"/>
        <v>0</v>
      </c>
      <c r="BE687" s="210"/>
      <c r="BF687" s="196">
        <f t="shared" si="108"/>
        <v>38.549999999999997</v>
      </c>
      <c r="BG687" s="210"/>
      <c r="BH687" s="210"/>
    </row>
    <row r="688" spans="1:60" hidden="1">
      <c r="A688" s="210" t="s">
        <v>3606</v>
      </c>
      <c r="B688" s="210" t="s">
        <v>587</v>
      </c>
      <c r="C688" s="210" t="s">
        <v>1281</v>
      </c>
      <c r="D688" s="210" t="s">
        <v>1692</v>
      </c>
      <c r="E688" s="210" t="s">
        <v>129</v>
      </c>
      <c r="F688" s="210">
        <v>2</v>
      </c>
      <c r="G688" s="210">
        <v>1</v>
      </c>
      <c r="H688" s="210">
        <v>2</v>
      </c>
      <c r="I688" s="210">
        <v>45</v>
      </c>
      <c r="J688" s="210" t="s">
        <v>1833</v>
      </c>
      <c r="K688" s="210" t="s">
        <v>83</v>
      </c>
      <c r="L688" s="210">
        <v>45</v>
      </c>
      <c r="M688" s="210"/>
      <c r="N688" s="210" t="s">
        <v>117</v>
      </c>
      <c r="O688" s="210"/>
      <c r="P688" s="210" t="s">
        <v>1799</v>
      </c>
      <c r="Q688" s="210" t="s">
        <v>129</v>
      </c>
      <c r="R688" s="210"/>
      <c r="S688" s="210" t="s">
        <v>111</v>
      </c>
      <c r="T688" s="210" t="s">
        <v>3607</v>
      </c>
      <c r="U688" s="115" t="s">
        <v>105</v>
      </c>
      <c r="V688" s="210" t="str">
        <f>IF(W688=0,"out of scope",(INDEX('CostModel Coef'!$C$17:$C$18,W688)))</f>
        <v>Elec</v>
      </c>
      <c r="W688" s="210">
        <v>2</v>
      </c>
      <c r="X688" s="210"/>
      <c r="Y688" s="116">
        <f>IFERROR(VLOOKUP(C688,LF_lamp!$A$8:$AI$68,35,0)*F688,0)</f>
        <v>8.86</v>
      </c>
      <c r="Z688" s="210"/>
      <c r="AA688" s="229">
        <f>VLOOKUP(D688,LF_Ballast!$A$8:$N$220,14,FALSE)</f>
        <v>0.82499999999999996</v>
      </c>
      <c r="AB688" s="229" t="b">
        <f>VLOOKUP(D688,LF_Ballast!$A$8:$I$220,9,FALSE)="Dimming"</f>
        <v>0</v>
      </c>
      <c r="AC688" s="229" t="b">
        <f>VLOOKUP(D688,LF_Ballast!$A$8:$I$220,4,FALSE)="PS"</f>
        <v>1</v>
      </c>
      <c r="AD688" s="210"/>
      <c r="AE688" s="210">
        <f t="shared" si="101"/>
        <v>2</v>
      </c>
      <c r="AF688" s="184">
        <f t="shared" si="102"/>
        <v>0</v>
      </c>
      <c r="AG688" s="184">
        <f t="shared" si="103"/>
        <v>0</v>
      </c>
      <c r="AH688" s="184">
        <f>VLOOKUP($C688,LF_lamp!$A$8:$H$68,8,FALSE)*AE688</f>
        <v>64</v>
      </c>
      <c r="AI688" s="184">
        <f>VLOOKUP($C688,LF_lamp!$A$8:$H$68,8,FALSE)*AF688</f>
        <v>0</v>
      </c>
      <c r="AJ688" s="184">
        <f>VLOOKUP($C688,LF_lamp!$A$8:$H$68,8,FALSE)*AG688</f>
        <v>0</v>
      </c>
      <c r="AK688" s="184">
        <f t="shared" si="110"/>
        <v>1</v>
      </c>
      <c r="AL688" s="184">
        <f t="shared" si="104"/>
        <v>0</v>
      </c>
      <c r="AM688" s="184">
        <f t="shared" si="105"/>
        <v>0</v>
      </c>
      <c r="AN688" s="184"/>
      <c r="AO688" s="184">
        <f>IF($W688&gt;0,INDEX('CostModel Coef'!D$17:D$18,$W688),"")</f>
        <v>21.92</v>
      </c>
      <c r="AP688" s="184">
        <f>IF($W688&gt;0,INDEX('CostModel Coef'!E$17:E$18,$W688),"")</f>
        <v>0.161</v>
      </c>
      <c r="AQ688" s="184">
        <f>IF($W688&gt;0,INDEX('CostModel Coef'!F$17:F$18,$W688),"")</f>
        <v>19</v>
      </c>
      <c r="AR688" s="184">
        <f>IF($W688&gt;0,INDEX('CostModel Coef'!G$17:G$18,$W688),"")</f>
        <v>116</v>
      </c>
      <c r="AS688" s="184">
        <f>IF($W688&gt;0,INDEX('CostModel Coef'!H$17:H$18,$W688),"")</f>
        <v>-11.27</v>
      </c>
      <c r="AT688" s="184">
        <f>IF($W688&gt;0,INDEX('CostModel Coef'!I$17:I$18,$W688),"")</f>
        <v>0.74</v>
      </c>
      <c r="AU688" s="184">
        <f>IF($W688&gt;0,INDEX('CostModel Coef'!J$17:J$18,$W688),"")</f>
        <v>1.18</v>
      </c>
      <c r="AV688" s="184">
        <f>IF($W688&gt;0,INDEX('CostModel Coef'!K$17:K$18,$W688),"")</f>
        <v>31.59</v>
      </c>
      <c r="AW688" s="184">
        <f>IF($W688&gt;0,INDEX('CostModel Coef'!L$17:L$18,$W688),"")</f>
        <v>17.190000000000001</v>
      </c>
      <c r="AX688" s="184">
        <f>IF($W688&gt;0,INDEX('CostModel Coef'!M$17:M$18,$W688),"")</f>
        <v>0</v>
      </c>
      <c r="AY688" s="184">
        <f>IF($W688&gt;0,INDEX('CostModel Coef'!N$17:N$18,$W688),"")</f>
        <v>0</v>
      </c>
      <c r="AZ688" s="184">
        <f>IF($W688&gt;0,INDEX('CostModel Coef'!O$17:O$18,$W688),"")</f>
        <v>-10.14</v>
      </c>
      <c r="BA688" s="184"/>
      <c r="BB688" s="116">
        <f t="shared" si="109"/>
        <v>39.274000000000001</v>
      </c>
      <c r="BC688" s="116">
        <f t="shared" si="106"/>
        <v>0</v>
      </c>
      <c r="BD688" s="116">
        <f t="shared" si="107"/>
        <v>0</v>
      </c>
      <c r="BE688" s="210"/>
      <c r="BF688" s="196">
        <f t="shared" si="108"/>
        <v>48.13</v>
      </c>
      <c r="BG688" s="210"/>
      <c r="BH688" s="210"/>
    </row>
    <row r="689" spans="1:60" hidden="1">
      <c r="A689" s="210" t="s">
        <v>3608</v>
      </c>
      <c r="B689" s="210" t="s">
        <v>1317</v>
      </c>
      <c r="C689" s="210" t="s">
        <v>1281</v>
      </c>
      <c r="D689" s="210" t="s">
        <v>1692</v>
      </c>
      <c r="E689" s="210" t="s">
        <v>129</v>
      </c>
      <c r="F689" s="210">
        <v>2</v>
      </c>
      <c r="G689" s="210">
        <v>1</v>
      </c>
      <c r="H689" s="210">
        <v>2</v>
      </c>
      <c r="I689" s="210">
        <v>47</v>
      </c>
      <c r="J689" s="210"/>
      <c r="K689" s="210" t="s">
        <v>83</v>
      </c>
      <c r="L689" s="210">
        <v>47</v>
      </c>
      <c r="M689" s="210"/>
      <c r="N689" s="210" t="s">
        <v>117</v>
      </c>
      <c r="O689" s="210"/>
      <c r="P689" s="210" t="s">
        <v>1799</v>
      </c>
      <c r="Q689" s="210" t="s">
        <v>129</v>
      </c>
      <c r="R689" s="210"/>
      <c r="S689" s="210" t="s">
        <v>111</v>
      </c>
      <c r="T689" s="210" t="s">
        <v>3609</v>
      </c>
      <c r="U689" s="115" t="s">
        <v>105</v>
      </c>
      <c r="V689" s="210" t="str">
        <f>IF(W689=0,"out of scope",(INDEX('CostModel Coef'!$C$17:$C$18,W689)))</f>
        <v>Elec</v>
      </c>
      <c r="W689" s="210">
        <v>2</v>
      </c>
      <c r="X689" s="210"/>
      <c r="Y689" s="116">
        <f>IFERROR(VLOOKUP(C689,LF_lamp!$A$8:$AI$68,35,0)*F689,0)</f>
        <v>8.86</v>
      </c>
      <c r="Z689" s="210"/>
      <c r="AA689" s="229">
        <f>VLOOKUP(D689,LF_Ballast!$A$8:$N$220,14,FALSE)</f>
        <v>0.82499999999999996</v>
      </c>
      <c r="AB689" s="229" t="b">
        <f>VLOOKUP(D689,LF_Ballast!$A$8:$I$220,9,FALSE)="Dimming"</f>
        <v>0</v>
      </c>
      <c r="AC689" s="229" t="b">
        <f>VLOOKUP(D689,LF_Ballast!$A$8:$I$220,4,FALSE)="PS"</f>
        <v>1</v>
      </c>
      <c r="AD689" s="210"/>
      <c r="AE689" s="210">
        <f t="shared" si="101"/>
        <v>2</v>
      </c>
      <c r="AF689" s="184">
        <f t="shared" si="102"/>
        <v>0</v>
      </c>
      <c r="AG689" s="184">
        <f t="shared" si="103"/>
        <v>0</v>
      </c>
      <c r="AH689" s="184">
        <f>VLOOKUP($C689,LF_lamp!$A$8:$H$68,8,FALSE)*AE689</f>
        <v>64</v>
      </c>
      <c r="AI689" s="184">
        <f>VLOOKUP($C689,LF_lamp!$A$8:$H$68,8,FALSE)*AF689</f>
        <v>0</v>
      </c>
      <c r="AJ689" s="184">
        <f>VLOOKUP($C689,LF_lamp!$A$8:$H$68,8,FALSE)*AG689</f>
        <v>0</v>
      </c>
      <c r="AK689" s="184">
        <f t="shared" si="110"/>
        <v>1</v>
      </c>
      <c r="AL689" s="184">
        <f t="shared" si="104"/>
        <v>0</v>
      </c>
      <c r="AM689" s="184">
        <f t="shared" si="105"/>
        <v>0</v>
      </c>
      <c r="AN689" s="184"/>
      <c r="AO689" s="184">
        <f>IF($W689&gt;0,INDEX('CostModel Coef'!D$17:D$18,$W689),"")</f>
        <v>21.92</v>
      </c>
      <c r="AP689" s="184">
        <f>IF($W689&gt;0,INDEX('CostModel Coef'!E$17:E$18,$W689),"")</f>
        <v>0.161</v>
      </c>
      <c r="AQ689" s="184">
        <f>IF($W689&gt;0,INDEX('CostModel Coef'!F$17:F$18,$W689),"")</f>
        <v>19</v>
      </c>
      <c r="AR689" s="184">
        <f>IF($W689&gt;0,INDEX('CostModel Coef'!G$17:G$18,$W689),"")</f>
        <v>116</v>
      </c>
      <c r="AS689" s="184">
        <f>IF($W689&gt;0,INDEX('CostModel Coef'!H$17:H$18,$W689),"")</f>
        <v>-11.27</v>
      </c>
      <c r="AT689" s="184">
        <f>IF($W689&gt;0,INDEX('CostModel Coef'!I$17:I$18,$W689),"")</f>
        <v>0.74</v>
      </c>
      <c r="AU689" s="184">
        <f>IF($W689&gt;0,INDEX('CostModel Coef'!J$17:J$18,$W689),"")</f>
        <v>1.18</v>
      </c>
      <c r="AV689" s="184">
        <f>IF($W689&gt;0,INDEX('CostModel Coef'!K$17:K$18,$W689),"")</f>
        <v>31.59</v>
      </c>
      <c r="AW689" s="184">
        <f>IF($W689&gt;0,INDEX('CostModel Coef'!L$17:L$18,$W689),"")</f>
        <v>17.190000000000001</v>
      </c>
      <c r="AX689" s="184">
        <f>IF($W689&gt;0,INDEX('CostModel Coef'!M$17:M$18,$W689),"")</f>
        <v>0</v>
      </c>
      <c r="AY689" s="184">
        <f>IF($W689&gt;0,INDEX('CostModel Coef'!N$17:N$18,$W689),"")</f>
        <v>0</v>
      </c>
      <c r="AZ689" s="184">
        <f>IF($W689&gt;0,INDEX('CostModel Coef'!O$17:O$18,$W689),"")</f>
        <v>-10.14</v>
      </c>
      <c r="BA689" s="184"/>
      <c r="BB689" s="116">
        <f t="shared" si="109"/>
        <v>39.274000000000001</v>
      </c>
      <c r="BC689" s="116">
        <f t="shared" si="106"/>
        <v>0</v>
      </c>
      <c r="BD689" s="116">
        <f t="shared" si="107"/>
        <v>0</v>
      </c>
      <c r="BE689" s="210"/>
      <c r="BF689" s="196">
        <f t="shared" si="108"/>
        <v>48.13</v>
      </c>
      <c r="BG689" s="210"/>
      <c r="BH689" s="210"/>
    </row>
    <row r="690" spans="1:60" hidden="1">
      <c r="A690" s="210" t="s">
        <v>3610</v>
      </c>
      <c r="B690" s="210" t="s">
        <v>587</v>
      </c>
      <c r="C690" s="210" t="s">
        <v>1281</v>
      </c>
      <c r="D690" s="210" t="s">
        <v>1692</v>
      </c>
      <c r="E690" s="210" t="s">
        <v>129</v>
      </c>
      <c r="F690" s="210">
        <v>3</v>
      </c>
      <c r="G690" s="210">
        <v>1</v>
      </c>
      <c r="H690" s="210">
        <v>3</v>
      </c>
      <c r="I690" s="210">
        <v>68</v>
      </c>
      <c r="J690" s="210" t="s">
        <v>1833</v>
      </c>
      <c r="K690" s="210" t="s">
        <v>83</v>
      </c>
      <c r="L690" s="210">
        <v>68</v>
      </c>
      <c r="M690" s="210"/>
      <c r="N690" s="210" t="s">
        <v>117</v>
      </c>
      <c r="O690" s="210"/>
      <c r="P690" s="210" t="s">
        <v>1799</v>
      </c>
      <c r="Q690" s="210" t="s">
        <v>129</v>
      </c>
      <c r="R690" s="210"/>
      <c r="S690" s="210" t="s">
        <v>111</v>
      </c>
      <c r="T690" s="210" t="s">
        <v>3611</v>
      </c>
      <c r="U690" s="115" t="s">
        <v>105</v>
      </c>
      <c r="V690" s="210" t="str">
        <f>IF(W690=0,"out of scope",(INDEX('CostModel Coef'!$C$17:$C$18,W690)))</f>
        <v>Elec</v>
      </c>
      <c r="W690" s="210">
        <v>2</v>
      </c>
      <c r="X690" s="210"/>
      <c r="Y690" s="116">
        <f>IFERROR(VLOOKUP(C690,LF_lamp!$A$8:$AI$68,35,0)*F690,0)</f>
        <v>13.29</v>
      </c>
      <c r="Z690" s="210"/>
      <c r="AA690" s="229">
        <f>VLOOKUP(D690,LF_Ballast!$A$8:$N$220,14,FALSE)</f>
        <v>0.82499999999999996</v>
      </c>
      <c r="AB690" s="229" t="b">
        <f>VLOOKUP(D690,LF_Ballast!$A$8:$I$220,9,FALSE)="Dimming"</f>
        <v>0</v>
      </c>
      <c r="AC690" s="229" t="b">
        <f>VLOOKUP(D690,LF_Ballast!$A$8:$I$220,4,FALSE)="PS"</f>
        <v>1</v>
      </c>
      <c r="AD690" s="210"/>
      <c r="AE690" s="210">
        <f t="shared" si="101"/>
        <v>3</v>
      </c>
      <c r="AF690" s="184">
        <f t="shared" si="102"/>
        <v>0</v>
      </c>
      <c r="AG690" s="184">
        <f t="shared" si="103"/>
        <v>0</v>
      </c>
      <c r="AH690" s="184">
        <f>VLOOKUP($C690,LF_lamp!$A$8:$H$68,8,FALSE)*AE690</f>
        <v>96</v>
      </c>
      <c r="AI690" s="184">
        <f>VLOOKUP($C690,LF_lamp!$A$8:$H$68,8,FALSE)*AF690</f>
        <v>0</v>
      </c>
      <c r="AJ690" s="184">
        <f>VLOOKUP($C690,LF_lamp!$A$8:$H$68,8,FALSE)*AG690</f>
        <v>0</v>
      </c>
      <c r="AK690" s="184">
        <f t="shared" si="110"/>
        <v>1</v>
      </c>
      <c r="AL690" s="184">
        <f t="shared" si="104"/>
        <v>0</v>
      </c>
      <c r="AM690" s="184">
        <f t="shared" si="105"/>
        <v>0</v>
      </c>
      <c r="AN690" s="184"/>
      <c r="AO690" s="184">
        <f>IF($W690&gt;0,INDEX('CostModel Coef'!D$17:D$18,$W690),"")</f>
        <v>21.92</v>
      </c>
      <c r="AP690" s="184">
        <f>IF($W690&gt;0,INDEX('CostModel Coef'!E$17:E$18,$W690),"")</f>
        <v>0.161</v>
      </c>
      <c r="AQ690" s="184">
        <f>IF($W690&gt;0,INDEX('CostModel Coef'!F$17:F$18,$W690),"")</f>
        <v>19</v>
      </c>
      <c r="AR690" s="184">
        <f>IF($W690&gt;0,INDEX('CostModel Coef'!G$17:G$18,$W690),"")</f>
        <v>116</v>
      </c>
      <c r="AS690" s="184">
        <f>IF($W690&gt;0,INDEX('CostModel Coef'!H$17:H$18,$W690),"")</f>
        <v>-11.27</v>
      </c>
      <c r="AT690" s="184">
        <f>IF($W690&gt;0,INDEX('CostModel Coef'!I$17:I$18,$W690),"")</f>
        <v>0.74</v>
      </c>
      <c r="AU690" s="184">
        <f>IF($W690&gt;0,INDEX('CostModel Coef'!J$17:J$18,$W690),"")</f>
        <v>1.18</v>
      </c>
      <c r="AV690" s="184">
        <f>IF($W690&gt;0,INDEX('CostModel Coef'!K$17:K$18,$W690),"")</f>
        <v>31.59</v>
      </c>
      <c r="AW690" s="184">
        <f>IF($W690&gt;0,INDEX('CostModel Coef'!L$17:L$18,$W690),"")</f>
        <v>17.190000000000001</v>
      </c>
      <c r="AX690" s="184">
        <f>IF($W690&gt;0,INDEX('CostModel Coef'!M$17:M$18,$W690),"")</f>
        <v>0</v>
      </c>
      <c r="AY690" s="184">
        <f>IF($W690&gt;0,INDEX('CostModel Coef'!N$17:N$18,$W690),"")</f>
        <v>0</v>
      </c>
      <c r="AZ690" s="184">
        <f>IF($W690&gt;0,INDEX('CostModel Coef'!O$17:O$18,$W690),"")</f>
        <v>-10.14</v>
      </c>
      <c r="BA690" s="184"/>
      <c r="BB690" s="116">
        <f t="shared" si="109"/>
        <v>44.426000000000002</v>
      </c>
      <c r="BC690" s="116">
        <f t="shared" si="106"/>
        <v>0</v>
      </c>
      <c r="BD690" s="116">
        <f t="shared" si="107"/>
        <v>0</v>
      </c>
      <c r="BE690" s="210"/>
      <c r="BF690" s="196">
        <f t="shared" si="108"/>
        <v>57.72</v>
      </c>
      <c r="BG690" s="210"/>
      <c r="BH690" s="210"/>
    </row>
    <row r="691" spans="1:60" hidden="1">
      <c r="A691" s="210" t="s">
        <v>3612</v>
      </c>
      <c r="B691" s="210" t="s">
        <v>1317</v>
      </c>
      <c r="C691" s="210" t="s">
        <v>1281</v>
      </c>
      <c r="D691" s="210" t="s">
        <v>1692</v>
      </c>
      <c r="E691" s="210" t="s">
        <v>129</v>
      </c>
      <c r="F691" s="210">
        <v>3</v>
      </c>
      <c r="G691" s="210">
        <v>1.5</v>
      </c>
      <c r="H691" s="210">
        <v>2</v>
      </c>
      <c r="I691" s="210">
        <v>70</v>
      </c>
      <c r="J691" s="210"/>
      <c r="K691" s="210" t="s">
        <v>83</v>
      </c>
      <c r="L691" s="210">
        <v>70</v>
      </c>
      <c r="M691" s="210"/>
      <c r="N691" s="210" t="s">
        <v>117</v>
      </c>
      <c r="O691" s="210"/>
      <c r="P691" s="210" t="s">
        <v>1799</v>
      </c>
      <c r="Q691" s="210" t="s">
        <v>129</v>
      </c>
      <c r="R691" s="210"/>
      <c r="S691" s="210" t="s">
        <v>111</v>
      </c>
      <c r="T691" s="210" t="s">
        <v>3613</v>
      </c>
      <c r="U691" s="115" t="s">
        <v>105</v>
      </c>
      <c r="V691" s="210" t="str">
        <f>IF(W691=0,"out of scope",(INDEX('CostModel Coef'!$C$17:$C$18,W691)))</f>
        <v>Elec</v>
      </c>
      <c r="W691" s="210">
        <v>2</v>
      </c>
      <c r="X691" s="210"/>
      <c r="Y691" s="116">
        <f>IFERROR(VLOOKUP(C691,LF_lamp!$A$8:$AI$68,35,0)*F691,0)</f>
        <v>13.29</v>
      </c>
      <c r="Z691" s="210"/>
      <c r="AA691" s="229">
        <f>VLOOKUP(D691,LF_Ballast!$A$8:$N$220,14,FALSE)</f>
        <v>0.82499999999999996</v>
      </c>
      <c r="AB691" s="229" t="b">
        <f>VLOOKUP(D691,LF_Ballast!$A$8:$I$220,9,FALSE)="Dimming"</f>
        <v>0</v>
      </c>
      <c r="AC691" s="229" t="b">
        <f>VLOOKUP(D691,LF_Ballast!$A$8:$I$220,4,FALSE)="PS"</f>
        <v>1</v>
      </c>
      <c r="AD691" s="210"/>
      <c r="AE691" s="210">
        <f t="shared" si="101"/>
        <v>2</v>
      </c>
      <c r="AF691" s="184">
        <f t="shared" si="102"/>
        <v>0</v>
      </c>
      <c r="AG691" s="184">
        <f t="shared" si="103"/>
        <v>0</v>
      </c>
      <c r="AH691" s="184">
        <f>VLOOKUP($C691,LF_lamp!$A$8:$H$68,8,FALSE)*AE691</f>
        <v>64</v>
      </c>
      <c r="AI691" s="184">
        <f>VLOOKUP($C691,LF_lamp!$A$8:$H$68,8,FALSE)*AF691</f>
        <v>0</v>
      </c>
      <c r="AJ691" s="184">
        <f>VLOOKUP($C691,LF_lamp!$A$8:$H$68,8,FALSE)*AG691</f>
        <v>0</v>
      </c>
      <c r="AK691" s="184">
        <f t="shared" si="110"/>
        <v>1.5</v>
      </c>
      <c r="AL691" s="184">
        <f t="shared" si="104"/>
        <v>0</v>
      </c>
      <c r="AM691" s="184">
        <f t="shared" si="105"/>
        <v>0</v>
      </c>
      <c r="AN691" s="184"/>
      <c r="AO691" s="184">
        <f>IF($W691&gt;0,INDEX('CostModel Coef'!D$17:D$18,$W691),"")</f>
        <v>21.92</v>
      </c>
      <c r="AP691" s="184">
        <f>IF($W691&gt;0,INDEX('CostModel Coef'!E$17:E$18,$W691),"")</f>
        <v>0.161</v>
      </c>
      <c r="AQ691" s="184">
        <f>IF($W691&gt;0,INDEX('CostModel Coef'!F$17:F$18,$W691),"")</f>
        <v>19</v>
      </c>
      <c r="AR691" s="184">
        <f>IF($W691&gt;0,INDEX('CostModel Coef'!G$17:G$18,$W691),"")</f>
        <v>116</v>
      </c>
      <c r="AS691" s="184">
        <f>IF($W691&gt;0,INDEX('CostModel Coef'!H$17:H$18,$W691),"")</f>
        <v>-11.27</v>
      </c>
      <c r="AT691" s="184">
        <f>IF($W691&gt;0,INDEX('CostModel Coef'!I$17:I$18,$W691),"")</f>
        <v>0.74</v>
      </c>
      <c r="AU691" s="184">
        <f>IF($W691&gt;0,INDEX('CostModel Coef'!J$17:J$18,$W691),"")</f>
        <v>1.18</v>
      </c>
      <c r="AV691" s="184">
        <f>IF($W691&gt;0,INDEX('CostModel Coef'!K$17:K$18,$W691),"")</f>
        <v>31.59</v>
      </c>
      <c r="AW691" s="184">
        <f>IF($W691&gt;0,INDEX('CostModel Coef'!L$17:L$18,$W691),"")</f>
        <v>17.190000000000001</v>
      </c>
      <c r="AX691" s="184">
        <f>IF($W691&gt;0,INDEX('CostModel Coef'!M$17:M$18,$W691),"")</f>
        <v>0</v>
      </c>
      <c r="AY691" s="184">
        <f>IF($W691&gt;0,INDEX('CostModel Coef'!N$17:N$18,$W691),"")</f>
        <v>0</v>
      </c>
      <c r="AZ691" s="184">
        <f>IF($W691&gt;0,INDEX('CostModel Coef'!O$17:O$18,$W691),"")</f>
        <v>-10.14</v>
      </c>
      <c r="BA691" s="184"/>
      <c r="BB691" s="116">
        <f t="shared" si="109"/>
        <v>58.911000000000001</v>
      </c>
      <c r="BC691" s="116">
        <f t="shared" si="106"/>
        <v>0</v>
      </c>
      <c r="BD691" s="116">
        <f t="shared" si="107"/>
        <v>0</v>
      </c>
      <c r="BE691" s="210"/>
      <c r="BF691" s="196">
        <f t="shared" si="108"/>
        <v>72.2</v>
      </c>
      <c r="BG691" s="210"/>
      <c r="BH691" s="210"/>
    </row>
    <row r="692" spans="1:60" hidden="1">
      <c r="A692" s="210" t="s">
        <v>3614</v>
      </c>
      <c r="B692" s="210" t="s">
        <v>1317</v>
      </c>
      <c r="C692" s="210" t="s">
        <v>1281</v>
      </c>
      <c r="D692" s="210" t="s">
        <v>1692</v>
      </c>
      <c r="E692" s="210" t="s">
        <v>129</v>
      </c>
      <c r="F692" s="210">
        <v>3</v>
      </c>
      <c r="G692" s="210">
        <v>1</v>
      </c>
      <c r="H692" s="210">
        <v>3</v>
      </c>
      <c r="I692" s="210">
        <v>71</v>
      </c>
      <c r="J692" s="210"/>
      <c r="K692" s="210" t="s">
        <v>83</v>
      </c>
      <c r="L692" s="210">
        <v>71</v>
      </c>
      <c r="M692" s="210"/>
      <c r="N692" s="210" t="s">
        <v>117</v>
      </c>
      <c r="O692" s="210"/>
      <c r="P692" s="210" t="s">
        <v>1799</v>
      </c>
      <c r="Q692" s="210" t="s">
        <v>129</v>
      </c>
      <c r="R692" s="210"/>
      <c r="S692" s="210" t="s">
        <v>111</v>
      </c>
      <c r="T692" s="210" t="s">
        <v>3615</v>
      </c>
      <c r="U692" s="115" t="s">
        <v>105</v>
      </c>
      <c r="V692" s="210" t="str">
        <f>IF(W692=0,"out of scope",(INDEX('CostModel Coef'!$C$17:$C$18,W692)))</f>
        <v>Elec</v>
      </c>
      <c r="W692" s="210">
        <v>2</v>
      </c>
      <c r="X692" s="210"/>
      <c r="Y692" s="116">
        <f>IFERROR(VLOOKUP(C692,LF_lamp!$A$8:$AI$68,35,0)*F692,0)</f>
        <v>13.29</v>
      </c>
      <c r="Z692" s="210"/>
      <c r="AA692" s="229">
        <f>VLOOKUP(D692,LF_Ballast!$A$8:$N$220,14,FALSE)</f>
        <v>0.82499999999999996</v>
      </c>
      <c r="AB692" s="229" t="b">
        <f>VLOOKUP(D692,LF_Ballast!$A$8:$I$220,9,FALSE)="Dimming"</f>
        <v>0</v>
      </c>
      <c r="AC692" s="229" t="b">
        <f>VLOOKUP(D692,LF_Ballast!$A$8:$I$220,4,FALSE)="PS"</f>
        <v>1</v>
      </c>
      <c r="AD692" s="210"/>
      <c r="AE692" s="210">
        <f t="shared" si="101"/>
        <v>3</v>
      </c>
      <c r="AF692" s="184">
        <f t="shared" si="102"/>
        <v>0</v>
      </c>
      <c r="AG692" s="184">
        <f t="shared" si="103"/>
        <v>0</v>
      </c>
      <c r="AH692" s="184">
        <f>VLOOKUP($C692,LF_lamp!$A$8:$H$68,8,FALSE)*AE692</f>
        <v>96</v>
      </c>
      <c r="AI692" s="184">
        <f>VLOOKUP($C692,LF_lamp!$A$8:$H$68,8,FALSE)*AF692</f>
        <v>0</v>
      </c>
      <c r="AJ692" s="184">
        <f>VLOOKUP($C692,LF_lamp!$A$8:$H$68,8,FALSE)*AG692</f>
        <v>0</v>
      </c>
      <c r="AK692" s="184">
        <f t="shared" si="110"/>
        <v>1</v>
      </c>
      <c r="AL692" s="184">
        <f t="shared" si="104"/>
        <v>0</v>
      </c>
      <c r="AM692" s="184">
        <f t="shared" si="105"/>
        <v>0</v>
      </c>
      <c r="AN692" s="184"/>
      <c r="AO692" s="184">
        <f>IF($W692&gt;0,INDEX('CostModel Coef'!D$17:D$18,$W692),"")</f>
        <v>21.92</v>
      </c>
      <c r="AP692" s="184">
        <f>IF($W692&gt;0,INDEX('CostModel Coef'!E$17:E$18,$W692),"")</f>
        <v>0.161</v>
      </c>
      <c r="AQ692" s="184">
        <f>IF($W692&gt;0,INDEX('CostModel Coef'!F$17:F$18,$W692),"")</f>
        <v>19</v>
      </c>
      <c r="AR692" s="184">
        <f>IF($W692&gt;0,INDEX('CostModel Coef'!G$17:G$18,$W692),"")</f>
        <v>116</v>
      </c>
      <c r="AS692" s="184">
        <f>IF($W692&gt;0,INDEX('CostModel Coef'!H$17:H$18,$W692),"")</f>
        <v>-11.27</v>
      </c>
      <c r="AT692" s="184">
        <f>IF($W692&gt;0,INDEX('CostModel Coef'!I$17:I$18,$W692),"")</f>
        <v>0.74</v>
      </c>
      <c r="AU692" s="184">
        <f>IF($W692&gt;0,INDEX('CostModel Coef'!J$17:J$18,$W692),"")</f>
        <v>1.18</v>
      </c>
      <c r="AV692" s="184">
        <f>IF($W692&gt;0,INDEX('CostModel Coef'!K$17:K$18,$W692),"")</f>
        <v>31.59</v>
      </c>
      <c r="AW692" s="184">
        <f>IF($W692&gt;0,INDEX('CostModel Coef'!L$17:L$18,$W692),"")</f>
        <v>17.190000000000001</v>
      </c>
      <c r="AX692" s="184">
        <f>IF($W692&gt;0,INDEX('CostModel Coef'!M$17:M$18,$W692),"")</f>
        <v>0</v>
      </c>
      <c r="AY692" s="184">
        <f>IF($W692&gt;0,INDEX('CostModel Coef'!N$17:N$18,$W692),"")</f>
        <v>0</v>
      </c>
      <c r="AZ692" s="184">
        <f>IF($W692&gt;0,INDEX('CostModel Coef'!O$17:O$18,$W692),"")</f>
        <v>-10.14</v>
      </c>
      <c r="BA692" s="184"/>
      <c r="BB692" s="116">
        <f t="shared" si="109"/>
        <v>44.426000000000002</v>
      </c>
      <c r="BC692" s="116">
        <f t="shared" si="106"/>
        <v>0</v>
      </c>
      <c r="BD692" s="116">
        <f t="shared" si="107"/>
        <v>0</v>
      </c>
      <c r="BE692" s="210"/>
      <c r="BF692" s="196">
        <f t="shared" si="108"/>
        <v>57.72</v>
      </c>
      <c r="BG692" s="210"/>
      <c r="BH692" s="210"/>
    </row>
    <row r="693" spans="1:60" hidden="1">
      <c r="A693" s="210" t="s">
        <v>3616</v>
      </c>
      <c r="B693" s="210" t="s">
        <v>1317</v>
      </c>
      <c r="C693" s="210" t="s">
        <v>1281</v>
      </c>
      <c r="D693" s="210" t="s">
        <v>1692</v>
      </c>
      <c r="E693" s="210" t="s">
        <v>129</v>
      </c>
      <c r="F693" s="210">
        <v>3</v>
      </c>
      <c r="G693" s="210">
        <v>2</v>
      </c>
      <c r="H693" s="210" t="s">
        <v>1857</v>
      </c>
      <c r="I693" s="210">
        <v>72</v>
      </c>
      <c r="J693" s="210"/>
      <c r="K693" s="210" t="s">
        <v>83</v>
      </c>
      <c r="L693" s="210">
        <v>72</v>
      </c>
      <c r="M693" s="210"/>
      <c r="N693" s="210" t="s">
        <v>117</v>
      </c>
      <c r="O693" s="210"/>
      <c r="P693" s="210" t="s">
        <v>1799</v>
      </c>
      <c r="Q693" s="210" t="s">
        <v>129</v>
      </c>
      <c r="R693" s="210"/>
      <c r="S693" s="210" t="s">
        <v>111</v>
      </c>
      <c r="T693" s="210" t="s">
        <v>3617</v>
      </c>
      <c r="U693" s="115" t="s">
        <v>105</v>
      </c>
      <c r="V693" s="210" t="str">
        <f>IF(W693=0,"out of scope",(INDEX('CostModel Coef'!$C$17:$C$18,W693)))</f>
        <v>Elec</v>
      </c>
      <c r="W693" s="210">
        <v>2</v>
      </c>
      <c r="X693" s="210"/>
      <c r="Y693" s="116">
        <f>IFERROR(VLOOKUP(C693,LF_lamp!$A$8:$AI$68,35,0)*F693,0)</f>
        <v>13.29</v>
      </c>
      <c r="Z693" s="210"/>
      <c r="AA693" s="229">
        <f>VLOOKUP(D693,LF_Ballast!$A$8:$N$220,14,FALSE)</f>
        <v>0.82499999999999996</v>
      </c>
      <c r="AB693" s="229" t="b">
        <f>VLOOKUP(D693,LF_Ballast!$A$8:$I$220,9,FALSE)="Dimming"</f>
        <v>0</v>
      </c>
      <c r="AC693" s="229" t="b">
        <f>VLOOKUP(D693,LF_Ballast!$A$8:$I$220,4,FALSE)="PS"</f>
        <v>1</v>
      </c>
      <c r="AD693" s="210"/>
      <c r="AE693" s="210">
        <f t="shared" si="101"/>
        <v>1</v>
      </c>
      <c r="AF693" s="184">
        <f t="shared" si="102"/>
        <v>2</v>
      </c>
      <c r="AG693" s="184">
        <f t="shared" si="103"/>
        <v>0</v>
      </c>
      <c r="AH693" s="184">
        <f>VLOOKUP($C693,LF_lamp!$A$8:$H$68,8,FALSE)*AE693</f>
        <v>32</v>
      </c>
      <c r="AI693" s="184">
        <f>VLOOKUP($C693,LF_lamp!$A$8:$H$68,8,FALSE)*AF693</f>
        <v>64</v>
      </c>
      <c r="AJ693" s="184">
        <f>VLOOKUP($C693,LF_lamp!$A$8:$H$68,8,FALSE)*AG693</f>
        <v>0</v>
      </c>
      <c r="AK693" s="184">
        <f t="shared" si="110"/>
        <v>1</v>
      </c>
      <c r="AL693" s="184">
        <f t="shared" si="104"/>
        <v>1</v>
      </c>
      <c r="AM693" s="184">
        <f t="shared" si="105"/>
        <v>0</v>
      </c>
      <c r="AN693" s="184"/>
      <c r="AO693" s="184">
        <f>IF($W693&gt;0,INDEX('CostModel Coef'!D$17:D$18,$W693),"")</f>
        <v>21.92</v>
      </c>
      <c r="AP693" s="184">
        <f>IF($W693&gt;0,INDEX('CostModel Coef'!E$17:E$18,$W693),"")</f>
        <v>0.161</v>
      </c>
      <c r="AQ693" s="184">
        <f>IF($W693&gt;0,INDEX('CostModel Coef'!F$17:F$18,$W693),"")</f>
        <v>19</v>
      </c>
      <c r="AR693" s="184">
        <f>IF($W693&gt;0,INDEX('CostModel Coef'!G$17:G$18,$W693),"")</f>
        <v>116</v>
      </c>
      <c r="AS693" s="184">
        <f>IF($W693&gt;0,INDEX('CostModel Coef'!H$17:H$18,$W693),"")</f>
        <v>-11.27</v>
      </c>
      <c r="AT693" s="184">
        <f>IF($W693&gt;0,INDEX('CostModel Coef'!I$17:I$18,$W693),"")</f>
        <v>0.74</v>
      </c>
      <c r="AU693" s="184">
        <f>IF($W693&gt;0,INDEX('CostModel Coef'!J$17:J$18,$W693),"")</f>
        <v>1.18</v>
      </c>
      <c r="AV693" s="184">
        <f>IF($W693&gt;0,INDEX('CostModel Coef'!K$17:K$18,$W693),"")</f>
        <v>31.59</v>
      </c>
      <c r="AW693" s="184">
        <f>IF($W693&gt;0,INDEX('CostModel Coef'!L$17:L$18,$W693),"")</f>
        <v>17.190000000000001</v>
      </c>
      <c r="AX693" s="184">
        <f>IF($W693&gt;0,INDEX('CostModel Coef'!M$17:M$18,$W693),"")</f>
        <v>0</v>
      </c>
      <c r="AY693" s="184">
        <f>IF($W693&gt;0,INDEX('CostModel Coef'!N$17:N$18,$W693),"")</f>
        <v>0</v>
      </c>
      <c r="AZ693" s="184">
        <f>IF($W693&gt;0,INDEX('CostModel Coef'!O$17:O$18,$W693),"")</f>
        <v>-10.14</v>
      </c>
      <c r="BA693" s="184"/>
      <c r="BB693" s="116">
        <f t="shared" si="109"/>
        <v>34.122</v>
      </c>
      <c r="BC693" s="116">
        <f t="shared" si="106"/>
        <v>39.274000000000001</v>
      </c>
      <c r="BD693" s="116">
        <f t="shared" si="107"/>
        <v>0</v>
      </c>
      <c r="BE693" s="210"/>
      <c r="BF693" s="196">
        <f t="shared" si="108"/>
        <v>86.69</v>
      </c>
      <c r="BG693" s="210"/>
      <c r="BH693" s="210"/>
    </row>
    <row r="694" spans="1:60" hidden="1">
      <c r="A694" s="210" t="s">
        <v>3618</v>
      </c>
      <c r="B694" s="210" t="s">
        <v>587</v>
      </c>
      <c r="C694" s="210" t="s">
        <v>1281</v>
      </c>
      <c r="D694" s="210" t="s">
        <v>1692</v>
      </c>
      <c r="E694" s="210" t="s">
        <v>129</v>
      </c>
      <c r="F694" s="210">
        <v>4</v>
      </c>
      <c r="G694" s="210">
        <v>1</v>
      </c>
      <c r="H694" s="210">
        <v>4</v>
      </c>
      <c r="I694" s="210">
        <v>90</v>
      </c>
      <c r="J694" s="210" t="s">
        <v>1833</v>
      </c>
      <c r="K694" s="210" t="s">
        <v>83</v>
      </c>
      <c r="L694" s="210">
        <v>90</v>
      </c>
      <c r="M694" s="210"/>
      <c r="N694" s="210" t="s">
        <v>117</v>
      </c>
      <c r="O694" s="210"/>
      <c r="P694" s="210" t="s">
        <v>1799</v>
      </c>
      <c r="Q694" s="210" t="s">
        <v>129</v>
      </c>
      <c r="R694" s="210"/>
      <c r="S694" s="210" t="s">
        <v>111</v>
      </c>
      <c r="T694" s="210" t="s">
        <v>3619</v>
      </c>
      <c r="U694" s="115" t="s">
        <v>105</v>
      </c>
      <c r="V694" s="210" t="str">
        <f>IF(W694=0,"out of scope",(INDEX('CostModel Coef'!$C$17:$C$18,W694)))</f>
        <v>Elec</v>
      </c>
      <c r="W694" s="210">
        <v>2</v>
      </c>
      <c r="X694" s="210"/>
      <c r="Y694" s="116">
        <f>IFERROR(VLOOKUP(C694,LF_lamp!$A$8:$AI$68,35,0)*F694,0)</f>
        <v>17.72</v>
      </c>
      <c r="Z694" s="210"/>
      <c r="AA694" s="229">
        <f>VLOOKUP(D694,LF_Ballast!$A$8:$N$220,14,FALSE)</f>
        <v>0.82499999999999996</v>
      </c>
      <c r="AB694" s="229" t="b">
        <f>VLOOKUP(D694,LF_Ballast!$A$8:$I$220,9,FALSE)="Dimming"</f>
        <v>0</v>
      </c>
      <c r="AC694" s="229" t="b">
        <f>VLOOKUP(D694,LF_Ballast!$A$8:$I$220,4,FALSE)="PS"</f>
        <v>1</v>
      </c>
      <c r="AD694" s="210"/>
      <c r="AE694" s="210">
        <f t="shared" si="101"/>
        <v>4</v>
      </c>
      <c r="AF694" s="184">
        <f t="shared" si="102"/>
        <v>0</v>
      </c>
      <c r="AG694" s="184">
        <f t="shared" si="103"/>
        <v>0</v>
      </c>
      <c r="AH694" s="184">
        <f>VLOOKUP($C694,LF_lamp!$A$8:$H$68,8,FALSE)*AE694</f>
        <v>128</v>
      </c>
      <c r="AI694" s="184">
        <f>VLOOKUP($C694,LF_lamp!$A$8:$H$68,8,FALSE)*AF694</f>
        <v>0</v>
      </c>
      <c r="AJ694" s="184">
        <f>VLOOKUP($C694,LF_lamp!$A$8:$H$68,8,FALSE)*AG694</f>
        <v>0</v>
      </c>
      <c r="AK694" s="184">
        <f t="shared" si="110"/>
        <v>1</v>
      </c>
      <c r="AL694" s="184">
        <f t="shared" si="104"/>
        <v>0</v>
      </c>
      <c r="AM694" s="184">
        <f t="shared" si="105"/>
        <v>0</v>
      </c>
      <c r="AN694" s="184"/>
      <c r="AO694" s="184">
        <f>IF($W694&gt;0,INDEX('CostModel Coef'!D$17:D$18,$W694),"")</f>
        <v>21.92</v>
      </c>
      <c r="AP694" s="184">
        <f>IF($W694&gt;0,INDEX('CostModel Coef'!E$17:E$18,$W694),"")</f>
        <v>0.161</v>
      </c>
      <c r="AQ694" s="184">
        <f>IF($W694&gt;0,INDEX('CostModel Coef'!F$17:F$18,$W694),"")</f>
        <v>19</v>
      </c>
      <c r="AR694" s="184">
        <f>IF($W694&gt;0,INDEX('CostModel Coef'!G$17:G$18,$W694),"")</f>
        <v>116</v>
      </c>
      <c r="AS694" s="184">
        <f>IF($W694&gt;0,INDEX('CostModel Coef'!H$17:H$18,$W694),"")</f>
        <v>-11.27</v>
      </c>
      <c r="AT694" s="184">
        <f>IF($W694&gt;0,INDEX('CostModel Coef'!I$17:I$18,$W694),"")</f>
        <v>0.74</v>
      </c>
      <c r="AU694" s="184">
        <f>IF($W694&gt;0,INDEX('CostModel Coef'!J$17:J$18,$W694),"")</f>
        <v>1.18</v>
      </c>
      <c r="AV694" s="184">
        <f>IF($W694&gt;0,INDEX('CostModel Coef'!K$17:K$18,$W694),"")</f>
        <v>31.59</v>
      </c>
      <c r="AW694" s="184">
        <f>IF($W694&gt;0,INDEX('CostModel Coef'!L$17:L$18,$W694),"")</f>
        <v>17.190000000000001</v>
      </c>
      <c r="AX694" s="184">
        <f>IF($W694&gt;0,INDEX('CostModel Coef'!M$17:M$18,$W694),"")</f>
        <v>0</v>
      </c>
      <c r="AY694" s="184">
        <f>IF($W694&gt;0,INDEX('CostModel Coef'!N$17:N$18,$W694),"")</f>
        <v>0</v>
      </c>
      <c r="AZ694" s="184">
        <f>IF($W694&gt;0,INDEX('CostModel Coef'!O$17:O$18,$W694),"")</f>
        <v>-10.14</v>
      </c>
      <c r="BA694" s="184"/>
      <c r="BB694" s="116">
        <f t="shared" si="109"/>
        <v>49.578000000000003</v>
      </c>
      <c r="BC694" s="116">
        <f t="shared" si="106"/>
        <v>0</v>
      </c>
      <c r="BD694" s="116">
        <f t="shared" si="107"/>
        <v>0</v>
      </c>
      <c r="BE694" s="210"/>
      <c r="BF694" s="196">
        <f t="shared" si="108"/>
        <v>67.3</v>
      </c>
      <c r="BG694" s="210"/>
      <c r="BH694" s="210"/>
    </row>
    <row r="695" spans="1:60" hidden="1">
      <c r="A695" s="210" t="s">
        <v>3620</v>
      </c>
      <c r="B695" s="210" t="s">
        <v>1317</v>
      </c>
      <c r="C695" s="210" t="s">
        <v>1281</v>
      </c>
      <c r="D695" s="210" t="s">
        <v>1692</v>
      </c>
      <c r="E695" s="210" t="s">
        <v>129</v>
      </c>
      <c r="F695" s="210">
        <v>4</v>
      </c>
      <c r="G695" s="210">
        <v>1</v>
      </c>
      <c r="H695" s="210">
        <v>4</v>
      </c>
      <c r="I695" s="210">
        <v>91</v>
      </c>
      <c r="J695" s="210"/>
      <c r="K695" s="210" t="s">
        <v>83</v>
      </c>
      <c r="L695" s="210">
        <v>91</v>
      </c>
      <c r="M695" s="210"/>
      <c r="N695" s="210" t="s">
        <v>117</v>
      </c>
      <c r="O695" s="210"/>
      <c r="P695" s="210" t="s">
        <v>1799</v>
      </c>
      <c r="Q695" s="210" t="s">
        <v>129</v>
      </c>
      <c r="R695" s="210"/>
      <c r="S695" s="210" t="s">
        <v>111</v>
      </c>
      <c r="T695" s="210" t="s">
        <v>3621</v>
      </c>
      <c r="U695" s="115" t="s">
        <v>105</v>
      </c>
      <c r="V695" s="210" t="str">
        <f>IF(W695=0,"out of scope",(INDEX('CostModel Coef'!$C$17:$C$18,W695)))</f>
        <v>Elec</v>
      </c>
      <c r="W695" s="210">
        <v>2</v>
      </c>
      <c r="X695" s="210"/>
      <c r="Y695" s="116">
        <f>IFERROR(VLOOKUP(C695,LF_lamp!$A$8:$AI$68,35,0)*F695,0)</f>
        <v>17.72</v>
      </c>
      <c r="Z695" s="210"/>
      <c r="AA695" s="229">
        <f>VLOOKUP(D695,LF_Ballast!$A$8:$N$220,14,FALSE)</f>
        <v>0.82499999999999996</v>
      </c>
      <c r="AB695" s="229" t="b">
        <f>VLOOKUP(D695,LF_Ballast!$A$8:$I$220,9,FALSE)="Dimming"</f>
        <v>0</v>
      </c>
      <c r="AC695" s="229" t="b">
        <f>VLOOKUP(D695,LF_Ballast!$A$8:$I$220,4,FALSE)="PS"</f>
        <v>1</v>
      </c>
      <c r="AD695" s="210"/>
      <c r="AE695" s="210">
        <f t="shared" si="101"/>
        <v>4</v>
      </c>
      <c r="AF695" s="184">
        <f t="shared" si="102"/>
        <v>0</v>
      </c>
      <c r="AG695" s="184">
        <f t="shared" si="103"/>
        <v>0</v>
      </c>
      <c r="AH695" s="184">
        <f>VLOOKUP($C695,LF_lamp!$A$8:$H$68,8,FALSE)*AE695</f>
        <v>128</v>
      </c>
      <c r="AI695" s="184">
        <f>VLOOKUP($C695,LF_lamp!$A$8:$H$68,8,FALSE)*AF695</f>
        <v>0</v>
      </c>
      <c r="AJ695" s="184">
        <f>VLOOKUP($C695,LF_lamp!$A$8:$H$68,8,FALSE)*AG695</f>
        <v>0</v>
      </c>
      <c r="AK695" s="184">
        <f t="shared" si="110"/>
        <v>1</v>
      </c>
      <c r="AL695" s="184">
        <f t="shared" si="104"/>
        <v>0</v>
      </c>
      <c r="AM695" s="184">
        <f t="shared" si="105"/>
        <v>0</v>
      </c>
      <c r="AN695" s="184"/>
      <c r="AO695" s="184">
        <f>IF($W695&gt;0,INDEX('CostModel Coef'!D$17:D$18,$W695),"")</f>
        <v>21.92</v>
      </c>
      <c r="AP695" s="184">
        <f>IF($W695&gt;0,INDEX('CostModel Coef'!E$17:E$18,$W695),"")</f>
        <v>0.161</v>
      </c>
      <c r="AQ695" s="184">
        <f>IF($W695&gt;0,INDEX('CostModel Coef'!F$17:F$18,$W695),"")</f>
        <v>19</v>
      </c>
      <c r="AR695" s="184">
        <f>IF($W695&gt;0,INDEX('CostModel Coef'!G$17:G$18,$W695),"")</f>
        <v>116</v>
      </c>
      <c r="AS695" s="184">
        <f>IF($W695&gt;0,INDEX('CostModel Coef'!H$17:H$18,$W695),"")</f>
        <v>-11.27</v>
      </c>
      <c r="AT695" s="184">
        <f>IF($W695&gt;0,INDEX('CostModel Coef'!I$17:I$18,$W695),"")</f>
        <v>0.74</v>
      </c>
      <c r="AU695" s="184">
        <f>IF($W695&gt;0,INDEX('CostModel Coef'!J$17:J$18,$W695),"")</f>
        <v>1.18</v>
      </c>
      <c r="AV695" s="184">
        <f>IF($W695&gt;0,INDEX('CostModel Coef'!K$17:K$18,$W695),"")</f>
        <v>31.59</v>
      </c>
      <c r="AW695" s="184">
        <f>IF($W695&gt;0,INDEX('CostModel Coef'!L$17:L$18,$W695),"")</f>
        <v>17.190000000000001</v>
      </c>
      <c r="AX695" s="184">
        <f>IF($W695&gt;0,INDEX('CostModel Coef'!M$17:M$18,$W695),"")</f>
        <v>0</v>
      </c>
      <c r="AY695" s="184">
        <f>IF($W695&gt;0,INDEX('CostModel Coef'!N$17:N$18,$W695),"")</f>
        <v>0</v>
      </c>
      <c r="AZ695" s="184">
        <f>IF($W695&gt;0,INDEX('CostModel Coef'!O$17:O$18,$W695),"")</f>
        <v>-10.14</v>
      </c>
      <c r="BA695" s="184"/>
      <c r="BB695" s="116">
        <f t="shared" si="109"/>
        <v>49.578000000000003</v>
      </c>
      <c r="BC695" s="116">
        <f t="shared" si="106"/>
        <v>0</v>
      </c>
      <c r="BD695" s="116">
        <f t="shared" si="107"/>
        <v>0</v>
      </c>
      <c r="BE695" s="210"/>
      <c r="BF695" s="196">
        <f t="shared" si="108"/>
        <v>67.3</v>
      </c>
      <c r="BG695" s="210"/>
      <c r="BH695" s="210"/>
    </row>
    <row r="696" spans="1:60" hidden="1">
      <c r="A696" s="210" t="s">
        <v>3622</v>
      </c>
      <c r="B696" s="210" t="s">
        <v>1317</v>
      </c>
      <c r="C696" s="210" t="s">
        <v>1281</v>
      </c>
      <c r="D696" s="210" t="s">
        <v>1692</v>
      </c>
      <c r="E696" s="210" t="s">
        <v>129</v>
      </c>
      <c r="F696" s="210">
        <v>4</v>
      </c>
      <c r="G696" s="210">
        <v>2</v>
      </c>
      <c r="H696" s="210">
        <v>2</v>
      </c>
      <c r="I696" s="210">
        <v>94</v>
      </c>
      <c r="J696" s="210"/>
      <c r="K696" s="210" t="s">
        <v>83</v>
      </c>
      <c r="L696" s="210">
        <v>94</v>
      </c>
      <c r="M696" s="210"/>
      <c r="N696" s="210" t="s">
        <v>117</v>
      </c>
      <c r="O696" s="210"/>
      <c r="P696" s="210" t="s">
        <v>1799</v>
      </c>
      <c r="Q696" s="210" t="s">
        <v>129</v>
      </c>
      <c r="R696" s="210"/>
      <c r="S696" s="210" t="s">
        <v>111</v>
      </c>
      <c r="T696" s="210" t="s">
        <v>3623</v>
      </c>
      <c r="U696" s="115" t="s">
        <v>105</v>
      </c>
      <c r="V696" s="210" t="str">
        <f>IF(W696=0,"out of scope",(INDEX('CostModel Coef'!$C$17:$C$18,W696)))</f>
        <v>Elec</v>
      </c>
      <c r="W696" s="210">
        <v>2</v>
      </c>
      <c r="X696" s="210"/>
      <c r="Y696" s="116">
        <f>IFERROR(VLOOKUP(C696,LF_lamp!$A$8:$AI$68,35,0)*F696,0)</f>
        <v>17.72</v>
      </c>
      <c r="Z696" s="210"/>
      <c r="AA696" s="229">
        <f>VLOOKUP(D696,LF_Ballast!$A$8:$N$220,14,FALSE)</f>
        <v>0.82499999999999996</v>
      </c>
      <c r="AB696" s="229" t="b">
        <f>VLOOKUP(D696,LF_Ballast!$A$8:$I$220,9,FALSE)="Dimming"</f>
        <v>0</v>
      </c>
      <c r="AC696" s="229" t="b">
        <f>VLOOKUP(D696,LF_Ballast!$A$8:$I$220,4,FALSE)="PS"</f>
        <v>1</v>
      </c>
      <c r="AD696" s="210"/>
      <c r="AE696" s="210">
        <f t="shared" si="101"/>
        <v>2</v>
      </c>
      <c r="AF696" s="184">
        <f t="shared" si="102"/>
        <v>0</v>
      </c>
      <c r="AG696" s="184">
        <f t="shared" si="103"/>
        <v>0</v>
      </c>
      <c r="AH696" s="184">
        <f>VLOOKUP($C696,LF_lamp!$A$8:$H$68,8,FALSE)*AE696</f>
        <v>64</v>
      </c>
      <c r="AI696" s="184">
        <f>VLOOKUP($C696,LF_lamp!$A$8:$H$68,8,FALSE)*AF696</f>
        <v>0</v>
      </c>
      <c r="AJ696" s="184">
        <f>VLOOKUP($C696,LF_lamp!$A$8:$H$68,8,FALSE)*AG696</f>
        <v>0</v>
      </c>
      <c r="AK696" s="184">
        <f t="shared" si="110"/>
        <v>2</v>
      </c>
      <c r="AL696" s="184">
        <f t="shared" si="104"/>
        <v>0</v>
      </c>
      <c r="AM696" s="184">
        <f t="shared" si="105"/>
        <v>0</v>
      </c>
      <c r="AN696" s="184"/>
      <c r="AO696" s="184">
        <f>IF($W696&gt;0,INDEX('CostModel Coef'!D$17:D$18,$W696),"")</f>
        <v>21.92</v>
      </c>
      <c r="AP696" s="184">
        <f>IF($W696&gt;0,INDEX('CostModel Coef'!E$17:E$18,$W696),"")</f>
        <v>0.161</v>
      </c>
      <c r="AQ696" s="184">
        <f>IF($W696&gt;0,INDEX('CostModel Coef'!F$17:F$18,$W696),"")</f>
        <v>19</v>
      </c>
      <c r="AR696" s="184">
        <f>IF($W696&gt;0,INDEX('CostModel Coef'!G$17:G$18,$W696),"")</f>
        <v>116</v>
      </c>
      <c r="AS696" s="184">
        <f>IF($W696&gt;0,INDEX('CostModel Coef'!H$17:H$18,$W696),"")</f>
        <v>-11.27</v>
      </c>
      <c r="AT696" s="184">
        <f>IF($W696&gt;0,INDEX('CostModel Coef'!I$17:I$18,$W696),"")</f>
        <v>0.74</v>
      </c>
      <c r="AU696" s="184">
        <f>IF($W696&gt;0,INDEX('CostModel Coef'!J$17:J$18,$W696),"")</f>
        <v>1.18</v>
      </c>
      <c r="AV696" s="184">
        <f>IF($W696&gt;0,INDEX('CostModel Coef'!K$17:K$18,$W696),"")</f>
        <v>31.59</v>
      </c>
      <c r="AW696" s="184">
        <f>IF($W696&gt;0,INDEX('CostModel Coef'!L$17:L$18,$W696),"")</f>
        <v>17.190000000000001</v>
      </c>
      <c r="AX696" s="184">
        <f>IF($W696&gt;0,INDEX('CostModel Coef'!M$17:M$18,$W696),"")</f>
        <v>0</v>
      </c>
      <c r="AY696" s="184">
        <f>IF($W696&gt;0,INDEX('CostModel Coef'!N$17:N$18,$W696),"")</f>
        <v>0</v>
      </c>
      <c r="AZ696" s="184">
        <f>IF($W696&gt;0,INDEX('CostModel Coef'!O$17:O$18,$W696),"")</f>
        <v>-10.14</v>
      </c>
      <c r="BA696" s="184"/>
      <c r="BB696" s="116">
        <f t="shared" si="109"/>
        <v>78.548000000000002</v>
      </c>
      <c r="BC696" s="116">
        <f t="shared" si="106"/>
        <v>0</v>
      </c>
      <c r="BD696" s="116">
        <f t="shared" si="107"/>
        <v>0</v>
      </c>
      <c r="BE696" s="210"/>
      <c r="BF696" s="196">
        <f t="shared" si="108"/>
        <v>96.27</v>
      </c>
      <c r="BG696" s="210"/>
      <c r="BH696" s="210"/>
    </row>
    <row r="697" spans="1:60" hidden="1">
      <c r="A697" s="210" t="s">
        <v>3624</v>
      </c>
      <c r="B697" s="210" t="s">
        <v>587</v>
      </c>
      <c r="C697" s="210" t="s">
        <v>1281</v>
      </c>
      <c r="D697" s="210" t="s">
        <v>1740</v>
      </c>
      <c r="E697" s="210" t="s">
        <v>129</v>
      </c>
      <c r="F697" s="210">
        <v>1</v>
      </c>
      <c r="G697" s="210">
        <v>1</v>
      </c>
      <c r="H697" s="210">
        <v>1</v>
      </c>
      <c r="I697" s="210">
        <v>34</v>
      </c>
      <c r="J697" s="210"/>
      <c r="K697" s="210" t="s">
        <v>83</v>
      </c>
      <c r="L697" s="210">
        <v>34</v>
      </c>
      <c r="M697" s="210"/>
      <c r="N697" s="210" t="s">
        <v>117</v>
      </c>
      <c r="O697" s="210"/>
      <c r="P697" s="210" t="s">
        <v>1799</v>
      </c>
      <c r="Q697" s="210" t="s">
        <v>129</v>
      </c>
      <c r="R697" s="210"/>
      <c r="S697" s="210" t="s">
        <v>111</v>
      </c>
      <c r="T697" s="210" t="s">
        <v>3625</v>
      </c>
      <c r="U697" s="115" t="s">
        <v>105</v>
      </c>
      <c r="V697" s="210" t="str">
        <f>IF(W697=0,"out of scope",(INDEX('CostModel Coef'!$C$17:$C$18,W697)))</f>
        <v>out of scope</v>
      </c>
      <c r="W697" s="210">
        <v>0</v>
      </c>
      <c r="X697" s="210"/>
      <c r="Y697" s="116">
        <f>IFERROR(VLOOKUP(C697,LF_lamp!$A$8:$AI$68,35,0)*F697,0)</f>
        <v>4.43</v>
      </c>
      <c r="Z697" s="210"/>
      <c r="AA697" s="229">
        <f>VLOOKUP(D697,LF_Ballast!$A$8:$N$220,14,FALSE)</f>
        <v>1.0249999999999999</v>
      </c>
      <c r="AB697" s="229" t="b">
        <f>VLOOKUP(D697,LF_Ballast!$A$8:$I$220,9,FALSE)="Dimming"</f>
        <v>0</v>
      </c>
      <c r="AC697" s="229" t="b">
        <f>VLOOKUP(D697,LF_Ballast!$A$8:$I$220,4,FALSE)="PS"</f>
        <v>0</v>
      </c>
      <c r="AD697" s="210"/>
      <c r="AE697" s="210">
        <f t="shared" si="101"/>
        <v>1</v>
      </c>
      <c r="AF697" s="184">
        <f t="shared" si="102"/>
        <v>0</v>
      </c>
      <c r="AG697" s="184">
        <f t="shared" si="103"/>
        <v>0</v>
      </c>
      <c r="AH697" s="184">
        <f>VLOOKUP($C697,LF_lamp!$A$8:$H$68,8,FALSE)*AE697</f>
        <v>32</v>
      </c>
      <c r="AI697" s="184">
        <f>VLOOKUP($C697,LF_lamp!$A$8:$H$68,8,FALSE)*AF697</f>
        <v>0</v>
      </c>
      <c r="AJ697" s="184">
        <f>VLOOKUP($C697,LF_lamp!$A$8:$H$68,8,FALSE)*AG697</f>
        <v>0</v>
      </c>
      <c r="AK697" s="184">
        <f t="shared" si="110"/>
        <v>1</v>
      </c>
      <c r="AL697" s="184">
        <f t="shared" si="104"/>
        <v>0</v>
      </c>
      <c r="AM697" s="184">
        <f t="shared" si="105"/>
        <v>0</v>
      </c>
      <c r="AN697" s="184"/>
      <c r="AO697" s="184" t="str">
        <f>IF($W697&gt;0,INDEX('CostModel Coef'!D$17:D$18,$W697),"")</f>
        <v/>
      </c>
      <c r="AP697" s="184" t="str">
        <f>IF($W697&gt;0,INDEX('CostModel Coef'!E$17:E$18,$W697),"")</f>
        <v/>
      </c>
      <c r="AQ697" s="184" t="str">
        <f>IF($W697&gt;0,INDEX('CostModel Coef'!F$17:F$18,$W697),"")</f>
        <v/>
      </c>
      <c r="AR697" s="184" t="str">
        <f>IF($W697&gt;0,INDEX('CostModel Coef'!G$17:G$18,$W697),"")</f>
        <v/>
      </c>
      <c r="AS697" s="184" t="str">
        <f>IF($W697&gt;0,INDEX('CostModel Coef'!H$17:H$18,$W697),"")</f>
        <v/>
      </c>
      <c r="AT697" s="184" t="str">
        <f>IF($W697&gt;0,INDEX('CostModel Coef'!I$17:I$18,$W697),"")</f>
        <v/>
      </c>
      <c r="AU697" s="184" t="str">
        <f>IF($W697&gt;0,INDEX('CostModel Coef'!J$17:J$18,$W697),"")</f>
        <v/>
      </c>
      <c r="AV697" s="184" t="str">
        <f>IF($W697&gt;0,INDEX('CostModel Coef'!K$17:K$18,$W697),"")</f>
        <v/>
      </c>
      <c r="AW697" s="184" t="str">
        <f>IF($W697&gt;0,INDEX('CostModel Coef'!L$17:L$18,$W697),"")</f>
        <v/>
      </c>
      <c r="AX697" s="184" t="str">
        <f>IF($W697&gt;0,INDEX('CostModel Coef'!M$17:M$18,$W697),"")</f>
        <v/>
      </c>
      <c r="AY697" s="184" t="str">
        <f>IF($W697&gt;0,INDEX('CostModel Coef'!N$17:N$18,$W697),"")</f>
        <v/>
      </c>
      <c r="AZ697" s="184" t="str">
        <f>IF($W697&gt;0,INDEX('CostModel Coef'!O$17:O$18,$W697),"")</f>
        <v/>
      </c>
      <c r="BA697" s="184"/>
      <c r="BB697" s="116">
        <f t="shared" si="109"/>
        <v>0</v>
      </c>
      <c r="BC697" s="116">
        <f t="shared" si="106"/>
        <v>0</v>
      </c>
      <c r="BD697" s="116">
        <f t="shared" si="107"/>
        <v>0</v>
      </c>
      <c r="BE697" s="210"/>
      <c r="BF697" s="196" t="str">
        <f t="shared" si="108"/>
        <v/>
      </c>
      <c r="BG697" s="210"/>
      <c r="BH697" s="210"/>
    </row>
    <row r="698" spans="1:60" hidden="1">
      <c r="A698" s="210" t="s">
        <v>3626</v>
      </c>
      <c r="B698" s="210" t="s">
        <v>587</v>
      </c>
      <c r="C698" s="210" t="s">
        <v>1281</v>
      </c>
      <c r="D698" s="210" t="s">
        <v>1740</v>
      </c>
      <c r="E698" s="210" t="s">
        <v>129</v>
      </c>
      <c r="F698" s="210">
        <v>2</v>
      </c>
      <c r="G698" s="210">
        <v>1</v>
      </c>
      <c r="H698" s="210">
        <v>2</v>
      </c>
      <c r="I698" s="210">
        <v>62</v>
      </c>
      <c r="J698" s="210"/>
      <c r="K698" s="210" t="s">
        <v>83</v>
      </c>
      <c r="L698" s="210">
        <v>62</v>
      </c>
      <c r="M698" s="210"/>
      <c r="N698" s="210" t="s">
        <v>117</v>
      </c>
      <c r="O698" s="210"/>
      <c r="P698" s="210" t="s">
        <v>1799</v>
      </c>
      <c r="Q698" s="210" t="s">
        <v>129</v>
      </c>
      <c r="R698" s="210"/>
      <c r="S698" s="210" t="s">
        <v>111</v>
      </c>
      <c r="T698" s="210" t="s">
        <v>3627</v>
      </c>
      <c r="U698" s="115" t="s">
        <v>105</v>
      </c>
      <c r="V698" s="210" t="str">
        <f>IF(W698=0,"out of scope",(INDEX('CostModel Coef'!$C$17:$C$18,W698)))</f>
        <v>out of scope</v>
      </c>
      <c r="W698" s="210">
        <v>0</v>
      </c>
      <c r="X698" s="210"/>
      <c r="Y698" s="116">
        <f>IFERROR(VLOOKUP(C698,LF_lamp!$A$8:$AI$68,35,0)*F698,0)</f>
        <v>8.86</v>
      </c>
      <c r="Z698" s="210"/>
      <c r="AA698" s="229">
        <f>VLOOKUP(D698,LF_Ballast!$A$8:$N$220,14,FALSE)</f>
        <v>1.0249999999999999</v>
      </c>
      <c r="AB698" s="229" t="b">
        <f>VLOOKUP(D698,LF_Ballast!$A$8:$I$220,9,FALSE)="Dimming"</f>
        <v>0</v>
      </c>
      <c r="AC698" s="229" t="b">
        <f>VLOOKUP(D698,LF_Ballast!$A$8:$I$220,4,FALSE)="PS"</f>
        <v>0</v>
      </c>
      <c r="AD698" s="210"/>
      <c r="AE698" s="210">
        <f t="shared" si="101"/>
        <v>2</v>
      </c>
      <c r="AF698" s="184">
        <f t="shared" si="102"/>
        <v>0</v>
      </c>
      <c r="AG698" s="184">
        <f t="shared" si="103"/>
        <v>0</v>
      </c>
      <c r="AH698" s="184">
        <f>VLOOKUP($C698,LF_lamp!$A$8:$H$68,8,FALSE)*AE698</f>
        <v>64</v>
      </c>
      <c r="AI698" s="184">
        <f>VLOOKUP($C698,LF_lamp!$A$8:$H$68,8,FALSE)*AF698</f>
        <v>0</v>
      </c>
      <c r="AJ698" s="184">
        <f>VLOOKUP($C698,LF_lamp!$A$8:$H$68,8,FALSE)*AG698</f>
        <v>0</v>
      </c>
      <c r="AK698" s="184">
        <f t="shared" si="110"/>
        <v>1</v>
      </c>
      <c r="AL698" s="184">
        <f t="shared" si="104"/>
        <v>0</v>
      </c>
      <c r="AM698" s="184">
        <f t="shared" si="105"/>
        <v>0</v>
      </c>
      <c r="AN698" s="184"/>
      <c r="AO698" s="184" t="str">
        <f>IF($W698&gt;0,INDEX('CostModel Coef'!D$17:D$18,$W698),"")</f>
        <v/>
      </c>
      <c r="AP698" s="184" t="str">
        <f>IF($W698&gt;0,INDEX('CostModel Coef'!E$17:E$18,$W698),"")</f>
        <v/>
      </c>
      <c r="AQ698" s="184" t="str">
        <f>IF($W698&gt;0,INDEX('CostModel Coef'!F$17:F$18,$W698),"")</f>
        <v/>
      </c>
      <c r="AR698" s="184" t="str">
        <f>IF($W698&gt;0,INDEX('CostModel Coef'!G$17:G$18,$W698),"")</f>
        <v/>
      </c>
      <c r="AS698" s="184" t="str">
        <f>IF($W698&gt;0,INDEX('CostModel Coef'!H$17:H$18,$W698),"")</f>
        <v/>
      </c>
      <c r="AT698" s="184" t="str">
        <f>IF($W698&gt;0,INDEX('CostModel Coef'!I$17:I$18,$W698),"")</f>
        <v/>
      </c>
      <c r="AU698" s="184" t="str">
        <f>IF($W698&gt;0,INDEX('CostModel Coef'!J$17:J$18,$W698),"")</f>
        <v/>
      </c>
      <c r="AV698" s="184" t="str">
        <f>IF($W698&gt;0,INDEX('CostModel Coef'!K$17:K$18,$W698),"")</f>
        <v/>
      </c>
      <c r="AW698" s="184" t="str">
        <f>IF($W698&gt;0,INDEX('CostModel Coef'!L$17:L$18,$W698),"")</f>
        <v/>
      </c>
      <c r="AX698" s="184" t="str">
        <f>IF($W698&gt;0,INDEX('CostModel Coef'!M$17:M$18,$W698),"")</f>
        <v/>
      </c>
      <c r="AY698" s="184" t="str">
        <f>IF($W698&gt;0,INDEX('CostModel Coef'!N$17:N$18,$W698),"")</f>
        <v/>
      </c>
      <c r="AZ698" s="184" t="str">
        <f>IF($W698&gt;0,INDEX('CostModel Coef'!O$17:O$18,$W698),"")</f>
        <v/>
      </c>
      <c r="BA698" s="184"/>
      <c r="BB698" s="116">
        <f t="shared" si="109"/>
        <v>0</v>
      </c>
      <c r="BC698" s="116">
        <f t="shared" si="106"/>
        <v>0</v>
      </c>
      <c r="BD698" s="116">
        <f t="shared" si="107"/>
        <v>0</v>
      </c>
      <c r="BE698" s="210"/>
      <c r="BF698" s="196" t="str">
        <f t="shared" si="108"/>
        <v/>
      </c>
      <c r="BG698" s="210"/>
      <c r="BH698" s="210"/>
    </row>
    <row r="699" spans="1:60" hidden="1">
      <c r="A699" s="210" t="s">
        <v>3628</v>
      </c>
      <c r="B699" s="210" t="s">
        <v>587</v>
      </c>
      <c r="C699" s="210" t="s">
        <v>1281</v>
      </c>
      <c r="D699" s="210" t="s">
        <v>1746</v>
      </c>
      <c r="E699" s="210" t="s">
        <v>129</v>
      </c>
      <c r="F699" s="210">
        <v>1</v>
      </c>
      <c r="G699" s="210">
        <v>1</v>
      </c>
      <c r="H699" s="210">
        <v>1</v>
      </c>
      <c r="I699" s="210">
        <v>38</v>
      </c>
      <c r="J699" s="210"/>
      <c r="K699" s="210" t="s">
        <v>83</v>
      </c>
      <c r="L699" s="210">
        <v>38</v>
      </c>
      <c r="M699" s="210"/>
      <c r="N699" s="210" t="s">
        <v>117</v>
      </c>
      <c r="O699" s="210"/>
      <c r="P699" s="210" t="s">
        <v>1799</v>
      </c>
      <c r="Q699" s="210" t="s">
        <v>129</v>
      </c>
      <c r="R699" s="210"/>
      <c r="S699" s="210" t="s">
        <v>111</v>
      </c>
      <c r="T699" s="210" t="s">
        <v>3629</v>
      </c>
      <c r="U699" s="115" t="s">
        <v>105</v>
      </c>
      <c r="V699" s="210" t="str">
        <f>IF(W699=0,"out of scope",(INDEX('CostModel Coef'!$C$17:$C$18,W699)))</f>
        <v>out of scope</v>
      </c>
      <c r="W699" s="210">
        <v>0</v>
      </c>
      <c r="X699" s="210"/>
      <c r="Y699" s="116">
        <f>IFERROR(VLOOKUP(C699,LF_lamp!$A$8:$AI$68,35,0)*F699,0)</f>
        <v>4.43</v>
      </c>
      <c r="Z699" s="210"/>
      <c r="AA699" s="229">
        <f>VLOOKUP(D699,LF_Ballast!$A$8:$N$220,14,FALSE)</f>
        <v>1.125</v>
      </c>
      <c r="AB699" s="229" t="b">
        <f>VLOOKUP(D699,LF_Ballast!$A$8:$I$220,9,FALSE)="Dimming"</f>
        <v>0</v>
      </c>
      <c r="AC699" s="229" t="b">
        <f>VLOOKUP(D699,LF_Ballast!$A$8:$I$220,4,FALSE)="PS"</f>
        <v>0</v>
      </c>
      <c r="AD699" s="210"/>
      <c r="AE699" s="210">
        <f t="shared" si="101"/>
        <v>1</v>
      </c>
      <c r="AF699" s="184">
        <f t="shared" si="102"/>
        <v>0</v>
      </c>
      <c r="AG699" s="184">
        <f t="shared" si="103"/>
        <v>0</v>
      </c>
      <c r="AH699" s="184">
        <f>VLOOKUP($C699,LF_lamp!$A$8:$H$68,8,FALSE)*AE699</f>
        <v>32</v>
      </c>
      <c r="AI699" s="184">
        <f>VLOOKUP($C699,LF_lamp!$A$8:$H$68,8,FALSE)*AF699</f>
        <v>0</v>
      </c>
      <c r="AJ699" s="184">
        <f>VLOOKUP($C699,LF_lamp!$A$8:$H$68,8,FALSE)*AG699</f>
        <v>0</v>
      </c>
      <c r="AK699" s="184">
        <f t="shared" si="110"/>
        <v>1</v>
      </c>
      <c r="AL699" s="184">
        <f t="shared" si="104"/>
        <v>0</v>
      </c>
      <c r="AM699" s="184">
        <f t="shared" si="105"/>
        <v>0</v>
      </c>
      <c r="AN699" s="184"/>
      <c r="AO699" s="184" t="str">
        <f>IF($W699&gt;0,INDEX('CostModel Coef'!D$17:D$18,$W699),"")</f>
        <v/>
      </c>
      <c r="AP699" s="184" t="str">
        <f>IF($W699&gt;0,INDEX('CostModel Coef'!E$17:E$18,$W699),"")</f>
        <v/>
      </c>
      <c r="AQ699" s="184" t="str">
        <f>IF($W699&gt;0,INDEX('CostModel Coef'!F$17:F$18,$W699),"")</f>
        <v/>
      </c>
      <c r="AR699" s="184" t="str">
        <f>IF($W699&gt;0,INDEX('CostModel Coef'!G$17:G$18,$W699),"")</f>
        <v/>
      </c>
      <c r="AS699" s="184" t="str">
        <f>IF($W699&gt;0,INDEX('CostModel Coef'!H$17:H$18,$W699),"")</f>
        <v/>
      </c>
      <c r="AT699" s="184" t="str">
        <f>IF($W699&gt;0,INDEX('CostModel Coef'!I$17:I$18,$W699),"")</f>
        <v/>
      </c>
      <c r="AU699" s="184" t="str">
        <f>IF($W699&gt;0,INDEX('CostModel Coef'!J$17:J$18,$W699),"")</f>
        <v/>
      </c>
      <c r="AV699" s="184" t="str">
        <f>IF($W699&gt;0,INDEX('CostModel Coef'!K$17:K$18,$W699),"")</f>
        <v/>
      </c>
      <c r="AW699" s="184" t="str">
        <f>IF($W699&gt;0,INDEX('CostModel Coef'!L$17:L$18,$W699),"")</f>
        <v/>
      </c>
      <c r="AX699" s="184" t="str">
        <f>IF($W699&gt;0,INDEX('CostModel Coef'!M$17:M$18,$W699),"")</f>
        <v/>
      </c>
      <c r="AY699" s="184" t="str">
        <f>IF($W699&gt;0,INDEX('CostModel Coef'!N$17:N$18,$W699),"")</f>
        <v/>
      </c>
      <c r="AZ699" s="184" t="str">
        <f>IF($W699&gt;0,INDEX('CostModel Coef'!O$17:O$18,$W699),"")</f>
        <v/>
      </c>
      <c r="BA699" s="184"/>
      <c r="BB699" s="116">
        <f t="shared" si="109"/>
        <v>0</v>
      </c>
      <c r="BC699" s="116">
        <f t="shared" si="106"/>
        <v>0</v>
      </c>
      <c r="BD699" s="116">
        <f t="shared" si="107"/>
        <v>0</v>
      </c>
      <c r="BE699" s="210"/>
      <c r="BF699" s="196" t="str">
        <f t="shared" si="108"/>
        <v/>
      </c>
      <c r="BG699" s="210"/>
      <c r="BH699" s="210"/>
    </row>
    <row r="700" spans="1:60" hidden="1">
      <c r="A700" s="210" t="s">
        <v>3630</v>
      </c>
      <c r="B700" s="210" t="s">
        <v>1317</v>
      </c>
      <c r="C700" s="210" t="s">
        <v>1283</v>
      </c>
      <c r="D700" s="210" t="s">
        <v>1342</v>
      </c>
      <c r="E700" s="210" t="s">
        <v>129</v>
      </c>
      <c r="F700" s="210">
        <v>3</v>
      </c>
      <c r="G700" s="210">
        <v>1</v>
      </c>
      <c r="H700" s="210">
        <v>3</v>
      </c>
      <c r="I700" s="210">
        <v>108</v>
      </c>
      <c r="J700" s="210" t="s">
        <v>3631</v>
      </c>
      <c r="K700" s="210" t="s">
        <v>83</v>
      </c>
      <c r="L700" s="210">
        <v>108</v>
      </c>
      <c r="M700" s="210"/>
      <c r="N700" s="210" t="s">
        <v>117</v>
      </c>
      <c r="O700" s="210"/>
      <c r="P700" s="210" t="s">
        <v>1799</v>
      </c>
      <c r="Q700" s="210" t="s">
        <v>129</v>
      </c>
      <c r="R700" s="210"/>
      <c r="S700" s="210" t="s">
        <v>111</v>
      </c>
      <c r="T700" s="210" t="s">
        <v>3632</v>
      </c>
      <c r="U700" s="115" t="s">
        <v>105</v>
      </c>
      <c r="V700" s="210" t="str">
        <f>IF(W700=0,"out of scope",(INDEX('CostModel Coef'!$C$17:$C$18,W700)))</f>
        <v>Elec</v>
      </c>
      <c r="W700" s="210">
        <v>2</v>
      </c>
      <c r="X700" s="210"/>
      <c r="Y700" s="116">
        <f>IFERROR(VLOOKUP(C700,LF_lamp!$A$8:$AI$68,35,0)*F700,0)</f>
        <v>0</v>
      </c>
      <c r="Z700" s="210"/>
      <c r="AA700" s="229">
        <f>VLOOKUP(D700,LF_Ballast!$A$8:$N$220,14,FALSE)</f>
        <v>1.0249999999999999</v>
      </c>
      <c r="AB700" s="229" t="b">
        <f>VLOOKUP(D700,LF_Ballast!$A$8:$I$220,9,FALSE)="Dimming"</f>
        <v>0</v>
      </c>
      <c r="AC700" s="229" t="b">
        <f>VLOOKUP(D700,LF_Ballast!$A$8:$I$220,4,FALSE)="PS"</f>
        <v>0</v>
      </c>
      <c r="AD700" s="210"/>
      <c r="AE700" s="210">
        <f t="shared" si="101"/>
        <v>3</v>
      </c>
      <c r="AF700" s="184">
        <f t="shared" si="102"/>
        <v>0</v>
      </c>
      <c r="AG700" s="184">
        <f t="shared" si="103"/>
        <v>0</v>
      </c>
      <c r="AH700" s="184">
        <f>VLOOKUP($C700,LF_lamp!$A$8:$H$68,8,FALSE)*AE700</f>
        <v>120</v>
      </c>
      <c r="AI700" s="184">
        <f>VLOOKUP($C700,LF_lamp!$A$8:$H$68,8,FALSE)*AF700</f>
        <v>0</v>
      </c>
      <c r="AJ700" s="184">
        <f>VLOOKUP($C700,LF_lamp!$A$8:$H$68,8,FALSE)*AG700</f>
        <v>0</v>
      </c>
      <c r="AK700" s="184">
        <f t="shared" si="110"/>
        <v>1</v>
      </c>
      <c r="AL700" s="184">
        <f t="shared" si="104"/>
        <v>0</v>
      </c>
      <c r="AM700" s="184">
        <f t="shared" si="105"/>
        <v>0</v>
      </c>
      <c r="AN700" s="184"/>
      <c r="AO700" s="184">
        <f>IF($W700&gt;0,INDEX('CostModel Coef'!D$17:D$18,$W700),"")</f>
        <v>21.92</v>
      </c>
      <c r="AP700" s="184">
        <f>IF($W700&gt;0,INDEX('CostModel Coef'!E$17:E$18,$W700),"")</f>
        <v>0.161</v>
      </c>
      <c r="AQ700" s="184">
        <f>IF($W700&gt;0,INDEX('CostModel Coef'!F$17:F$18,$W700),"")</f>
        <v>19</v>
      </c>
      <c r="AR700" s="184">
        <f>IF($W700&gt;0,INDEX('CostModel Coef'!G$17:G$18,$W700),"")</f>
        <v>116</v>
      </c>
      <c r="AS700" s="184">
        <f>IF($W700&gt;0,INDEX('CostModel Coef'!H$17:H$18,$W700),"")</f>
        <v>-11.27</v>
      </c>
      <c r="AT700" s="184">
        <f>IF($W700&gt;0,INDEX('CostModel Coef'!I$17:I$18,$W700),"")</f>
        <v>0.74</v>
      </c>
      <c r="AU700" s="184">
        <f>IF($W700&gt;0,INDEX('CostModel Coef'!J$17:J$18,$W700),"")</f>
        <v>1.18</v>
      </c>
      <c r="AV700" s="184">
        <f>IF($W700&gt;0,INDEX('CostModel Coef'!K$17:K$18,$W700),"")</f>
        <v>31.59</v>
      </c>
      <c r="AW700" s="184">
        <f>IF($W700&gt;0,INDEX('CostModel Coef'!L$17:L$18,$W700),"")</f>
        <v>17.190000000000001</v>
      </c>
      <c r="AX700" s="184">
        <f>IF($W700&gt;0,INDEX('CostModel Coef'!M$17:M$18,$W700),"")</f>
        <v>0</v>
      </c>
      <c r="AY700" s="184">
        <f>IF($W700&gt;0,INDEX('CostModel Coef'!N$17:N$18,$W700),"")</f>
        <v>0</v>
      </c>
      <c r="AZ700" s="184">
        <f>IF($W700&gt;0,INDEX('CostModel Coef'!O$17:O$18,$W700),"")</f>
        <v>-10.14</v>
      </c>
      <c r="BA700" s="184"/>
      <c r="BB700" s="116">
        <f t="shared" si="109"/>
        <v>31.1</v>
      </c>
      <c r="BC700" s="116">
        <f t="shared" si="106"/>
        <v>0</v>
      </c>
      <c r="BD700" s="116">
        <f t="shared" si="107"/>
        <v>0</v>
      </c>
      <c r="BE700" s="210"/>
      <c r="BF700" s="196" t="str">
        <f t="shared" si="108"/>
        <v/>
      </c>
      <c r="BG700" s="210"/>
      <c r="BH700" s="210"/>
    </row>
    <row r="701" spans="1:60" hidden="1">
      <c r="A701" s="210" t="s">
        <v>3633</v>
      </c>
      <c r="B701" s="210" t="s">
        <v>1317</v>
      </c>
      <c r="C701" s="210" t="s">
        <v>1283</v>
      </c>
      <c r="D701" s="210" t="s">
        <v>1342</v>
      </c>
      <c r="E701" s="210" t="s">
        <v>129</v>
      </c>
      <c r="F701" s="210">
        <v>4</v>
      </c>
      <c r="G701" s="210">
        <v>2</v>
      </c>
      <c r="H701" s="210">
        <v>2</v>
      </c>
      <c r="I701" s="210">
        <v>126</v>
      </c>
      <c r="J701" s="210" t="s">
        <v>3634</v>
      </c>
      <c r="K701" s="210" t="s">
        <v>83</v>
      </c>
      <c r="L701" s="210">
        <v>126</v>
      </c>
      <c r="M701" s="210"/>
      <c r="N701" s="210" t="s">
        <v>117</v>
      </c>
      <c r="O701" s="210"/>
      <c r="P701" s="210" t="s">
        <v>1799</v>
      </c>
      <c r="Q701" s="210" t="s">
        <v>129</v>
      </c>
      <c r="R701" s="210"/>
      <c r="S701" s="210" t="s">
        <v>111</v>
      </c>
      <c r="T701" s="210" t="s">
        <v>3635</v>
      </c>
      <c r="U701" s="115" t="s">
        <v>105</v>
      </c>
      <c r="V701" s="210" t="str">
        <f>IF(W701=0,"out of scope",(INDEX('CostModel Coef'!$C$17:$C$18,W701)))</f>
        <v>Elec</v>
      </c>
      <c r="W701" s="210">
        <v>2</v>
      </c>
      <c r="X701" s="210"/>
      <c r="Y701" s="116">
        <f>IFERROR(VLOOKUP(C701,LF_lamp!$A$8:$AI$68,35,0)*F701,0)</f>
        <v>0</v>
      </c>
      <c r="Z701" s="210"/>
      <c r="AA701" s="229">
        <f>VLOOKUP(D701,LF_Ballast!$A$8:$N$220,14,FALSE)</f>
        <v>1.0249999999999999</v>
      </c>
      <c r="AB701" s="229" t="b">
        <f>VLOOKUP(D701,LF_Ballast!$A$8:$I$220,9,FALSE)="Dimming"</f>
        <v>0</v>
      </c>
      <c r="AC701" s="229" t="b">
        <f>VLOOKUP(D701,LF_Ballast!$A$8:$I$220,4,FALSE)="PS"</f>
        <v>0</v>
      </c>
      <c r="AD701" s="210"/>
      <c r="AE701" s="210">
        <f t="shared" si="101"/>
        <v>2</v>
      </c>
      <c r="AF701" s="184">
        <f t="shared" si="102"/>
        <v>0</v>
      </c>
      <c r="AG701" s="184">
        <f t="shared" si="103"/>
        <v>0</v>
      </c>
      <c r="AH701" s="184">
        <f>VLOOKUP($C701,LF_lamp!$A$8:$H$68,8,FALSE)*AE701</f>
        <v>80</v>
      </c>
      <c r="AI701" s="184">
        <f>VLOOKUP($C701,LF_lamp!$A$8:$H$68,8,FALSE)*AF701</f>
        <v>0</v>
      </c>
      <c r="AJ701" s="184">
        <f>VLOOKUP($C701,LF_lamp!$A$8:$H$68,8,FALSE)*AG701</f>
        <v>0</v>
      </c>
      <c r="AK701" s="184">
        <f t="shared" si="110"/>
        <v>2</v>
      </c>
      <c r="AL701" s="184">
        <f t="shared" si="104"/>
        <v>0</v>
      </c>
      <c r="AM701" s="184">
        <f t="shared" si="105"/>
        <v>0</v>
      </c>
      <c r="AN701" s="184"/>
      <c r="AO701" s="184">
        <f>IF($W701&gt;0,INDEX('CostModel Coef'!D$17:D$18,$W701),"")</f>
        <v>21.92</v>
      </c>
      <c r="AP701" s="184">
        <f>IF($W701&gt;0,INDEX('CostModel Coef'!E$17:E$18,$W701),"")</f>
        <v>0.161</v>
      </c>
      <c r="AQ701" s="184">
        <f>IF($W701&gt;0,INDEX('CostModel Coef'!F$17:F$18,$W701),"")</f>
        <v>19</v>
      </c>
      <c r="AR701" s="184">
        <f>IF($W701&gt;0,INDEX('CostModel Coef'!G$17:G$18,$W701),"")</f>
        <v>116</v>
      </c>
      <c r="AS701" s="184">
        <f>IF($W701&gt;0,INDEX('CostModel Coef'!H$17:H$18,$W701),"")</f>
        <v>-11.27</v>
      </c>
      <c r="AT701" s="184">
        <f>IF($W701&gt;0,INDEX('CostModel Coef'!I$17:I$18,$W701),"")</f>
        <v>0.74</v>
      </c>
      <c r="AU701" s="184">
        <f>IF($W701&gt;0,INDEX('CostModel Coef'!J$17:J$18,$W701),"")</f>
        <v>1.18</v>
      </c>
      <c r="AV701" s="184">
        <f>IF($W701&gt;0,INDEX('CostModel Coef'!K$17:K$18,$W701),"")</f>
        <v>31.59</v>
      </c>
      <c r="AW701" s="184">
        <f>IF($W701&gt;0,INDEX('CostModel Coef'!L$17:L$18,$W701),"")</f>
        <v>17.190000000000001</v>
      </c>
      <c r="AX701" s="184">
        <f>IF($W701&gt;0,INDEX('CostModel Coef'!M$17:M$18,$W701),"")</f>
        <v>0</v>
      </c>
      <c r="AY701" s="184">
        <f>IF($W701&gt;0,INDEX('CostModel Coef'!N$17:N$18,$W701),"")</f>
        <v>0</v>
      </c>
      <c r="AZ701" s="184">
        <f>IF($W701&gt;0,INDEX('CostModel Coef'!O$17:O$18,$W701),"")</f>
        <v>-10.14</v>
      </c>
      <c r="BA701" s="184"/>
      <c r="BB701" s="116">
        <f t="shared" si="109"/>
        <v>49.320000000000007</v>
      </c>
      <c r="BC701" s="116">
        <f t="shared" si="106"/>
        <v>0</v>
      </c>
      <c r="BD701" s="116">
        <f t="shared" si="107"/>
        <v>0</v>
      </c>
      <c r="BE701" s="210"/>
      <c r="BF701" s="196" t="str">
        <f t="shared" si="108"/>
        <v/>
      </c>
      <c r="BG701" s="210"/>
      <c r="BH701" s="210"/>
    </row>
    <row r="702" spans="1:60" hidden="1">
      <c r="A702" s="210" t="s">
        <v>3636</v>
      </c>
      <c r="B702" s="210" t="s">
        <v>1317</v>
      </c>
      <c r="C702" s="210" t="s">
        <v>1283</v>
      </c>
      <c r="D702" s="210" t="s">
        <v>1342</v>
      </c>
      <c r="E702" s="210" t="s">
        <v>129</v>
      </c>
      <c r="F702" s="210">
        <v>2</v>
      </c>
      <c r="G702" s="210">
        <v>1</v>
      </c>
      <c r="H702" s="210">
        <v>2</v>
      </c>
      <c r="I702" s="210">
        <v>80</v>
      </c>
      <c r="J702" s="210" t="s">
        <v>3637</v>
      </c>
      <c r="K702" s="210" t="s">
        <v>83</v>
      </c>
      <c r="L702" s="210">
        <v>80</v>
      </c>
      <c r="M702" s="210"/>
      <c r="N702" s="210" t="s">
        <v>117</v>
      </c>
      <c r="O702" s="210"/>
      <c r="P702" s="210" t="s">
        <v>1799</v>
      </c>
      <c r="Q702" s="210" t="s">
        <v>129</v>
      </c>
      <c r="R702" s="210"/>
      <c r="S702" s="210" t="s">
        <v>111</v>
      </c>
      <c r="T702" s="210" t="s">
        <v>3638</v>
      </c>
      <c r="U702" s="115" t="s">
        <v>105</v>
      </c>
      <c r="V702" s="210" t="str">
        <f>IF(W702=0,"out of scope",(INDEX('CostModel Coef'!$C$17:$C$18,W702)))</f>
        <v>Elec</v>
      </c>
      <c r="W702" s="210">
        <v>2</v>
      </c>
      <c r="X702" s="210"/>
      <c r="Y702" s="116">
        <f>IFERROR(VLOOKUP(C702,LF_lamp!$A$8:$AI$68,35,0)*F702,0)</f>
        <v>0</v>
      </c>
      <c r="Z702" s="210"/>
      <c r="AA702" s="229">
        <f>VLOOKUP(D702,LF_Ballast!$A$8:$N$220,14,FALSE)</f>
        <v>1.0249999999999999</v>
      </c>
      <c r="AB702" s="229" t="b">
        <f>VLOOKUP(D702,LF_Ballast!$A$8:$I$220,9,FALSE)="Dimming"</f>
        <v>0</v>
      </c>
      <c r="AC702" s="229" t="b">
        <f>VLOOKUP(D702,LF_Ballast!$A$8:$I$220,4,FALSE)="PS"</f>
        <v>0</v>
      </c>
      <c r="AD702" s="210"/>
      <c r="AE702" s="210">
        <f t="shared" si="101"/>
        <v>2</v>
      </c>
      <c r="AF702" s="184">
        <f t="shared" si="102"/>
        <v>0</v>
      </c>
      <c r="AG702" s="184">
        <f t="shared" si="103"/>
        <v>0</v>
      </c>
      <c r="AH702" s="184">
        <f>VLOOKUP($C702,LF_lamp!$A$8:$H$68,8,FALSE)*AE702</f>
        <v>80</v>
      </c>
      <c r="AI702" s="184">
        <f>VLOOKUP($C702,LF_lamp!$A$8:$H$68,8,FALSE)*AF702</f>
        <v>0</v>
      </c>
      <c r="AJ702" s="184">
        <f>VLOOKUP($C702,LF_lamp!$A$8:$H$68,8,FALSE)*AG702</f>
        <v>0</v>
      </c>
      <c r="AK702" s="184">
        <f t="shared" si="110"/>
        <v>1</v>
      </c>
      <c r="AL702" s="184">
        <f t="shared" si="104"/>
        <v>0</v>
      </c>
      <c r="AM702" s="184">
        <f t="shared" si="105"/>
        <v>0</v>
      </c>
      <c r="AN702" s="184"/>
      <c r="AO702" s="184">
        <f>IF($W702&gt;0,INDEX('CostModel Coef'!D$17:D$18,$W702),"")</f>
        <v>21.92</v>
      </c>
      <c r="AP702" s="184">
        <f>IF($W702&gt;0,INDEX('CostModel Coef'!E$17:E$18,$W702),"")</f>
        <v>0.161</v>
      </c>
      <c r="AQ702" s="184">
        <f>IF($W702&gt;0,INDEX('CostModel Coef'!F$17:F$18,$W702),"")</f>
        <v>19</v>
      </c>
      <c r="AR702" s="184">
        <f>IF($W702&gt;0,INDEX('CostModel Coef'!G$17:G$18,$W702),"")</f>
        <v>116</v>
      </c>
      <c r="AS702" s="184">
        <f>IF($W702&gt;0,INDEX('CostModel Coef'!H$17:H$18,$W702),"")</f>
        <v>-11.27</v>
      </c>
      <c r="AT702" s="184">
        <f>IF($W702&gt;0,INDEX('CostModel Coef'!I$17:I$18,$W702),"")</f>
        <v>0.74</v>
      </c>
      <c r="AU702" s="184">
        <f>IF($W702&gt;0,INDEX('CostModel Coef'!J$17:J$18,$W702),"")</f>
        <v>1.18</v>
      </c>
      <c r="AV702" s="184">
        <f>IF($W702&gt;0,INDEX('CostModel Coef'!K$17:K$18,$W702),"")</f>
        <v>31.59</v>
      </c>
      <c r="AW702" s="184">
        <f>IF($W702&gt;0,INDEX('CostModel Coef'!L$17:L$18,$W702),"")</f>
        <v>17.190000000000001</v>
      </c>
      <c r="AX702" s="184">
        <f>IF($W702&gt;0,INDEX('CostModel Coef'!M$17:M$18,$W702),"")</f>
        <v>0</v>
      </c>
      <c r="AY702" s="184">
        <f>IF($W702&gt;0,INDEX('CostModel Coef'!N$17:N$18,$W702),"")</f>
        <v>0</v>
      </c>
      <c r="AZ702" s="184">
        <f>IF($W702&gt;0,INDEX('CostModel Coef'!O$17:O$18,$W702),"")</f>
        <v>-10.14</v>
      </c>
      <c r="BA702" s="184"/>
      <c r="BB702" s="116">
        <f t="shared" si="109"/>
        <v>24.660000000000004</v>
      </c>
      <c r="BC702" s="116">
        <f t="shared" si="106"/>
        <v>0</v>
      </c>
      <c r="BD702" s="116">
        <f t="shared" si="107"/>
        <v>0</v>
      </c>
      <c r="BE702" s="210"/>
      <c r="BF702" s="196" t="str">
        <f t="shared" si="108"/>
        <v/>
      </c>
      <c r="BG702" s="210"/>
      <c r="BH702" s="210"/>
    </row>
    <row r="703" spans="1:60" hidden="1">
      <c r="A703" s="210" t="s">
        <v>3639</v>
      </c>
      <c r="B703" s="210" t="s">
        <v>1317</v>
      </c>
      <c r="C703" s="210" t="s">
        <v>1283</v>
      </c>
      <c r="D703" s="210" t="s">
        <v>1409</v>
      </c>
      <c r="E703" s="210" t="s">
        <v>129</v>
      </c>
      <c r="F703" s="210">
        <v>1</v>
      </c>
      <c r="G703" s="210">
        <v>0.5</v>
      </c>
      <c r="H703" s="210">
        <v>2</v>
      </c>
      <c r="I703" s="210">
        <v>36</v>
      </c>
      <c r="J703" s="210" t="s">
        <v>3640</v>
      </c>
      <c r="K703" s="210" t="s">
        <v>83</v>
      </c>
      <c r="L703" s="210">
        <v>36</v>
      </c>
      <c r="M703" s="210"/>
      <c r="N703" s="210" t="s">
        <v>117</v>
      </c>
      <c r="O703" s="210"/>
      <c r="P703" s="210" t="s">
        <v>1799</v>
      </c>
      <c r="Q703" s="210" t="s">
        <v>129</v>
      </c>
      <c r="R703" s="210"/>
      <c r="S703" s="210" t="s">
        <v>111</v>
      </c>
      <c r="T703" s="210" t="s">
        <v>3641</v>
      </c>
      <c r="U703" s="115" t="s">
        <v>105</v>
      </c>
      <c r="V703" s="210" t="str">
        <f>IF(W703=0,"out of scope",(INDEX('CostModel Coef'!$C$17:$C$18,W703)))</f>
        <v>Elec</v>
      </c>
      <c r="W703" s="210">
        <v>2</v>
      </c>
      <c r="X703" s="210"/>
      <c r="Y703" s="116">
        <f>IFERROR(VLOOKUP(C703,LF_lamp!$A$8:$AI$68,35,0)*F703,0)</f>
        <v>0</v>
      </c>
      <c r="Z703" s="210"/>
      <c r="AA703" s="229">
        <f>VLOOKUP(D703,LF_Ballast!$A$8:$N$220,14,FALSE)</f>
        <v>0.9</v>
      </c>
      <c r="AB703" s="229" t="b">
        <f>VLOOKUP(D703,LF_Ballast!$A$8:$I$220,9,FALSE)="Dimming"</f>
        <v>0</v>
      </c>
      <c r="AC703" s="229" t="b">
        <f>VLOOKUP(D703,LF_Ballast!$A$8:$I$220,4,FALSE)="PS"</f>
        <v>0</v>
      </c>
      <c r="AD703" s="210"/>
      <c r="AE703" s="210">
        <f t="shared" si="101"/>
        <v>2</v>
      </c>
      <c r="AF703" s="184">
        <f t="shared" si="102"/>
        <v>0</v>
      </c>
      <c r="AG703" s="184">
        <f t="shared" si="103"/>
        <v>0</v>
      </c>
      <c r="AH703" s="184">
        <f>VLOOKUP($C703,LF_lamp!$A$8:$H$68,8,FALSE)*AE703</f>
        <v>80</v>
      </c>
      <c r="AI703" s="184">
        <f>VLOOKUP($C703,LF_lamp!$A$8:$H$68,8,FALSE)*AF703</f>
        <v>0</v>
      </c>
      <c r="AJ703" s="184">
        <f>VLOOKUP($C703,LF_lamp!$A$8:$H$68,8,FALSE)*AG703</f>
        <v>0</v>
      </c>
      <c r="AK703" s="184">
        <f t="shared" si="110"/>
        <v>0.5</v>
      </c>
      <c r="AL703" s="184">
        <f t="shared" si="104"/>
        <v>0</v>
      </c>
      <c r="AM703" s="184">
        <f t="shared" si="105"/>
        <v>0</v>
      </c>
      <c r="AN703" s="184"/>
      <c r="AO703" s="184">
        <f>IF($W703&gt;0,INDEX('CostModel Coef'!D$17:D$18,$W703),"")</f>
        <v>21.92</v>
      </c>
      <c r="AP703" s="184">
        <f>IF($W703&gt;0,INDEX('CostModel Coef'!E$17:E$18,$W703),"")</f>
        <v>0.161</v>
      </c>
      <c r="AQ703" s="184">
        <f>IF($W703&gt;0,INDEX('CostModel Coef'!F$17:F$18,$W703),"")</f>
        <v>19</v>
      </c>
      <c r="AR703" s="184">
        <f>IF($W703&gt;0,INDEX('CostModel Coef'!G$17:G$18,$W703),"")</f>
        <v>116</v>
      </c>
      <c r="AS703" s="184">
        <f>IF($W703&gt;0,INDEX('CostModel Coef'!H$17:H$18,$W703),"")</f>
        <v>-11.27</v>
      </c>
      <c r="AT703" s="184">
        <f>IF($W703&gt;0,INDEX('CostModel Coef'!I$17:I$18,$W703),"")</f>
        <v>0.74</v>
      </c>
      <c r="AU703" s="184">
        <f>IF($W703&gt;0,INDEX('CostModel Coef'!J$17:J$18,$W703),"")</f>
        <v>1.18</v>
      </c>
      <c r="AV703" s="184">
        <f>IF($W703&gt;0,INDEX('CostModel Coef'!K$17:K$18,$W703),"")</f>
        <v>31.59</v>
      </c>
      <c r="AW703" s="184">
        <f>IF($W703&gt;0,INDEX('CostModel Coef'!L$17:L$18,$W703),"")</f>
        <v>17.190000000000001</v>
      </c>
      <c r="AX703" s="184">
        <f>IF($W703&gt;0,INDEX('CostModel Coef'!M$17:M$18,$W703),"")</f>
        <v>0</v>
      </c>
      <c r="AY703" s="184">
        <f>IF($W703&gt;0,INDEX('CostModel Coef'!N$17:N$18,$W703),"")</f>
        <v>0</v>
      </c>
      <c r="AZ703" s="184">
        <f>IF($W703&gt;0,INDEX('CostModel Coef'!O$17:O$18,$W703),"")</f>
        <v>-10.14</v>
      </c>
      <c r="BA703" s="184"/>
      <c r="BB703" s="116">
        <f t="shared" si="109"/>
        <v>12.330000000000002</v>
      </c>
      <c r="BC703" s="116">
        <f t="shared" si="106"/>
        <v>0</v>
      </c>
      <c r="BD703" s="116">
        <f t="shared" si="107"/>
        <v>0</v>
      </c>
      <c r="BE703" s="210"/>
      <c r="BF703" s="196" t="str">
        <f t="shared" si="108"/>
        <v/>
      </c>
      <c r="BG703" s="210"/>
      <c r="BH703" s="210"/>
    </row>
    <row r="704" spans="1:60" hidden="1">
      <c r="A704" s="210" t="s">
        <v>3642</v>
      </c>
      <c r="B704" s="210" t="s">
        <v>1317</v>
      </c>
      <c r="C704" s="210" t="s">
        <v>1283</v>
      </c>
      <c r="D704" s="210" t="s">
        <v>1409</v>
      </c>
      <c r="E704" s="210" t="s">
        <v>129</v>
      </c>
      <c r="F704" s="210">
        <v>1</v>
      </c>
      <c r="G704" s="210">
        <v>1</v>
      </c>
      <c r="H704" s="210">
        <v>1</v>
      </c>
      <c r="I704" s="210">
        <v>36</v>
      </c>
      <c r="J704" s="210" t="s">
        <v>3643</v>
      </c>
      <c r="K704" s="210" t="s">
        <v>83</v>
      </c>
      <c r="L704" s="210">
        <v>36</v>
      </c>
      <c r="M704" s="210"/>
      <c r="N704" s="210" t="s">
        <v>117</v>
      </c>
      <c r="O704" s="210"/>
      <c r="P704" s="210" t="s">
        <v>1799</v>
      </c>
      <c r="Q704" s="210" t="s">
        <v>129</v>
      </c>
      <c r="R704" s="210"/>
      <c r="S704" s="210" t="s">
        <v>111</v>
      </c>
      <c r="T704" s="210" t="s">
        <v>3644</v>
      </c>
      <c r="U704" s="115" t="s">
        <v>105</v>
      </c>
      <c r="V704" s="210" t="str">
        <f>IF(W704=0,"out of scope",(INDEX('CostModel Coef'!$C$17:$C$18,W704)))</f>
        <v>Elec</v>
      </c>
      <c r="W704" s="210">
        <v>2</v>
      </c>
      <c r="X704" s="210"/>
      <c r="Y704" s="116">
        <f>IFERROR(VLOOKUP(C704,LF_lamp!$A$8:$AI$68,35,0)*F704,0)</f>
        <v>0</v>
      </c>
      <c r="Z704" s="210"/>
      <c r="AA704" s="229">
        <f>VLOOKUP(D704,LF_Ballast!$A$8:$N$220,14,FALSE)</f>
        <v>0.9</v>
      </c>
      <c r="AB704" s="229" t="b">
        <f>VLOOKUP(D704,LF_Ballast!$A$8:$I$220,9,FALSE)="Dimming"</f>
        <v>0</v>
      </c>
      <c r="AC704" s="229" t="b">
        <f>VLOOKUP(D704,LF_Ballast!$A$8:$I$220,4,FALSE)="PS"</f>
        <v>0</v>
      </c>
      <c r="AD704" s="210"/>
      <c r="AE704" s="210">
        <f t="shared" si="101"/>
        <v>1</v>
      </c>
      <c r="AF704" s="184">
        <f t="shared" si="102"/>
        <v>0</v>
      </c>
      <c r="AG704" s="184">
        <f t="shared" si="103"/>
        <v>0</v>
      </c>
      <c r="AH704" s="184">
        <f>VLOOKUP($C704,LF_lamp!$A$8:$H$68,8,FALSE)*AE704</f>
        <v>40</v>
      </c>
      <c r="AI704" s="184">
        <f>VLOOKUP($C704,LF_lamp!$A$8:$H$68,8,FALSE)*AF704</f>
        <v>0</v>
      </c>
      <c r="AJ704" s="184">
        <f>VLOOKUP($C704,LF_lamp!$A$8:$H$68,8,FALSE)*AG704</f>
        <v>0</v>
      </c>
      <c r="AK704" s="184">
        <f t="shared" si="110"/>
        <v>1</v>
      </c>
      <c r="AL704" s="184">
        <f t="shared" si="104"/>
        <v>0</v>
      </c>
      <c r="AM704" s="184">
        <f t="shared" si="105"/>
        <v>0</v>
      </c>
      <c r="AN704" s="184"/>
      <c r="AO704" s="184">
        <f>IF($W704&gt;0,INDEX('CostModel Coef'!D$17:D$18,$W704),"")</f>
        <v>21.92</v>
      </c>
      <c r="AP704" s="184">
        <f>IF($W704&gt;0,INDEX('CostModel Coef'!E$17:E$18,$W704),"")</f>
        <v>0.161</v>
      </c>
      <c r="AQ704" s="184">
        <f>IF($W704&gt;0,INDEX('CostModel Coef'!F$17:F$18,$W704),"")</f>
        <v>19</v>
      </c>
      <c r="AR704" s="184">
        <f>IF($W704&gt;0,INDEX('CostModel Coef'!G$17:G$18,$W704),"")</f>
        <v>116</v>
      </c>
      <c r="AS704" s="184">
        <f>IF($W704&gt;0,INDEX('CostModel Coef'!H$17:H$18,$W704),"")</f>
        <v>-11.27</v>
      </c>
      <c r="AT704" s="184">
        <f>IF($W704&gt;0,INDEX('CostModel Coef'!I$17:I$18,$W704),"")</f>
        <v>0.74</v>
      </c>
      <c r="AU704" s="184">
        <f>IF($W704&gt;0,INDEX('CostModel Coef'!J$17:J$18,$W704),"")</f>
        <v>1.18</v>
      </c>
      <c r="AV704" s="184">
        <f>IF($W704&gt;0,INDEX('CostModel Coef'!K$17:K$18,$W704),"")</f>
        <v>31.59</v>
      </c>
      <c r="AW704" s="184">
        <f>IF($W704&gt;0,INDEX('CostModel Coef'!L$17:L$18,$W704),"")</f>
        <v>17.190000000000001</v>
      </c>
      <c r="AX704" s="184">
        <f>IF($W704&gt;0,INDEX('CostModel Coef'!M$17:M$18,$W704),"")</f>
        <v>0</v>
      </c>
      <c r="AY704" s="184">
        <f>IF($W704&gt;0,INDEX('CostModel Coef'!N$17:N$18,$W704),"")</f>
        <v>0</v>
      </c>
      <c r="AZ704" s="184">
        <f>IF($W704&gt;0,INDEX('CostModel Coef'!O$17:O$18,$W704),"")</f>
        <v>-10.14</v>
      </c>
      <c r="BA704" s="184"/>
      <c r="BB704" s="116">
        <f t="shared" si="109"/>
        <v>18.220000000000002</v>
      </c>
      <c r="BC704" s="116">
        <f t="shared" si="106"/>
        <v>0</v>
      </c>
      <c r="BD704" s="116">
        <f t="shared" si="107"/>
        <v>0</v>
      </c>
      <c r="BE704" s="210"/>
      <c r="BF704" s="196" t="str">
        <f t="shared" si="108"/>
        <v/>
      </c>
      <c r="BG704" s="210"/>
      <c r="BH704" s="210"/>
    </row>
    <row r="705" spans="1:60" hidden="1">
      <c r="A705" s="210" t="s">
        <v>3645</v>
      </c>
      <c r="B705" s="210" t="s">
        <v>1317</v>
      </c>
      <c r="C705" s="210" t="s">
        <v>1283</v>
      </c>
      <c r="D705" s="210" t="s">
        <v>1409</v>
      </c>
      <c r="E705" s="210" t="s">
        <v>129</v>
      </c>
      <c r="F705" s="210">
        <v>3</v>
      </c>
      <c r="G705" s="210">
        <v>1</v>
      </c>
      <c r="H705" s="210">
        <v>3</v>
      </c>
      <c r="I705" s="210">
        <v>106</v>
      </c>
      <c r="J705" s="210" t="s">
        <v>3646</v>
      </c>
      <c r="K705" s="210" t="s">
        <v>83</v>
      </c>
      <c r="L705" s="210">
        <v>106</v>
      </c>
      <c r="M705" s="210"/>
      <c r="N705" s="210" t="s">
        <v>117</v>
      </c>
      <c r="O705" s="210"/>
      <c r="P705" s="210" t="s">
        <v>1799</v>
      </c>
      <c r="Q705" s="210" t="s">
        <v>129</v>
      </c>
      <c r="R705" s="210"/>
      <c r="S705" s="210" t="s">
        <v>111</v>
      </c>
      <c r="T705" s="210" t="s">
        <v>3647</v>
      </c>
      <c r="U705" s="115" t="s">
        <v>105</v>
      </c>
      <c r="V705" s="210" t="str">
        <f>IF(W705=0,"out of scope",(INDEX('CostModel Coef'!$C$17:$C$18,W705)))</f>
        <v>Elec</v>
      </c>
      <c r="W705" s="210">
        <v>2</v>
      </c>
      <c r="X705" s="210"/>
      <c r="Y705" s="116">
        <f>IFERROR(VLOOKUP(C705,LF_lamp!$A$8:$AI$68,35,0)*F705,0)</f>
        <v>0</v>
      </c>
      <c r="Z705" s="210"/>
      <c r="AA705" s="229">
        <f>VLOOKUP(D705,LF_Ballast!$A$8:$N$220,14,FALSE)</f>
        <v>0.9</v>
      </c>
      <c r="AB705" s="229" t="b">
        <f>VLOOKUP(D705,LF_Ballast!$A$8:$I$220,9,FALSE)="Dimming"</f>
        <v>0</v>
      </c>
      <c r="AC705" s="229" t="b">
        <f>VLOOKUP(D705,LF_Ballast!$A$8:$I$220,4,FALSE)="PS"</f>
        <v>0</v>
      </c>
      <c r="AD705" s="210"/>
      <c r="AE705" s="210">
        <f t="shared" si="101"/>
        <v>3</v>
      </c>
      <c r="AF705" s="184">
        <f t="shared" si="102"/>
        <v>0</v>
      </c>
      <c r="AG705" s="184">
        <f t="shared" si="103"/>
        <v>0</v>
      </c>
      <c r="AH705" s="184">
        <f>VLOOKUP($C705,LF_lamp!$A$8:$H$68,8,FALSE)*AE705</f>
        <v>120</v>
      </c>
      <c r="AI705" s="184">
        <f>VLOOKUP($C705,LF_lamp!$A$8:$H$68,8,FALSE)*AF705</f>
        <v>0</v>
      </c>
      <c r="AJ705" s="184">
        <f>VLOOKUP($C705,LF_lamp!$A$8:$H$68,8,FALSE)*AG705</f>
        <v>0</v>
      </c>
      <c r="AK705" s="184">
        <f t="shared" si="110"/>
        <v>1</v>
      </c>
      <c r="AL705" s="184">
        <f t="shared" si="104"/>
        <v>0</v>
      </c>
      <c r="AM705" s="184">
        <f t="shared" si="105"/>
        <v>0</v>
      </c>
      <c r="AN705" s="184"/>
      <c r="AO705" s="184">
        <f>IF($W705&gt;0,INDEX('CostModel Coef'!D$17:D$18,$W705),"")</f>
        <v>21.92</v>
      </c>
      <c r="AP705" s="184">
        <f>IF($W705&gt;0,INDEX('CostModel Coef'!E$17:E$18,$W705),"")</f>
        <v>0.161</v>
      </c>
      <c r="AQ705" s="184">
        <f>IF($W705&gt;0,INDEX('CostModel Coef'!F$17:F$18,$W705),"")</f>
        <v>19</v>
      </c>
      <c r="AR705" s="184">
        <f>IF($W705&gt;0,INDEX('CostModel Coef'!G$17:G$18,$W705),"")</f>
        <v>116</v>
      </c>
      <c r="AS705" s="184">
        <f>IF($W705&gt;0,INDEX('CostModel Coef'!H$17:H$18,$W705),"")</f>
        <v>-11.27</v>
      </c>
      <c r="AT705" s="184">
        <f>IF($W705&gt;0,INDEX('CostModel Coef'!I$17:I$18,$W705),"")</f>
        <v>0.74</v>
      </c>
      <c r="AU705" s="184">
        <f>IF($W705&gt;0,INDEX('CostModel Coef'!J$17:J$18,$W705),"")</f>
        <v>1.18</v>
      </c>
      <c r="AV705" s="184">
        <f>IF($W705&gt;0,INDEX('CostModel Coef'!K$17:K$18,$W705),"")</f>
        <v>31.59</v>
      </c>
      <c r="AW705" s="184">
        <f>IF($W705&gt;0,INDEX('CostModel Coef'!L$17:L$18,$W705),"")</f>
        <v>17.190000000000001</v>
      </c>
      <c r="AX705" s="184">
        <f>IF($W705&gt;0,INDEX('CostModel Coef'!M$17:M$18,$W705),"")</f>
        <v>0</v>
      </c>
      <c r="AY705" s="184">
        <f>IF($W705&gt;0,INDEX('CostModel Coef'!N$17:N$18,$W705),"")</f>
        <v>0</v>
      </c>
      <c r="AZ705" s="184">
        <f>IF($W705&gt;0,INDEX('CostModel Coef'!O$17:O$18,$W705),"")</f>
        <v>-10.14</v>
      </c>
      <c r="BA705" s="184"/>
      <c r="BB705" s="116">
        <f t="shared" si="109"/>
        <v>31.1</v>
      </c>
      <c r="BC705" s="116">
        <f t="shared" si="106"/>
        <v>0</v>
      </c>
      <c r="BD705" s="116">
        <f t="shared" si="107"/>
        <v>0</v>
      </c>
      <c r="BE705" s="210"/>
      <c r="BF705" s="196" t="str">
        <f t="shared" si="108"/>
        <v/>
      </c>
      <c r="BG705" s="210"/>
      <c r="BH705" s="210"/>
    </row>
    <row r="706" spans="1:60" hidden="1">
      <c r="A706" s="210" t="s">
        <v>3648</v>
      </c>
      <c r="B706" s="210" t="s">
        <v>1317</v>
      </c>
      <c r="C706" s="210" t="s">
        <v>1283</v>
      </c>
      <c r="D706" s="210" t="s">
        <v>1409</v>
      </c>
      <c r="E706" s="210" t="s">
        <v>129</v>
      </c>
      <c r="F706" s="210">
        <v>4</v>
      </c>
      <c r="G706" s="210">
        <v>1</v>
      </c>
      <c r="H706" s="210">
        <v>4</v>
      </c>
      <c r="I706" s="210">
        <v>134</v>
      </c>
      <c r="J706" s="210" t="s">
        <v>3649</v>
      </c>
      <c r="K706" s="210" t="s">
        <v>83</v>
      </c>
      <c r="L706" s="210">
        <v>134</v>
      </c>
      <c r="M706" s="210"/>
      <c r="N706" s="210" t="s">
        <v>117</v>
      </c>
      <c r="O706" s="210"/>
      <c r="P706" s="210" t="s">
        <v>1799</v>
      </c>
      <c r="Q706" s="210" t="s">
        <v>129</v>
      </c>
      <c r="R706" s="210"/>
      <c r="S706" s="210" t="s">
        <v>111</v>
      </c>
      <c r="T706" s="210" t="s">
        <v>3650</v>
      </c>
      <c r="U706" s="115" t="s">
        <v>105</v>
      </c>
      <c r="V706" s="210" t="str">
        <f>IF(W706=0,"out of scope",(INDEX('CostModel Coef'!$C$17:$C$18,W706)))</f>
        <v>Elec</v>
      </c>
      <c r="W706" s="210">
        <v>2</v>
      </c>
      <c r="X706" s="210"/>
      <c r="Y706" s="116">
        <f>IFERROR(VLOOKUP(C706,LF_lamp!$A$8:$AI$68,35,0)*F706,0)</f>
        <v>0</v>
      </c>
      <c r="Z706" s="210"/>
      <c r="AA706" s="229">
        <f>VLOOKUP(D706,LF_Ballast!$A$8:$N$220,14,FALSE)</f>
        <v>0.9</v>
      </c>
      <c r="AB706" s="229" t="b">
        <f>VLOOKUP(D706,LF_Ballast!$A$8:$I$220,9,FALSE)="Dimming"</f>
        <v>0</v>
      </c>
      <c r="AC706" s="229" t="b">
        <f>VLOOKUP(D706,LF_Ballast!$A$8:$I$220,4,FALSE)="PS"</f>
        <v>0</v>
      </c>
      <c r="AD706" s="210"/>
      <c r="AE706" s="210">
        <f t="shared" si="101"/>
        <v>4</v>
      </c>
      <c r="AF706" s="184">
        <f t="shared" si="102"/>
        <v>0</v>
      </c>
      <c r="AG706" s="184">
        <f t="shared" si="103"/>
        <v>0</v>
      </c>
      <c r="AH706" s="184">
        <f>VLOOKUP($C706,LF_lamp!$A$8:$H$68,8,FALSE)*AE706</f>
        <v>160</v>
      </c>
      <c r="AI706" s="184">
        <f>VLOOKUP($C706,LF_lamp!$A$8:$H$68,8,FALSE)*AF706</f>
        <v>0</v>
      </c>
      <c r="AJ706" s="184">
        <f>VLOOKUP($C706,LF_lamp!$A$8:$H$68,8,FALSE)*AG706</f>
        <v>0</v>
      </c>
      <c r="AK706" s="184">
        <f t="shared" si="110"/>
        <v>1</v>
      </c>
      <c r="AL706" s="184">
        <f t="shared" si="104"/>
        <v>0</v>
      </c>
      <c r="AM706" s="184">
        <f t="shared" si="105"/>
        <v>0</v>
      </c>
      <c r="AN706" s="184"/>
      <c r="AO706" s="184">
        <f>IF($W706&gt;0,INDEX('CostModel Coef'!D$17:D$18,$W706),"")</f>
        <v>21.92</v>
      </c>
      <c r="AP706" s="184">
        <f>IF($W706&gt;0,INDEX('CostModel Coef'!E$17:E$18,$W706),"")</f>
        <v>0.161</v>
      </c>
      <c r="AQ706" s="184">
        <f>IF($W706&gt;0,INDEX('CostModel Coef'!F$17:F$18,$W706),"")</f>
        <v>19</v>
      </c>
      <c r="AR706" s="184">
        <f>IF($W706&gt;0,INDEX('CostModel Coef'!G$17:G$18,$W706),"")</f>
        <v>116</v>
      </c>
      <c r="AS706" s="184">
        <f>IF($W706&gt;0,INDEX('CostModel Coef'!H$17:H$18,$W706),"")</f>
        <v>-11.27</v>
      </c>
      <c r="AT706" s="184">
        <f>IF($W706&gt;0,INDEX('CostModel Coef'!I$17:I$18,$W706),"")</f>
        <v>0.74</v>
      </c>
      <c r="AU706" s="184">
        <f>IF($W706&gt;0,INDEX('CostModel Coef'!J$17:J$18,$W706),"")</f>
        <v>1.18</v>
      </c>
      <c r="AV706" s="184">
        <f>IF($W706&gt;0,INDEX('CostModel Coef'!K$17:K$18,$W706),"")</f>
        <v>31.59</v>
      </c>
      <c r="AW706" s="184">
        <f>IF($W706&gt;0,INDEX('CostModel Coef'!L$17:L$18,$W706),"")</f>
        <v>17.190000000000001</v>
      </c>
      <c r="AX706" s="184">
        <f>IF($W706&gt;0,INDEX('CostModel Coef'!M$17:M$18,$W706),"")</f>
        <v>0</v>
      </c>
      <c r="AY706" s="184">
        <f>IF($W706&gt;0,INDEX('CostModel Coef'!N$17:N$18,$W706),"")</f>
        <v>0</v>
      </c>
      <c r="AZ706" s="184">
        <f>IF($W706&gt;0,INDEX('CostModel Coef'!O$17:O$18,$W706),"")</f>
        <v>-10.14</v>
      </c>
      <c r="BA706" s="184"/>
      <c r="BB706" s="116">
        <f t="shared" si="109"/>
        <v>37.540000000000006</v>
      </c>
      <c r="BC706" s="116">
        <f t="shared" si="106"/>
        <v>0</v>
      </c>
      <c r="BD706" s="116">
        <f t="shared" si="107"/>
        <v>0</v>
      </c>
      <c r="BE706" s="210"/>
      <c r="BF706" s="196" t="str">
        <f t="shared" si="108"/>
        <v/>
      </c>
      <c r="BG706" s="210"/>
      <c r="BH706" s="210"/>
    </row>
    <row r="707" spans="1:60" hidden="1">
      <c r="A707" s="210" t="s">
        <v>3651</v>
      </c>
      <c r="B707" s="210" t="s">
        <v>1317</v>
      </c>
      <c r="C707" s="210" t="s">
        <v>1283</v>
      </c>
      <c r="D707" s="210" t="s">
        <v>1409</v>
      </c>
      <c r="E707" s="210" t="s">
        <v>129</v>
      </c>
      <c r="F707" s="210">
        <v>1</v>
      </c>
      <c r="G707" s="210">
        <v>0.25</v>
      </c>
      <c r="H707" s="210">
        <v>4</v>
      </c>
      <c r="I707" s="210">
        <v>34</v>
      </c>
      <c r="J707" s="210" t="s">
        <v>3652</v>
      </c>
      <c r="K707" s="210" t="s">
        <v>83</v>
      </c>
      <c r="L707" s="210">
        <v>34</v>
      </c>
      <c r="M707" s="210"/>
      <c r="N707" s="210" t="s">
        <v>117</v>
      </c>
      <c r="O707" s="210"/>
      <c r="P707" s="210" t="s">
        <v>1799</v>
      </c>
      <c r="Q707" s="210" t="s">
        <v>129</v>
      </c>
      <c r="R707" s="210"/>
      <c r="S707" s="210" t="s">
        <v>111</v>
      </c>
      <c r="T707" s="210" t="s">
        <v>3653</v>
      </c>
      <c r="U707" s="115" t="s">
        <v>105</v>
      </c>
      <c r="V707" s="210" t="str">
        <f>IF(W707=0,"out of scope",(INDEX('CostModel Coef'!$C$17:$C$18,W707)))</f>
        <v>Elec</v>
      </c>
      <c r="W707" s="210">
        <v>2</v>
      </c>
      <c r="X707" s="210"/>
      <c r="Y707" s="116">
        <f>IFERROR(VLOOKUP(C707,LF_lamp!$A$8:$AI$68,35,0)*F707,0)</f>
        <v>0</v>
      </c>
      <c r="Z707" s="210"/>
      <c r="AA707" s="229">
        <f>VLOOKUP(D707,LF_Ballast!$A$8:$N$220,14,FALSE)</f>
        <v>0.9</v>
      </c>
      <c r="AB707" s="229" t="b">
        <f>VLOOKUP(D707,LF_Ballast!$A$8:$I$220,9,FALSE)="Dimming"</f>
        <v>0</v>
      </c>
      <c r="AC707" s="229" t="b">
        <f>VLOOKUP(D707,LF_Ballast!$A$8:$I$220,4,FALSE)="PS"</f>
        <v>0</v>
      </c>
      <c r="AD707" s="210"/>
      <c r="AE707" s="210">
        <f t="shared" si="101"/>
        <v>4</v>
      </c>
      <c r="AF707" s="184">
        <f t="shared" si="102"/>
        <v>0</v>
      </c>
      <c r="AG707" s="184">
        <f t="shared" si="103"/>
        <v>0</v>
      </c>
      <c r="AH707" s="184">
        <f>VLOOKUP($C707,LF_lamp!$A$8:$H$68,8,FALSE)*AE707</f>
        <v>160</v>
      </c>
      <c r="AI707" s="184">
        <f>VLOOKUP($C707,LF_lamp!$A$8:$H$68,8,FALSE)*AF707</f>
        <v>0</v>
      </c>
      <c r="AJ707" s="184">
        <f>VLOOKUP($C707,LF_lamp!$A$8:$H$68,8,FALSE)*AG707</f>
        <v>0</v>
      </c>
      <c r="AK707" s="184">
        <f t="shared" si="110"/>
        <v>0.25</v>
      </c>
      <c r="AL707" s="184">
        <f t="shared" si="104"/>
        <v>0</v>
      </c>
      <c r="AM707" s="184">
        <f t="shared" si="105"/>
        <v>0</v>
      </c>
      <c r="AN707" s="184"/>
      <c r="AO707" s="184">
        <f>IF($W707&gt;0,INDEX('CostModel Coef'!D$17:D$18,$W707),"")</f>
        <v>21.92</v>
      </c>
      <c r="AP707" s="184">
        <f>IF($W707&gt;0,INDEX('CostModel Coef'!E$17:E$18,$W707),"")</f>
        <v>0.161</v>
      </c>
      <c r="AQ707" s="184">
        <f>IF($W707&gt;0,INDEX('CostModel Coef'!F$17:F$18,$W707),"")</f>
        <v>19</v>
      </c>
      <c r="AR707" s="184">
        <f>IF($W707&gt;0,INDEX('CostModel Coef'!G$17:G$18,$W707),"")</f>
        <v>116</v>
      </c>
      <c r="AS707" s="184">
        <f>IF($W707&gt;0,INDEX('CostModel Coef'!H$17:H$18,$W707),"")</f>
        <v>-11.27</v>
      </c>
      <c r="AT707" s="184">
        <f>IF($W707&gt;0,INDEX('CostModel Coef'!I$17:I$18,$W707),"")</f>
        <v>0.74</v>
      </c>
      <c r="AU707" s="184">
        <f>IF($W707&gt;0,INDEX('CostModel Coef'!J$17:J$18,$W707),"")</f>
        <v>1.18</v>
      </c>
      <c r="AV707" s="184">
        <f>IF($W707&gt;0,INDEX('CostModel Coef'!K$17:K$18,$W707),"")</f>
        <v>31.59</v>
      </c>
      <c r="AW707" s="184">
        <f>IF($W707&gt;0,INDEX('CostModel Coef'!L$17:L$18,$W707),"")</f>
        <v>17.190000000000001</v>
      </c>
      <c r="AX707" s="184">
        <f>IF($W707&gt;0,INDEX('CostModel Coef'!M$17:M$18,$W707),"")</f>
        <v>0</v>
      </c>
      <c r="AY707" s="184">
        <f>IF($W707&gt;0,INDEX('CostModel Coef'!N$17:N$18,$W707),"")</f>
        <v>0</v>
      </c>
      <c r="AZ707" s="184">
        <f>IF($W707&gt;0,INDEX('CostModel Coef'!O$17:O$18,$W707),"")</f>
        <v>-10.14</v>
      </c>
      <c r="BA707" s="184"/>
      <c r="BB707" s="116">
        <f t="shared" si="109"/>
        <v>9.3850000000000016</v>
      </c>
      <c r="BC707" s="116">
        <f t="shared" si="106"/>
        <v>0</v>
      </c>
      <c r="BD707" s="116">
        <f t="shared" si="107"/>
        <v>0</v>
      </c>
      <c r="BE707" s="210"/>
      <c r="BF707" s="196" t="str">
        <f t="shared" si="108"/>
        <v/>
      </c>
      <c r="BG707" s="210"/>
      <c r="BH707" s="210"/>
    </row>
    <row r="708" spans="1:60" hidden="1">
      <c r="A708" s="210" t="s">
        <v>3654</v>
      </c>
      <c r="B708" s="210" t="s">
        <v>1317</v>
      </c>
      <c r="C708" s="210" t="s">
        <v>1283</v>
      </c>
      <c r="D708" s="210" t="s">
        <v>1409</v>
      </c>
      <c r="E708" s="210" t="s">
        <v>129</v>
      </c>
      <c r="F708" s="210">
        <v>1</v>
      </c>
      <c r="G708" s="210">
        <v>0.33</v>
      </c>
      <c r="H708" s="210">
        <v>3</v>
      </c>
      <c r="I708" s="210">
        <v>35</v>
      </c>
      <c r="J708" s="210" t="s">
        <v>3655</v>
      </c>
      <c r="K708" s="210" t="s">
        <v>83</v>
      </c>
      <c r="L708" s="210">
        <v>35</v>
      </c>
      <c r="M708" s="210"/>
      <c r="N708" s="210" t="s">
        <v>117</v>
      </c>
      <c r="O708" s="210"/>
      <c r="P708" s="210" t="s">
        <v>1799</v>
      </c>
      <c r="Q708" s="210" t="s">
        <v>129</v>
      </c>
      <c r="R708" s="210"/>
      <c r="S708" s="210" t="s">
        <v>111</v>
      </c>
      <c r="T708" s="210" t="s">
        <v>3656</v>
      </c>
      <c r="U708" s="115" t="s">
        <v>105</v>
      </c>
      <c r="V708" s="210" t="str">
        <f>IF(W708=0,"out of scope",(INDEX('CostModel Coef'!$C$17:$C$18,W708)))</f>
        <v>Elec</v>
      </c>
      <c r="W708" s="210">
        <v>2</v>
      </c>
      <c r="X708" s="210"/>
      <c r="Y708" s="116">
        <f>IFERROR(VLOOKUP(C708,LF_lamp!$A$8:$AI$68,35,0)*F708,0)</f>
        <v>0</v>
      </c>
      <c r="Z708" s="210"/>
      <c r="AA708" s="229">
        <f>VLOOKUP(D708,LF_Ballast!$A$8:$N$220,14,FALSE)</f>
        <v>0.9</v>
      </c>
      <c r="AB708" s="229" t="b">
        <f>VLOOKUP(D708,LF_Ballast!$A$8:$I$220,9,FALSE)="Dimming"</f>
        <v>0</v>
      </c>
      <c r="AC708" s="229" t="b">
        <f>VLOOKUP(D708,LF_Ballast!$A$8:$I$220,4,FALSE)="PS"</f>
        <v>0</v>
      </c>
      <c r="AD708" s="210"/>
      <c r="AE708" s="210">
        <f t="shared" si="101"/>
        <v>3</v>
      </c>
      <c r="AF708" s="184">
        <f t="shared" si="102"/>
        <v>0</v>
      </c>
      <c r="AG708" s="184">
        <f t="shared" si="103"/>
        <v>0</v>
      </c>
      <c r="AH708" s="184">
        <f>VLOOKUP($C708,LF_lamp!$A$8:$H$68,8,FALSE)*AE708</f>
        <v>120</v>
      </c>
      <c r="AI708" s="184">
        <f>VLOOKUP($C708,LF_lamp!$A$8:$H$68,8,FALSE)*AF708</f>
        <v>0</v>
      </c>
      <c r="AJ708" s="184">
        <f>VLOOKUP($C708,LF_lamp!$A$8:$H$68,8,FALSE)*AG708</f>
        <v>0</v>
      </c>
      <c r="AK708" s="184">
        <f t="shared" si="110"/>
        <v>0.33</v>
      </c>
      <c r="AL708" s="184">
        <f t="shared" si="104"/>
        <v>0</v>
      </c>
      <c r="AM708" s="184">
        <f t="shared" si="105"/>
        <v>0</v>
      </c>
      <c r="AN708" s="184"/>
      <c r="AO708" s="184">
        <f>IF($W708&gt;0,INDEX('CostModel Coef'!D$17:D$18,$W708),"")</f>
        <v>21.92</v>
      </c>
      <c r="AP708" s="184">
        <f>IF($W708&gt;0,INDEX('CostModel Coef'!E$17:E$18,$W708),"")</f>
        <v>0.161</v>
      </c>
      <c r="AQ708" s="184">
        <f>IF($W708&gt;0,INDEX('CostModel Coef'!F$17:F$18,$W708),"")</f>
        <v>19</v>
      </c>
      <c r="AR708" s="184">
        <f>IF($W708&gt;0,INDEX('CostModel Coef'!G$17:G$18,$W708),"")</f>
        <v>116</v>
      </c>
      <c r="AS708" s="184">
        <f>IF($W708&gt;0,INDEX('CostModel Coef'!H$17:H$18,$W708),"")</f>
        <v>-11.27</v>
      </c>
      <c r="AT708" s="184">
        <f>IF($W708&gt;0,INDEX('CostModel Coef'!I$17:I$18,$W708),"")</f>
        <v>0.74</v>
      </c>
      <c r="AU708" s="184">
        <f>IF($W708&gt;0,INDEX('CostModel Coef'!J$17:J$18,$W708),"")</f>
        <v>1.18</v>
      </c>
      <c r="AV708" s="184">
        <f>IF($W708&gt;0,INDEX('CostModel Coef'!K$17:K$18,$W708),"")</f>
        <v>31.59</v>
      </c>
      <c r="AW708" s="184">
        <f>IF($W708&gt;0,INDEX('CostModel Coef'!L$17:L$18,$W708),"")</f>
        <v>17.190000000000001</v>
      </c>
      <c r="AX708" s="184">
        <f>IF($W708&gt;0,INDEX('CostModel Coef'!M$17:M$18,$W708),"")</f>
        <v>0</v>
      </c>
      <c r="AY708" s="184">
        <f>IF($W708&gt;0,INDEX('CostModel Coef'!N$17:N$18,$W708),"")</f>
        <v>0</v>
      </c>
      <c r="AZ708" s="184">
        <f>IF($W708&gt;0,INDEX('CostModel Coef'!O$17:O$18,$W708),"")</f>
        <v>-10.14</v>
      </c>
      <c r="BA708" s="184"/>
      <c r="BB708" s="116">
        <f t="shared" si="109"/>
        <v>10.263000000000002</v>
      </c>
      <c r="BC708" s="116">
        <f t="shared" si="106"/>
        <v>0</v>
      </c>
      <c r="BD708" s="116">
        <f t="shared" si="107"/>
        <v>0</v>
      </c>
      <c r="BE708" s="210"/>
      <c r="BF708" s="196" t="str">
        <f t="shared" si="108"/>
        <v/>
      </c>
      <c r="BG708" s="210"/>
      <c r="BH708" s="210"/>
    </row>
    <row r="709" spans="1:60" hidden="1">
      <c r="A709" s="210" t="s">
        <v>3657</v>
      </c>
      <c r="B709" s="210" t="s">
        <v>1317</v>
      </c>
      <c r="C709" s="210" t="s">
        <v>1283</v>
      </c>
      <c r="D709" s="210" t="s">
        <v>1409</v>
      </c>
      <c r="E709" s="210" t="s">
        <v>129</v>
      </c>
      <c r="F709" s="210">
        <v>2</v>
      </c>
      <c r="G709" s="210">
        <v>0.5</v>
      </c>
      <c r="H709" s="210">
        <v>4</v>
      </c>
      <c r="I709" s="210">
        <v>67</v>
      </c>
      <c r="J709" s="210" t="s">
        <v>3658</v>
      </c>
      <c r="K709" s="210" t="s">
        <v>83</v>
      </c>
      <c r="L709" s="210">
        <v>67</v>
      </c>
      <c r="M709" s="210"/>
      <c r="N709" s="210" t="s">
        <v>117</v>
      </c>
      <c r="O709" s="210"/>
      <c r="P709" s="210" t="s">
        <v>1799</v>
      </c>
      <c r="Q709" s="210" t="s">
        <v>129</v>
      </c>
      <c r="R709" s="210"/>
      <c r="S709" s="210" t="s">
        <v>111</v>
      </c>
      <c r="T709" s="210" t="s">
        <v>3659</v>
      </c>
      <c r="U709" s="115" t="s">
        <v>105</v>
      </c>
      <c r="V709" s="210" t="str">
        <f>IF(W709=0,"out of scope",(INDEX('CostModel Coef'!$C$17:$C$18,W709)))</f>
        <v>Elec</v>
      </c>
      <c r="W709" s="210">
        <v>2</v>
      </c>
      <c r="X709" s="210"/>
      <c r="Y709" s="116">
        <f>IFERROR(VLOOKUP(C709,LF_lamp!$A$8:$AI$68,35,0)*F709,0)</f>
        <v>0</v>
      </c>
      <c r="Z709" s="210"/>
      <c r="AA709" s="229">
        <f>VLOOKUP(D709,LF_Ballast!$A$8:$N$220,14,FALSE)</f>
        <v>0.9</v>
      </c>
      <c r="AB709" s="229" t="b">
        <f>VLOOKUP(D709,LF_Ballast!$A$8:$I$220,9,FALSE)="Dimming"</f>
        <v>0</v>
      </c>
      <c r="AC709" s="229" t="b">
        <f>VLOOKUP(D709,LF_Ballast!$A$8:$I$220,4,FALSE)="PS"</f>
        <v>0</v>
      </c>
      <c r="AD709" s="210"/>
      <c r="AE709" s="210">
        <f t="shared" si="101"/>
        <v>4</v>
      </c>
      <c r="AF709" s="184">
        <f t="shared" si="102"/>
        <v>0</v>
      </c>
      <c r="AG709" s="184">
        <f t="shared" si="103"/>
        <v>0</v>
      </c>
      <c r="AH709" s="184">
        <f>VLOOKUP($C709,LF_lamp!$A$8:$H$68,8,FALSE)*AE709</f>
        <v>160</v>
      </c>
      <c r="AI709" s="184">
        <f>VLOOKUP($C709,LF_lamp!$A$8:$H$68,8,FALSE)*AF709</f>
        <v>0</v>
      </c>
      <c r="AJ709" s="184">
        <f>VLOOKUP($C709,LF_lamp!$A$8:$H$68,8,FALSE)*AG709</f>
        <v>0</v>
      </c>
      <c r="AK709" s="184">
        <f t="shared" si="110"/>
        <v>0.5</v>
      </c>
      <c r="AL709" s="184">
        <f t="shared" si="104"/>
        <v>0</v>
      </c>
      <c r="AM709" s="184">
        <f t="shared" si="105"/>
        <v>0</v>
      </c>
      <c r="AN709" s="184"/>
      <c r="AO709" s="184">
        <f>IF($W709&gt;0,INDEX('CostModel Coef'!D$17:D$18,$W709),"")</f>
        <v>21.92</v>
      </c>
      <c r="AP709" s="184">
        <f>IF($W709&gt;0,INDEX('CostModel Coef'!E$17:E$18,$W709),"")</f>
        <v>0.161</v>
      </c>
      <c r="AQ709" s="184">
        <f>IF($W709&gt;0,INDEX('CostModel Coef'!F$17:F$18,$W709),"")</f>
        <v>19</v>
      </c>
      <c r="AR709" s="184">
        <f>IF($W709&gt;0,INDEX('CostModel Coef'!G$17:G$18,$W709),"")</f>
        <v>116</v>
      </c>
      <c r="AS709" s="184">
        <f>IF($W709&gt;0,INDEX('CostModel Coef'!H$17:H$18,$W709),"")</f>
        <v>-11.27</v>
      </c>
      <c r="AT709" s="184">
        <f>IF($W709&gt;0,INDEX('CostModel Coef'!I$17:I$18,$W709),"")</f>
        <v>0.74</v>
      </c>
      <c r="AU709" s="184">
        <f>IF($W709&gt;0,INDEX('CostModel Coef'!J$17:J$18,$W709),"")</f>
        <v>1.18</v>
      </c>
      <c r="AV709" s="184">
        <f>IF($W709&gt;0,INDEX('CostModel Coef'!K$17:K$18,$W709),"")</f>
        <v>31.59</v>
      </c>
      <c r="AW709" s="184">
        <f>IF($W709&gt;0,INDEX('CostModel Coef'!L$17:L$18,$W709),"")</f>
        <v>17.190000000000001</v>
      </c>
      <c r="AX709" s="184">
        <f>IF($W709&gt;0,INDEX('CostModel Coef'!M$17:M$18,$W709),"")</f>
        <v>0</v>
      </c>
      <c r="AY709" s="184">
        <f>IF($W709&gt;0,INDEX('CostModel Coef'!N$17:N$18,$W709),"")</f>
        <v>0</v>
      </c>
      <c r="AZ709" s="184">
        <f>IF($W709&gt;0,INDEX('CostModel Coef'!O$17:O$18,$W709),"")</f>
        <v>-10.14</v>
      </c>
      <c r="BA709" s="184"/>
      <c r="BB709" s="116">
        <f t="shared" si="109"/>
        <v>18.770000000000003</v>
      </c>
      <c r="BC709" s="116">
        <f t="shared" si="106"/>
        <v>0</v>
      </c>
      <c r="BD709" s="116">
        <f t="shared" si="107"/>
        <v>0</v>
      </c>
      <c r="BE709" s="210"/>
      <c r="BF709" s="196" t="str">
        <f t="shared" si="108"/>
        <v/>
      </c>
      <c r="BG709" s="210"/>
      <c r="BH709" s="210"/>
    </row>
    <row r="710" spans="1:60" hidden="1">
      <c r="A710" s="210" t="s">
        <v>3660</v>
      </c>
      <c r="B710" s="210" t="s">
        <v>1317</v>
      </c>
      <c r="C710" s="210" t="s">
        <v>1283</v>
      </c>
      <c r="D710" s="210" t="s">
        <v>1409</v>
      </c>
      <c r="E710" s="210" t="s">
        <v>129</v>
      </c>
      <c r="F710" s="210">
        <v>2</v>
      </c>
      <c r="G710" s="210">
        <v>1</v>
      </c>
      <c r="H710" s="210">
        <v>2</v>
      </c>
      <c r="I710" s="210">
        <v>72</v>
      </c>
      <c r="J710" s="210" t="s">
        <v>3661</v>
      </c>
      <c r="K710" s="210" t="s">
        <v>83</v>
      </c>
      <c r="L710" s="210">
        <v>72</v>
      </c>
      <c r="M710" s="210"/>
      <c r="N710" s="210" t="s">
        <v>117</v>
      </c>
      <c r="O710" s="210"/>
      <c r="P710" s="210" t="s">
        <v>1799</v>
      </c>
      <c r="Q710" s="210" t="s">
        <v>129</v>
      </c>
      <c r="R710" s="210"/>
      <c r="S710" s="210" t="s">
        <v>111</v>
      </c>
      <c r="T710" s="210" t="s">
        <v>3662</v>
      </c>
      <c r="U710" s="115" t="s">
        <v>105</v>
      </c>
      <c r="V710" s="210" t="str">
        <f>IF(W710=0,"out of scope",(INDEX('CostModel Coef'!$C$17:$C$18,W710)))</f>
        <v>Elec</v>
      </c>
      <c r="W710" s="210">
        <v>2</v>
      </c>
      <c r="X710" s="210"/>
      <c r="Y710" s="116">
        <f>IFERROR(VLOOKUP(C710,LF_lamp!$A$8:$AI$68,35,0)*F710,0)</f>
        <v>0</v>
      </c>
      <c r="Z710" s="210"/>
      <c r="AA710" s="229">
        <f>VLOOKUP(D710,LF_Ballast!$A$8:$N$220,14,FALSE)</f>
        <v>0.9</v>
      </c>
      <c r="AB710" s="229" t="b">
        <f>VLOOKUP(D710,LF_Ballast!$A$8:$I$220,9,FALSE)="Dimming"</f>
        <v>0</v>
      </c>
      <c r="AC710" s="229" t="b">
        <f>VLOOKUP(D710,LF_Ballast!$A$8:$I$220,4,FALSE)="PS"</f>
        <v>0</v>
      </c>
      <c r="AD710" s="210"/>
      <c r="AE710" s="210">
        <f t="shared" si="101"/>
        <v>2</v>
      </c>
      <c r="AF710" s="184">
        <f t="shared" si="102"/>
        <v>0</v>
      </c>
      <c r="AG710" s="184">
        <f t="shared" si="103"/>
        <v>0</v>
      </c>
      <c r="AH710" s="184">
        <f>VLOOKUP($C710,LF_lamp!$A$8:$H$68,8,FALSE)*AE710</f>
        <v>80</v>
      </c>
      <c r="AI710" s="184">
        <f>VLOOKUP($C710,LF_lamp!$A$8:$H$68,8,FALSE)*AF710</f>
        <v>0</v>
      </c>
      <c r="AJ710" s="184">
        <f>VLOOKUP($C710,LF_lamp!$A$8:$H$68,8,FALSE)*AG710</f>
        <v>0</v>
      </c>
      <c r="AK710" s="184">
        <f t="shared" si="110"/>
        <v>1</v>
      </c>
      <c r="AL710" s="184">
        <f t="shared" si="104"/>
        <v>0</v>
      </c>
      <c r="AM710" s="184">
        <f t="shared" si="105"/>
        <v>0</v>
      </c>
      <c r="AN710" s="184"/>
      <c r="AO710" s="184">
        <f>IF($W710&gt;0,INDEX('CostModel Coef'!D$17:D$18,$W710),"")</f>
        <v>21.92</v>
      </c>
      <c r="AP710" s="184">
        <f>IF($W710&gt;0,INDEX('CostModel Coef'!E$17:E$18,$W710),"")</f>
        <v>0.161</v>
      </c>
      <c r="AQ710" s="184">
        <f>IF($W710&gt;0,INDEX('CostModel Coef'!F$17:F$18,$W710),"")</f>
        <v>19</v>
      </c>
      <c r="AR710" s="184">
        <f>IF($W710&gt;0,INDEX('CostModel Coef'!G$17:G$18,$W710),"")</f>
        <v>116</v>
      </c>
      <c r="AS710" s="184">
        <f>IF($W710&gt;0,INDEX('CostModel Coef'!H$17:H$18,$W710),"")</f>
        <v>-11.27</v>
      </c>
      <c r="AT710" s="184">
        <f>IF($W710&gt;0,INDEX('CostModel Coef'!I$17:I$18,$W710),"")</f>
        <v>0.74</v>
      </c>
      <c r="AU710" s="184">
        <f>IF($W710&gt;0,INDEX('CostModel Coef'!J$17:J$18,$W710),"")</f>
        <v>1.18</v>
      </c>
      <c r="AV710" s="184">
        <f>IF($W710&gt;0,INDEX('CostModel Coef'!K$17:K$18,$W710),"")</f>
        <v>31.59</v>
      </c>
      <c r="AW710" s="184">
        <f>IF($W710&gt;0,INDEX('CostModel Coef'!L$17:L$18,$W710),"")</f>
        <v>17.190000000000001</v>
      </c>
      <c r="AX710" s="184">
        <f>IF($W710&gt;0,INDEX('CostModel Coef'!M$17:M$18,$W710),"")</f>
        <v>0</v>
      </c>
      <c r="AY710" s="184">
        <f>IF($W710&gt;0,INDEX('CostModel Coef'!N$17:N$18,$W710),"")</f>
        <v>0</v>
      </c>
      <c r="AZ710" s="184">
        <f>IF($W710&gt;0,INDEX('CostModel Coef'!O$17:O$18,$W710),"")</f>
        <v>-10.14</v>
      </c>
      <c r="BA710" s="184"/>
      <c r="BB710" s="116">
        <f t="shared" si="109"/>
        <v>24.660000000000004</v>
      </c>
      <c r="BC710" s="116">
        <f t="shared" si="106"/>
        <v>0</v>
      </c>
      <c r="BD710" s="116">
        <f t="shared" si="107"/>
        <v>0</v>
      </c>
      <c r="BE710" s="210"/>
      <c r="BF710" s="196" t="str">
        <f t="shared" si="108"/>
        <v/>
      </c>
      <c r="BG710" s="210"/>
      <c r="BH710" s="210"/>
    </row>
    <row r="711" spans="1:60" hidden="1">
      <c r="A711" s="210" t="s">
        <v>3663</v>
      </c>
      <c r="B711" s="210" t="s">
        <v>1317</v>
      </c>
      <c r="C711" s="210" t="s">
        <v>1283</v>
      </c>
      <c r="D711" s="210" t="s">
        <v>1491</v>
      </c>
      <c r="E711" s="210" t="s">
        <v>129</v>
      </c>
      <c r="F711" s="210">
        <v>1</v>
      </c>
      <c r="G711" s="210">
        <v>1</v>
      </c>
      <c r="H711" s="210">
        <v>1</v>
      </c>
      <c r="I711" s="210">
        <v>43</v>
      </c>
      <c r="J711" s="210" t="s">
        <v>3664</v>
      </c>
      <c r="K711" s="210" t="s">
        <v>83</v>
      </c>
      <c r="L711" s="210">
        <v>43</v>
      </c>
      <c r="M711" s="210"/>
      <c r="N711" s="210" t="s">
        <v>117</v>
      </c>
      <c r="O711" s="210"/>
      <c r="P711" s="210" t="s">
        <v>1799</v>
      </c>
      <c r="Q711" s="210" t="s">
        <v>129</v>
      </c>
      <c r="R711" s="210"/>
      <c r="S711" s="210" t="s">
        <v>111</v>
      </c>
      <c r="T711" s="210" t="s">
        <v>3665</v>
      </c>
      <c r="U711" s="115" t="s">
        <v>105</v>
      </c>
      <c r="V711" s="210" t="str">
        <f>IF(W711=0,"out of scope",(INDEX('CostModel Coef'!$C$17:$C$18,W711)))</f>
        <v>Elec</v>
      </c>
      <c r="W711" s="210">
        <v>2</v>
      </c>
      <c r="X711" s="210"/>
      <c r="Y711" s="116">
        <f>IFERROR(VLOOKUP(C711,LF_lamp!$A$8:$AI$68,35,0)*F711,0)</f>
        <v>0</v>
      </c>
      <c r="Z711" s="210"/>
      <c r="AA711" s="229">
        <f>VLOOKUP(D711,LF_Ballast!$A$8:$N$220,14,FALSE)</f>
        <v>0.82499999999999996</v>
      </c>
      <c r="AB711" s="229" t="b">
        <f>VLOOKUP(D711,LF_Ballast!$A$8:$I$220,9,FALSE)="Dimming"</f>
        <v>0</v>
      </c>
      <c r="AC711" s="229" t="b">
        <f>VLOOKUP(D711,LF_Ballast!$A$8:$I$220,4,FALSE)="PS"</f>
        <v>0</v>
      </c>
      <c r="AD711" s="210"/>
      <c r="AE711" s="210">
        <f t="shared" si="101"/>
        <v>1</v>
      </c>
      <c r="AF711" s="184">
        <f t="shared" si="102"/>
        <v>0</v>
      </c>
      <c r="AG711" s="184">
        <f t="shared" si="103"/>
        <v>0</v>
      </c>
      <c r="AH711" s="184">
        <f>VLOOKUP($C711,LF_lamp!$A$8:$H$68,8,FALSE)*AE711</f>
        <v>40</v>
      </c>
      <c r="AI711" s="184">
        <f>VLOOKUP($C711,LF_lamp!$A$8:$H$68,8,FALSE)*AF711</f>
        <v>0</v>
      </c>
      <c r="AJ711" s="184">
        <f>VLOOKUP($C711,LF_lamp!$A$8:$H$68,8,FALSE)*AG711</f>
        <v>0</v>
      </c>
      <c r="AK711" s="184">
        <f t="shared" si="110"/>
        <v>1</v>
      </c>
      <c r="AL711" s="184">
        <f t="shared" si="104"/>
        <v>0</v>
      </c>
      <c r="AM711" s="184">
        <f t="shared" si="105"/>
        <v>0</v>
      </c>
      <c r="AN711" s="184"/>
      <c r="AO711" s="184">
        <f>IF($W711&gt;0,INDEX('CostModel Coef'!D$17:D$18,$W711),"")</f>
        <v>21.92</v>
      </c>
      <c r="AP711" s="184">
        <f>IF($W711&gt;0,INDEX('CostModel Coef'!E$17:E$18,$W711),"")</f>
        <v>0.161</v>
      </c>
      <c r="AQ711" s="184">
        <f>IF($W711&gt;0,INDEX('CostModel Coef'!F$17:F$18,$W711),"")</f>
        <v>19</v>
      </c>
      <c r="AR711" s="184">
        <f>IF($W711&gt;0,INDEX('CostModel Coef'!G$17:G$18,$W711),"")</f>
        <v>116</v>
      </c>
      <c r="AS711" s="184">
        <f>IF($W711&gt;0,INDEX('CostModel Coef'!H$17:H$18,$W711),"")</f>
        <v>-11.27</v>
      </c>
      <c r="AT711" s="184">
        <f>IF($W711&gt;0,INDEX('CostModel Coef'!I$17:I$18,$W711),"")</f>
        <v>0.74</v>
      </c>
      <c r="AU711" s="184">
        <f>IF($W711&gt;0,INDEX('CostModel Coef'!J$17:J$18,$W711),"")</f>
        <v>1.18</v>
      </c>
      <c r="AV711" s="184">
        <f>IF($W711&gt;0,INDEX('CostModel Coef'!K$17:K$18,$W711),"")</f>
        <v>31.59</v>
      </c>
      <c r="AW711" s="184">
        <f>IF($W711&gt;0,INDEX('CostModel Coef'!L$17:L$18,$W711),"")</f>
        <v>17.190000000000001</v>
      </c>
      <c r="AX711" s="184">
        <f>IF($W711&gt;0,INDEX('CostModel Coef'!M$17:M$18,$W711),"")</f>
        <v>0</v>
      </c>
      <c r="AY711" s="184">
        <f>IF($W711&gt;0,INDEX('CostModel Coef'!N$17:N$18,$W711),"")</f>
        <v>0</v>
      </c>
      <c r="AZ711" s="184">
        <f>IF($W711&gt;0,INDEX('CostModel Coef'!O$17:O$18,$W711),"")</f>
        <v>-10.14</v>
      </c>
      <c r="BA711" s="184"/>
      <c r="BB711" s="116">
        <f t="shared" si="109"/>
        <v>18.220000000000002</v>
      </c>
      <c r="BC711" s="116">
        <f t="shared" si="106"/>
        <v>0</v>
      </c>
      <c r="BD711" s="116">
        <f t="shared" si="107"/>
        <v>0</v>
      </c>
      <c r="BE711" s="210"/>
      <c r="BF711" s="196" t="str">
        <f t="shared" si="108"/>
        <v/>
      </c>
      <c r="BG711" s="210"/>
      <c r="BH711" s="210"/>
    </row>
    <row r="712" spans="1:60" hidden="1">
      <c r="A712" s="210" t="s">
        <v>3666</v>
      </c>
      <c r="B712" s="210" t="s">
        <v>1317</v>
      </c>
      <c r="C712" s="210" t="s">
        <v>1283</v>
      </c>
      <c r="D712" s="210" t="s">
        <v>1491</v>
      </c>
      <c r="E712" s="210" t="s">
        <v>129</v>
      </c>
      <c r="F712" s="210">
        <v>2</v>
      </c>
      <c r="G712" s="210">
        <v>1</v>
      </c>
      <c r="H712" s="210">
        <v>2</v>
      </c>
      <c r="I712" s="210">
        <v>73</v>
      </c>
      <c r="J712" s="210" t="s">
        <v>3667</v>
      </c>
      <c r="K712" s="210" t="s">
        <v>83</v>
      </c>
      <c r="L712" s="210">
        <v>73</v>
      </c>
      <c r="M712" s="210"/>
      <c r="N712" s="210" t="s">
        <v>117</v>
      </c>
      <c r="O712" s="210"/>
      <c r="P712" s="210" t="s">
        <v>1799</v>
      </c>
      <c r="Q712" s="210" t="s">
        <v>129</v>
      </c>
      <c r="R712" s="210"/>
      <c r="S712" s="210" t="s">
        <v>111</v>
      </c>
      <c r="T712" s="210" t="s">
        <v>3668</v>
      </c>
      <c r="U712" s="115" t="s">
        <v>105</v>
      </c>
      <c r="V712" s="210" t="str">
        <f>IF(W712=0,"out of scope",(INDEX('CostModel Coef'!$C$17:$C$18,W712)))</f>
        <v>Elec</v>
      </c>
      <c r="W712" s="210">
        <v>2</v>
      </c>
      <c r="X712" s="210"/>
      <c r="Y712" s="116">
        <f>IFERROR(VLOOKUP(C712,LF_lamp!$A$8:$AI$68,35,0)*F712,0)</f>
        <v>0</v>
      </c>
      <c r="Z712" s="210"/>
      <c r="AA712" s="229">
        <f>VLOOKUP(D712,LF_Ballast!$A$8:$N$220,14,FALSE)</f>
        <v>0.82499999999999996</v>
      </c>
      <c r="AB712" s="229" t="b">
        <f>VLOOKUP(D712,LF_Ballast!$A$8:$I$220,9,FALSE)="Dimming"</f>
        <v>0</v>
      </c>
      <c r="AC712" s="229" t="b">
        <f>VLOOKUP(D712,LF_Ballast!$A$8:$I$220,4,FALSE)="PS"</f>
        <v>0</v>
      </c>
      <c r="AD712" s="210"/>
      <c r="AE712" s="210">
        <f t="shared" si="101"/>
        <v>2</v>
      </c>
      <c r="AF712" s="184">
        <f t="shared" si="102"/>
        <v>0</v>
      </c>
      <c r="AG712" s="184">
        <f t="shared" si="103"/>
        <v>0</v>
      </c>
      <c r="AH712" s="184">
        <f>VLOOKUP($C712,LF_lamp!$A$8:$H$68,8,FALSE)*AE712</f>
        <v>80</v>
      </c>
      <c r="AI712" s="184">
        <f>VLOOKUP($C712,LF_lamp!$A$8:$H$68,8,FALSE)*AF712</f>
        <v>0</v>
      </c>
      <c r="AJ712" s="184">
        <f>VLOOKUP($C712,LF_lamp!$A$8:$H$68,8,FALSE)*AG712</f>
        <v>0</v>
      </c>
      <c r="AK712" s="184">
        <f t="shared" si="110"/>
        <v>1</v>
      </c>
      <c r="AL712" s="184">
        <f t="shared" si="104"/>
        <v>0</v>
      </c>
      <c r="AM712" s="184">
        <f t="shared" si="105"/>
        <v>0</v>
      </c>
      <c r="AN712" s="184"/>
      <c r="AO712" s="184">
        <f>IF($W712&gt;0,INDEX('CostModel Coef'!D$17:D$18,$W712),"")</f>
        <v>21.92</v>
      </c>
      <c r="AP712" s="184">
        <f>IF($W712&gt;0,INDEX('CostModel Coef'!E$17:E$18,$W712),"")</f>
        <v>0.161</v>
      </c>
      <c r="AQ712" s="184">
        <f>IF($W712&gt;0,INDEX('CostModel Coef'!F$17:F$18,$W712),"")</f>
        <v>19</v>
      </c>
      <c r="AR712" s="184">
        <f>IF($W712&gt;0,INDEX('CostModel Coef'!G$17:G$18,$W712),"")</f>
        <v>116</v>
      </c>
      <c r="AS712" s="184">
        <f>IF($W712&gt;0,INDEX('CostModel Coef'!H$17:H$18,$W712),"")</f>
        <v>-11.27</v>
      </c>
      <c r="AT712" s="184">
        <f>IF($W712&gt;0,INDEX('CostModel Coef'!I$17:I$18,$W712),"")</f>
        <v>0.74</v>
      </c>
      <c r="AU712" s="184">
        <f>IF($W712&gt;0,INDEX('CostModel Coef'!J$17:J$18,$W712),"")</f>
        <v>1.18</v>
      </c>
      <c r="AV712" s="184">
        <f>IF($W712&gt;0,INDEX('CostModel Coef'!K$17:K$18,$W712),"")</f>
        <v>31.59</v>
      </c>
      <c r="AW712" s="184">
        <f>IF($W712&gt;0,INDEX('CostModel Coef'!L$17:L$18,$W712),"")</f>
        <v>17.190000000000001</v>
      </c>
      <c r="AX712" s="184">
        <f>IF($W712&gt;0,INDEX('CostModel Coef'!M$17:M$18,$W712),"")</f>
        <v>0</v>
      </c>
      <c r="AY712" s="184">
        <f>IF($W712&gt;0,INDEX('CostModel Coef'!N$17:N$18,$W712),"")</f>
        <v>0</v>
      </c>
      <c r="AZ712" s="184">
        <f>IF($W712&gt;0,INDEX('CostModel Coef'!O$17:O$18,$W712),"")</f>
        <v>-10.14</v>
      </c>
      <c r="BA712" s="184"/>
      <c r="BB712" s="116">
        <f t="shared" si="109"/>
        <v>24.660000000000004</v>
      </c>
      <c r="BC712" s="116">
        <f t="shared" si="106"/>
        <v>0</v>
      </c>
      <c r="BD712" s="116">
        <f t="shared" si="107"/>
        <v>0</v>
      </c>
      <c r="BE712" s="210"/>
      <c r="BF712" s="196" t="str">
        <f t="shared" si="108"/>
        <v/>
      </c>
      <c r="BG712" s="210"/>
      <c r="BH712" s="210"/>
    </row>
    <row r="713" spans="1:60" hidden="1">
      <c r="A713" s="210" t="s">
        <v>3669</v>
      </c>
      <c r="B713" s="210" t="s">
        <v>587</v>
      </c>
      <c r="C713" s="210" t="s">
        <v>1285</v>
      </c>
      <c r="D713" s="210" t="s">
        <v>1409</v>
      </c>
      <c r="E713" s="210" t="s">
        <v>129</v>
      </c>
      <c r="F713" s="210">
        <v>2</v>
      </c>
      <c r="G713" s="210">
        <v>1</v>
      </c>
      <c r="H713" s="210">
        <v>2</v>
      </c>
      <c r="I713" s="210">
        <v>90</v>
      </c>
      <c r="J713" s="210"/>
      <c r="K713" s="210" t="s">
        <v>83</v>
      </c>
      <c r="L713" s="210">
        <v>90</v>
      </c>
      <c r="M713" s="210"/>
      <c r="N713" s="210" t="s">
        <v>1290</v>
      </c>
      <c r="O713" s="210"/>
      <c r="P713" s="210" t="s">
        <v>1799</v>
      </c>
      <c r="Q713" s="210" t="s">
        <v>129</v>
      </c>
      <c r="R713" s="210"/>
      <c r="S713" s="210" t="s">
        <v>111</v>
      </c>
      <c r="T713" s="210" t="s">
        <v>3670</v>
      </c>
      <c r="U713" s="115" t="s">
        <v>105</v>
      </c>
      <c r="V713" s="210" t="str">
        <f>IF(W713=0,"out of scope",(INDEX('CostModel Coef'!$C$17:$C$18,W713)))</f>
        <v>Elec</v>
      </c>
      <c r="W713" s="210">
        <v>2</v>
      </c>
      <c r="X713" s="210"/>
      <c r="Y713" s="116">
        <f>IFERROR(VLOOKUP(C713,LF_lamp!$A$8:$AI$68,35,0)*F713,0)</f>
        <v>0</v>
      </c>
      <c r="Z713" s="210"/>
      <c r="AA713" s="229">
        <f>VLOOKUP(D713,LF_Ballast!$A$8:$N$220,14,FALSE)</f>
        <v>0.9</v>
      </c>
      <c r="AB713" s="229" t="b">
        <f>VLOOKUP(D713,LF_Ballast!$A$8:$I$220,9,FALSE)="Dimming"</f>
        <v>0</v>
      </c>
      <c r="AC713" s="229" t="b">
        <f>VLOOKUP(D713,LF_Ballast!$A$8:$I$220,4,FALSE)="PS"</f>
        <v>0</v>
      </c>
      <c r="AD713" s="210"/>
      <c r="AE713" s="210">
        <f t="shared" ref="AE713:AE736" si="111">IF(ISNUMBER($H713),$H713,IF($H713="1+2",1,IF($H713="2+3",2,IF($H713="4+4+2",4,0))))</f>
        <v>2</v>
      </c>
      <c r="AF713" s="184">
        <f t="shared" ref="AF713:AF736" si="112">IF($H713="1+2",2,IF($H713="2+3",3,IF($H713="4+4+2",4,0)))</f>
        <v>0</v>
      </c>
      <c r="AG713" s="184">
        <f t="shared" ref="AG713:AG736" si="113">IF($H713="4+4+2",2,0)</f>
        <v>0</v>
      </c>
      <c r="AH713" s="184">
        <f>VLOOKUP($C713,LF_lamp!$A$8:$H$68,8,FALSE)*AE713</f>
        <v>90</v>
      </c>
      <c r="AI713" s="184">
        <f>VLOOKUP($C713,LF_lamp!$A$8:$H$68,8,FALSE)*AF713</f>
        <v>0</v>
      </c>
      <c r="AJ713" s="184">
        <f>VLOOKUP($C713,LF_lamp!$A$8:$H$68,8,FALSE)*AG713</f>
        <v>0</v>
      </c>
      <c r="AK713" s="184">
        <f t="shared" si="110"/>
        <v>1</v>
      </c>
      <c r="AL713" s="184">
        <f t="shared" ref="AL713:AL736" si="114">IF(ISNUMBER($H713),0,IF(AF713&gt;0,1,0))</f>
        <v>0</v>
      </c>
      <c r="AM713" s="184">
        <f t="shared" ref="AM713:AM736" si="115">IF(ISNUMBER($H713),0,IF(AG713&gt;0,1,0))</f>
        <v>0</v>
      </c>
      <c r="AN713" s="184"/>
      <c r="AO713" s="184">
        <f>IF($W713&gt;0,INDEX('CostModel Coef'!D$17:D$18,$W713),"")</f>
        <v>21.92</v>
      </c>
      <c r="AP713" s="184">
        <f>IF($W713&gt;0,INDEX('CostModel Coef'!E$17:E$18,$W713),"")</f>
        <v>0.161</v>
      </c>
      <c r="AQ713" s="184">
        <f>IF($W713&gt;0,INDEX('CostModel Coef'!F$17:F$18,$W713),"")</f>
        <v>19</v>
      </c>
      <c r="AR713" s="184">
        <f>IF($W713&gt;0,INDEX('CostModel Coef'!G$17:G$18,$W713),"")</f>
        <v>116</v>
      </c>
      <c r="AS713" s="184">
        <f>IF($W713&gt;0,INDEX('CostModel Coef'!H$17:H$18,$W713),"")</f>
        <v>-11.27</v>
      </c>
      <c r="AT713" s="184">
        <f>IF($W713&gt;0,INDEX('CostModel Coef'!I$17:I$18,$W713),"")</f>
        <v>0.74</v>
      </c>
      <c r="AU713" s="184">
        <f>IF($W713&gt;0,INDEX('CostModel Coef'!J$17:J$18,$W713),"")</f>
        <v>1.18</v>
      </c>
      <c r="AV713" s="184">
        <f>IF($W713&gt;0,INDEX('CostModel Coef'!K$17:K$18,$W713),"")</f>
        <v>31.59</v>
      </c>
      <c r="AW713" s="184">
        <f>IF($W713&gt;0,INDEX('CostModel Coef'!L$17:L$18,$W713),"")</f>
        <v>17.190000000000001</v>
      </c>
      <c r="AX713" s="184">
        <f>IF($W713&gt;0,INDEX('CostModel Coef'!M$17:M$18,$W713),"")</f>
        <v>0</v>
      </c>
      <c r="AY713" s="184">
        <f>IF($W713&gt;0,INDEX('CostModel Coef'!N$17:N$18,$W713),"")</f>
        <v>0</v>
      </c>
      <c r="AZ713" s="184">
        <f>IF($W713&gt;0,INDEX('CostModel Coef'!O$17:O$18,$W713),"")</f>
        <v>-10.14</v>
      </c>
      <c r="BA713" s="184"/>
      <c r="BB713" s="116">
        <f t="shared" si="109"/>
        <v>26.270000000000003</v>
      </c>
      <c r="BC713" s="116">
        <f t="shared" ref="BC713:BC735" si="116">IFERROR(IF(AF713&gt;0,(AO713+AP713*AI713+IF(W713=1,AS713*AA713,AZ713)+IF(AB713,AV713,0)+IF(AC713,AW713,0)+AX713)*AL713,0),0)</f>
        <v>0</v>
      </c>
      <c r="BD713" s="116">
        <f t="shared" ref="BD713:BD735" si="117">IFERROR(IF(AG713&gt;0,(AO713+AP713*AJ713+IF(W713=1,AS713*AA713,AZ713)+IF(AB713,AV713,0)+IF(AC713,AW713,0)+AX713)*AM713,0),0)</f>
        <v>0</v>
      </c>
      <c r="BE713" s="210"/>
      <c r="BF713" s="196" t="str">
        <f t="shared" ref="BF713:BF735" si="118">IF(AND(Y713&gt;0,BB713&gt;0),ROUND(Y713+BB713+BC713+BD713,2),"")</f>
        <v/>
      </c>
      <c r="BG713" s="210"/>
      <c r="BH713" s="210"/>
    </row>
    <row r="714" spans="1:60" hidden="1">
      <c r="A714" s="210" t="s">
        <v>3671</v>
      </c>
      <c r="B714" s="210" t="s">
        <v>587</v>
      </c>
      <c r="C714" s="210" t="s">
        <v>1287</v>
      </c>
      <c r="D714" s="210" t="s">
        <v>1409</v>
      </c>
      <c r="E714" s="210" t="s">
        <v>129</v>
      </c>
      <c r="F714" s="210">
        <v>1</v>
      </c>
      <c r="G714" s="210">
        <v>1</v>
      </c>
      <c r="H714" s="210">
        <v>1</v>
      </c>
      <c r="I714" s="210">
        <v>58</v>
      </c>
      <c r="J714" s="210"/>
      <c r="K714" s="210" t="s">
        <v>83</v>
      </c>
      <c r="L714" s="210">
        <v>58</v>
      </c>
      <c r="M714" s="210"/>
      <c r="N714" s="210" t="s">
        <v>117</v>
      </c>
      <c r="O714" s="210"/>
      <c r="P714" s="210" t="s">
        <v>1799</v>
      </c>
      <c r="Q714" s="210" t="s">
        <v>129</v>
      </c>
      <c r="R714" s="210"/>
      <c r="S714" s="210" t="s">
        <v>111</v>
      </c>
      <c r="T714" s="210" t="s">
        <v>3672</v>
      </c>
      <c r="U714" s="115" t="s">
        <v>105</v>
      </c>
      <c r="V714" s="210" t="str">
        <f>IF(W714=0,"out of scope",(INDEX('CostModel Coef'!$C$17:$C$18,W714)))</f>
        <v>Elec</v>
      </c>
      <c r="W714" s="210">
        <v>2</v>
      </c>
      <c r="X714" s="210"/>
      <c r="Y714" s="116">
        <f>IFERROR(VLOOKUP(C714,LF_lamp!$A$8:$AI$68,35,0)*F714,0)</f>
        <v>0</v>
      </c>
      <c r="Z714" s="210"/>
      <c r="AA714" s="229">
        <f>VLOOKUP(D714,LF_Ballast!$A$8:$N$220,14,FALSE)</f>
        <v>0.9</v>
      </c>
      <c r="AB714" s="229" t="b">
        <f>VLOOKUP(D714,LF_Ballast!$A$8:$I$220,9,FALSE)="Dimming"</f>
        <v>0</v>
      </c>
      <c r="AC714" s="229" t="b">
        <f>VLOOKUP(D714,LF_Ballast!$A$8:$I$220,4,FALSE)="PS"</f>
        <v>0</v>
      </c>
      <c r="AD714" s="210"/>
      <c r="AE714" s="210">
        <f t="shared" si="111"/>
        <v>1</v>
      </c>
      <c r="AF714" s="184">
        <f t="shared" si="112"/>
        <v>0</v>
      </c>
      <c r="AG714" s="184">
        <f t="shared" si="113"/>
        <v>0</v>
      </c>
      <c r="AH714" s="184">
        <f>VLOOKUP($C714,LF_lamp!$A$8:$H$68,8,FALSE)*AE714</f>
        <v>58</v>
      </c>
      <c r="AI714" s="184">
        <f>VLOOKUP($C714,LF_lamp!$A$8:$H$68,8,FALSE)*AF714</f>
        <v>0</v>
      </c>
      <c r="AJ714" s="184">
        <f>VLOOKUP($C714,LF_lamp!$A$8:$H$68,8,FALSE)*AG714</f>
        <v>0</v>
      </c>
      <c r="AK714" s="184">
        <f t="shared" si="110"/>
        <v>1</v>
      </c>
      <c r="AL714" s="184">
        <f t="shared" si="114"/>
        <v>0</v>
      </c>
      <c r="AM714" s="184">
        <f t="shared" si="115"/>
        <v>0</v>
      </c>
      <c r="AN714" s="184"/>
      <c r="AO714" s="184">
        <f>IF($W714&gt;0,INDEX('CostModel Coef'!D$17:D$18,$W714),"")</f>
        <v>21.92</v>
      </c>
      <c r="AP714" s="184">
        <f>IF($W714&gt;0,INDEX('CostModel Coef'!E$17:E$18,$W714),"")</f>
        <v>0.161</v>
      </c>
      <c r="AQ714" s="184">
        <f>IF($W714&gt;0,INDEX('CostModel Coef'!F$17:F$18,$W714),"")</f>
        <v>19</v>
      </c>
      <c r="AR714" s="184">
        <f>IF($W714&gt;0,INDEX('CostModel Coef'!G$17:G$18,$W714),"")</f>
        <v>116</v>
      </c>
      <c r="AS714" s="184">
        <f>IF($W714&gt;0,INDEX('CostModel Coef'!H$17:H$18,$W714),"")</f>
        <v>-11.27</v>
      </c>
      <c r="AT714" s="184">
        <f>IF($W714&gt;0,INDEX('CostModel Coef'!I$17:I$18,$W714),"")</f>
        <v>0.74</v>
      </c>
      <c r="AU714" s="184">
        <f>IF($W714&gt;0,INDEX('CostModel Coef'!J$17:J$18,$W714),"")</f>
        <v>1.18</v>
      </c>
      <c r="AV714" s="184">
        <f>IF($W714&gt;0,INDEX('CostModel Coef'!K$17:K$18,$W714),"")</f>
        <v>31.59</v>
      </c>
      <c r="AW714" s="184">
        <f>IF($W714&gt;0,INDEX('CostModel Coef'!L$17:L$18,$W714),"")</f>
        <v>17.190000000000001</v>
      </c>
      <c r="AX714" s="184">
        <f>IF($W714&gt;0,INDEX('CostModel Coef'!M$17:M$18,$W714),"")</f>
        <v>0</v>
      </c>
      <c r="AY714" s="184">
        <f>IF($W714&gt;0,INDEX('CostModel Coef'!N$17:N$18,$W714),"")</f>
        <v>0</v>
      </c>
      <c r="AZ714" s="184">
        <f>IF($W714&gt;0,INDEX('CostModel Coef'!O$17:O$18,$W714),"")</f>
        <v>-10.14</v>
      </c>
      <c r="BA714" s="184"/>
      <c r="BB714" s="116">
        <f t="shared" ref="BB714:BB735" si="119">IFERROR((AO714+AP714*AH714+IF(W714=1,AS714*AA714,AZ714)+IF(AB714,AV714,0)+IF(AC714,AW714,0)+AX714)*AK714,0)</f>
        <v>21.118000000000002</v>
      </c>
      <c r="BC714" s="116">
        <f t="shared" si="116"/>
        <v>0</v>
      </c>
      <c r="BD714" s="116">
        <f t="shared" si="117"/>
        <v>0</v>
      </c>
      <c r="BE714" s="210"/>
      <c r="BF714" s="196" t="str">
        <f t="shared" si="118"/>
        <v/>
      </c>
      <c r="BG714" s="210"/>
      <c r="BH714" s="210"/>
    </row>
    <row r="715" spans="1:60" hidden="1">
      <c r="A715" s="210" t="s">
        <v>3673</v>
      </c>
      <c r="B715" s="210" t="s">
        <v>1317</v>
      </c>
      <c r="C715" s="210" t="s">
        <v>1289</v>
      </c>
      <c r="D715" s="210" t="s">
        <v>1342</v>
      </c>
      <c r="E715" s="210" t="s">
        <v>129</v>
      </c>
      <c r="F715" s="210">
        <v>1</v>
      </c>
      <c r="G715" s="210">
        <v>1</v>
      </c>
      <c r="H715" s="210">
        <v>1</v>
      </c>
      <c r="I715" s="210">
        <v>68</v>
      </c>
      <c r="J715" s="210" t="s">
        <v>3674</v>
      </c>
      <c r="K715" s="210" t="s">
        <v>83</v>
      </c>
      <c r="L715" s="210">
        <v>68</v>
      </c>
      <c r="M715" s="210"/>
      <c r="N715" s="210" t="s">
        <v>1290</v>
      </c>
      <c r="O715" s="210"/>
      <c r="P715" s="210" t="s">
        <v>1799</v>
      </c>
      <c r="Q715" s="210" t="s">
        <v>129</v>
      </c>
      <c r="R715" s="210"/>
      <c r="S715" s="210" t="s">
        <v>111</v>
      </c>
      <c r="T715" s="210" t="s">
        <v>3675</v>
      </c>
      <c r="U715" s="115" t="s">
        <v>105</v>
      </c>
      <c r="V715" s="210" t="str">
        <f>IF(W715=0,"out of scope",(INDEX('CostModel Coef'!$C$17:$C$18,W715)))</f>
        <v>Elec</v>
      </c>
      <c r="W715" s="210">
        <v>2</v>
      </c>
      <c r="X715" s="210"/>
      <c r="Y715" s="116">
        <f>IFERROR(VLOOKUP(C715,LF_lamp!$A$8:$AI$68,35,0)*F715,0)</f>
        <v>9.69</v>
      </c>
      <c r="Z715" s="210"/>
      <c r="AA715" s="229">
        <f>VLOOKUP(D715,LF_Ballast!$A$8:$N$220,14,FALSE)</f>
        <v>1.0249999999999999</v>
      </c>
      <c r="AB715" s="229" t="b">
        <f>VLOOKUP(D715,LF_Ballast!$A$8:$I$220,9,FALSE)="Dimming"</f>
        <v>0</v>
      </c>
      <c r="AC715" s="229" t="b">
        <f>VLOOKUP(D715,LF_Ballast!$A$8:$I$220,4,FALSE)="PS"</f>
        <v>0</v>
      </c>
      <c r="AD715" s="210"/>
      <c r="AE715" s="210">
        <f t="shared" si="111"/>
        <v>1</v>
      </c>
      <c r="AF715" s="184">
        <f t="shared" si="112"/>
        <v>0</v>
      </c>
      <c r="AG715" s="184">
        <f t="shared" si="113"/>
        <v>0</v>
      </c>
      <c r="AH715" s="184">
        <f>VLOOKUP($C715,LF_lamp!$A$8:$H$68,8,FALSE)*AE715</f>
        <v>59</v>
      </c>
      <c r="AI715" s="184">
        <f>VLOOKUP($C715,LF_lamp!$A$8:$H$68,8,FALSE)*AF715</f>
        <v>0</v>
      </c>
      <c r="AJ715" s="184">
        <f>VLOOKUP($C715,LF_lamp!$A$8:$H$68,8,FALSE)*AG715</f>
        <v>0</v>
      </c>
      <c r="AK715" s="184">
        <f t="shared" si="110"/>
        <v>1</v>
      </c>
      <c r="AL715" s="184">
        <f t="shared" si="114"/>
        <v>0</v>
      </c>
      <c r="AM715" s="184">
        <f t="shared" si="115"/>
        <v>0</v>
      </c>
      <c r="AN715" s="184"/>
      <c r="AO715" s="184">
        <f>IF($W715&gt;0,INDEX('CostModel Coef'!D$17:D$18,$W715),"")</f>
        <v>21.92</v>
      </c>
      <c r="AP715" s="184">
        <f>IF($W715&gt;0,INDEX('CostModel Coef'!E$17:E$18,$W715),"")</f>
        <v>0.161</v>
      </c>
      <c r="AQ715" s="184">
        <f>IF($W715&gt;0,INDEX('CostModel Coef'!F$17:F$18,$W715),"")</f>
        <v>19</v>
      </c>
      <c r="AR715" s="184">
        <f>IF($W715&gt;0,INDEX('CostModel Coef'!G$17:G$18,$W715),"")</f>
        <v>116</v>
      </c>
      <c r="AS715" s="184">
        <f>IF($W715&gt;0,INDEX('CostModel Coef'!H$17:H$18,$W715),"")</f>
        <v>-11.27</v>
      </c>
      <c r="AT715" s="184">
        <f>IF($W715&gt;0,INDEX('CostModel Coef'!I$17:I$18,$W715),"")</f>
        <v>0.74</v>
      </c>
      <c r="AU715" s="184">
        <f>IF($W715&gt;0,INDEX('CostModel Coef'!J$17:J$18,$W715),"")</f>
        <v>1.18</v>
      </c>
      <c r="AV715" s="184">
        <f>IF($W715&gt;0,INDEX('CostModel Coef'!K$17:K$18,$W715),"")</f>
        <v>31.59</v>
      </c>
      <c r="AW715" s="184">
        <f>IF($W715&gt;0,INDEX('CostModel Coef'!L$17:L$18,$W715),"")</f>
        <v>17.190000000000001</v>
      </c>
      <c r="AX715" s="184">
        <f>IF($W715&gt;0,INDEX('CostModel Coef'!M$17:M$18,$W715),"")</f>
        <v>0</v>
      </c>
      <c r="AY715" s="184">
        <f>IF($W715&gt;0,INDEX('CostModel Coef'!N$17:N$18,$W715),"")</f>
        <v>0</v>
      </c>
      <c r="AZ715" s="184">
        <f>IF($W715&gt;0,INDEX('CostModel Coef'!O$17:O$18,$W715),"")</f>
        <v>-10.14</v>
      </c>
      <c r="BA715" s="184"/>
      <c r="BB715" s="116">
        <f t="shared" si="119"/>
        <v>21.279000000000003</v>
      </c>
      <c r="BC715" s="116">
        <f t="shared" si="116"/>
        <v>0</v>
      </c>
      <c r="BD715" s="116">
        <f t="shared" si="117"/>
        <v>0</v>
      </c>
      <c r="BE715" s="210"/>
      <c r="BF715" s="196">
        <f t="shared" si="118"/>
        <v>30.97</v>
      </c>
      <c r="BG715" s="210"/>
      <c r="BH715" s="210"/>
    </row>
    <row r="716" spans="1:60" hidden="1">
      <c r="A716" s="210" t="s">
        <v>3676</v>
      </c>
      <c r="B716" s="210" t="s">
        <v>203</v>
      </c>
      <c r="C716" s="210" t="s">
        <v>1289</v>
      </c>
      <c r="D716" s="210" t="s">
        <v>1409</v>
      </c>
      <c r="E716" s="210" t="s">
        <v>129</v>
      </c>
      <c r="F716" s="210">
        <v>2</v>
      </c>
      <c r="G716" s="210">
        <v>1</v>
      </c>
      <c r="H716" s="210">
        <v>2</v>
      </c>
      <c r="I716" s="210">
        <v>109</v>
      </c>
      <c r="J716" s="210" t="s">
        <v>3677</v>
      </c>
      <c r="K716" s="210" t="s">
        <v>83</v>
      </c>
      <c r="L716" s="210">
        <v>109</v>
      </c>
      <c r="M716" s="210"/>
      <c r="N716" s="210" t="s">
        <v>1290</v>
      </c>
      <c r="O716" s="210"/>
      <c r="P716" s="210" t="s">
        <v>1799</v>
      </c>
      <c r="Q716" s="210" t="s">
        <v>129</v>
      </c>
      <c r="R716" s="210"/>
      <c r="S716" s="210" t="s">
        <v>111</v>
      </c>
      <c r="T716" s="210" t="s">
        <v>3678</v>
      </c>
      <c r="U716" s="115" t="s">
        <v>105</v>
      </c>
      <c r="V716" s="210" t="str">
        <f>IF(W716=0,"out of scope",(INDEX('CostModel Coef'!$C$17:$C$18,W716)))</f>
        <v>Elec</v>
      </c>
      <c r="W716" s="210">
        <v>2</v>
      </c>
      <c r="X716" s="210"/>
      <c r="Y716" s="116">
        <f>IFERROR(VLOOKUP(C716,LF_lamp!$A$8:$AI$68,35,0)*F716,0)</f>
        <v>19.38</v>
      </c>
      <c r="Z716" s="210"/>
      <c r="AA716" s="229">
        <f>VLOOKUP(D716,LF_Ballast!$A$8:$N$220,14,FALSE)</f>
        <v>0.9</v>
      </c>
      <c r="AB716" s="229" t="b">
        <f>VLOOKUP(D716,LF_Ballast!$A$8:$I$220,9,FALSE)="Dimming"</f>
        <v>0</v>
      </c>
      <c r="AC716" s="229" t="b">
        <f>VLOOKUP(D716,LF_Ballast!$A$8:$I$220,4,FALSE)="PS"</f>
        <v>0</v>
      </c>
      <c r="AD716" s="210"/>
      <c r="AE716" s="210">
        <f t="shared" si="111"/>
        <v>2</v>
      </c>
      <c r="AF716" s="184">
        <f t="shared" si="112"/>
        <v>0</v>
      </c>
      <c r="AG716" s="184">
        <f t="shared" si="113"/>
        <v>0</v>
      </c>
      <c r="AH716" s="184">
        <f>VLOOKUP($C716,LF_lamp!$A$8:$H$68,8,FALSE)*AE716</f>
        <v>118</v>
      </c>
      <c r="AI716" s="184">
        <f>VLOOKUP($C716,LF_lamp!$A$8:$H$68,8,FALSE)*AF716</f>
        <v>0</v>
      </c>
      <c r="AJ716" s="184">
        <f>VLOOKUP($C716,LF_lamp!$A$8:$H$68,8,FALSE)*AG716</f>
        <v>0</v>
      </c>
      <c r="AK716" s="184">
        <f t="shared" si="110"/>
        <v>1</v>
      </c>
      <c r="AL716" s="184">
        <f t="shared" si="114"/>
        <v>0</v>
      </c>
      <c r="AM716" s="184">
        <f t="shared" si="115"/>
        <v>0</v>
      </c>
      <c r="AN716" s="184"/>
      <c r="AO716" s="184">
        <f>IF($W716&gt;0,INDEX('CostModel Coef'!D$17:D$18,$W716),"")</f>
        <v>21.92</v>
      </c>
      <c r="AP716" s="184">
        <f>IF($W716&gt;0,INDEX('CostModel Coef'!E$17:E$18,$W716),"")</f>
        <v>0.161</v>
      </c>
      <c r="AQ716" s="184">
        <f>IF($W716&gt;0,INDEX('CostModel Coef'!F$17:F$18,$W716),"")</f>
        <v>19</v>
      </c>
      <c r="AR716" s="184">
        <f>IF($W716&gt;0,INDEX('CostModel Coef'!G$17:G$18,$W716),"")</f>
        <v>116</v>
      </c>
      <c r="AS716" s="184">
        <f>IF($W716&gt;0,INDEX('CostModel Coef'!H$17:H$18,$W716),"")</f>
        <v>-11.27</v>
      </c>
      <c r="AT716" s="184">
        <f>IF($W716&gt;0,INDEX('CostModel Coef'!I$17:I$18,$W716),"")</f>
        <v>0.74</v>
      </c>
      <c r="AU716" s="184">
        <f>IF($W716&gt;0,INDEX('CostModel Coef'!J$17:J$18,$W716),"")</f>
        <v>1.18</v>
      </c>
      <c r="AV716" s="184">
        <f>IF($W716&gt;0,INDEX('CostModel Coef'!K$17:K$18,$W716),"")</f>
        <v>31.59</v>
      </c>
      <c r="AW716" s="184">
        <f>IF($W716&gt;0,INDEX('CostModel Coef'!L$17:L$18,$W716),"")</f>
        <v>17.190000000000001</v>
      </c>
      <c r="AX716" s="184">
        <f>IF($W716&gt;0,INDEX('CostModel Coef'!M$17:M$18,$W716),"")</f>
        <v>0</v>
      </c>
      <c r="AY716" s="184">
        <f>IF($W716&gt;0,INDEX('CostModel Coef'!N$17:N$18,$W716),"")</f>
        <v>0</v>
      </c>
      <c r="AZ716" s="184">
        <f>IF($W716&gt;0,INDEX('CostModel Coef'!O$17:O$18,$W716),"")</f>
        <v>-10.14</v>
      </c>
      <c r="BA716" s="184"/>
      <c r="BB716" s="116">
        <f t="shared" si="119"/>
        <v>30.778000000000006</v>
      </c>
      <c r="BC716" s="116">
        <f t="shared" si="116"/>
        <v>0</v>
      </c>
      <c r="BD716" s="116">
        <f t="shared" si="117"/>
        <v>0</v>
      </c>
      <c r="BE716" s="210"/>
      <c r="BF716" s="196">
        <f t="shared" si="118"/>
        <v>50.16</v>
      </c>
      <c r="BG716" s="210"/>
      <c r="BH716" s="210"/>
    </row>
    <row r="717" spans="1:60" hidden="1">
      <c r="A717" s="210" t="s">
        <v>3679</v>
      </c>
      <c r="B717" s="210" t="s">
        <v>203</v>
      </c>
      <c r="C717" s="210" t="s">
        <v>1289</v>
      </c>
      <c r="D717" s="210" t="s">
        <v>1409</v>
      </c>
      <c r="E717" s="210" t="s">
        <v>129</v>
      </c>
      <c r="F717" s="210">
        <v>3</v>
      </c>
      <c r="G717" s="210">
        <v>2</v>
      </c>
      <c r="H717" s="210" t="s">
        <v>1857</v>
      </c>
      <c r="I717" s="210">
        <v>167</v>
      </c>
      <c r="J717" s="210" t="s">
        <v>3680</v>
      </c>
      <c r="K717" s="210" t="s">
        <v>83</v>
      </c>
      <c r="L717" s="210">
        <v>167</v>
      </c>
      <c r="M717" s="210"/>
      <c r="N717" s="210" t="s">
        <v>1290</v>
      </c>
      <c r="O717" s="210"/>
      <c r="P717" s="210" t="s">
        <v>1799</v>
      </c>
      <c r="Q717" s="210" t="s">
        <v>129</v>
      </c>
      <c r="R717" s="210"/>
      <c r="S717" s="210" t="s">
        <v>111</v>
      </c>
      <c r="T717" s="210" t="s">
        <v>3681</v>
      </c>
      <c r="U717" s="115" t="s">
        <v>105</v>
      </c>
      <c r="V717" s="210" t="str">
        <f>IF(W717=0,"out of scope",(INDEX('CostModel Coef'!$C$17:$C$18,W717)))</f>
        <v>Elec</v>
      </c>
      <c r="W717" s="210">
        <v>2</v>
      </c>
      <c r="X717" s="210"/>
      <c r="Y717" s="116">
        <f>IFERROR(VLOOKUP(C717,LF_lamp!$A$8:$AI$68,35,0)*F717,0)</f>
        <v>29.07</v>
      </c>
      <c r="Z717" s="210"/>
      <c r="AA717" s="229">
        <f>VLOOKUP(D717,LF_Ballast!$A$8:$N$220,14,FALSE)</f>
        <v>0.9</v>
      </c>
      <c r="AB717" s="229" t="b">
        <f>VLOOKUP(D717,LF_Ballast!$A$8:$I$220,9,FALSE)="Dimming"</f>
        <v>0</v>
      </c>
      <c r="AC717" s="229" t="b">
        <f>VLOOKUP(D717,LF_Ballast!$A$8:$I$220,4,FALSE)="PS"</f>
        <v>0</v>
      </c>
      <c r="AD717" s="210"/>
      <c r="AE717" s="210">
        <f t="shared" si="111"/>
        <v>1</v>
      </c>
      <c r="AF717" s="184">
        <f t="shared" si="112"/>
        <v>2</v>
      </c>
      <c r="AG717" s="184">
        <f t="shared" si="113"/>
        <v>0</v>
      </c>
      <c r="AH717" s="184">
        <f>VLOOKUP($C717,LF_lamp!$A$8:$H$68,8,FALSE)*AE717</f>
        <v>59</v>
      </c>
      <c r="AI717" s="184">
        <f>VLOOKUP($C717,LF_lamp!$A$8:$H$68,8,FALSE)*AF717</f>
        <v>118</v>
      </c>
      <c r="AJ717" s="184">
        <f>VLOOKUP($C717,LF_lamp!$A$8:$H$68,8,FALSE)*AG717</f>
        <v>0</v>
      </c>
      <c r="AK717" s="184">
        <f t="shared" si="110"/>
        <v>1</v>
      </c>
      <c r="AL717" s="184">
        <f t="shared" si="114"/>
        <v>1</v>
      </c>
      <c r="AM717" s="184">
        <f t="shared" si="115"/>
        <v>0</v>
      </c>
      <c r="AN717" s="184"/>
      <c r="AO717" s="184">
        <f>IF($W717&gt;0,INDEX('CostModel Coef'!D$17:D$18,$W717),"")</f>
        <v>21.92</v>
      </c>
      <c r="AP717" s="184">
        <f>IF($W717&gt;0,INDEX('CostModel Coef'!E$17:E$18,$W717),"")</f>
        <v>0.161</v>
      </c>
      <c r="AQ717" s="184">
        <f>IF($W717&gt;0,INDEX('CostModel Coef'!F$17:F$18,$W717),"")</f>
        <v>19</v>
      </c>
      <c r="AR717" s="184">
        <f>IF($W717&gt;0,INDEX('CostModel Coef'!G$17:G$18,$W717),"")</f>
        <v>116</v>
      </c>
      <c r="AS717" s="184">
        <f>IF($W717&gt;0,INDEX('CostModel Coef'!H$17:H$18,$W717),"")</f>
        <v>-11.27</v>
      </c>
      <c r="AT717" s="184">
        <f>IF($W717&gt;0,INDEX('CostModel Coef'!I$17:I$18,$W717),"")</f>
        <v>0.74</v>
      </c>
      <c r="AU717" s="184">
        <f>IF($W717&gt;0,INDEX('CostModel Coef'!J$17:J$18,$W717),"")</f>
        <v>1.18</v>
      </c>
      <c r="AV717" s="184">
        <f>IF($W717&gt;0,INDEX('CostModel Coef'!K$17:K$18,$W717),"")</f>
        <v>31.59</v>
      </c>
      <c r="AW717" s="184">
        <f>IF($W717&gt;0,INDEX('CostModel Coef'!L$17:L$18,$W717),"")</f>
        <v>17.190000000000001</v>
      </c>
      <c r="AX717" s="184">
        <f>IF($W717&gt;0,INDEX('CostModel Coef'!M$17:M$18,$W717),"")</f>
        <v>0</v>
      </c>
      <c r="AY717" s="184">
        <f>IF($W717&gt;0,INDEX('CostModel Coef'!N$17:N$18,$W717),"")</f>
        <v>0</v>
      </c>
      <c r="AZ717" s="184">
        <f>IF($W717&gt;0,INDEX('CostModel Coef'!O$17:O$18,$W717),"")</f>
        <v>-10.14</v>
      </c>
      <c r="BA717" s="184"/>
      <c r="BB717" s="116">
        <f t="shared" si="119"/>
        <v>21.279000000000003</v>
      </c>
      <c r="BC717" s="116">
        <f t="shared" si="116"/>
        <v>30.778000000000006</v>
      </c>
      <c r="BD717" s="116">
        <f t="shared" si="117"/>
        <v>0</v>
      </c>
      <c r="BE717" s="210"/>
      <c r="BF717" s="196">
        <f t="shared" si="118"/>
        <v>81.13</v>
      </c>
      <c r="BG717" s="210"/>
      <c r="BH717" s="210"/>
    </row>
    <row r="718" spans="1:60" s="213" customFormat="1">
      <c r="A718" s="213" t="s">
        <v>3682</v>
      </c>
      <c r="B718" s="213" t="s">
        <v>203</v>
      </c>
      <c r="C718" s="213" t="s">
        <v>1289</v>
      </c>
      <c r="D718" s="213" t="s">
        <v>1409</v>
      </c>
      <c r="E718" s="213" t="s">
        <v>129</v>
      </c>
      <c r="F718" s="213">
        <v>4</v>
      </c>
      <c r="G718" s="213">
        <v>2</v>
      </c>
      <c r="H718" s="213">
        <v>2</v>
      </c>
      <c r="I718" s="213">
        <v>219</v>
      </c>
      <c r="J718" s="213" t="s">
        <v>3683</v>
      </c>
      <c r="K718" s="213" t="s">
        <v>83</v>
      </c>
      <c r="L718" s="213">
        <v>219</v>
      </c>
      <c r="N718" s="213" t="s">
        <v>1290</v>
      </c>
      <c r="P718" s="213" t="s">
        <v>1799</v>
      </c>
      <c r="Q718" s="213" t="s">
        <v>129</v>
      </c>
      <c r="S718" s="213" t="s">
        <v>111</v>
      </c>
      <c r="T718" s="213" t="s">
        <v>3684</v>
      </c>
      <c r="U718" s="216" t="s">
        <v>105</v>
      </c>
      <c r="V718" s="213" t="str">
        <f>IF(W718=0,"out of scope",(INDEX('CostModel Coef'!$C$17:$C$18,W718)))</f>
        <v>Elec</v>
      </c>
      <c r="W718" s="213">
        <v>2</v>
      </c>
      <c r="Y718" s="217">
        <f>IFERROR(VLOOKUP(C718,LF_lamp!$A$8:$AI$68,35,0)*F718,0)</f>
        <v>38.76</v>
      </c>
      <c r="AA718" s="218">
        <f>VLOOKUP(D718,LF_Ballast!$A$8:$N$220,14,FALSE)</f>
        <v>0.9</v>
      </c>
      <c r="AB718" s="218" t="b">
        <f>VLOOKUP(D718,LF_Ballast!$A$8:$I$220,9,FALSE)="Dimming"</f>
        <v>0</v>
      </c>
      <c r="AC718" s="218" t="b">
        <f>VLOOKUP(D718,LF_Ballast!$A$8:$I$220,4,FALSE)="PS"</f>
        <v>0</v>
      </c>
      <c r="AE718" s="213">
        <f t="shared" si="111"/>
        <v>2</v>
      </c>
      <c r="AF718" s="219">
        <f t="shared" si="112"/>
        <v>0</v>
      </c>
      <c r="AG718" s="219">
        <f t="shared" si="113"/>
        <v>0</v>
      </c>
      <c r="AH718" s="219">
        <f>VLOOKUP($C718,LF_lamp!$A$8:$H$68,8,FALSE)*AE718</f>
        <v>118</v>
      </c>
      <c r="AI718" s="219">
        <f>VLOOKUP($C718,LF_lamp!$A$8:$H$68,8,FALSE)*AF718</f>
        <v>0</v>
      </c>
      <c r="AJ718" s="219">
        <f>VLOOKUP($C718,LF_lamp!$A$8:$H$68,8,FALSE)*AG718</f>
        <v>0</v>
      </c>
      <c r="AK718" s="219">
        <f t="shared" si="110"/>
        <v>2</v>
      </c>
      <c r="AL718" s="219">
        <f t="shared" si="114"/>
        <v>0</v>
      </c>
      <c r="AM718" s="219">
        <f t="shared" si="115"/>
        <v>0</v>
      </c>
      <c r="AN718" s="219"/>
      <c r="AO718" s="219">
        <f>IF($W718&gt;0,INDEX('CostModel Coef'!D$17:D$18,$W718),"")</f>
        <v>21.92</v>
      </c>
      <c r="AP718" s="219">
        <f>IF($W718&gt;0,INDEX('CostModel Coef'!E$17:E$18,$W718),"")</f>
        <v>0.161</v>
      </c>
      <c r="AQ718" s="219">
        <f>IF($W718&gt;0,INDEX('CostModel Coef'!F$17:F$18,$W718),"")</f>
        <v>19</v>
      </c>
      <c r="AR718" s="219">
        <f>IF($W718&gt;0,INDEX('CostModel Coef'!G$17:G$18,$W718),"")</f>
        <v>116</v>
      </c>
      <c r="AS718" s="219">
        <f>IF($W718&gt;0,INDEX('CostModel Coef'!H$17:H$18,$W718),"")</f>
        <v>-11.27</v>
      </c>
      <c r="AT718" s="219">
        <f>IF($W718&gt;0,INDEX('CostModel Coef'!I$17:I$18,$W718),"")</f>
        <v>0.74</v>
      </c>
      <c r="AU718" s="219">
        <f>IF($W718&gt;0,INDEX('CostModel Coef'!J$17:J$18,$W718),"")</f>
        <v>1.18</v>
      </c>
      <c r="AV718" s="219">
        <f>IF($W718&gt;0,INDEX('CostModel Coef'!K$17:K$18,$W718),"")</f>
        <v>31.59</v>
      </c>
      <c r="AW718" s="219">
        <f>IF($W718&gt;0,INDEX('CostModel Coef'!L$17:L$18,$W718),"")</f>
        <v>17.190000000000001</v>
      </c>
      <c r="AX718" s="219">
        <f>IF($W718&gt;0,INDEX('CostModel Coef'!M$17:M$18,$W718),"")</f>
        <v>0</v>
      </c>
      <c r="AY718" s="219">
        <f>IF($W718&gt;0,INDEX('CostModel Coef'!N$17:N$18,$W718),"")</f>
        <v>0</v>
      </c>
      <c r="AZ718" s="219">
        <f>IF($W718&gt;0,INDEX('CostModel Coef'!O$17:O$18,$W718),"")</f>
        <v>-10.14</v>
      </c>
      <c r="BA718" s="219"/>
      <c r="BB718" s="217">
        <f t="shared" si="119"/>
        <v>61.556000000000012</v>
      </c>
      <c r="BC718" s="217">
        <f t="shared" si="116"/>
        <v>0</v>
      </c>
      <c r="BD718" s="217">
        <f t="shared" si="117"/>
        <v>0</v>
      </c>
      <c r="BF718" s="220">
        <f t="shared" si="118"/>
        <v>100.32</v>
      </c>
    </row>
    <row r="719" spans="1:60" hidden="1">
      <c r="A719" s="210" t="s">
        <v>3685</v>
      </c>
      <c r="B719" s="210" t="s">
        <v>1317</v>
      </c>
      <c r="C719" s="210" t="s">
        <v>1289</v>
      </c>
      <c r="D719" s="210" t="s">
        <v>1409</v>
      </c>
      <c r="E719" s="210" t="s">
        <v>129</v>
      </c>
      <c r="F719" s="210">
        <v>6</v>
      </c>
      <c r="G719" s="210">
        <v>3</v>
      </c>
      <c r="H719" s="210">
        <v>2</v>
      </c>
      <c r="I719" s="210">
        <v>328</v>
      </c>
      <c r="J719" s="210" t="s">
        <v>3686</v>
      </c>
      <c r="K719" s="210" t="s">
        <v>83</v>
      </c>
      <c r="L719" s="210">
        <v>328</v>
      </c>
      <c r="M719" s="210"/>
      <c r="N719" s="210" t="s">
        <v>1290</v>
      </c>
      <c r="O719" s="210"/>
      <c r="P719" s="210" t="s">
        <v>1799</v>
      </c>
      <c r="Q719" s="210" t="s">
        <v>129</v>
      </c>
      <c r="R719" s="210"/>
      <c r="S719" s="210" t="s">
        <v>111</v>
      </c>
      <c r="T719" s="210" t="s">
        <v>3687</v>
      </c>
      <c r="U719" s="115" t="s">
        <v>105</v>
      </c>
      <c r="V719" s="210" t="str">
        <f>IF(W719=0,"out of scope",(INDEX('CostModel Coef'!$C$17:$C$18,W719)))</f>
        <v>Elec</v>
      </c>
      <c r="W719" s="210">
        <v>2</v>
      </c>
      <c r="X719" s="210"/>
      <c r="Y719" s="116">
        <f>IFERROR(VLOOKUP(C719,LF_lamp!$A$8:$AI$68,35,0)*F719,0)</f>
        <v>58.14</v>
      </c>
      <c r="Z719" s="210"/>
      <c r="AA719" s="229">
        <f>VLOOKUP(D719,LF_Ballast!$A$8:$N$220,14,FALSE)</f>
        <v>0.9</v>
      </c>
      <c r="AB719" s="229" t="b">
        <f>VLOOKUP(D719,LF_Ballast!$A$8:$I$220,9,FALSE)="Dimming"</f>
        <v>0</v>
      </c>
      <c r="AC719" s="229" t="b">
        <f>VLOOKUP(D719,LF_Ballast!$A$8:$I$220,4,FALSE)="PS"</f>
        <v>0</v>
      </c>
      <c r="AD719" s="210"/>
      <c r="AE719" s="210">
        <f t="shared" si="111"/>
        <v>2</v>
      </c>
      <c r="AF719" s="184">
        <f t="shared" si="112"/>
        <v>0</v>
      </c>
      <c r="AG719" s="184">
        <f t="shared" si="113"/>
        <v>0</v>
      </c>
      <c r="AH719" s="184">
        <f>VLOOKUP($C719,LF_lamp!$A$8:$H$68,8,FALSE)*AE719</f>
        <v>118</v>
      </c>
      <c r="AI719" s="184">
        <f>VLOOKUP($C719,LF_lamp!$A$8:$H$68,8,FALSE)*AF719</f>
        <v>0</v>
      </c>
      <c r="AJ719" s="184">
        <f>VLOOKUP($C719,LF_lamp!$A$8:$H$68,8,FALSE)*AG719</f>
        <v>0</v>
      </c>
      <c r="AK719" s="184">
        <f t="shared" si="110"/>
        <v>3</v>
      </c>
      <c r="AL719" s="184">
        <f t="shared" si="114"/>
        <v>0</v>
      </c>
      <c r="AM719" s="184">
        <f t="shared" si="115"/>
        <v>0</v>
      </c>
      <c r="AN719" s="184"/>
      <c r="AO719" s="184">
        <f>IF($W719&gt;0,INDEX('CostModel Coef'!D$17:D$18,$W719),"")</f>
        <v>21.92</v>
      </c>
      <c r="AP719" s="184">
        <f>IF($W719&gt;0,INDEX('CostModel Coef'!E$17:E$18,$W719),"")</f>
        <v>0.161</v>
      </c>
      <c r="AQ719" s="184">
        <f>IF($W719&gt;0,INDEX('CostModel Coef'!F$17:F$18,$W719),"")</f>
        <v>19</v>
      </c>
      <c r="AR719" s="184">
        <f>IF($W719&gt;0,INDEX('CostModel Coef'!G$17:G$18,$W719),"")</f>
        <v>116</v>
      </c>
      <c r="AS719" s="184">
        <f>IF($W719&gt;0,INDEX('CostModel Coef'!H$17:H$18,$W719),"")</f>
        <v>-11.27</v>
      </c>
      <c r="AT719" s="184">
        <f>IF($W719&gt;0,INDEX('CostModel Coef'!I$17:I$18,$W719),"")</f>
        <v>0.74</v>
      </c>
      <c r="AU719" s="184">
        <f>IF($W719&gt;0,INDEX('CostModel Coef'!J$17:J$18,$W719),"")</f>
        <v>1.18</v>
      </c>
      <c r="AV719" s="184">
        <f>IF($W719&gt;0,INDEX('CostModel Coef'!K$17:K$18,$W719),"")</f>
        <v>31.59</v>
      </c>
      <c r="AW719" s="184">
        <f>IF($W719&gt;0,INDEX('CostModel Coef'!L$17:L$18,$W719),"")</f>
        <v>17.190000000000001</v>
      </c>
      <c r="AX719" s="184">
        <f>IF($W719&gt;0,INDEX('CostModel Coef'!M$17:M$18,$W719),"")</f>
        <v>0</v>
      </c>
      <c r="AY719" s="184">
        <f>IF($W719&gt;0,INDEX('CostModel Coef'!N$17:N$18,$W719),"")</f>
        <v>0</v>
      </c>
      <c r="AZ719" s="184">
        <f>IF($W719&gt;0,INDEX('CostModel Coef'!O$17:O$18,$W719),"")</f>
        <v>-10.14</v>
      </c>
      <c r="BA719" s="184"/>
      <c r="BB719" s="116">
        <f t="shared" si="119"/>
        <v>92.334000000000017</v>
      </c>
      <c r="BC719" s="116">
        <f t="shared" si="116"/>
        <v>0</v>
      </c>
      <c r="BD719" s="116">
        <f t="shared" si="117"/>
        <v>0</v>
      </c>
      <c r="BE719" s="210"/>
      <c r="BF719" s="196">
        <f t="shared" si="118"/>
        <v>150.47</v>
      </c>
      <c r="BG719" s="210"/>
      <c r="BH719" s="210"/>
    </row>
    <row r="720" spans="1:60" hidden="1">
      <c r="A720" s="210" t="s">
        <v>3688</v>
      </c>
      <c r="B720" s="210" t="s">
        <v>203</v>
      </c>
      <c r="C720" s="210" t="s">
        <v>1289</v>
      </c>
      <c r="D720" s="210" t="s">
        <v>1409</v>
      </c>
      <c r="E720" s="210" t="s">
        <v>129</v>
      </c>
      <c r="F720" s="210">
        <v>1</v>
      </c>
      <c r="G720" s="210">
        <v>0.5</v>
      </c>
      <c r="H720" s="210">
        <v>2</v>
      </c>
      <c r="I720" s="210">
        <v>55</v>
      </c>
      <c r="J720" s="210" t="s">
        <v>3689</v>
      </c>
      <c r="K720" s="210" t="s">
        <v>83</v>
      </c>
      <c r="L720" s="210">
        <v>55</v>
      </c>
      <c r="M720" s="210"/>
      <c r="N720" s="210" t="s">
        <v>1290</v>
      </c>
      <c r="O720" s="210"/>
      <c r="P720" s="210" t="s">
        <v>1799</v>
      </c>
      <c r="Q720" s="210" t="s">
        <v>129</v>
      </c>
      <c r="R720" s="210"/>
      <c r="S720" s="210" t="s">
        <v>111</v>
      </c>
      <c r="T720" s="210" t="s">
        <v>3690</v>
      </c>
      <c r="U720" s="115" t="s">
        <v>105</v>
      </c>
      <c r="V720" s="210" t="str">
        <f>IF(W720=0,"out of scope",(INDEX('CostModel Coef'!$C$17:$C$18,W720)))</f>
        <v>Elec</v>
      </c>
      <c r="W720" s="210">
        <v>2</v>
      </c>
      <c r="X720" s="210"/>
      <c r="Y720" s="116">
        <f>IFERROR(VLOOKUP(C720,LF_lamp!$A$8:$AI$68,35,0)*F720,0)</f>
        <v>9.69</v>
      </c>
      <c r="Z720" s="210"/>
      <c r="AA720" s="229">
        <f>VLOOKUP(D720,LF_Ballast!$A$8:$N$220,14,FALSE)</f>
        <v>0.9</v>
      </c>
      <c r="AB720" s="229" t="b">
        <f>VLOOKUP(D720,LF_Ballast!$A$8:$I$220,9,FALSE)="Dimming"</f>
        <v>0</v>
      </c>
      <c r="AC720" s="229" t="b">
        <f>VLOOKUP(D720,LF_Ballast!$A$8:$I$220,4,FALSE)="PS"</f>
        <v>0</v>
      </c>
      <c r="AD720" s="210"/>
      <c r="AE720" s="210">
        <f t="shared" si="111"/>
        <v>2</v>
      </c>
      <c r="AF720" s="184">
        <f t="shared" si="112"/>
        <v>0</v>
      </c>
      <c r="AG720" s="184">
        <f t="shared" si="113"/>
        <v>0</v>
      </c>
      <c r="AH720" s="184">
        <f>VLOOKUP($C720,LF_lamp!$A$8:$H$68,8,FALSE)*AE720</f>
        <v>118</v>
      </c>
      <c r="AI720" s="184">
        <f>VLOOKUP($C720,LF_lamp!$A$8:$H$68,8,FALSE)*AF720</f>
        <v>0</v>
      </c>
      <c r="AJ720" s="184">
        <f>VLOOKUP($C720,LF_lamp!$A$8:$H$68,8,FALSE)*AG720</f>
        <v>0</v>
      </c>
      <c r="AK720" s="184">
        <f t="shared" si="110"/>
        <v>0.5</v>
      </c>
      <c r="AL720" s="184">
        <f t="shared" si="114"/>
        <v>0</v>
      </c>
      <c r="AM720" s="184">
        <f t="shared" si="115"/>
        <v>0</v>
      </c>
      <c r="AN720" s="184"/>
      <c r="AO720" s="184">
        <f>IF($W720&gt;0,INDEX('CostModel Coef'!D$17:D$18,$W720),"")</f>
        <v>21.92</v>
      </c>
      <c r="AP720" s="184">
        <f>IF($W720&gt;0,INDEX('CostModel Coef'!E$17:E$18,$W720),"")</f>
        <v>0.161</v>
      </c>
      <c r="AQ720" s="184">
        <f>IF($W720&gt;0,INDEX('CostModel Coef'!F$17:F$18,$W720),"")</f>
        <v>19</v>
      </c>
      <c r="AR720" s="184">
        <f>IF($W720&gt;0,INDEX('CostModel Coef'!G$17:G$18,$W720),"")</f>
        <v>116</v>
      </c>
      <c r="AS720" s="184">
        <f>IF($W720&gt;0,INDEX('CostModel Coef'!H$17:H$18,$W720),"")</f>
        <v>-11.27</v>
      </c>
      <c r="AT720" s="184">
        <f>IF($W720&gt;0,INDEX('CostModel Coef'!I$17:I$18,$W720),"")</f>
        <v>0.74</v>
      </c>
      <c r="AU720" s="184">
        <f>IF($W720&gt;0,INDEX('CostModel Coef'!J$17:J$18,$W720),"")</f>
        <v>1.18</v>
      </c>
      <c r="AV720" s="184">
        <f>IF($W720&gt;0,INDEX('CostModel Coef'!K$17:K$18,$W720),"")</f>
        <v>31.59</v>
      </c>
      <c r="AW720" s="184">
        <f>IF($W720&gt;0,INDEX('CostModel Coef'!L$17:L$18,$W720),"")</f>
        <v>17.190000000000001</v>
      </c>
      <c r="AX720" s="184">
        <f>IF($W720&gt;0,INDEX('CostModel Coef'!M$17:M$18,$W720),"")</f>
        <v>0</v>
      </c>
      <c r="AY720" s="184">
        <f>IF($W720&gt;0,INDEX('CostModel Coef'!N$17:N$18,$W720),"")</f>
        <v>0</v>
      </c>
      <c r="AZ720" s="184">
        <f>IF($W720&gt;0,INDEX('CostModel Coef'!O$17:O$18,$W720),"")</f>
        <v>-10.14</v>
      </c>
      <c r="BA720" s="184"/>
      <c r="BB720" s="116">
        <f t="shared" si="119"/>
        <v>15.389000000000003</v>
      </c>
      <c r="BC720" s="116">
        <f t="shared" si="116"/>
        <v>0</v>
      </c>
      <c r="BD720" s="116">
        <f t="shared" si="117"/>
        <v>0</v>
      </c>
      <c r="BE720" s="210"/>
      <c r="BF720" s="196">
        <f t="shared" si="118"/>
        <v>25.08</v>
      </c>
      <c r="BG720" s="210"/>
      <c r="BH720" s="210"/>
    </row>
    <row r="721" spans="1:60" hidden="1">
      <c r="A721" s="210" t="s">
        <v>3691</v>
      </c>
      <c r="B721" s="210" t="s">
        <v>1317</v>
      </c>
      <c r="C721" s="210" t="s">
        <v>1289</v>
      </c>
      <c r="D721" s="210" t="s">
        <v>1409</v>
      </c>
      <c r="E721" s="210" t="s">
        <v>129</v>
      </c>
      <c r="F721" s="210">
        <v>1</v>
      </c>
      <c r="G721" s="210">
        <v>1</v>
      </c>
      <c r="H721" s="210">
        <v>1</v>
      </c>
      <c r="I721" s="210">
        <v>58</v>
      </c>
      <c r="J721" s="210" t="s">
        <v>3692</v>
      </c>
      <c r="K721" s="210" t="s">
        <v>83</v>
      </c>
      <c r="L721" s="210">
        <v>58</v>
      </c>
      <c r="M721" s="210"/>
      <c r="N721" s="210" t="s">
        <v>1290</v>
      </c>
      <c r="O721" s="210"/>
      <c r="P721" s="210" t="s">
        <v>1799</v>
      </c>
      <c r="Q721" s="210" t="s">
        <v>129</v>
      </c>
      <c r="R721" s="210"/>
      <c r="S721" s="210" t="s">
        <v>111</v>
      </c>
      <c r="T721" s="210" t="s">
        <v>3693</v>
      </c>
      <c r="U721" s="115" t="s">
        <v>105</v>
      </c>
      <c r="V721" s="210" t="str">
        <f>IF(W721=0,"out of scope",(INDEX('CostModel Coef'!$C$17:$C$18,W721)))</f>
        <v>Elec</v>
      </c>
      <c r="W721" s="210">
        <v>2</v>
      </c>
      <c r="X721" s="210"/>
      <c r="Y721" s="116">
        <f>IFERROR(VLOOKUP(C721,LF_lamp!$A$8:$AI$68,35,0)*F721,0)</f>
        <v>9.69</v>
      </c>
      <c r="Z721" s="210"/>
      <c r="AA721" s="229">
        <f>VLOOKUP(D721,LF_Ballast!$A$8:$N$220,14,FALSE)</f>
        <v>0.9</v>
      </c>
      <c r="AB721" s="229" t="b">
        <f>VLOOKUP(D721,LF_Ballast!$A$8:$I$220,9,FALSE)="Dimming"</f>
        <v>0</v>
      </c>
      <c r="AC721" s="229" t="b">
        <f>VLOOKUP(D721,LF_Ballast!$A$8:$I$220,4,FALSE)="PS"</f>
        <v>0</v>
      </c>
      <c r="AD721" s="210"/>
      <c r="AE721" s="210">
        <f t="shared" si="111"/>
        <v>1</v>
      </c>
      <c r="AF721" s="184">
        <f t="shared" si="112"/>
        <v>0</v>
      </c>
      <c r="AG721" s="184">
        <f t="shared" si="113"/>
        <v>0</v>
      </c>
      <c r="AH721" s="184">
        <f>VLOOKUP($C721,LF_lamp!$A$8:$H$68,8,FALSE)*AE721</f>
        <v>59</v>
      </c>
      <c r="AI721" s="184">
        <f>VLOOKUP($C721,LF_lamp!$A$8:$H$68,8,FALSE)*AF721</f>
        <v>0</v>
      </c>
      <c r="AJ721" s="184">
        <f>VLOOKUP($C721,LF_lamp!$A$8:$H$68,8,FALSE)*AG721</f>
        <v>0</v>
      </c>
      <c r="AK721" s="184">
        <f t="shared" ref="AK721:AK736" si="120">IF(ISNUMBER($H721),$G721,1)</f>
        <v>1</v>
      </c>
      <c r="AL721" s="184">
        <f t="shared" si="114"/>
        <v>0</v>
      </c>
      <c r="AM721" s="184">
        <f t="shared" si="115"/>
        <v>0</v>
      </c>
      <c r="AN721" s="184"/>
      <c r="AO721" s="184">
        <f>IF($W721&gt;0,INDEX('CostModel Coef'!D$17:D$18,$W721),"")</f>
        <v>21.92</v>
      </c>
      <c r="AP721" s="184">
        <f>IF($W721&gt;0,INDEX('CostModel Coef'!E$17:E$18,$W721),"")</f>
        <v>0.161</v>
      </c>
      <c r="AQ721" s="184">
        <f>IF($W721&gt;0,INDEX('CostModel Coef'!F$17:F$18,$W721),"")</f>
        <v>19</v>
      </c>
      <c r="AR721" s="184">
        <f>IF($W721&gt;0,INDEX('CostModel Coef'!G$17:G$18,$W721),"")</f>
        <v>116</v>
      </c>
      <c r="AS721" s="184">
        <f>IF($W721&gt;0,INDEX('CostModel Coef'!H$17:H$18,$W721),"")</f>
        <v>-11.27</v>
      </c>
      <c r="AT721" s="184">
        <f>IF($W721&gt;0,INDEX('CostModel Coef'!I$17:I$18,$W721),"")</f>
        <v>0.74</v>
      </c>
      <c r="AU721" s="184">
        <f>IF($W721&gt;0,INDEX('CostModel Coef'!J$17:J$18,$W721),"")</f>
        <v>1.18</v>
      </c>
      <c r="AV721" s="184">
        <f>IF($W721&gt;0,INDEX('CostModel Coef'!K$17:K$18,$W721),"")</f>
        <v>31.59</v>
      </c>
      <c r="AW721" s="184">
        <f>IF($W721&gt;0,INDEX('CostModel Coef'!L$17:L$18,$W721),"")</f>
        <v>17.190000000000001</v>
      </c>
      <c r="AX721" s="184">
        <f>IF($W721&gt;0,INDEX('CostModel Coef'!M$17:M$18,$W721),"")</f>
        <v>0</v>
      </c>
      <c r="AY721" s="184">
        <f>IF($W721&gt;0,INDEX('CostModel Coef'!N$17:N$18,$W721),"")</f>
        <v>0</v>
      </c>
      <c r="AZ721" s="184">
        <f>IF($W721&gt;0,INDEX('CostModel Coef'!O$17:O$18,$W721),"")</f>
        <v>-10.14</v>
      </c>
      <c r="BA721" s="184"/>
      <c r="BB721" s="116">
        <f t="shared" si="119"/>
        <v>21.279000000000003</v>
      </c>
      <c r="BC721" s="116">
        <f t="shared" si="116"/>
        <v>0</v>
      </c>
      <c r="BD721" s="116">
        <f t="shared" si="117"/>
        <v>0</v>
      </c>
      <c r="BE721" s="210"/>
      <c r="BF721" s="196">
        <f t="shared" si="118"/>
        <v>30.97</v>
      </c>
      <c r="BG721" s="210"/>
      <c r="BH721" s="210"/>
    </row>
    <row r="722" spans="1:60" s="213" customFormat="1">
      <c r="A722" s="213" t="s">
        <v>3694</v>
      </c>
      <c r="B722" s="213" t="s">
        <v>587</v>
      </c>
      <c r="C722" s="213" t="s">
        <v>1289</v>
      </c>
      <c r="D722" s="213" t="s">
        <v>1491</v>
      </c>
      <c r="E722" s="213" t="s">
        <v>129</v>
      </c>
      <c r="F722" s="213">
        <v>4</v>
      </c>
      <c r="G722" s="213">
        <v>2</v>
      </c>
      <c r="H722" s="213">
        <v>2</v>
      </c>
      <c r="I722" s="213">
        <v>167</v>
      </c>
      <c r="J722" s="213" t="s">
        <v>1833</v>
      </c>
      <c r="K722" s="213" t="s">
        <v>83</v>
      </c>
      <c r="L722" s="213">
        <v>167</v>
      </c>
      <c r="N722" s="213" t="s">
        <v>1290</v>
      </c>
      <c r="P722" s="213" t="s">
        <v>1799</v>
      </c>
      <c r="Q722" s="213" t="s">
        <v>129</v>
      </c>
      <c r="S722" s="213" t="s">
        <v>111</v>
      </c>
      <c r="T722" s="213" t="s">
        <v>3695</v>
      </c>
      <c r="U722" s="216" t="s">
        <v>105</v>
      </c>
      <c r="V722" s="213" t="str">
        <f>IF(W722=0,"out of scope",(INDEX('CostModel Coef'!$C$17:$C$18,W722)))</f>
        <v>Elec</v>
      </c>
      <c r="W722" s="213">
        <v>2</v>
      </c>
      <c r="Y722" s="217">
        <f>IFERROR(VLOOKUP(C722,LF_lamp!$A$8:$AI$68,35,0)*F722,0)</f>
        <v>38.76</v>
      </c>
      <c r="AA722" s="218">
        <f>VLOOKUP(D722,LF_Ballast!$A$8:$N$220,14,FALSE)</f>
        <v>0.82499999999999996</v>
      </c>
      <c r="AB722" s="218" t="b">
        <f>VLOOKUP(D722,LF_Ballast!$A$8:$I$220,9,FALSE)="Dimming"</f>
        <v>0</v>
      </c>
      <c r="AC722" s="218" t="b">
        <f>VLOOKUP(D722,LF_Ballast!$A$8:$I$220,4,FALSE)="PS"</f>
        <v>0</v>
      </c>
      <c r="AE722" s="213">
        <f t="shared" si="111"/>
        <v>2</v>
      </c>
      <c r="AF722" s="219">
        <f t="shared" si="112"/>
        <v>0</v>
      </c>
      <c r="AG722" s="219">
        <f t="shared" si="113"/>
        <v>0</v>
      </c>
      <c r="AH722" s="219">
        <f>VLOOKUP($C722,LF_lamp!$A$8:$H$68,8,FALSE)*AE722</f>
        <v>118</v>
      </c>
      <c r="AI722" s="219">
        <f>VLOOKUP($C722,LF_lamp!$A$8:$H$68,8,FALSE)*AF722</f>
        <v>0</v>
      </c>
      <c r="AJ722" s="219">
        <f>VLOOKUP($C722,LF_lamp!$A$8:$H$68,8,FALSE)*AG722</f>
        <v>0</v>
      </c>
      <c r="AK722" s="219">
        <f t="shared" si="120"/>
        <v>2</v>
      </c>
      <c r="AL722" s="219">
        <f t="shared" si="114"/>
        <v>0</v>
      </c>
      <c r="AM722" s="219">
        <f t="shared" si="115"/>
        <v>0</v>
      </c>
      <c r="AN722" s="219"/>
      <c r="AO722" s="219">
        <f>IF($W722&gt;0,INDEX('CostModel Coef'!D$17:D$18,$W722),"")</f>
        <v>21.92</v>
      </c>
      <c r="AP722" s="219">
        <f>IF($W722&gt;0,INDEX('CostModel Coef'!E$17:E$18,$W722),"")</f>
        <v>0.161</v>
      </c>
      <c r="AQ722" s="219">
        <f>IF($W722&gt;0,INDEX('CostModel Coef'!F$17:F$18,$W722),"")</f>
        <v>19</v>
      </c>
      <c r="AR722" s="219">
        <f>IF($W722&gt;0,INDEX('CostModel Coef'!G$17:G$18,$W722),"")</f>
        <v>116</v>
      </c>
      <c r="AS722" s="219">
        <f>IF($W722&gt;0,INDEX('CostModel Coef'!H$17:H$18,$W722),"")</f>
        <v>-11.27</v>
      </c>
      <c r="AT722" s="219">
        <f>IF($W722&gt;0,INDEX('CostModel Coef'!I$17:I$18,$W722),"")</f>
        <v>0.74</v>
      </c>
      <c r="AU722" s="219">
        <f>IF($W722&gt;0,INDEX('CostModel Coef'!J$17:J$18,$W722),"")</f>
        <v>1.18</v>
      </c>
      <c r="AV722" s="219">
        <f>IF($W722&gt;0,INDEX('CostModel Coef'!K$17:K$18,$W722),"")</f>
        <v>31.59</v>
      </c>
      <c r="AW722" s="219">
        <f>IF($W722&gt;0,INDEX('CostModel Coef'!L$17:L$18,$W722),"")</f>
        <v>17.190000000000001</v>
      </c>
      <c r="AX722" s="219">
        <f>IF($W722&gt;0,INDEX('CostModel Coef'!M$17:M$18,$W722),"")</f>
        <v>0</v>
      </c>
      <c r="AY722" s="219">
        <f>IF($W722&gt;0,INDEX('CostModel Coef'!N$17:N$18,$W722),"")</f>
        <v>0</v>
      </c>
      <c r="AZ722" s="219">
        <f>IF($W722&gt;0,INDEX('CostModel Coef'!O$17:O$18,$W722),"")</f>
        <v>-10.14</v>
      </c>
      <c r="BA722" s="219"/>
      <c r="BB722" s="217">
        <f t="shared" si="119"/>
        <v>61.556000000000012</v>
      </c>
      <c r="BC722" s="217">
        <f t="shared" si="116"/>
        <v>0</v>
      </c>
      <c r="BD722" s="217">
        <f t="shared" si="117"/>
        <v>0</v>
      </c>
      <c r="BF722" s="220">
        <f t="shared" si="118"/>
        <v>100.32</v>
      </c>
    </row>
    <row r="723" spans="1:60" hidden="1">
      <c r="A723" s="210" t="s">
        <v>3696</v>
      </c>
      <c r="B723" s="210" t="s">
        <v>203</v>
      </c>
      <c r="C723" s="210" t="s">
        <v>1289</v>
      </c>
      <c r="D723" s="210" t="s">
        <v>1491</v>
      </c>
      <c r="E723" s="210" t="s">
        <v>129</v>
      </c>
      <c r="F723" s="210">
        <v>1</v>
      </c>
      <c r="G723" s="210">
        <v>0.5</v>
      </c>
      <c r="H723" s="210">
        <v>2</v>
      </c>
      <c r="I723" s="210">
        <v>49</v>
      </c>
      <c r="J723" s="210" t="s">
        <v>3697</v>
      </c>
      <c r="K723" s="210" t="s">
        <v>83</v>
      </c>
      <c r="L723" s="210">
        <v>49</v>
      </c>
      <c r="M723" s="210"/>
      <c r="N723" s="210" t="s">
        <v>1290</v>
      </c>
      <c r="O723" s="210"/>
      <c r="P723" s="210" t="s">
        <v>1799</v>
      </c>
      <c r="Q723" s="210" t="s">
        <v>129</v>
      </c>
      <c r="R723" s="210"/>
      <c r="S723" s="210" t="s">
        <v>111</v>
      </c>
      <c r="T723" s="210" t="s">
        <v>3698</v>
      </c>
      <c r="U723" s="115" t="s">
        <v>105</v>
      </c>
      <c r="V723" s="210" t="str">
        <f>IF(W723=0,"out of scope",(INDEX('CostModel Coef'!$C$17:$C$18,W723)))</f>
        <v>Elec</v>
      </c>
      <c r="W723" s="210">
        <v>2</v>
      </c>
      <c r="X723" s="210"/>
      <c r="Y723" s="116">
        <f>IFERROR(VLOOKUP(C723,LF_lamp!$A$8:$AI$68,35,0)*F723,0)</f>
        <v>9.69</v>
      </c>
      <c r="Z723" s="210"/>
      <c r="AA723" s="229">
        <f>VLOOKUP(D723,LF_Ballast!$A$8:$N$220,14,FALSE)</f>
        <v>0.82499999999999996</v>
      </c>
      <c r="AB723" s="229" t="b">
        <f>VLOOKUP(D723,LF_Ballast!$A$8:$I$220,9,FALSE)="Dimming"</f>
        <v>0</v>
      </c>
      <c r="AC723" s="229" t="b">
        <f>VLOOKUP(D723,LF_Ballast!$A$8:$I$220,4,FALSE)="PS"</f>
        <v>0</v>
      </c>
      <c r="AD723" s="210"/>
      <c r="AE723" s="210">
        <f t="shared" si="111"/>
        <v>2</v>
      </c>
      <c r="AF723" s="184">
        <f t="shared" si="112"/>
        <v>0</v>
      </c>
      <c r="AG723" s="184">
        <f t="shared" si="113"/>
        <v>0</v>
      </c>
      <c r="AH723" s="184">
        <f>VLOOKUP($C723,LF_lamp!$A$8:$H$68,8,FALSE)*AE723</f>
        <v>118</v>
      </c>
      <c r="AI723" s="184">
        <f>VLOOKUP($C723,LF_lamp!$A$8:$H$68,8,FALSE)*AF723</f>
        <v>0</v>
      </c>
      <c r="AJ723" s="184">
        <f>VLOOKUP($C723,LF_lamp!$A$8:$H$68,8,FALSE)*AG723</f>
        <v>0</v>
      </c>
      <c r="AK723" s="184">
        <f t="shared" si="120"/>
        <v>0.5</v>
      </c>
      <c r="AL723" s="184">
        <f t="shared" si="114"/>
        <v>0</v>
      </c>
      <c r="AM723" s="184">
        <f t="shared" si="115"/>
        <v>0</v>
      </c>
      <c r="AN723" s="184"/>
      <c r="AO723" s="184">
        <f>IF($W723&gt;0,INDEX('CostModel Coef'!D$17:D$18,$W723),"")</f>
        <v>21.92</v>
      </c>
      <c r="AP723" s="184">
        <f>IF($W723&gt;0,INDEX('CostModel Coef'!E$17:E$18,$W723),"")</f>
        <v>0.161</v>
      </c>
      <c r="AQ723" s="184">
        <f>IF($W723&gt;0,INDEX('CostModel Coef'!F$17:F$18,$W723),"")</f>
        <v>19</v>
      </c>
      <c r="AR723" s="184">
        <f>IF($W723&gt;0,INDEX('CostModel Coef'!G$17:G$18,$W723),"")</f>
        <v>116</v>
      </c>
      <c r="AS723" s="184">
        <f>IF($W723&gt;0,INDEX('CostModel Coef'!H$17:H$18,$W723),"")</f>
        <v>-11.27</v>
      </c>
      <c r="AT723" s="184">
        <f>IF($W723&gt;0,INDEX('CostModel Coef'!I$17:I$18,$W723),"")</f>
        <v>0.74</v>
      </c>
      <c r="AU723" s="184">
        <f>IF($W723&gt;0,INDEX('CostModel Coef'!J$17:J$18,$W723),"")</f>
        <v>1.18</v>
      </c>
      <c r="AV723" s="184">
        <f>IF($W723&gt;0,INDEX('CostModel Coef'!K$17:K$18,$W723),"")</f>
        <v>31.59</v>
      </c>
      <c r="AW723" s="184">
        <f>IF($W723&gt;0,INDEX('CostModel Coef'!L$17:L$18,$W723),"")</f>
        <v>17.190000000000001</v>
      </c>
      <c r="AX723" s="184">
        <f>IF($W723&gt;0,INDEX('CostModel Coef'!M$17:M$18,$W723),"")</f>
        <v>0</v>
      </c>
      <c r="AY723" s="184">
        <f>IF($W723&gt;0,INDEX('CostModel Coef'!N$17:N$18,$W723),"")</f>
        <v>0</v>
      </c>
      <c r="AZ723" s="184">
        <f>IF($W723&gt;0,INDEX('CostModel Coef'!O$17:O$18,$W723),"")</f>
        <v>-10.14</v>
      </c>
      <c r="BA723" s="184"/>
      <c r="BB723" s="116">
        <f t="shared" si="119"/>
        <v>15.389000000000003</v>
      </c>
      <c r="BC723" s="116">
        <f t="shared" si="116"/>
        <v>0</v>
      </c>
      <c r="BD723" s="116">
        <f t="shared" si="117"/>
        <v>0</v>
      </c>
      <c r="BE723" s="210"/>
      <c r="BF723" s="196">
        <f t="shared" si="118"/>
        <v>25.08</v>
      </c>
      <c r="BG723" s="210"/>
      <c r="BH723" s="210"/>
    </row>
    <row r="724" spans="1:60" hidden="1">
      <c r="A724" s="210" t="s">
        <v>3699</v>
      </c>
      <c r="B724" s="210" t="s">
        <v>1317</v>
      </c>
      <c r="C724" s="210" t="s">
        <v>1289</v>
      </c>
      <c r="D724" s="210" t="s">
        <v>1491</v>
      </c>
      <c r="E724" s="210" t="s">
        <v>129</v>
      </c>
      <c r="F724" s="210">
        <v>1</v>
      </c>
      <c r="G724" s="210">
        <v>1</v>
      </c>
      <c r="H724" s="210">
        <v>1</v>
      </c>
      <c r="I724" s="210">
        <v>57</v>
      </c>
      <c r="J724" s="210" t="s">
        <v>3700</v>
      </c>
      <c r="K724" s="210" t="s">
        <v>83</v>
      </c>
      <c r="L724" s="210">
        <v>57</v>
      </c>
      <c r="M724" s="210"/>
      <c r="N724" s="210" t="s">
        <v>1290</v>
      </c>
      <c r="O724" s="210"/>
      <c r="P724" s="210" t="s">
        <v>1799</v>
      </c>
      <c r="Q724" s="210" t="s">
        <v>129</v>
      </c>
      <c r="R724" s="210"/>
      <c r="S724" s="210" t="s">
        <v>111</v>
      </c>
      <c r="T724" s="210" t="s">
        <v>3701</v>
      </c>
      <c r="U724" s="115" t="s">
        <v>105</v>
      </c>
      <c r="V724" s="210" t="str">
        <f>IF(W724=0,"out of scope",(INDEX('CostModel Coef'!$C$17:$C$18,W724)))</f>
        <v>Elec</v>
      </c>
      <c r="W724" s="210">
        <v>2</v>
      </c>
      <c r="X724" s="210"/>
      <c r="Y724" s="116">
        <f>IFERROR(VLOOKUP(C724,LF_lamp!$A$8:$AI$68,35,0)*F724,0)</f>
        <v>9.69</v>
      </c>
      <c r="Z724" s="210"/>
      <c r="AA724" s="229">
        <f>VLOOKUP(D724,LF_Ballast!$A$8:$N$220,14,FALSE)</f>
        <v>0.82499999999999996</v>
      </c>
      <c r="AB724" s="229" t="b">
        <f>VLOOKUP(D724,LF_Ballast!$A$8:$I$220,9,FALSE)="Dimming"</f>
        <v>0</v>
      </c>
      <c r="AC724" s="229" t="b">
        <f>VLOOKUP(D724,LF_Ballast!$A$8:$I$220,4,FALSE)="PS"</f>
        <v>0</v>
      </c>
      <c r="AD724" s="210"/>
      <c r="AE724" s="210">
        <f t="shared" si="111"/>
        <v>1</v>
      </c>
      <c r="AF724" s="184">
        <f t="shared" si="112"/>
        <v>0</v>
      </c>
      <c r="AG724" s="184">
        <f t="shared" si="113"/>
        <v>0</v>
      </c>
      <c r="AH724" s="184">
        <f>VLOOKUP($C724,LF_lamp!$A$8:$H$68,8,FALSE)*AE724</f>
        <v>59</v>
      </c>
      <c r="AI724" s="184">
        <f>VLOOKUP($C724,LF_lamp!$A$8:$H$68,8,FALSE)*AF724</f>
        <v>0</v>
      </c>
      <c r="AJ724" s="184">
        <f>VLOOKUP($C724,LF_lamp!$A$8:$H$68,8,FALSE)*AG724</f>
        <v>0</v>
      </c>
      <c r="AK724" s="184">
        <f t="shared" si="120"/>
        <v>1</v>
      </c>
      <c r="AL724" s="184">
        <f t="shared" si="114"/>
        <v>0</v>
      </c>
      <c r="AM724" s="184">
        <f t="shared" si="115"/>
        <v>0</v>
      </c>
      <c r="AN724" s="184"/>
      <c r="AO724" s="184">
        <f>IF($W724&gt;0,INDEX('CostModel Coef'!D$17:D$18,$W724),"")</f>
        <v>21.92</v>
      </c>
      <c r="AP724" s="184">
        <f>IF($W724&gt;0,INDEX('CostModel Coef'!E$17:E$18,$W724),"")</f>
        <v>0.161</v>
      </c>
      <c r="AQ724" s="184">
        <f>IF($W724&gt;0,INDEX('CostModel Coef'!F$17:F$18,$W724),"")</f>
        <v>19</v>
      </c>
      <c r="AR724" s="184">
        <f>IF($W724&gt;0,INDEX('CostModel Coef'!G$17:G$18,$W724),"")</f>
        <v>116</v>
      </c>
      <c r="AS724" s="184">
        <f>IF($W724&gt;0,INDEX('CostModel Coef'!H$17:H$18,$W724),"")</f>
        <v>-11.27</v>
      </c>
      <c r="AT724" s="184">
        <f>IF($W724&gt;0,INDEX('CostModel Coef'!I$17:I$18,$W724),"")</f>
        <v>0.74</v>
      </c>
      <c r="AU724" s="184">
        <f>IF($W724&gt;0,INDEX('CostModel Coef'!J$17:J$18,$W724),"")</f>
        <v>1.18</v>
      </c>
      <c r="AV724" s="184">
        <f>IF($W724&gt;0,INDEX('CostModel Coef'!K$17:K$18,$W724),"")</f>
        <v>31.59</v>
      </c>
      <c r="AW724" s="184">
        <f>IF($W724&gt;0,INDEX('CostModel Coef'!L$17:L$18,$W724),"")</f>
        <v>17.190000000000001</v>
      </c>
      <c r="AX724" s="184">
        <f>IF($W724&gt;0,INDEX('CostModel Coef'!M$17:M$18,$W724),"")</f>
        <v>0</v>
      </c>
      <c r="AY724" s="184">
        <f>IF($W724&gt;0,INDEX('CostModel Coef'!N$17:N$18,$W724),"")</f>
        <v>0</v>
      </c>
      <c r="AZ724" s="184">
        <f>IF($W724&gt;0,INDEX('CostModel Coef'!O$17:O$18,$W724),"")</f>
        <v>-10.14</v>
      </c>
      <c r="BA724" s="184"/>
      <c r="BB724" s="116">
        <f t="shared" si="119"/>
        <v>21.279000000000003</v>
      </c>
      <c r="BC724" s="116">
        <f t="shared" si="116"/>
        <v>0</v>
      </c>
      <c r="BD724" s="116">
        <f t="shared" si="117"/>
        <v>0</v>
      </c>
      <c r="BE724" s="210"/>
      <c r="BF724" s="196">
        <f t="shared" si="118"/>
        <v>30.97</v>
      </c>
      <c r="BG724" s="210"/>
      <c r="BH724" s="210"/>
    </row>
    <row r="725" spans="1:60" hidden="1">
      <c r="A725" s="210" t="s">
        <v>3702</v>
      </c>
      <c r="B725" s="210" t="s">
        <v>3546</v>
      </c>
      <c r="C725" s="210" t="s">
        <v>1289</v>
      </c>
      <c r="D725" s="210" t="s">
        <v>1491</v>
      </c>
      <c r="E725" s="210" t="s">
        <v>129</v>
      </c>
      <c r="F725" s="210">
        <v>10</v>
      </c>
      <c r="G725" s="210">
        <v>3</v>
      </c>
      <c r="H725" s="210" t="s">
        <v>2494</v>
      </c>
      <c r="I725" s="210">
        <v>600</v>
      </c>
      <c r="J725" s="210"/>
      <c r="K725" s="210" t="s">
        <v>83</v>
      </c>
      <c r="L725" s="210">
        <v>600</v>
      </c>
      <c r="M725" s="210"/>
      <c r="N725" s="210" t="s">
        <v>117</v>
      </c>
      <c r="O725" s="210"/>
      <c r="P725" s="210" t="s">
        <v>1799</v>
      </c>
      <c r="Q725" s="210" t="s">
        <v>129</v>
      </c>
      <c r="R725" s="210"/>
      <c r="S725" s="210" t="s">
        <v>111</v>
      </c>
      <c r="T725" s="210" t="s">
        <v>3703</v>
      </c>
      <c r="U725" s="115" t="s">
        <v>105</v>
      </c>
      <c r="V725" s="210" t="str">
        <f>IF(W725=0,"out of scope",(INDEX('CostModel Coef'!$C$17:$C$18,W725)))</f>
        <v>Elec</v>
      </c>
      <c r="W725" s="210">
        <v>2</v>
      </c>
      <c r="X725" s="210"/>
      <c r="Y725" s="116">
        <f>IFERROR(VLOOKUP(C725,LF_lamp!$A$8:$AI$68,35,0)*F725,0)</f>
        <v>96.899999999999991</v>
      </c>
      <c r="Z725" s="210"/>
      <c r="AA725" s="229">
        <f>VLOOKUP(D725,LF_Ballast!$A$8:$N$220,14,FALSE)</f>
        <v>0.82499999999999996</v>
      </c>
      <c r="AB725" s="229" t="b">
        <f>VLOOKUP(D725,LF_Ballast!$A$8:$I$220,9,FALSE)="Dimming"</f>
        <v>0</v>
      </c>
      <c r="AC725" s="229" t="b">
        <f>VLOOKUP(D725,LF_Ballast!$A$8:$I$220,4,FALSE)="PS"</f>
        <v>0</v>
      </c>
      <c r="AD725" s="210"/>
      <c r="AE725" s="210">
        <f t="shared" si="111"/>
        <v>4</v>
      </c>
      <c r="AF725" s="184">
        <f t="shared" si="112"/>
        <v>4</v>
      </c>
      <c r="AG725" s="184">
        <f t="shared" si="113"/>
        <v>2</v>
      </c>
      <c r="AH725" s="184">
        <f>VLOOKUP($C725,LF_lamp!$A$8:$H$68,8,FALSE)*AE725</f>
        <v>236</v>
      </c>
      <c r="AI725" s="184">
        <f>VLOOKUP($C725,LF_lamp!$A$8:$H$68,8,FALSE)*AF725</f>
        <v>236</v>
      </c>
      <c r="AJ725" s="184">
        <f>VLOOKUP($C725,LF_lamp!$A$8:$H$68,8,FALSE)*AG725</f>
        <v>118</v>
      </c>
      <c r="AK725" s="184">
        <f t="shared" si="120"/>
        <v>1</v>
      </c>
      <c r="AL725" s="184">
        <f t="shared" si="114"/>
        <v>1</v>
      </c>
      <c r="AM725" s="184">
        <f t="shared" si="115"/>
        <v>1</v>
      </c>
      <c r="AN725" s="184"/>
      <c r="AO725" s="184">
        <f>IF($W725&gt;0,INDEX('CostModel Coef'!D$17:D$18,$W725),"")</f>
        <v>21.92</v>
      </c>
      <c r="AP725" s="184">
        <f>IF($W725&gt;0,INDEX('CostModel Coef'!E$17:E$18,$W725),"")</f>
        <v>0.161</v>
      </c>
      <c r="AQ725" s="184">
        <f>IF($W725&gt;0,INDEX('CostModel Coef'!F$17:F$18,$W725),"")</f>
        <v>19</v>
      </c>
      <c r="AR725" s="184">
        <f>IF($W725&gt;0,INDEX('CostModel Coef'!G$17:G$18,$W725),"")</f>
        <v>116</v>
      </c>
      <c r="AS725" s="184">
        <f>IF($W725&gt;0,INDEX('CostModel Coef'!H$17:H$18,$W725),"")</f>
        <v>-11.27</v>
      </c>
      <c r="AT725" s="184">
        <f>IF($W725&gt;0,INDEX('CostModel Coef'!I$17:I$18,$W725),"")</f>
        <v>0.74</v>
      </c>
      <c r="AU725" s="184">
        <f>IF($W725&gt;0,INDEX('CostModel Coef'!J$17:J$18,$W725),"")</f>
        <v>1.18</v>
      </c>
      <c r="AV725" s="184">
        <f>IF($W725&gt;0,INDEX('CostModel Coef'!K$17:K$18,$W725),"")</f>
        <v>31.59</v>
      </c>
      <c r="AW725" s="184">
        <f>IF($W725&gt;0,INDEX('CostModel Coef'!L$17:L$18,$W725),"")</f>
        <v>17.190000000000001</v>
      </c>
      <c r="AX725" s="184">
        <f>IF($W725&gt;0,INDEX('CostModel Coef'!M$17:M$18,$W725),"")</f>
        <v>0</v>
      </c>
      <c r="AY725" s="184">
        <f>IF($W725&gt;0,INDEX('CostModel Coef'!N$17:N$18,$W725),"")</f>
        <v>0</v>
      </c>
      <c r="AZ725" s="184">
        <f>IF($W725&gt;0,INDEX('CostModel Coef'!O$17:O$18,$W725),"")</f>
        <v>-10.14</v>
      </c>
      <c r="BA725" s="184"/>
      <c r="BB725" s="116">
        <f t="shared" si="119"/>
        <v>49.776000000000003</v>
      </c>
      <c r="BC725" s="116">
        <f t="shared" si="116"/>
        <v>49.776000000000003</v>
      </c>
      <c r="BD725" s="116">
        <f t="shared" si="117"/>
        <v>30.778000000000006</v>
      </c>
      <c r="BE725" s="210"/>
      <c r="BF725" s="196">
        <f t="shared" si="118"/>
        <v>227.23</v>
      </c>
      <c r="BG725" s="210"/>
      <c r="BH725" s="210"/>
    </row>
    <row r="726" spans="1:60" hidden="1">
      <c r="A726" s="210" t="s">
        <v>3704</v>
      </c>
      <c r="B726" s="210" t="s">
        <v>203</v>
      </c>
      <c r="C726" s="210" t="s">
        <v>1289</v>
      </c>
      <c r="D726" s="210" t="s">
        <v>1491</v>
      </c>
      <c r="E726" s="210" t="s">
        <v>129</v>
      </c>
      <c r="F726" s="210">
        <v>2</v>
      </c>
      <c r="G726" s="210">
        <v>1</v>
      </c>
      <c r="H726" s="210">
        <v>2</v>
      </c>
      <c r="I726" s="210">
        <v>98</v>
      </c>
      <c r="J726" s="210" t="s">
        <v>3705</v>
      </c>
      <c r="K726" s="210" t="s">
        <v>83</v>
      </c>
      <c r="L726" s="210">
        <v>98</v>
      </c>
      <c r="M726" s="210"/>
      <c r="N726" s="210" t="s">
        <v>1290</v>
      </c>
      <c r="O726" s="210"/>
      <c r="P726" s="210" t="s">
        <v>1799</v>
      </c>
      <c r="Q726" s="210" t="s">
        <v>129</v>
      </c>
      <c r="R726" s="210"/>
      <c r="S726" s="210" t="s">
        <v>111</v>
      </c>
      <c r="T726" s="210" t="s">
        <v>3706</v>
      </c>
      <c r="U726" s="115" t="s">
        <v>105</v>
      </c>
      <c r="V726" s="210" t="str">
        <f>IF(W726=0,"out of scope",(INDEX('CostModel Coef'!$C$17:$C$18,W726)))</f>
        <v>Elec</v>
      </c>
      <c r="W726" s="210">
        <v>2</v>
      </c>
      <c r="X726" s="210"/>
      <c r="Y726" s="116">
        <f>IFERROR(VLOOKUP(C726,LF_lamp!$A$8:$AI$68,35,0)*F726,0)</f>
        <v>19.38</v>
      </c>
      <c r="Z726" s="210"/>
      <c r="AA726" s="229">
        <f>VLOOKUP(D726,LF_Ballast!$A$8:$N$220,14,FALSE)</f>
        <v>0.82499999999999996</v>
      </c>
      <c r="AB726" s="229" t="b">
        <f>VLOOKUP(D726,LF_Ballast!$A$8:$I$220,9,FALSE)="Dimming"</f>
        <v>0</v>
      </c>
      <c r="AC726" s="229" t="b">
        <f>VLOOKUP(D726,LF_Ballast!$A$8:$I$220,4,FALSE)="PS"</f>
        <v>0</v>
      </c>
      <c r="AD726" s="210"/>
      <c r="AE726" s="210">
        <f t="shared" si="111"/>
        <v>2</v>
      </c>
      <c r="AF726" s="184">
        <f t="shared" si="112"/>
        <v>0</v>
      </c>
      <c r="AG726" s="184">
        <f t="shared" si="113"/>
        <v>0</v>
      </c>
      <c r="AH726" s="184">
        <f>VLOOKUP($C726,LF_lamp!$A$8:$H$68,8,FALSE)*AE726</f>
        <v>118</v>
      </c>
      <c r="AI726" s="184">
        <f>VLOOKUP($C726,LF_lamp!$A$8:$H$68,8,FALSE)*AF726</f>
        <v>0</v>
      </c>
      <c r="AJ726" s="184">
        <f>VLOOKUP($C726,LF_lamp!$A$8:$H$68,8,FALSE)*AG726</f>
        <v>0</v>
      </c>
      <c r="AK726" s="184">
        <f t="shared" si="120"/>
        <v>1</v>
      </c>
      <c r="AL726" s="184">
        <f t="shared" si="114"/>
        <v>0</v>
      </c>
      <c r="AM726" s="184">
        <f t="shared" si="115"/>
        <v>0</v>
      </c>
      <c r="AN726" s="184"/>
      <c r="AO726" s="184">
        <f>IF($W726&gt;0,INDEX('CostModel Coef'!D$17:D$18,$W726),"")</f>
        <v>21.92</v>
      </c>
      <c r="AP726" s="184">
        <f>IF($W726&gt;0,INDEX('CostModel Coef'!E$17:E$18,$W726),"")</f>
        <v>0.161</v>
      </c>
      <c r="AQ726" s="184">
        <f>IF($W726&gt;0,INDEX('CostModel Coef'!F$17:F$18,$W726),"")</f>
        <v>19</v>
      </c>
      <c r="AR726" s="184">
        <f>IF($W726&gt;0,INDEX('CostModel Coef'!G$17:G$18,$W726),"")</f>
        <v>116</v>
      </c>
      <c r="AS726" s="184">
        <f>IF($W726&gt;0,INDEX('CostModel Coef'!H$17:H$18,$W726),"")</f>
        <v>-11.27</v>
      </c>
      <c r="AT726" s="184">
        <f>IF($W726&gt;0,INDEX('CostModel Coef'!I$17:I$18,$W726),"")</f>
        <v>0.74</v>
      </c>
      <c r="AU726" s="184">
        <f>IF($W726&gt;0,INDEX('CostModel Coef'!J$17:J$18,$W726),"")</f>
        <v>1.18</v>
      </c>
      <c r="AV726" s="184">
        <f>IF($W726&gt;0,INDEX('CostModel Coef'!K$17:K$18,$W726),"")</f>
        <v>31.59</v>
      </c>
      <c r="AW726" s="184">
        <f>IF($W726&gt;0,INDEX('CostModel Coef'!L$17:L$18,$W726),"")</f>
        <v>17.190000000000001</v>
      </c>
      <c r="AX726" s="184">
        <f>IF($W726&gt;0,INDEX('CostModel Coef'!M$17:M$18,$W726),"")</f>
        <v>0</v>
      </c>
      <c r="AY726" s="184">
        <f>IF($W726&gt;0,INDEX('CostModel Coef'!N$17:N$18,$W726),"")</f>
        <v>0</v>
      </c>
      <c r="AZ726" s="184">
        <f>IF($W726&gt;0,INDEX('CostModel Coef'!O$17:O$18,$W726),"")</f>
        <v>-10.14</v>
      </c>
      <c r="BA726" s="184"/>
      <c r="BB726" s="116">
        <f t="shared" si="119"/>
        <v>30.778000000000006</v>
      </c>
      <c r="BC726" s="116">
        <f t="shared" si="116"/>
        <v>0</v>
      </c>
      <c r="BD726" s="116">
        <f t="shared" si="117"/>
        <v>0</v>
      </c>
      <c r="BE726" s="210"/>
      <c r="BF726" s="196">
        <f t="shared" si="118"/>
        <v>50.16</v>
      </c>
      <c r="BG726" s="210"/>
      <c r="BH726" s="210"/>
    </row>
    <row r="727" spans="1:60" hidden="1">
      <c r="A727" s="210" t="s">
        <v>3707</v>
      </c>
      <c r="B727" s="210" t="s">
        <v>1317</v>
      </c>
      <c r="C727" s="210" t="s">
        <v>1289</v>
      </c>
      <c r="D727" s="210" t="s">
        <v>1559</v>
      </c>
      <c r="E727" s="210" t="s">
        <v>129</v>
      </c>
      <c r="F727" s="210">
        <v>1</v>
      </c>
      <c r="G727" s="210">
        <v>1</v>
      </c>
      <c r="H727" s="210">
        <v>1</v>
      </c>
      <c r="I727" s="210">
        <v>71</v>
      </c>
      <c r="J727" s="210" t="s">
        <v>3708</v>
      </c>
      <c r="K727" s="210" t="s">
        <v>83</v>
      </c>
      <c r="L727" s="210">
        <v>71</v>
      </c>
      <c r="M727" s="210"/>
      <c r="N727" s="210" t="s">
        <v>1290</v>
      </c>
      <c r="O727" s="210"/>
      <c r="P727" s="210" t="s">
        <v>1799</v>
      </c>
      <c r="Q727" s="210" t="s">
        <v>129</v>
      </c>
      <c r="R727" s="210"/>
      <c r="S727" s="210" t="s">
        <v>111</v>
      </c>
      <c r="T727" s="210" t="s">
        <v>3709</v>
      </c>
      <c r="U727" s="115" t="s">
        <v>105</v>
      </c>
      <c r="V727" s="210" t="str">
        <f>IF(W727=0,"out of scope",(INDEX('CostModel Coef'!$C$17:$C$18,W727)))</f>
        <v>Elec</v>
      </c>
      <c r="W727" s="210">
        <v>2</v>
      </c>
      <c r="X727" s="210"/>
      <c r="Y727" s="116">
        <f>IFERROR(VLOOKUP(C727,LF_lamp!$A$8:$AI$68,35,0)*F727,0)</f>
        <v>9.69</v>
      </c>
      <c r="Z727" s="210"/>
      <c r="AA727" s="229">
        <f>VLOOKUP(D727,LF_Ballast!$A$8:$N$220,14,FALSE)</f>
        <v>1.125</v>
      </c>
      <c r="AB727" s="229" t="b">
        <f>VLOOKUP(D727,LF_Ballast!$A$8:$I$220,9,FALSE)="Dimming"</f>
        <v>0</v>
      </c>
      <c r="AC727" s="229" t="b">
        <f>VLOOKUP(D727,LF_Ballast!$A$8:$I$220,4,FALSE)="PS"</f>
        <v>0</v>
      </c>
      <c r="AD727" s="210"/>
      <c r="AE727" s="210">
        <f t="shared" si="111"/>
        <v>1</v>
      </c>
      <c r="AF727" s="184">
        <f t="shared" si="112"/>
        <v>0</v>
      </c>
      <c r="AG727" s="184">
        <f t="shared" si="113"/>
        <v>0</v>
      </c>
      <c r="AH727" s="184">
        <f>VLOOKUP($C727,LF_lamp!$A$8:$H$68,8,FALSE)*AE727</f>
        <v>59</v>
      </c>
      <c r="AI727" s="184">
        <f>VLOOKUP($C727,LF_lamp!$A$8:$H$68,8,FALSE)*AF727</f>
        <v>0</v>
      </c>
      <c r="AJ727" s="184">
        <f>VLOOKUP($C727,LF_lamp!$A$8:$H$68,8,FALSE)*AG727</f>
        <v>0</v>
      </c>
      <c r="AK727" s="184">
        <f t="shared" si="120"/>
        <v>1</v>
      </c>
      <c r="AL727" s="184">
        <f t="shared" si="114"/>
        <v>0</v>
      </c>
      <c r="AM727" s="184">
        <f t="shared" si="115"/>
        <v>0</v>
      </c>
      <c r="AN727" s="184"/>
      <c r="AO727" s="184">
        <f>IF($W727&gt;0,INDEX('CostModel Coef'!D$17:D$18,$W727),"")</f>
        <v>21.92</v>
      </c>
      <c r="AP727" s="184">
        <f>IF($W727&gt;0,INDEX('CostModel Coef'!E$17:E$18,$W727),"")</f>
        <v>0.161</v>
      </c>
      <c r="AQ727" s="184">
        <f>IF($W727&gt;0,INDEX('CostModel Coef'!F$17:F$18,$W727),"")</f>
        <v>19</v>
      </c>
      <c r="AR727" s="184">
        <f>IF($W727&gt;0,INDEX('CostModel Coef'!G$17:G$18,$W727),"")</f>
        <v>116</v>
      </c>
      <c r="AS727" s="184">
        <f>IF($W727&gt;0,INDEX('CostModel Coef'!H$17:H$18,$W727),"")</f>
        <v>-11.27</v>
      </c>
      <c r="AT727" s="184">
        <f>IF($W727&gt;0,INDEX('CostModel Coef'!I$17:I$18,$W727),"")</f>
        <v>0.74</v>
      </c>
      <c r="AU727" s="184">
        <f>IF($W727&gt;0,INDEX('CostModel Coef'!J$17:J$18,$W727),"")</f>
        <v>1.18</v>
      </c>
      <c r="AV727" s="184">
        <f>IF($W727&gt;0,INDEX('CostModel Coef'!K$17:K$18,$W727),"")</f>
        <v>31.59</v>
      </c>
      <c r="AW727" s="184">
        <f>IF($W727&gt;0,INDEX('CostModel Coef'!L$17:L$18,$W727),"")</f>
        <v>17.190000000000001</v>
      </c>
      <c r="AX727" s="184">
        <f>IF($W727&gt;0,INDEX('CostModel Coef'!M$17:M$18,$W727),"")</f>
        <v>0</v>
      </c>
      <c r="AY727" s="184">
        <f>IF($W727&gt;0,INDEX('CostModel Coef'!N$17:N$18,$W727),"")</f>
        <v>0</v>
      </c>
      <c r="AZ727" s="184">
        <f>IF($W727&gt;0,INDEX('CostModel Coef'!O$17:O$18,$W727),"")</f>
        <v>-10.14</v>
      </c>
      <c r="BA727" s="184"/>
      <c r="BB727" s="116">
        <f t="shared" si="119"/>
        <v>21.279000000000003</v>
      </c>
      <c r="BC727" s="116">
        <f t="shared" si="116"/>
        <v>0</v>
      </c>
      <c r="BD727" s="116">
        <f t="shared" si="117"/>
        <v>0</v>
      </c>
      <c r="BE727" s="210"/>
      <c r="BF727" s="196">
        <f t="shared" si="118"/>
        <v>30.97</v>
      </c>
      <c r="BG727" s="210"/>
      <c r="BH727" s="210"/>
    </row>
    <row r="728" spans="1:60" hidden="1">
      <c r="A728" s="210" t="s">
        <v>3710</v>
      </c>
      <c r="B728" s="210" t="s">
        <v>203</v>
      </c>
      <c r="C728" s="210" t="s">
        <v>1292</v>
      </c>
      <c r="D728" s="210" t="s">
        <v>1409</v>
      </c>
      <c r="E728" s="210" t="s">
        <v>129</v>
      </c>
      <c r="F728" s="210">
        <v>2</v>
      </c>
      <c r="G728" s="210">
        <v>1</v>
      </c>
      <c r="H728" s="210">
        <v>2</v>
      </c>
      <c r="I728" s="210">
        <v>160</v>
      </c>
      <c r="J728" s="210" t="s">
        <v>3711</v>
      </c>
      <c r="K728" s="210" t="s">
        <v>83</v>
      </c>
      <c r="L728" s="210">
        <v>160</v>
      </c>
      <c r="M728" s="210"/>
      <c r="N728" s="210" t="s">
        <v>1290</v>
      </c>
      <c r="O728" s="210"/>
      <c r="P728" s="210" t="s">
        <v>1799</v>
      </c>
      <c r="Q728" s="210" t="s">
        <v>129</v>
      </c>
      <c r="R728" s="210"/>
      <c r="S728" s="210" t="s">
        <v>111</v>
      </c>
      <c r="T728" s="210" t="s">
        <v>3712</v>
      </c>
      <c r="U728" s="115" t="s">
        <v>105</v>
      </c>
      <c r="V728" s="210" t="str">
        <f>IF(W728=0,"out of scope",(INDEX('CostModel Coef'!$C$17:$C$18,W728)))</f>
        <v>Elec</v>
      </c>
      <c r="W728" s="210">
        <v>2</v>
      </c>
      <c r="X728" s="210"/>
      <c r="Y728" s="116">
        <f>IFERROR(VLOOKUP(C728,LF_lamp!$A$8:$AI$68,35,0)*F728,0)</f>
        <v>45.5</v>
      </c>
      <c r="Z728" s="210"/>
      <c r="AA728" s="229">
        <f>VLOOKUP(D728,LF_Ballast!$A$8:$N$220,14,FALSE)</f>
        <v>0.9</v>
      </c>
      <c r="AB728" s="229" t="b">
        <f>VLOOKUP(D728,LF_Ballast!$A$8:$I$220,9,FALSE)="Dimming"</f>
        <v>0</v>
      </c>
      <c r="AC728" s="229" t="b">
        <f>VLOOKUP(D728,LF_Ballast!$A$8:$I$220,4,FALSE)="PS"</f>
        <v>0</v>
      </c>
      <c r="AD728" s="210"/>
      <c r="AE728" s="210">
        <f t="shared" si="111"/>
        <v>2</v>
      </c>
      <c r="AF728" s="184">
        <f t="shared" si="112"/>
        <v>0</v>
      </c>
      <c r="AG728" s="184">
        <f t="shared" si="113"/>
        <v>0</v>
      </c>
      <c r="AH728" s="184">
        <f>VLOOKUP($C728,LF_lamp!$A$8:$H$68,8,FALSE)*AE728</f>
        <v>172</v>
      </c>
      <c r="AI728" s="184">
        <f>VLOOKUP($C728,LF_lamp!$A$8:$H$68,8,FALSE)*AF728</f>
        <v>0</v>
      </c>
      <c r="AJ728" s="184">
        <f>VLOOKUP($C728,LF_lamp!$A$8:$H$68,8,FALSE)*AG728</f>
        <v>0</v>
      </c>
      <c r="AK728" s="184">
        <f t="shared" si="120"/>
        <v>1</v>
      </c>
      <c r="AL728" s="184">
        <f t="shared" si="114"/>
        <v>0</v>
      </c>
      <c r="AM728" s="184">
        <f t="shared" si="115"/>
        <v>0</v>
      </c>
      <c r="AN728" s="184"/>
      <c r="AO728" s="184">
        <f>IF($W728&gt;0,INDEX('CostModel Coef'!D$17:D$18,$W728),"")</f>
        <v>21.92</v>
      </c>
      <c r="AP728" s="184">
        <f>IF($W728&gt;0,INDEX('CostModel Coef'!E$17:E$18,$W728),"")</f>
        <v>0.161</v>
      </c>
      <c r="AQ728" s="184">
        <f>IF($W728&gt;0,INDEX('CostModel Coef'!F$17:F$18,$W728),"")</f>
        <v>19</v>
      </c>
      <c r="AR728" s="184">
        <f>IF($W728&gt;0,INDEX('CostModel Coef'!G$17:G$18,$W728),"")</f>
        <v>116</v>
      </c>
      <c r="AS728" s="184">
        <f>IF($W728&gt;0,INDEX('CostModel Coef'!H$17:H$18,$W728),"")</f>
        <v>-11.27</v>
      </c>
      <c r="AT728" s="184">
        <f>IF($W728&gt;0,INDEX('CostModel Coef'!I$17:I$18,$W728),"")</f>
        <v>0.74</v>
      </c>
      <c r="AU728" s="184">
        <f>IF($W728&gt;0,INDEX('CostModel Coef'!J$17:J$18,$W728),"")</f>
        <v>1.18</v>
      </c>
      <c r="AV728" s="184">
        <f>IF($W728&gt;0,INDEX('CostModel Coef'!K$17:K$18,$W728),"")</f>
        <v>31.59</v>
      </c>
      <c r="AW728" s="184">
        <f>IF($W728&gt;0,INDEX('CostModel Coef'!L$17:L$18,$W728),"")</f>
        <v>17.190000000000001</v>
      </c>
      <c r="AX728" s="184">
        <f>IF($W728&gt;0,INDEX('CostModel Coef'!M$17:M$18,$W728),"")</f>
        <v>0</v>
      </c>
      <c r="AY728" s="184">
        <f>IF($W728&gt;0,INDEX('CostModel Coef'!N$17:N$18,$W728),"")</f>
        <v>0</v>
      </c>
      <c r="AZ728" s="184">
        <f>IF($W728&gt;0,INDEX('CostModel Coef'!O$17:O$18,$W728),"")</f>
        <v>-10.14</v>
      </c>
      <c r="BA728" s="184"/>
      <c r="BB728" s="116">
        <f t="shared" si="119"/>
        <v>39.472000000000001</v>
      </c>
      <c r="BC728" s="116">
        <f t="shared" si="116"/>
        <v>0</v>
      </c>
      <c r="BD728" s="116">
        <f t="shared" si="117"/>
        <v>0</v>
      </c>
      <c r="BE728" s="210"/>
      <c r="BF728" s="196">
        <f t="shared" si="118"/>
        <v>84.97</v>
      </c>
      <c r="BG728" s="210"/>
      <c r="BH728" s="210"/>
    </row>
    <row r="729" spans="1:60" hidden="1">
      <c r="A729" s="210" t="s">
        <v>3713</v>
      </c>
      <c r="B729" s="210" t="s">
        <v>1317</v>
      </c>
      <c r="C729" s="210" t="s">
        <v>1292</v>
      </c>
      <c r="D729" s="210" t="s">
        <v>1409</v>
      </c>
      <c r="E729" s="210" t="s">
        <v>129</v>
      </c>
      <c r="F729" s="210">
        <v>4</v>
      </c>
      <c r="G729" s="210">
        <v>2</v>
      </c>
      <c r="H729" s="210">
        <v>2</v>
      </c>
      <c r="I729" s="210">
        <v>320</v>
      </c>
      <c r="J729" s="210" t="s">
        <v>3714</v>
      </c>
      <c r="K729" s="210" t="s">
        <v>83</v>
      </c>
      <c r="L729" s="210">
        <v>320</v>
      </c>
      <c r="M729" s="210"/>
      <c r="N729" s="210" t="s">
        <v>1290</v>
      </c>
      <c r="O729" s="210"/>
      <c r="P729" s="210" t="s">
        <v>1799</v>
      </c>
      <c r="Q729" s="210" t="s">
        <v>129</v>
      </c>
      <c r="R729" s="210"/>
      <c r="S729" s="210" t="s">
        <v>111</v>
      </c>
      <c r="T729" s="210" t="s">
        <v>3715</v>
      </c>
      <c r="U729" s="115" t="s">
        <v>105</v>
      </c>
      <c r="V729" s="210" t="str">
        <f>IF(W729=0,"out of scope",(INDEX('CostModel Coef'!$C$17:$C$18,W729)))</f>
        <v>Elec</v>
      </c>
      <c r="W729" s="210">
        <v>2</v>
      </c>
      <c r="X729" s="210"/>
      <c r="Y729" s="116">
        <f>IFERROR(VLOOKUP(C729,LF_lamp!$A$8:$AI$68,35,0)*F729,0)</f>
        <v>91</v>
      </c>
      <c r="Z729" s="210"/>
      <c r="AA729" s="229">
        <f>VLOOKUP(D729,LF_Ballast!$A$8:$N$220,14,FALSE)</f>
        <v>0.9</v>
      </c>
      <c r="AB729" s="229" t="b">
        <f>VLOOKUP(D729,LF_Ballast!$A$8:$I$220,9,FALSE)="Dimming"</f>
        <v>0</v>
      </c>
      <c r="AC729" s="229" t="b">
        <f>VLOOKUP(D729,LF_Ballast!$A$8:$I$220,4,FALSE)="PS"</f>
        <v>0</v>
      </c>
      <c r="AD729" s="210"/>
      <c r="AE729" s="210">
        <f t="shared" si="111"/>
        <v>2</v>
      </c>
      <c r="AF729" s="184">
        <f t="shared" si="112"/>
        <v>0</v>
      </c>
      <c r="AG729" s="184">
        <f t="shared" si="113"/>
        <v>0</v>
      </c>
      <c r="AH729" s="184">
        <f>VLOOKUP($C729,LF_lamp!$A$8:$H$68,8,FALSE)*AE729</f>
        <v>172</v>
      </c>
      <c r="AI729" s="184">
        <f>VLOOKUP($C729,LF_lamp!$A$8:$H$68,8,FALSE)*AF729</f>
        <v>0</v>
      </c>
      <c r="AJ729" s="184">
        <f>VLOOKUP($C729,LF_lamp!$A$8:$H$68,8,FALSE)*AG729</f>
        <v>0</v>
      </c>
      <c r="AK729" s="184">
        <f t="shared" si="120"/>
        <v>2</v>
      </c>
      <c r="AL729" s="184">
        <f t="shared" si="114"/>
        <v>0</v>
      </c>
      <c r="AM729" s="184">
        <f t="shared" si="115"/>
        <v>0</v>
      </c>
      <c r="AN729" s="184"/>
      <c r="AO729" s="184">
        <f>IF($W729&gt;0,INDEX('CostModel Coef'!D$17:D$18,$W729),"")</f>
        <v>21.92</v>
      </c>
      <c r="AP729" s="184">
        <f>IF($W729&gt;0,INDEX('CostModel Coef'!E$17:E$18,$W729),"")</f>
        <v>0.161</v>
      </c>
      <c r="AQ729" s="184">
        <f>IF($W729&gt;0,INDEX('CostModel Coef'!F$17:F$18,$W729),"")</f>
        <v>19</v>
      </c>
      <c r="AR729" s="184">
        <f>IF($W729&gt;0,INDEX('CostModel Coef'!G$17:G$18,$W729),"")</f>
        <v>116</v>
      </c>
      <c r="AS729" s="184">
        <f>IF($W729&gt;0,INDEX('CostModel Coef'!H$17:H$18,$W729),"")</f>
        <v>-11.27</v>
      </c>
      <c r="AT729" s="184">
        <f>IF($W729&gt;0,INDEX('CostModel Coef'!I$17:I$18,$W729),"")</f>
        <v>0.74</v>
      </c>
      <c r="AU729" s="184">
        <f>IF($W729&gt;0,INDEX('CostModel Coef'!J$17:J$18,$W729),"")</f>
        <v>1.18</v>
      </c>
      <c r="AV729" s="184">
        <f>IF($W729&gt;0,INDEX('CostModel Coef'!K$17:K$18,$W729),"")</f>
        <v>31.59</v>
      </c>
      <c r="AW729" s="184">
        <f>IF($W729&gt;0,INDEX('CostModel Coef'!L$17:L$18,$W729),"")</f>
        <v>17.190000000000001</v>
      </c>
      <c r="AX729" s="184">
        <f>IF($W729&gt;0,INDEX('CostModel Coef'!M$17:M$18,$W729),"")</f>
        <v>0</v>
      </c>
      <c r="AY729" s="184">
        <f>IF($W729&gt;0,INDEX('CostModel Coef'!N$17:N$18,$W729),"")</f>
        <v>0</v>
      </c>
      <c r="AZ729" s="184">
        <f>IF($W729&gt;0,INDEX('CostModel Coef'!O$17:O$18,$W729),"")</f>
        <v>-10.14</v>
      </c>
      <c r="BA729" s="184"/>
      <c r="BB729" s="116">
        <f t="shared" si="119"/>
        <v>78.944000000000003</v>
      </c>
      <c r="BC729" s="116">
        <f t="shared" si="116"/>
        <v>0</v>
      </c>
      <c r="BD729" s="116">
        <f t="shared" si="117"/>
        <v>0</v>
      </c>
      <c r="BE729" s="210"/>
      <c r="BF729" s="196">
        <f t="shared" si="118"/>
        <v>169.94</v>
      </c>
      <c r="BG729" s="210"/>
      <c r="BH729" s="210"/>
    </row>
    <row r="730" spans="1:60" hidden="1">
      <c r="A730" s="210" t="s">
        <v>3716</v>
      </c>
      <c r="B730" s="210" t="s">
        <v>1317</v>
      </c>
      <c r="C730" s="210" t="s">
        <v>1292</v>
      </c>
      <c r="D730" s="210" t="s">
        <v>1409</v>
      </c>
      <c r="E730" s="210" t="s">
        <v>129</v>
      </c>
      <c r="F730" s="210">
        <v>1</v>
      </c>
      <c r="G730" s="210">
        <v>0.5</v>
      </c>
      <c r="H730" s="210">
        <v>2</v>
      </c>
      <c r="I730" s="210">
        <v>80</v>
      </c>
      <c r="J730" s="210" t="s">
        <v>3717</v>
      </c>
      <c r="K730" s="210" t="s">
        <v>83</v>
      </c>
      <c r="L730" s="210">
        <v>80</v>
      </c>
      <c r="M730" s="210"/>
      <c r="N730" s="210" t="s">
        <v>1290</v>
      </c>
      <c r="O730" s="210"/>
      <c r="P730" s="210" t="s">
        <v>1799</v>
      </c>
      <c r="Q730" s="210" t="s">
        <v>129</v>
      </c>
      <c r="R730" s="210"/>
      <c r="S730" s="210" t="s">
        <v>111</v>
      </c>
      <c r="T730" s="210" t="s">
        <v>3718</v>
      </c>
      <c r="U730" s="115" t="s">
        <v>105</v>
      </c>
      <c r="V730" s="210" t="str">
        <f>IF(W730=0,"out of scope",(INDEX('CostModel Coef'!$C$17:$C$18,W730)))</f>
        <v>Elec</v>
      </c>
      <c r="W730" s="210">
        <v>2</v>
      </c>
      <c r="X730" s="210"/>
      <c r="Y730" s="116">
        <f>IFERROR(VLOOKUP(C730,LF_lamp!$A$8:$AI$68,35,0)*F730,0)</f>
        <v>22.75</v>
      </c>
      <c r="Z730" s="210"/>
      <c r="AA730" s="229">
        <f>VLOOKUP(D730,LF_Ballast!$A$8:$N$220,14,FALSE)</f>
        <v>0.9</v>
      </c>
      <c r="AB730" s="229" t="b">
        <f>VLOOKUP(D730,LF_Ballast!$A$8:$I$220,9,FALSE)="Dimming"</f>
        <v>0</v>
      </c>
      <c r="AC730" s="229" t="b">
        <f>VLOOKUP(D730,LF_Ballast!$A$8:$I$220,4,FALSE)="PS"</f>
        <v>0</v>
      </c>
      <c r="AD730" s="210"/>
      <c r="AE730" s="210">
        <f t="shared" si="111"/>
        <v>2</v>
      </c>
      <c r="AF730" s="184">
        <f t="shared" si="112"/>
        <v>0</v>
      </c>
      <c r="AG730" s="184">
        <f t="shared" si="113"/>
        <v>0</v>
      </c>
      <c r="AH730" s="184">
        <f>VLOOKUP($C730,LF_lamp!$A$8:$H$68,8,FALSE)*AE730</f>
        <v>172</v>
      </c>
      <c r="AI730" s="184">
        <f>VLOOKUP($C730,LF_lamp!$A$8:$H$68,8,FALSE)*AF730</f>
        <v>0</v>
      </c>
      <c r="AJ730" s="184">
        <f>VLOOKUP($C730,LF_lamp!$A$8:$H$68,8,FALSE)*AG730</f>
        <v>0</v>
      </c>
      <c r="AK730" s="184">
        <f t="shared" si="120"/>
        <v>0.5</v>
      </c>
      <c r="AL730" s="184">
        <f t="shared" si="114"/>
        <v>0</v>
      </c>
      <c r="AM730" s="184">
        <f t="shared" si="115"/>
        <v>0</v>
      </c>
      <c r="AN730" s="184"/>
      <c r="AO730" s="184">
        <f>IF($W730&gt;0,INDEX('CostModel Coef'!D$17:D$18,$W730),"")</f>
        <v>21.92</v>
      </c>
      <c r="AP730" s="184">
        <f>IF($W730&gt;0,INDEX('CostModel Coef'!E$17:E$18,$W730),"")</f>
        <v>0.161</v>
      </c>
      <c r="AQ730" s="184">
        <f>IF($W730&gt;0,INDEX('CostModel Coef'!F$17:F$18,$W730),"")</f>
        <v>19</v>
      </c>
      <c r="AR730" s="184">
        <f>IF($W730&gt;0,INDEX('CostModel Coef'!G$17:G$18,$W730),"")</f>
        <v>116</v>
      </c>
      <c r="AS730" s="184">
        <f>IF($W730&gt;0,INDEX('CostModel Coef'!H$17:H$18,$W730),"")</f>
        <v>-11.27</v>
      </c>
      <c r="AT730" s="184">
        <f>IF($W730&gt;0,INDEX('CostModel Coef'!I$17:I$18,$W730),"")</f>
        <v>0.74</v>
      </c>
      <c r="AU730" s="184">
        <f>IF($W730&gt;0,INDEX('CostModel Coef'!J$17:J$18,$W730),"")</f>
        <v>1.18</v>
      </c>
      <c r="AV730" s="184">
        <f>IF($W730&gt;0,INDEX('CostModel Coef'!K$17:K$18,$W730),"")</f>
        <v>31.59</v>
      </c>
      <c r="AW730" s="184">
        <f>IF($W730&gt;0,INDEX('CostModel Coef'!L$17:L$18,$W730),"")</f>
        <v>17.190000000000001</v>
      </c>
      <c r="AX730" s="184">
        <f>IF($W730&gt;0,INDEX('CostModel Coef'!M$17:M$18,$W730),"")</f>
        <v>0</v>
      </c>
      <c r="AY730" s="184">
        <f>IF($W730&gt;0,INDEX('CostModel Coef'!N$17:N$18,$W730),"")</f>
        <v>0</v>
      </c>
      <c r="AZ730" s="184">
        <f>IF($W730&gt;0,INDEX('CostModel Coef'!O$17:O$18,$W730),"")</f>
        <v>-10.14</v>
      </c>
      <c r="BA730" s="184"/>
      <c r="BB730" s="116">
        <f t="shared" si="119"/>
        <v>19.736000000000001</v>
      </c>
      <c r="BC730" s="116">
        <f t="shared" si="116"/>
        <v>0</v>
      </c>
      <c r="BD730" s="116">
        <f t="shared" si="117"/>
        <v>0</v>
      </c>
      <c r="BE730" s="210"/>
      <c r="BF730" s="196">
        <f t="shared" si="118"/>
        <v>42.49</v>
      </c>
      <c r="BG730" s="210"/>
      <c r="BH730" s="210"/>
    </row>
    <row r="731" spans="1:60" hidden="1">
      <c r="A731" s="210" t="s">
        <v>3719</v>
      </c>
      <c r="B731" s="210" t="s">
        <v>587</v>
      </c>
      <c r="C731" s="210" t="s">
        <v>1294</v>
      </c>
      <c r="D731" s="210" t="s">
        <v>1756</v>
      </c>
      <c r="E731" s="210" t="s">
        <v>129</v>
      </c>
      <c r="F731" s="210">
        <v>2</v>
      </c>
      <c r="G731" s="210">
        <v>1</v>
      </c>
      <c r="H731" s="210">
        <v>2</v>
      </c>
      <c r="I731" s="210">
        <v>72</v>
      </c>
      <c r="J731" s="210"/>
      <c r="K731" s="210" t="s">
        <v>83</v>
      </c>
      <c r="L731" s="210">
        <v>72</v>
      </c>
      <c r="M731" s="210"/>
      <c r="N731" s="210" t="s">
        <v>123</v>
      </c>
      <c r="O731" s="210"/>
      <c r="P731" s="210" t="s">
        <v>1799</v>
      </c>
      <c r="Q731" s="210" t="s">
        <v>129</v>
      </c>
      <c r="R731" s="210"/>
      <c r="S731" s="210" t="s">
        <v>111</v>
      </c>
      <c r="T731" s="210" t="s">
        <v>3720</v>
      </c>
      <c r="U731" s="115" t="s">
        <v>105</v>
      </c>
      <c r="V731" s="210" t="str">
        <f>IF(W731=0,"out of scope",(INDEX('CostModel Coef'!$C$17:$C$18,W731)))</f>
        <v>MagRS</v>
      </c>
      <c r="W731" s="210">
        <v>1</v>
      </c>
      <c r="X731" s="210"/>
      <c r="Y731" s="116">
        <f>IFERROR(VLOOKUP(C731,LF_lamp!$A$8:$AI$68,35,0)*F731,0)</f>
        <v>0</v>
      </c>
      <c r="Z731" s="210"/>
      <c r="AA731" s="229">
        <f>VLOOKUP(D731,LF_Ballast!$A$8:$N$220,14,FALSE)</f>
        <v>0.9</v>
      </c>
      <c r="AB731" s="229" t="b">
        <f>VLOOKUP(D731,LF_Ballast!$A$8:$I$220,9,FALSE)="Dimming"</f>
        <v>0</v>
      </c>
      <c r="AC731" s="229" t="b">
        <f>VLOOKUP(D731,LF_Ballast!$A$8:$I$220,4,FALSE)="PS"</f>
        <v>0</v>
      </c>
      <c r="AD731" s="210"/>
      <c r="AE731" s="210">
        <f t="shared" si="111"/>
        <v>2</v>
      </c>
      <c r="AF731" s="184">
        <f t="shared" si="112"/>
        <v>0</v>
      </c>
      <c r="AG731" s="184">
        <f t="shared" si="113"/>
        <v>0</v>
      </c>
      <c r="AH731" s="184">
        <f>VLOOKUP($C731,LF_lamp!$A$8:$H$68,8,FALSE)*AE731</f>
        <v>68</v>
      </c>
      <c r="AI731" s="184">
        <f>VLOOKUP($C731,LF_lamp!$A$8:$H$68,8,FALSE)*AF731</f>
        <v>0</v>
      </c>
      <c r="AJ731" s="184">
        <f>VLOOKUP($C731,LF_lamp!$A$8:$H$68,8,FALSE)*AG731</f>
        <v>0</v>
      </c>
      <c r="AK731" s="184">
        <f t="shared" si="120"/>
        <v>1</v>
      </c>
      <c r="AL731" s="184">
        <f t="shared" si="114"/>
        <v>0</v>
      </c>
      <c r="AM731" s="184">
        <f t="shared" si="115"/>
        <v>0</v>
      </c>
      <c r="AN731" s="184"/>
      <c r="AO731" s="184">
        <f>IF($W731&gt;0,INDEX('CostModel Coef'!D$17:D$18,$W731),"")</f>
        <v>14.69</v>
      </c>
      <c r="AP731" s="184">
        <f>IF($W731&gt;0,INDEX('CostModel Coef'!E$17:E$18,$W731),"")</f>
        <v>0.4</v>
      </c>
      <c r="AQ731" s="184">
        <f>IF($W731&gt;0,INDEX('CostModel Coef'!F$17:F$18,$W731),"")</f>
        <v>9</v>
      </c>
      <c r="AR731" s="184">
        <f>IF($W731&gt;0,INDEX('CostModel Coef'!G$17:G$18,$W731),"")</f>
        <v>604</v>
      </c>
      <c r="AS731" s="184">
        <f>IF($W731&gt;0,INDEX('CostModel Coef'!H$17:H$18,$W731),"")</f>
        <v>10.56</v>
      </c>
      <c r="AT731" s="184">
        <f>IF($W731&gt;0,INDEX('CostModel Coef'!I$17:I$18,$W731),"")</f>
        <v>0.6</v>
      </c>
      <c r="AU731" s="184">
        <f>IF($W731&gt;0,INDEX('CostModel Coef'!J$17:J$18,$W731),"")</f>
        <v>1.2</v>
      </c>
      <c r="AV731" s="184">
        <f>IF($W731&gt;0,INDEX('CostModel Coef'!K$17:K$18,$W731),"")</f>
        <v>30.78</v>
      </c>
      <c r="AW731" s="184">
        <f>IF($W731&gt;0,INDEX('CostModel Coef'!L$17:L$18,$W731),"")</f>
        <v>0</v>
      </c>
      <c r="AX731" s="184">
        <f>IF($W731&gt;0,INDEX('CostModel Coef'!M$17:M$18,$W731),"")</f>
        <v>40.89</v>
      </c>
      <c r="AY731" s="184">
        <f>IF($W731&gt;0,INDEX('CostModel Coef'!N$17:N$18,$W731),"")</f>
        <v>0</v>
      </c>
      <c r="AZ731" s="184">
        <f>IF($W731&gt;0,INDEX('CostModel Coef'!O$17:O$18,$W731),"")</f>
        <v>0</v>
      </c>
      <c r="BA731" s="184"/>
      <c r="BB731" s="116">
        <f t="shared" si="119"/>
        <v>92.284000000000006</v>
      </c>
      <c r="BC731" s="116">
        <f t="shared" si="116"/>
        <v>0</v>
      </c>
      <c r="BD731" s="116">
        <f t="shared" si="117"/>
        <v>0</v>
      </c>
      <c r="BE731" s="210"/>
      <c r="BF731" s="196" t="str">
        <f t="shared" si="118"/>
        <v/>
      </c>
      <c r="BG731" s="210"/>
      <c r="BH731" s="210"/>
    </row>
    <row r="732" spans="1:60" hidden="1">
      <c r="A732" s="210" t="s">
        <v>3721</v>
      </c>
      <c r="B732" s="210" t="s">
        <v>1811</v>
      </c>
      <c r="C732" s="210" t="s">
        <v>1297</v>
      </c>
      <c r="D732" s="210" t="s">
        <v>1409</v>
      </c>
      <c r="E732" s="210" t="s">
        <v>129</v>
      </c>
      <c r="F732" s="210">
        <v>2</v>
      </c>
      <c r="G732" s="210">
        <v>1</v>
      </c>
      <c r="H732" s="210">
        <v>2</v>
      </c>
      <c r="I732" s="210">
        <v>59</v>
      </c>
      <c r="J732" s="210" t="s">
        <v>1833</v>
      </c>
      <c r="K732" s="210" t="s">
        <v>83</v>
      </c>
      <c r="L732" s="210">
        <v>59</v>
      </c>
      <c r="M732" s="210"/>
      <c r="N732" s="210" t="s">
        <v>1290</v>
      </c>
      <c r="O732" s="210"/>
      <c r="P732" s="210" t="s">
        <v>1799</v>
      </c>
      <c r="Q732" s="210" t="s">
        <v>129</v>
      </c>
      <c r="R732" s="210"/>
      <c r="S732" s="210" t="s">
        <v>111</v>
      </c>
      <c r="T732" s="210" t="s">
        <v>3722</v>
      </c>
      <c r="U732" s="115" t="s">
        <v>105</v>
      </c>
      <c r="V732" s="210" t="str">
        <f>IF(W732=0,"out of scope",(INDEX('CostModel Coef'!$C$17:$C$18,W732)))</f>
        <v>Elec</v>
      </c>
      <c r="W732" s="210">
        <v>2</v>
      </c>
      <c r="X732" s="210"/>
      <c r="Y732" s="116">
        <f>IFERROR(VLOOKUP(C732,LF_lamp!$A$8:$AI$68,35,0)*F732,0)</f>
        <v>0</v>
      </c>
      <c r="Z732" s="210"/>
      <c r="AA732" s="229">
        <f>VLOOKUP(D732,LF_Ballast!$A$8:$N$220,14,FALSE)</f>
        <v>0.9</v>
      </c>
      <c r="AB732" s="229" t="b">
        <f>VLOOKUP(D732,LF_Ballast!$A$8:$I$220,9,FALSE)="Dimming"</f>
        <v>0</v>
      </c>
      <c r="AC732" s="229" t="b">
        <f>VLOOKUP(D732,LF_Ballast!$A$8:$I$220,4,FALSE)="PS"</f>
        <v>0</v>
      </c>
      <c r="AD732" s="210"/>
      <c r="AE732" s="210">
        <f t="shared" si="111"/>
        <v>2</v>
      </c>
      <c r="AF732" s="184">
        <f t="shared" si="112"/>
        <v>0</v>
      </c>
      <c r="AG732" s="184">
        <f t="shared" si="113"/>
        <v>0</v>
      </c>
      <c r="AH732" s="184">
        <f>VLOOKUP($C732,LF_lamp!$A$8:$H$68,8,FALSE)*AE732</f>
        <v>64</v>
      </c>
      <c r="AI732" s="184">
        <f>VLOOKUP($C732,LF_lamp!$A$8:$H$68,8,FALSE)*AF732</f>
        <v>0</v>
      </c>
      <c r="AJ732" s="184">
        <f>VLOOKUP($C732,LF_lamp!$A$8:$H$68,8,FALSE)*AG732</f>
        <v>0</v>
      </c>
      <c r="AK732" s="184">
        <f t="shared" si="120"/>
        <v>1</v>
      </c>
      <c r="AL732" s="184">
        <f t="shared" si="114"/>
        <v>0</v>
      </c>
      <c r="AM732" s="184">
        <f t="shared" si="115"/>
        <v>0</v>
      </c>
      <c r="AN732" s="184"/>
      <c r="AO732" s="184">
        <f>IF($W732&gt;0,INDEX('CostModel Coef'!D$17:D$18,$W732),"")</f>
        <v>21.92</v>
      </c>
      <c r="AP732" s="184">
        <f>IF($W732&gt;0,INDEX('CostModel Coef'!E$17:E$18,$W732),"")</f>
        <v>0.161</v>
      </c>
      <c r="AQ732" s="184">
        <f>IF($W732&gt;0,INDEX('CostModel Coef'!F$17:F$18,$W732),"")</f>
        <v>19</v>
      </c>
      <c r="AR732" s="184">
        <f>IF($W732&gt;0,INDEX('CostModel Coef'!G$17:G$18,$W732),"")</f>
        <v>116</v>
      </c>
      <c r="AS732" s="184">
        <f>IF($W732&gt;0,INDEX('CostModel Coef'!H$17:H$18,$W732),"")</f>
        <v>-11.27</v>
      </c>
      <c r="AT732" s="184">
        <f>IF($W732&gt;0,INDEX('CostModel Coef'!I$17:I$18,$W732),"")</f>
        <v>0.74</v>
      </c>
      <c r="AU732" s="184">
        <f>IF($W732&gt;0,INDEX('CostModel Coef'!J$17:J$18,$W732),"")</f>
        <v>1.18</v>
      </c>
      <c r="AV732" s="184">
        <f>IF($W732&gt;0,INDEX('CostModel Coef'!K$17:K$18,$W732),"")</f>
        <v>31.59</v>
      </c>
      <c r="AW732" s="184">
        <f>IF($W732&gt;0,INDEX('CostModel Coef'!L$17:L$18,$W732),"")</f>
        <v>17.190000000000001</v>
      </c>
      <c r="AX732" s="184">
        <f>IF($W732&gt;0,INDEX('CostModel Coef'!M$17:M$18,$W732),"")</f>
        <v>0</v>
      </c>
      <c r="AY732" s="184">
        <f>IF($W732&gt;0,INDEX('CostModel Coef'!N$17:N$18,$W732),"")</f>
        <v>0</v>
      </c>
      <c r="AZ732" s="184">
        <f>IF($W732&gt;0,INDEX('CostModel Coef'!O$17:O$18,$W732),"")</f>
        <v>-10.14</v>
      </c>
      <c r="BA732" s="184"/>
      <c r="BB732" s="116">
        <f t="shared" si="119"/>
        <v>22.084000000000003</v>
      </c>
      <c r="BC732" s="116">
        <f t="shared" si="116"/>
        <v>0</v>
      </c>
      <c r="BD732" s="116">
        <f t="shared" si="117"/>
        <v>0</v>
      </c>
      <c r="BE732" s="210"/>
      <c r="BF732" s="196" t="str">
        <f t="shared" si="118"/>
        <v/>
      </c>
      <c r="BG732" s="210"/>
      <c r="BH732" s="210"/>
    </row>
    <row r="733" spans="1:60" hidden="1">
      <c r="A733" s="210" t="s">
        <v>3723</v>
      </c>
      <c r="B733" s="210" t="s">
        <v>1317</v>
      </c>
      <c r="C733" s="210" t="s">
        <v>1297</v>
      </c>
      <c r="D733" s="210" t="s">
        <v>1409</v>
      </c>
      <c r="E733" s="210" t="s">
        <v>129</v>
      </c>
      <c r="F733" s="210">
        <v>2</v>
      </c>
      <c r="G733" s="210">
        <v>1</v>
      </c>
      <c r="H733" s="210">
        <v>2</v>
      </c>
      <c r="I733" s="210">
        <v>60</v>
      </c>
      <c r="J733" s="210"/>
      <c r="K733" s="210" t="s">
        <v>83</v>
      </c>
      <c r="L733" s="210">
        <v>60</v>
      </c>
      <c r="M733" s="210"/>
      <c r="N733" s="210" t="s">
        <v>1290</v>
      </c>
      <c r="O733" s="210"/>
      <c r="P733" s="210" t="s">
        <v>1799</v>
      </c>
      <c r="Q733" s="210" t="s">
        <v>129</v>
      </c>
      <c r="R733" s="210"/>
      <c r="S733" s="210" t="s">
        <v>111</v>
      </c>
      <c r="T733" s="210" t="s">
        <v>3724</v>
      </c>
      <c r="U733" s="115" t="s">
        <v>105</v>
      </c>
      <c r="V733" s="210" t="str">
        <f>IF(W733=0,"out of scope",(INDEX('CostModel Coef'!$C$17:$C$18,W733)))</f>
        <v>Elec</v>
      </c>
      <c r="W733" s="210">
        <v>2</v>
      </c>
      <c r="X733" s="210"/>
      <c r="Y733" s="116">
        <f>IFERROR(VLOOKUP(C733,LF_lamp!$A$8:$AI$68,35,0)*F733,0)</f>
        <v>0</v>
      </c>
      <c r="Z733" s="210"/>
      <c r="AA733" s="229">
        <f>VLOOKUP(D733,LF_Ballast!$A$8:$N$220,14,FALSE)</f>
        <v>0.9</v>
      </c>
      <c r="AB733" s="229" t="b">
        <f>VLOOKUP(D733,LF_Ballast!$A$8:$I$220,9,FALSE)="Dimming"</f>
        <v>0</v>
      </c>
      <c r="AC733" s="229" t="b">
        <f>VLOOKUP(D733,LF_Ballast!$A$8:$I$220,4,FALSE)="PS"</f>
        <v>0</v>
      </c>
      <c r="AD733" s="210"/>
      <c r="AE733" s="210">
        <f t="shared" si="111"/>
        <v>2</v>
      </c>
      <c r="AF733" s="184">
        <f t="shared" si="112"/>
        <v>0</v>
      </c>
      <c r="AG733" s="184">
        <f t="shared" si="113"/>
        <v>0</v>
      </c>
      <c r="AH733" s="184">
        <f>VLOOKUP($C733,LF_lamp!$A$8:$H$68,8,FALSE)*AE733</f>
        <v>64</v>
      </c>
      <c r="AI733" s="184">
        <f>VLOOKUP($C733,LF_lamp!$A$8:$H$68,8,FALSE)*AF733</f>
        <v>0</v>
      </c>
      <c r="AJ733" s="184">
        <f>VLOOKUP($C733,LF_lamp!$A$8:$H$68,8,FALSE)*AG733</f>
        <v>0</v>
      </c>
      <c r="AK733" s="184">
        <f t="shared" si="120"/>
        <v>1</v>
      </c>
      <c r="AL733" s="184">
        <f t="shared" si="114"/>
        <v>0</v>
      </c>
      <c r="AM733" s="184">
        <f t="shared" si="115"/>
        <v>0</v>
      </c>
      <c r="AN733" s="184"/>
      <c r="AO733" s="184">
        <f>IF($W733&gt;0,INDEX('CostModel Coef'!D$17:D$18,$W733),"")</f>
        <v>21.92</v>
      </c>
      <c r="AP733" s="184">
        <f>IF($W733&gt;0,INDEX('CostModel Coef'!E$17:E$18,$W733),"")</f>
        <v>0.161</v>
      </c>
      <c r="AQ733" s="184">
        <f>IF($W733&gt;0,INDEX('CostModel Coef'!F$17:F$18,$W733),"")</f>
        <v>19</v>
      </c>
      <c r="AR733" s="184">
        <f>IF($W733&gt;0,INDEX('CostModel Coef'!G$17:G$18,$W733),"")</f>
        <v>116</v>
      </c>
      <c r="AS733" s="184">
        <f>IF($W733&gt;0,INDEX('CostModel Coef'!H$17:H$18,$W733),"")</f>
        <v>-11.27</v>
      </c>
      <c r="AT733" s="184">
        <f>IF($W733&gt;0,INDEX('CostModel Coef'!I$17:I$18,$W733),"")</f>
        <v>0.74</v>
      </c>
      <c r="AU733" s="184">
        <f>IF($W733&gt;0,INDEX('CostModel Coef'!J$17:J$18,$W733),"")</f>
        <v>1.18</v>
      </c>
      <c r="AV733" s="184">
        <f>IF($W733&gt;0,INDEX('CostModel Coef'!K$17:K$18,$W733),"")</f>
        <v>31.59</v>
      </c>
      <c r="AW733" s="184">
        <f>IF($W733&gt;0,INDEX('CostModel Coef'!L$17:L$18,$W733),"")</f>
        <v>17.190000000000001</v>
      </c>
      <c r="AX733" s="184">
        <f>IF($W733&gt;0,INDEX('CostModel Coef'!M$17:M$18,$W733),"")</f>
        <v>0</v>
      </c>
      <c r="AY733" s="184">
        <f>IF($W733&gt;0,INDEX('CostModel Coef'!N$17:N$18,$W733),"")</f>
        <v>0</v>
      </c>
      <c r="AZ733" s="184">
        <f>IF($W733&gt;0,INDEX('CostModel Coef'!O$17:O$18,$W733),"")</f>
        <v>-10.14</v>
      </c>
      <c r="BA733" s="184"/>
      <c r="BB733" s="116">
        <f t="shared" si="119"/>
        <v>22.084000000000003</v>
      </c>
      <c r="BC733" s="116">
        <f t="shared" si="116"/>
        <v>0</v>
      </c>
      <c r="BD733" s="116">
        <f t="shared" si="117"/>
        <v>0</v>
      </c>
      <c r="BE733" s="210"/>
      <c r="BF733" s="196" t="str">
        <f t="shared" si="118"/>
        <v/>
      </c>
      <c r="BG733" s="210"/>
      <c r="BH733" s="210"/>
    </row>
    <row r="734" spans="1:60" hidden="1">
      <c r="A734" s="210" t="s">
        <v>3725</v>
      </c>
      <c r="B734" s="210" t="s">
        <v>587</v>
      </c>
      <c r="C734" s="210" t="s">
        <v>1297</v>
      </c>
      <c r="D734" s="210" t="s">
        <v>1409</v>
      </c>
      <c r="E734" s="210" t="s">
        <v>129</v>
      </c>
      <c r="F734" s="210">
        <v>2</v>
      </c>
      <c r="G734" s="210">
        <v>1</v>
      </c>
      <c r="H734" s="210">
        <v>2</v>
      </c>
      <c r="I734" s="210">
        <v>60</v>
      </c>
      <c r="J734" s="210"/>
      <c r="K734" s="210" t="s">
        <v>83</v>
      </c>
      <c r="L734" s="210">
        <v>60</v>
      </c>
      <c r="M734" s="210"/>
      <c r="N734" s="210" t="s">
        <v>1290</v>
      </c>
      <c r="O734" s="210"/>
      <c r="P734" s="210" t="s">
        <v>1799</v>
      </c>
      <c r="Q734" s="210" t="s">
        <v>136</v>
      </c>
      <c r="R734" s="210"/>
      <c r="S734" s="210" t="s">
        <v>111</v>
      </c>
      <c r="T734" s="210" t="s">
        <v>3726</v>
      </c>
      <c r="U734" s="115" t="s">
        <v>105</v>
      </c>
      <c r="V734" s="210" t="str">
        <f>IF(W734=0,"out of scope",(INDEX('CostModel Coef'!$C$17:$C$18,W734)))</f>
        <v>Elec</v>
      </c>
      <c r="W734" s="210">
        <v>2</v>
      </c>
      <c r="X734" s="210"/>
      <c r="Y734" s="116">
        <f>IFERROR(VLOOKUP(C734,LF_lamp!$A$8:$AI$68,35,0)*F734,0)</f>
        <v>0</v>
      </c>
      <c r="Z734" s="210"/>
      <c r="AA734" s="229">
        <f>VLOOKUP(D734,LF_Ballast!$A$8:$N$220,14,FALSE)</f>
        <v>0.9</v>
      </c>
      <c r="AB734" s="229" t="b">
        <f>VLOOKUP(D734,LF_Ballast!$A$8:$I$220,9,FALSE)="Dimming"</f>
        <v>0</v>
      </c>
      <c r="AC734" s="229" t="b">
        <f>VLOOKUP(D734,LF_Ballast!$A$8:$I$220,4,FALSE)="PS"</f>
        <v>0</v>
      </c>
      <c r="AD734" s="210"/>
      <c r="AE734" s="210">
        <f t="shared" si="111"/>
        <v>2</v>
      </c>
      <c r="AF734" s="184">
        <f t="shared" si="112"/>
        <v>0</v>
      </c>
      <c r="AG734" s="184">
        <f t="shared" si="113"/>
        <v>0</v>
      </c>
      <c r="AH734" s="184">
        <f>VLOOKUP($C734,LF_lamp!$A$8:$H$68,8,FALSE)*AE734</f>
        <v>64</v>
      </c>
      <c r="AI734" s="184">
        <f>VLOOKUP($C734,LF_lamp!$A$8:$H$68,8,FALSE)*AF734</f>
        <v>0</v>
      </c>
      <c r="AJ734" s="184">
        <f>VLOOKUP($C734,LF_lamp!$A$8:$H$68,8,FALSE)*AG734</f>
        <v>0</v>
      </c>
      <c r="AK734" s="184">
        <f t="shared" si="120"/>
        <v>1</v>
      </c>
      <c r="AL734" s="184">
        <f t="shared" si="114"/>
        <v>0</v>
      </c>
      <c r="AM734" s="184">
        <f t="shared" si="115"/>
        <v>0</v>
      </c>
      <c r="AN734" s="184"/>
      <c r="AO734" s="184">
        <f>IF($W734&gt;0,INDEX('CostModel Coef'!D$17:D$18,$W734),"")</f>
        <v>21.92</v>
      </c>
      <c r="AP734" s="184">
        <f>IF($W734&gt;0,INDEX('CostModel Coef'!E$17:E$18,$W734),"")</f>
        <v>0.161</v>
      </c>
      <c r="AQ734" s="184">
        <f>IF($W734&gt;0,INDEX('CostModel Coef'!F$17:F$18,$W734),"")</f>
        <v>19</v>
      </c>
      <c r="AR734" s="184">
        <f>IF($W734&gt;0,INDEX('CostModel Coef'!G$17:G$18,$W734),"")</f>
        <v>116</v>
      </c>
      <c r="AS734" s="184">
        <f>IF($W734&gt;0,INDEX('CostModel Coef'!H$17:H$18,$W734),"")</f>
        <v>-11.27</v>
      </c>
      <c r="AT734" s="184">
        <f>IF($W734&gt;0,INDEX('CostModel Coef'!I$17:I$18,$W734),"")</f>
        <v>0.74</v>
      </c>
      <c r="AU734" s="184">
        <f>IF($W734&gt;0,INDEX('CostModel Coef'!J$17:J$18,$W734),"")</f>
        <v>1.18</v>
      </c>
      <c r="AV734" s="184">
        <f>IF($W734&gt;0,INDEX('CostModel Coef'!K$17:K$18,$W734),"")</f>
        <v>31.59</v>
      </c>
      <c r="AW734" s="184">
        <f>IF($W734&gt;0,INDEX('CostModel Coef'!L$17:L$18,$W734),"")</f>
        <v>17.190000000000001</v>
      </c>
      <c r="AX734" s="184">
        <f>IF($W734&gt;0,INDEX('CostModel Coef'!M$17:M$18,$W734),"")</f>
        <v>0</v>
      </c>
      <c r="AY734" s="184">
        <f>IF($W734&gt;0,INDEX('CostModel Coef'!N$17:N$18,$W734),"")</f>
        <v>0</v>
      </c>
      <c r="AZ734" s="184">
        <f>IF($W734&gt;0,INDEX('CostModel Coef'!O$17:O$18,$W734),"")</f>
        <v>-10.14</v>
      </c>
      <c r="BA734" s="184"/>
      <c r="BB734" s="116">
        <f t="shared" si="119"/>
        <v>22.084000000000003</v>
      </c>
      <c r="BC734" s="116">
        <f t="shared" si="116"/>
        <v>0</v>
      </c>
      <c r="BD734" s="116">
        <f t="shared" si="117"/>
        <v>0</v>
      </c>
      <c r="BE734" s="210"/>
      <c r="BF734" s="196" t="str">
        <f t="shared" si="118"/>
        <v/>
      </c>
      <c r="BG734" s="210"/>
      <c r="BH734" s="210"/>
    </row>
    <row r="735" spans="1:60" hidden="1">
      <c r="A735" s="210" t="s">
        <v>3727</v>
      </c>
      <c r="B735" s="210" t="s">
        <v>587</v>
      </c>
      <c r="C735" s="210" t="s">
        <v>1297</v>
      </c>
      <c r="D735" s="210" t="s">
        <v>1491</v>
      </c>
      <c r="E735" s="210" t="s">
        <v>129</v>
      </c>
      <c r="F735" s="210">
        <v>2</v>
      </c>
      <c r="G735" s="210">
        <v>1</v>
      </c>
      <c r="H735" s="210">
        <v>2</v>
      </c>
      <c r="I735" s="210">
        <v>52</v>
      </c>
      <c r="J735" s="210"/>
      <c r="K735" s="210" t="s">
        <v>83</v>
      </c>
      <c r="L735" s="210">
        <v>52</v>
      </c>
      <c r="M735" s="210"/>
      <c r="N735" s="210" t="s">
        <v>1290</v>
      </c>
      <c r="O735" s="210"/>
      <c r="P735" s="210" t="s">
        <v>1799</v>
      </c>
      <c r="Q735" s="210" t="s">
        <v>129</v>
      </c>
      <c r="R735" s="210"/>
      <c r="S735" s="210" t="s">
        <v>111</v>
      </c>
      <c r="T735" s="210" t="s">
        <v>3728</v>
      </c>
      <c r="U735" s="115" t="s">
        <v>105</v>
      </c>
      <c r="V735" s="210" t="str">
        <f>IF(W735=0,"out of scope",(INDEX('CostModel Coef'!$C$17:$C$18,W735)))</f>
        <v>Elec</v>
      </c>
      <c r="W735" s="210">
        <v>2</v>
      </c>
      <c r="X735" s="210"/>
      <c r="Y735" s="116">
        <f>IFERROR(VLOOKUP(C735,LF_lamp!$A$8:$AI$68,35,0)*F735,0)</f>
        <v>0</v>
      </c>
      <c r="Z735" s="210"/>
      <c r="AA735" s="229">
        <f>VLOOKUP(D735,LF_Ballast!$A$8:$N$220,14,FALSE)</f>
        <v>0.82499999999999996</v>
      </c>
      <c r="AB735" s="229" t="b">
        <f>VLOOKUP(D735,LF_Ballast!$A$8:$I$220,9,FALSE)="Dimming"</f>
        <v>0</v>
      </c>
      <c r="AC735" s="229" t="b">
        <f>VLOOKUP(D735,LF_Ballast!$A$8:$I$220,4,FALSE)="PS"</f>
        <v>0</v>
      </c>
      <c r="AD735" s="210"/>
      <c r="AE735" s="210">
        <f t="shared" si="111"/>
        <v>2</v>
      </c>
      <c r="AF735" s="184">
        <f t="shared" si="112"/>
        <v>0</v>
      </c>
      <c r="AG735" s="184">
        <f t="shared" si="113"/>
        <v>0</v>
      </c>
      <c r="AH735" s="184">
        <f>VLOOKUP($C735,LF_lamp!$A$8:$H$68,8,FALSE)*AE735</f>
        <v>64</v>
      </c>
      <c r="AI735" s="184">
        <f>VLOOKUP($C735,LF_lamp!$A$8:$H$68,8,FALSE)*AF735</f>
        <v>0</v>
      </c>
      <c r="AJ735" s="184">
        <f>VLOOKUP($C735,LF_lamp!$A$8:$H$68,8,FALSE)*AG735</f>
        <v>0</v>
      </c>
      <c r="AK735" s="184">
        <f t="shared" si="120"/>
        <v>1</v>
      </c>
      <c r="AL735" s="184">
        <f t="shared" si="114"/>
        <v>0</v>
      </c>
      <c r="AM735" s="184">
        <f t="shared" si="115"/>
        <v>0</v>
      </c>
      <c r="AN735" s="184"/>
      <c r="AO735" s="184">
        <f>IF($W735&gt;0,INDEX('CostModel Coef'!D$17:D$18,$W735),"")</f>
        <v>21.92</v>
      </c>
      <c r="AP735" s="184">
        <f>IF($W735&gt;0,INDEX('CostModel Coef'!E$17:E$18,$W735),"")</f>
        <v>0.161</v>
      </c>
      <c r="AQ735" s="184">
        <f>IF($W735&gt;0,INDEX('CostModel Coef'!F$17:F$18,$W735),"")</f>
        <v>19</v>
      </c>
      <c r="AR735" s="184">
        <f>IF($W735&gt;0,INDEX('CostModel Coef'!G$17:G$18,$W735),"")</f>
        <v>116</v>
      </c>
      <c r="AS735" s="184">
        <f>IF($W735&gt;0,INDEX('CostModel Coef'!H$17:H$18,$W735),"")</f>
        <v>-11.27</v>
      </c>
      <c r="AT735" s="184">
        <f>IF($W735&gt;0,INDEX('CostModel Coef'!I$17:I$18,$W735),"")</f>
        <v>0.74</v>
      </c>
      <c r="AU735" s="184">
        <f>IF($W735&gt;0,INDEX('CostModel Coef'!J$17:J$18,$W735),"")</f>
        <v>1.18</v>
      </c>
      <c r="AV735" s="184">
        <f>IF($W735&gt;0,INDEX('CostModel Coef'!K$17:K$18,$W735),"")</f>
        <v>31.59</v>
      </c>
      <c r="AW735" s="184">
        <f>IF($W735&gt;0,INDEX('CostModel Coef'!L$17:L$18,$W735),"")</f>
        <v>17.190000000000001</v>
      </c>
      <c r="AX735" s="184">
        <f>IF($W735&gt;0,INDEX('CostModel Coef'!M$17:M$18,$W735),"")</f>
        <v>0</v>
      </c>
      <c r="AY735" s="184">
        <f>IF($W735&gt;0,INDEX('CostModel Coef'!N$17:N$18,$W735),"")</f>
        <v>0</v>
      </c>
      <c r="AZ735" s="184">
        <f>IF($W735&gt;0,INDEX('CostModel Coef'!O$17:O$18,$W735),"")</f>
        <v>-10.14</v>
      </c>
      <c r="BA735" s="184"/>
      <c r="BB735" s="116">
        <f t="shared" si="119"/>
        <v>22.084000000000003</v>
      </c>
      <c r="BC735" s="116">
        <f t="shared" si="116"/>
        <v>0</v>
      </c>
      <c r="BD735" s="116">
        <f t="shared" si="117"/>
        <v>0</v>
      </c>
      <c r="BE735" s="210"/>
      <c r="BF735" s="196" t="str">
        <f t="shared" si="118"/>
        <v/>
      </c>
      <c r="BG735" s="210"/>
      <c r="BH735" s="210"/>
    </row>
    <row r="736" spans="1:60" hidden="1">
      <c r="A736" s="210" t="s">
        <v>3729</v>
      </c>
      <c r="B736" s="210" t="s">
        <v>587</v>
      </c>
      <c r="C736" s="210" t="s">
        <v>1299</v>
      </c>
      <c r="D736" s="210" t="s">
        <v>1758</v>
      </c>
      <c r="E736" s="210" t="s">
        <v>129</v>
      </c>
      <c r="F736" s="210">
        <v>2</v>
      </c>
      <c r="G736" s="210">
        <v>1</v>
      </c>
      <c r="H736" s="210">
        <v>2</v>
      </c>
      <c r="I736" s="210">
        <v>72</v>
      </c>
      <c r="J736" s="210"/>
      <c r="K736" s="210" t="s">
        <v>83</v>
      </c>
      <c r="L736" s="210">
        <v>72</v>
      </c>
      <c r="M736" s="210"/>
      <c r="N736" s="210" t="s">
        <v>123</v>
      </c>
      <c r="O736" s="210"/>
      <c r="P736" s="210" t="s">
        <v>1799</v>
      </c>
      <c r="Q736" s="210" t="s">
        <v>129</v>
      </c>
      <c r="R736" s="210"/>
      <c r="S736" s="210" t="s">
        <v>111</v>
      </c>
      <c r="T736" s="210" t="s">
        <v>3730</v>
      </c>
      <c r="U736" s="115" t="s">
        <v>105</v>
      </c>
      <c r="V736" s="210" t="str">
        <f>IF(W736=0,"out of scope",(INDEX('CostModel Coef'!$C$17:$C$18,W736)))</f>
        <v>out of scope</v>
      </c>
      <c r="W736" s="210">
        <v>0</v>
      </c>
      <c r="X736" s="210"/>
      <c r="Y736" s="116">
        <f>IFERROR(VLOOKUP(C736,LF_lamp!$A$8:$AI$68,35,0)*F736,0)</f>
        <v>0</v>
      </c>
      <c r="Z736" s="210"/>
      <c r="AA736" s="229">
        <f>VLOOKUP(D736,LF_Ballast!$A$8:$N$220,14,FALSE)</f>
        <v>0.9</v>
      </c>
      <c r="AB736" s="229" t="b">
        <f>VLOOKUP(D736,LF_Ballast!$A$8:$I$220,9,FALSE)="Dimming"</f>
        <v>0</v>
      </c>
      <c r="AC736" s="229" t="b">
        <f>VLOOKUP(D736,LF_Ballast!$A$8:$I$220,4,FALSE)="PS"</f>
        <v>0</v>
      </c>
      <c r="AD736" s="210"/>
      <c r="AE736" s="210">
        <f t="shared" si="111"/>
        <v>2</v>
      </c>
      <c r="AF736" s="184">
        <f t="shared" si="112"/>
        <v>0</v>
      </c>
      <c r="AG736" s="184">
        <f t="shared" si="113"/>
        <v>0</v>
      </c>
      <c r="AH736" s="184">
        <f>VLOOKUP($C736,LF_lamp!$A$8:$H$68,8,FALSE)*AE736</f>
        <v>68</v>
      </c>
      <c r="AI736" s="184">
        <f>VLOOKUP($C736,LF_lamp!$A$8:$H$68,8,FALSE)*AF736</f>
        <v>0</v>
      </c>
      <c r="AJ736" s="184">
        <f>VLOOKUP($C736,LF_lamp!$A$8:$H$68,8,FALSE)*AG736</f>
        <v>0</v>
      </c>
      <c r="AK736" s="184">
        <f t="shared" si="120"/>
        <v>1</v>
      </c>
      <c r="AL736" s="184">
        <f t="shared" si="114"/>
        <v>0</v>
      </c>
      <c r="AM736" s="184">
        <f t="shared" si="115"/>
        <v>0</v>
      </c>
      <c r="AN736" s="184"/>
      <c r="AO736" s="184" t="str">
        <f>IF($W736&gt;0,INDEX('CostModel Coef'!D$17:D$18,$W736),"")</f>
        <v/>
      </c>
      <c r="AP736" s="184" t="str">
        <f>IF($W736&gt;0,INDEX('CostModel Coef'!E$17:E$18,$W736),"")</f>
        <v/>
      </c>
      <c r="AQ736" s="184" t="str">
        <f>IF($W736&gt;0,INDEX('CostModel Coef'!F$17:F$18,$W736),"")</f>
        <v/>
      </c>
      <c r="AR736" s="184" t="str">
        <f>IF($W736&gt;0,INDEX('CostModel Coef'!G$17:G$18,$W736),"")</f>
        <v/>
      </c>
      <c r="AS736" s="184" t="str">
        <f>IF($W736&gt;0,INDEX('CostModel Coef'!H$17:H$18,$W736),"")</f>
        <v/>
      </c>
      <c r="AT736" s="184" t="str">
        <f>IF($W736&gt;0,INDEX('CostModel Coef'!I$17:I$18,$W736),"")</f>
        <v/>
      </c>
      <c r="AU736" s="184" t="str">
        <f>IF($W736&gt;0,INDEX('CostModel Coef'!J$17:J$18,$W736),"")</f>
        <v/>
      </c>
      <c r="AV736" s="184" t="str">
        <f>IF($W736&gt;0,INDEX('CostModel Coef'!K$17:K$18,$W736),"")</f>
        <v/>
      </c>
      <c r="AW736" s="184" t="str">
        <f>IF($W736&gt;0,INDEX('CostModel Coef'!L$17:L$18,$W736),"")</f>
        <v/>
      </c>
      <c r="AX736" s="184" t="str">
        <f>IF($W736&gt;0,INDEX('CostModel Coef'!M$17:M$18,$W736),"")</f>
        <v/>
      </c>
      <c r="AY736" s="184" t="str">
        <f>IF($W736&gt;0,INDEX('CostModel Coef'!N$17:N$18,$W736),"")</f>
        <v/>
      </c>
      <c r="AZ736" s="184"/>
      <c r="BA736" s="184"/>
      <c r="BB736" s="116"/>
      <c r="BC736" s="116"/>
      <c r="BD736" s="116"/>
      <c r="BE736" s="210"/>
      <c r="BF736" s="210"/>
      <c r="BG736" s="210"/>
      <c r="BH736" s="210"/>
    </row>
    <row r="738" spans="27:75"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  <c r="BK738" s="210"/>
      <c r="BL738" s="210"/>
      <c r="BM738" s="210"/>
      <c r="BN738" s="210"/>
      <c r="BO738" s="210"/>
      <c r="BP738" s="210"/>
      <c r="BQ738" s="210"/>
      <c r="BR738" s="210"/>
      <c r="BS738" s="210"/>
      <c r="BT738" s="210"/>
      <c r="BU738" s="210"/>
      <c r="BV738" s="210"/>
      <c r="BW738" s="210"/>
    </row>
    <row r="739" spans="27:75"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  <c r="BK739" s="210"/>
      <c r="BL739" s="210"/>
      <c r="BM739" s="210"/>
      <c r="BN739" s="210"/>
      <c r="BO739" s="210"/>
      <c r="BP739" s="210"/>
      <c r="BQ739" s="210"/>
      <c r="BR739" s="210"/>
      <c r="BS739" s="210"/>
      <c r="BT739" s="210"/>
      <c r="BU739" s="210"/>
      <c r="BV739" s="210"/>
      <c r="BW739" s="210"/>
    </row>
  </sheetData>
  <autoFilter ref="A7:T736" xr:uid="{00000000-0009-0000-0000-000006000000}">
    <filterColumn colId="0">
      <colorFilter dxfId="0"/>
    </filterColumn>
  </autoFilter>
  <mergeCells count="6">
    <mergeCell ref="BB6:BD6"/>
    <mergeCell ref="AE6:AG6"/>
    <mergeCell ref="AH6:AJ6"/>
    <mergeCell ref="AQ6:AR6"/>
    <mergeCell ref="AT6:AU6"/>
    <mergeCell ref="AK6:AM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</sheetPr>
  <dimension ref="A1:AL1320"/>
  <sheetViews>
    <sheetView workbookViewId="0">
      <pane ySplit="4" topLeftCell="A5" activePane="bottomLeft" state="frozen"/>
      <selection pane="bottomLeft" activeCell="B11" sqref="B11"/>
      <selection activeCell="D38" sqref="D38"/>
    </sheetView>
  </sheetViews>
  <sheetFormatPr defaultRowHeight="15"/>
  <cols>
    <col min="3" max="3" width="47" bestFit="1" customWidth="1"/>
    <col min="4" max="4" width="46.7109375" customWidth="1"/>
    <col min="8" max="8" width="60.5703125" bestFit="1" customWidth="1"/>
    <col min="10" max="10" width="12.140625" bestFit="1" customWidth="1"/>
    <col min="11" max="11" width="15.5703125" bestFit="1" customWidth="1"/>
    <col min="12" max="12" width="10.5703125" bestFit="1" customWidth="1"/>
    <col min="13" max="13" width="11.85546875" bestFit="1" customWidth="1"/>
    <col min="14" max="14" width="47" bestFit="1" customWidth="1"/>
    <col min="18" max="18" width="19.140625" customWidth="1"/>
    <col min="22" max="22" width="12.5703125" customWidth="1"/>
    <col min="29" max="29" width="9.28515625" bestFit="1" customWidth="1"/>
    <col min="31" max="31" width="12.5703125" bestFit="1" customWidth="1"/>
    <col min="32" max="32" width="13.140625" bestFit="1" customWidth="1"/>
    <col min="33" max="33" width="25.140625" customWidth="1"/>
    <col min="34" max="34" width="14.42578125" bestFit="1" customWidth="1"/>
    <col min="35" max="35" width="14" bestFit="1" customWidth="1"/>
    <col min="36" max="36" width="9" bestFit="1" customWidth="1"/>
    <col min="37" max="37" width="9.28515625" bestFit="1" customWidth="1"/>
  </cols>
  <sheetData>
    <row r="1" spans="1:38" s="114" customForma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38" s="114" customFormat="1">
      <c r="A2" s="210"/>
      <c r="B2" s="211" t="s">
        <v>3731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38" s="114" customForma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</row>
    <row r="4" spans="1:38">
      <c r="A4" s="129"/>
      <c r="B4" s="210" t="s">
        <v>3732</v>
      </c>
      <c r="C4" s="117" t="s">
        <v>3733</v>
      </c>
      <c r="D4" s="117" t="s">
        <v>184</v>
      </c>
      <c r="E4" s="210" t="s">
        <v>3734</v>
      </c>
      <c r="F4" s="210" t="s">
        <v>3735</v>
      </c>
      <c r="G4" s="210" t="s">
        <v>3736</v>
      </c>
      <c r="H4" s="117" t="s">
        <v>3737</v>
      </c>
      <c r="I4" s="210" t="s">
        <v>3738</v>
      </c>
      <c r="J4" s="210" t="s">
        <v>3739</v>
      </c>
      <c r="K4" s="210" t="s">
        <v>3740</v>
      </c>
      <c r="L4" s="210" t="s">
        <v>3741</v>
      </c>
      <c r="M4" s="210" t="s">
        <v>3742</v>
      </c>
      <c r="N4" s="117" t="s">
        <v>1118</v>
      </c>
      <c r="O4" s="210" t="s">
        <v>3743</v>
      </c>
      <c r="P4" s="210" t="s">
        <v>3744</v>
      </c>
      <c r="Q4" s="210" t="s">
        <v>3745</v>
      </c>
      <c r="R4" s="117" t="s">
        <v>3746</v>
      </c>
      <c r="S4" s="210" t="s">
        <v>3747</v>
      </c>
      <c r="T4" s="210" t="s">
        <v>3748</v>
      </c>
      <c r="U4" s="210" t="s">
        <v>3749</v>
      </c>
      <c r="V4" s="117" t="s">
        <v>3750</v>
      </c>
      <c r="W4" s="210" t="s">
        <v>3751</v>
      </c>
      <c r="X4" s="210" t="s">
        <v>3752</v>
      </c>
      <c r="Y4" s="210" t="s">
        <v>3753</v>
      </c>
      <c r="Z4" s="210" t="s">
        <v>3754</v>
      </c>
      <c r="AA4" s="210" t="s">
        <v>3755</v>
      </c>
      <c r="AB4" s="210" t="s">
        <v>3756</v>
      </c>
      <c r="AC4" s="210" t="s">
        <v>3757</v>
      </c>
      <c r="AD4" s="210" t="s">
        <v>3758</v>
      </c>
      <c r="AE4" s="210" t="s">
        <v>3759</v>
      </c>
      <c r="AF4" s="210" t="s">
        <v>3760</v>
      </c>
      <c r="AG4" s="210" t="s">
        <v>3761</v>
      </c>
      <c r="AH4" s="210" t="s">
        <v>3762</v>
      </c>
      <c r="AI4" s="117" t="s">
        <v>3763</v>
      </c>
      <c r="AJ4" s="117" t="s">
        <v>3764</v>
      </c>
      <c r="AK4" s="117" t="s">
        <v>3765</v>
      </c>
      <c r="AL4" s="117" t="s">
        <v>3766</v>
      </c>
    </row>
    <row r="5" spans="1:38">
      <c r="A5" s="129"/>
      <c r="B5" s="210" t="s">
        <v>109</v>
      </c>
      <c r="C5" s="210" t="s">
        <v>1245</v>
      </c>
      <c r="D5" s="210" t="s">
        <v>3767</v>
      </c>
      <c r="E5" s="210" t="s">
        <v>1778</v>
      </c>
      <c r="F5" s="210" t="s">
        <v>1038</v>
      </c>
      <c r="G5" s="210" t="s">
        <v>3768</v>
      </c>
      <c r="H5" s="210" t="s">
        <v>3769</v>
      </c>
      <c r="I5" s="210" t="s">
        <v>3770</v>
      </c>
      <c r="J5" s="210" t="s">
        <v>3771</v>
      </c>
      <c r="K5" s="210" t="s">
        <v>109</v>
      </c>
      <c r="L5" s="210" t="s">
        <v>198</v>
      </c>
      <c r="M5" s="210" t="s">
        <v>1086</v>
      </c>
      <c r="N5" s="210" t="str">
        <f>+C5</f>
        <v>T5-22in-14w</v>
      </c>
      <c r="O5" s="210" t="s">
        <v>109</v>
      </c>
      <c r="P5" s="210" t="s">
        <v>109</v>
      </c>
      <c r="Q5" s="210" t="s">
        <v>109</v>
      </c>
      <c r="R5" s="210" t="s">
        <v>109</v>
      </c>
      <c r="S5" s="210" t="s">
        <v>3772</v>
      </c>
      <c r="T5" s="210"/>
      <c r="U5" s="210"/>
      <c r="V5" s="210">
        <f>VLOOKUP(C5,LF_lamp!$A$8:$AI$68,35,FALSE)</f>
        <v>8.99</v>
      </c>
      <c r="W5" s="210"/>
      <c r="X5" s="210"/>
      <c r="Y5" s="210" t="s">
        <v>3773</v>
      </c>
      <c r="Z5" s="210" t="s">
        <v>3774</v>
      </c>
      <c r="AA5" s="210" t="s">
        <v>109</v>
      </c>
      <c r="AB5" s="210">
        <v>0</v>
      </c>
      <c r="AC5" s="204">
        <v>42005</v>
      </c>
      <c r="AD5" s="210"/>
      <c r="AE5" s="210" t="s">
        <v>3775</v>
      </c>
      <c r="AF5" s="210" t="s">
        <v>3776</v>
      </c>
      <c r="AG5" s="210" t="s">
        <v>3777</v>
      </c>
      <c r="AH5" s="210">
        <v>0</v>
      </c>
      <c r="AI5" s="210"/>
      <c r="AJ5" s="210"/>
      <c r="AK5" s="210"/>
      <c r="AL5" s="210"/>
    </row>
    <row r="6" spans="1:38">
      <c r="A6" s="129"/>
      <c r="B6" s="210" t="s">
        <v>109</v>
      </c>
      <c r="C6" s="210" t="s">
        <v>1247</v>
      </c>
      <c r="D6" s="210" t="s">
        <v>3767</v>
      </c>
      <c r="E6" s="210" t="s">
        <v>1778</v>
      </c>
      <c r="F6" s="210" t="s">
        <v>1038</v>
      </c>
      <c r="G6" s="210" t="s">
        <v>3768</v>
      </c>
      <c r="H6" s="210" t="s">
        <v>3769</v>
      </c>
      <c r="I6" s="210" t="s">
        <v>3770</v>
      </c>
      <c r="J6" s="210" t="s">
        <v>3771</v>
      </c>
      <c r="K6" s="210" t="s">
        <v>109</v>
      </c>
      <c r="L6" s="210" t="s">
        <v>198</v>
      </c>
      <c r="M6" s="210" t="s">
        <v>1086</v>
      </c>
      <c r="N6" s="210" t="str">
        <f t="shared" ref="N6:N64" si="0">IF(LEFT(C6,3)="Std","",C6)</f>
        <v>T5-22in-24w</v>
      </c>
      <c r="O6" s="210" t="s">
        <v>109</v>
      </c>
      <c r="P6" s="210" t="s">
        <v>109</v>
      </c>
      <c r="Q6" s="210" t="s">
        <v>109</v>
      </c>
      <c r="R6" s="210" t="s">
        <v>109</v>
      </c>
      <c r="S6" s="210" t="s">
        <v>3772</v>
      </c>
      <c r="T6" s="210"/>
      <c r="U6" s="210"/>
      <c r="V6" s="210">
        <f>VLOOKUP(C6,LF_lamp!$A$8:$AI$68,35,FALSE)</f>
        <v>8.11</v>
      </c>
      <c r="W6" s="210"/>
      <c r="X6" s="210"/>
      <c r="Y6" s="210" t="s">
        <v>3773</v>
      </c>
      <c r="Z6" s="210" t="s">
        <v>3774</v>
      </c>
      <c r="AA6" s="210" t="s">
        <v>109</v>
      </c>
      <c r="AB6" s="210">
        <v>0</v>
      </c>
      <c r="AC6" s="204">
        <v>42005</v>
      </c>
      <c r="AD6" s="210"/>
      <c r="AE6" s="210" t="s">
        <v>3775</v>
      </c>
      <c r="AF6" s="210" t="s">
        <v>3776</v>
      </c>
      <c r="AG6" s="210" t="s">
        <v>3777</v>
      </c>
      <c r="AH6" s="210">
        <v>0</v>
      </c>
      <c r="AI6" s="210"/>
      <c r="AJ6" s="210"/>
      <c r="AK6" s="210"/>
      <c r="AL6" s="210"/>
    </row>
    <row r="7" spans="1:38">
      <c r="A7" s="129"/>
      <c r="B7" s="210" t="s">
        <v>109</v>
      </c>
      <c r="C7" s="210" t="s">
        <v>1249</v>
      </c>
      <c r="D7" s="210" t="s">
        <v>3767</v>
      </c>
      <c r="E7" s="210" t="s">
        <v>1778</v>
      </c>
      <c r="F7" s="210" t="s">
        <v>1038</v>
      </c>
      <c r="G7" s="210" t="s">
        <v>3768</v>
      </c>
      <c r="H7" s="210" t="s">
        <v>3769</v>
      </c>
      <c r="I7" s="210" t="s">
        <v>3770</v>
      </c>
      <c r="J7" s="210" t="s">
        <v>3771</v>
      </c>
      <c r="K7" s="210" t="s">
        <v>109</v>
      </c>
      <c r="L7" s="210" t="s">
        <v>198</v>
      </c>
      <c r="M7" s="210" t="s">
        <v>1086</v>
      </c>
      <c r="N7" s="210" t="str">
        <f t="shared" si="0"/>
        <v>T5-34in-21w</v>
      </c>
      <c r="O7" s="210" t="s">
        <v>109</v>
      </c>
      <c r="P7" s="210" t="s">
        <v>109</v>
      </c>
      <c r="Q7" s="210" t="s">
        <v>109</v>
      </c>
      <c r="R7" s="210" t="s">
        <v>109</v>
      </c>
      <c r="S7" s="210" t="s">
        <v>3772</v>
      </c>
      <c r="T7" s="210"/>
      <c r="U7" s="210"/>
      <c r="V7" s="210">
        <f>VLOOKUP(C7,LF_lamp!$A$8:$AI$68,35,FALSE)</f>
        <v>10.29</v>
      </c>
      <c r="W7" s="210"/>
      <c r="X7" s="210"/>
      <c r="Y7" s="210" t="s">
        <v>3773</v>
      </c>
      <c r="Z7" s="210" t="s">
        <v>3774</v>
      </c>
      <c r="AA7" s="210" t="s">
        <v>109</v>
      </c>
      <c r="AB7" s="210">
        <v>0</v>
      </c>
      <c r="AC7" s="204">
        <v>42005</v>
      </c>
      <c r="AD7" s="210"/>
      <c r="AE7" s="210" t="s">
        <v>3775</v>
      </c>
      <c r="AF7" s="210" t="s">
        <v>3776</v>
      </c>
      <c r="AG7" s="210" t="s">
        <v>3777</v>
      </c>
      <c r="AH7" s="210">
        <v>0</v>
      </c>
      <c r="AI7" s="210"/>
      <c r="AJ7" s="210"/>
      <c r="AK7" s="210"/>
      <c r="AL7" s="210"/>
    </row>
    <row r="8" spans="1:38">
      <c r="A8" s="129"/>
      <c r="B8" s="210" t="s">
        <v>109</v>
      </c>
      <c r="C8" s="210" t="s">
        <v>1251</v>
      </c>
      <c r="D8" s="210" t="s">
        <v>3767</v>
      </c>
      <c r="E8" s="210" t="s">
        <v>1778</v>
      </c>
      <c r="F8" s="210" t="s">
        <v>1038</v>
      </c>
      <c r="G8" s="210" t="s">
        <v>3768</v>
      </c>
      <c r="H8" s="210" t="s">
        <v>3769</v>
      </c>
      <c r="I8" s="210" t="s">
        <v>3770</v>
      </c>
      <c r="J8" s="210" t="s">
        <v>3771</v>
      </c>
      <c r="K8" s="210" t="s">
        <v>109</v>
      </c>
      <c r="L8" s="210" t="s">
        <v>198</v>
      </c>
      <c r="M8" s="210" t="s">
        <v>1086</v>
      </c>
      <c r="N8" s="210" t="str">
        <f t="shared" si="0"/>
        <v>T5-34in-39w</v>
      </c>
      <c r="O8" s="210" t="s">
        <v>109</v>
      </c>
      <c r="P8" s="210" t="s">
        <v>109</v>
      </c>
      <c r="Q8" s="210" t="s">
        <v>109</v>
      </c>
      <c r="R8" s="210" t="s">
        <v>109</v>
      </c>
      <c r="S8" s="210" t="s">
        <v>3772</v>
      </c>
      <c r="T8" s="210"/>
      <c r="U8" s="210"/>
      <c r="V8" s="210">
        <f>VLOOKUP(C8,LF_lamp!$A$8:$AI$68,35,FALSE)</f>
        <v>9.7100000000000009</v>
      </c>
      <c r="W8" s="210"/>
      <c r="X8" s="210"/>
      <c r="Y8" s="210" t="s">
        <v>3773</v>
      </c>
      <c r="Z8" s="210" t="s">
        <v>3774</v>
      </c>
      <c r="AA8" s="210" t="s">
        <v>109</v>
      </c>
      <c r="AB8" s="210">
        <v>0</v>
      </c>
      <c r="AC8" s="204">
        <v>42005</v>
      </c>
      <c r="AD8" s="210"/>
      <c r="AE8" s="210" t="s">
        <v>3775</v>
      </c>
      <c r="AF8" s="210" t="s">
        <v>3776</v>
      </c>
      <c r="AG8" s="210" t="s">
        <v>3777</v>
      </c>
      <c r="AH8" s="210">
        <v>0</v>
      </c>
      <c r="AI8" s="210"/>
      <c r="AJ8" s="210"/>
      <c r="AK8" s="210"/>
      <c r="AL8" s="210"/>
    </row>
    <row r="9" spans="1:38">
      <c r="A9" s="129"/>
      <c r="B9" s="210" t="s">
        <v>109</v>
      </c>
      <c r="C9" s="210" t="s">
        <v>1253</v>
      </c>
      <c r="D9" s="210" t="s">
        <v>3767</v>
      </c>
      <c r="E9" s="210" t="s">
        <v>1778</v>
      </c>
      <c r="F9" s="210" t="s">
        <v>1038</v>
      </c>
      <c r="G9" s="210" t="s">
        <v>3768</v>
      </c>
      <c r="H9" s="210" t="s">
        <v>3769</v>
      </c>
      <c r="I9" s="210" t="s">
        <v>3770</v>
      </c>
      <c r="J9" s="210" t="s">
        <v>3771</v>
      </c>
      <c r="K9" s="210" t="s">
        <v>109</v>
      </c>
      <c r="L9" s="210" t="s">
        <v>198</v>
      </c>
      <c r="M9" s="210" t="s">
        <v>1086</v>
      </c>
      <c r="N9" s="210" t="str">
        <f t="shared" si="0"/>
        <v>T5-46in-28w</v>
      </c>
      <c r="O9" s="210" t="s">
        <v>109</v>
      </c>
      <c r="P9" s="210" t="s">
        <v>109</v>
      </c>
      <c r="Q9" s="210" t="s">
        <v>109</v>
      </c>
      <c r="R9" s="210" t="s">
        <v>109</v>
      </c>
      <c r="S9" s="210" t="s">
        <v>3772</v>
      </c>
      <c r="T9" s="210"/>
      <c r="U9" s="210"/>
      <c r="V9" s="210">
        <f>VLOOKUP(C9,LF_lamp!$A$8:$AI$68,35,FALSE)</f>
        <v>10.67</v>
      </c>
      <c r="W9" s="210"/>
      <c r="X9" s="210"/>
      <c r="Y9" s="210" t="s">
        <v>3773</v>
      </c>
      <c r="Z9" s="210" t="s">
        <v>3774</v>
      </c>
      <c r="AA9" s="210" t="s">
        <v>109</v>
      </c>
      <c r="AB9" s="210">
        <v>0</v>
      </c>
      <c r="AC9" s="204">
        <v>42005</v>
      </c>
      <c r="AD9" s="210"/>
      <c r="AE9" s="210" t="s">
        <v>3775</v>
      </c>
      <c r="AF9" s="210" t="s">
        <v>3776</v>
      </c>
      <c r="AG9" s="210" t="s">
        <v>3777</v>
      </c>
      <c r="AH9" s="210">
        <v>0</v>
      </c>
      <c r="AI9" s="210"/>
      <c r="AJ9" s="210"/>
      <c r="AK9" s="210"/>
      <c r="AL9" s="210"/>
    </row>
    <row r="10" spans="1:38">
      <c r="A10" s="129"/>
      <c r="B10" s="210" t="s">
        <v>109</v>
      </c>
      <c r="C10" s="210" t="s">
        <v>1255</v>
      </c>
      <c r="D10" s="210" t="s">
        <v>3767</v>
      </c>
      <c r="E10" s="210" t="s">
        <v>1778</v>
      </c>
      <c r="F10" s="210" t="s">
        <v>1038</v>
      </c>
      <c r="G10" s="210" t="s">
        <v>3768</v>
      </c>
      <c r="H10" s="210" t="s">
        <v>3769</v>
      </c>
      <c r="I10" s="210" t="s">
        <v>3770</v>
      </c>
      <c r="J10" s="210" t="s">
        <v>3771</v>
      </c>
      <c r="K10" s="210" t="s">
        <v>109</v>
      </c>
      <c r="L10" s="210" t="s">
        <v>198</v>
      </c>
      <c r="M10" s="210" t="s">
        <v>1086</v>
      </c>
      <c r="N10" s="210" t="str">
        <f t="shared" si="0"/>
        <v>T5-46in-49w</v>
      </c>
      <c r="O10" s="210" t="s">
        <v>109</v>
      </c>
      <c r="P10" s="210" t="s">
        <v>109</v>
      </c>
      <c r="Q10" s="210" t="s">
        <v>109</v>
      </c>
      <c r="R10" s="210" t="s">
        <v>109</v>
      </c>
      <c r="S10" s="210" t="s">
        <v>3772</v>
      </c>
      <c r="T10" s="210"/>
      <c r="U10" s="210"/>
      <c r="V10" s="210">
        <f>VLOOKUP(C10,LF_lamp!$A$8:$AI$68,35,FALSE)</f>
        <v>9.9600000000000009</v>
      </c>
      <c r="W10" s="210"/>
      <c r="X10" s="210"/>
      <c r="Y10" s="210" t="s">
        <v>3773</v>
      </c>
      <c r="Z10" s="210" t="s">
        <v>3774</v>
      </c>
      <c r="AA10" s="210" t="s">
        <v>109</v>
      </c>
      <c r="AB10" s="210">
        <v>0</v>
      </c>
      <c r="AC10" s="204">
        <v>42005</v>
      </c>
      <c r="AD10" s="210"/>
      <c r="AE10" s="210" t="s">
        <v>3775</v>
      </c>
      <c r="AF10" s="210" t="s">
        <v>3776</v>
      </c>
      <c r="AG10" s="210" t="s">
        <v>3777</v>
      </c>
      <c r="AH10" s="210">
        <v>0</v>
      </c>
      <c r="AI10" s="210"/>
      <c r="AJ10" s="210"/>
      <c r="AK10" s="210"/>
      <c r="AL10" s="210"/>
    </row>
    <row r="11" spans="1:38">
      <c r="A11" s="129"/>
      <c r="B11" s="210" t="s">
        <v>109</v>
      </c>
      <c r="C11" s="210" t="s">
        <v>1257</v>
      </c>
      <c r="D11" s="210" t="s">
        <v>3767</v>
      </c>
      <c r="E11" s="210" t="s">
        <v>1778</v>
      </c>
      <c r="F11" s="210" t="s">
        <v>1038</v>
      </c>
      <c r="G11" s="210" t="s">
        <v>3768</v>
      </c>
      <c r="H11" s="210" t="s">
        <v>3769</v>
      </c>
      <c r="I11" s="210" t="s">
        <v>3770</v>
      </c>
      <c r="J11" s="210" t="s">
        <v>3771</v>
      </c>
      <c r="K11" s="210" t="s">
        <v>109</v>
      </c>
      <c r="L11" s="210" t="s">
        <v>198</v>
      </c>
      <c r="M11" s="210" t="s">
        <v>1086</v>
      </c>
      <c r="N11" s="210" t="str">
        <f t="shared" si="0"/>
        <v>T5-46in-51w</v>
      </c>
      <c r="O11" s="210" t="s">
        <v>109</v>
      </c>
      <c r="P11" s="210" t="s">
        <v>109</v>
      </c>
      <c r="Q11" s="210" t="s">
        <v>109</v>
      </c>
      <c r="R11" s="210" t="s">
        <v>109</v>
      </c>
      <c r="S11" s="210" t="s">
        <v>3772</v>
      </c>
      <c r="T11" s="210"/>
      <c r="U11" s="210"/>
      <c r="V11" s="210">
        <f>VLOOKUP(C11,LF_lamp!$A$8:$AI$68,35,FALSE)</f>
        <v>9.69</v>
      </c>
      <c r="W11" s="210"/>
      <c r="X11" s="210"/>
      <c r="Y11" s="210" t="s">
        <v>3773</v>
      </c>
      <c r="Z11" s="210" t="s">
        <v>3774</v>
      </c>
      <c r="AA11" s="210" t="s">
        <v>109</v>
      </c>
      <c r="AB11" s="210">
        <v>0</v>
      </c>
      <c r="AC11" s="204">
        <v>42005</v>
      </c>
      <c r="AD11" s="210"/>
      <c r="AE11" s="210" t="s">
        <v>3775</v>
      </c>
      <c r="AF11" s="210" t="s">
        <v>3776</v>
      </c>
      <c r="AG11" s="210" t="s">
        <v>3777</v>
      </c>
      <c r="AH11" s="210">
        <v>0</v>
      </c>
      <c r="AI11" s="210"/>
      <c r="AJ11" s="210"/>
      <c r="AK11" s="210"/>
      <c r="AL11" s="210"/>
    </row>
    <row r="12" spans="1:38">
      <c r="A12" s="129"/>
      <c r="B12" s="210" t="s">
        <v>109</v>
      </c>
      <c r="C12" s="210" t="s">
        <v>1259</v>
      </c>
      <c r="D12" s="210" t="s">
        <v>3767</v>
      </c>
      <c r="E12" s="210" t="s">
        <v>1778</v>
      </c>
      <c r="F12" s="210" t="s">
        <v>1038</v>
      </c>
      <c r="G12" s="210" t="s">
        <v>3768</v>
      </c>
      <c r="H12" s="210" t="s">
        <v>3769</v>
      </c>
      <c r="I12" s="210" t="s">
        <v>3770</v>
      </c>
      <c r="J12" s="210" t="s">
        <v>3771</v>
      </c>
      <c r="K12" s="210" t="s">
        <v>109</v>
      </c>
      <c r="L12" s="210" t="s">
        <v>198</v>
      </c>
      <c r="M12" s="210" t="s">
        <v>1086</v>
      </c>
      <c r="N12" s="210" t="str">
        <f t="shared" si="0"/>
        <v>T5-46in-54w</v>
      </c>
      <c r="O12" s="210" t="s">
        <v>109</v>
      </c>
      <c r="P12" s="210" t="s">
        <v>109</v>
      </c>
      <c r="Q12" s="210" t="s">
        <v>109</v>
      </c>
      <c r="R12" s="210" t="s">
        <v>109</v>
      </c>
      <c r="S12" s="210" t="s">
        <v>3772</v>
      </c>
      <c r="T12" s="210"/>
      <c r="U12" s="210"/>
      <c r="V12" s="210">
        <f>VLOOKUP(C12,LF_lamp!$A$8:$AI$68,35,FALSE)</f>
        <v>10.19</v>
      </c>
      <c r="W12" s="210"/>
      <c r="X12" s="210"/>
      <c r="Y12" s="210" t="s">
        <v>3773</v>
      </c>
      <c r="Z12" s="210" t="s">
        <v>3774</v>
      </c>
      <c r="AA12" s="210" t="s">
        <v>109</v>
      </c>
      <c r="AB12" s="210">
        <v>0</v>
      </c>
      <c r="AC12" s="204">
        <v>42005</v>
      </c>
      <c r="AD12" s="210"/>
      <c r="AE12" s="210" t="s">
        <v>3775</v>
      </c>
      <c r="AF12" s="210" t="s">
        <v>3776</v>
      </c>
      <c r="AG12" s="210" t="s">
        <v>3777</v>
      </c>
      <c r="AH12" s="210">
        <v>0</v>
      </c>
      <c r="AI12" s="210"/>
      <c r="AJ12" s="210"/>
      <c r="AK12" s="210"/>
      <c r="AL12" s="210"/>
    </row>
    <row r="13" spans="1:38">
      <c r="A13" s="129"/>
      <c r="B13" s="210" t="s">
        <v>109</v>
      </c>
      <c r="C13" s="210" t="s">
        <v>1261</v>
      </c>
      <c r="D13" s="210" t="s">
        <v>3767</v>
      </c>
      <c r="E13" s="210" t="s">
        <v>1778</v>
      </c>
      <c r="F13" s="210" t="s">
        <v>1038</v>
      </c>
      <c r="G13" s="210" t="s">
        <v>3768</v>
      </c>
      <c r="H13" s="210" t="s">
        <v>3769</v>
      </c>
      <c r="I13" s="210" t="s">
        <v>3770</v>
      </c>
      <c r="J13" s="210" t="s">
        <v>3771</v>
      </c>
      <c r="K13" s="210" t="s">
        <v>109</v>
      </c>
      <c r="L13" s="210" t="s">
        <v>198</v>
      </c>
      <c r="M13" s="210" t="s">
        <v>1086</v>
      </c>
      <c r="N13" s="210" t="str">
        <f t="shared" si="0"/>
        <v>T5-58in-35w</v>
      </c>
      <c r="O13" s="210" t="s">
        <v>109</v>
      </c>
      <c r="P13" s="210" t="s">
        <v>109</v>
      </c>
      <c r="Q13" s="210" t="s">
        <v>109</v>
      </c>
      <c r="R13" s="210" t="s">
        <v>109</v>
      </c>
      <c r="S13" s="210" t="s">
        <v>3772</v>
      </c>
      <c r="T13" s="210"/>
      <c r="U13" s="210"/>
      <c r="V13" s="210">
        <f>VLOOKUP(C13,LF_lamp!$A$8:$AI$68,35,FALSE)</f>
        <v>10.81</v>
      </c>
      <c r="W13" s="210"/>
      <c r="X13" s="210"/>
      <c r="Y13" s="210" t="s">
        <v>3773</v>
      </c>
      <c r="Z13" s="210" t="s">
        <v>3774</v>
      </c>
      <c r="AA13" s="210" t="s">
        <v>109</v>
      </c>
      <c r="AB13" s="210">
        <v>0</v>
      </c>
      <c r="AC13" s="204">
        <v>42005</v>
      </c>
      <c r="AD13" s="210"/>
      <c r="AE13" s="210" t="s">
        <v>3775</v>
      </c>
      <c r="AF13" s="210" t="s">
        <v>3776</v>
      </c>
      <c r="AG13" s="210" t="s">
        <v>3777</v>
      </c>
      <c r="AH13" s="210">
        <v>0</v>
      </c>
      <c r="AI13" s="210"/>
      <c r="AJ13" s="210"/>
      <c r="AK13" s="210"/>
      <c r="AL13" s="210"/>
    </row>
    <row r="14" spans="1:38">
      <c r="A14" s="129"/>
      <c r="B14" s="210" t="s">
        <v>109</v>
      </c>
      <c r="C14" s="210" t="s">
        <v>1271</v>
      </c>
      <c r="D14" s="210" t="s">
        <v>3767</v>
      </c>
      <c r="E14" s="210" t="s">
        <v>1778</v>
      </c>
      <c r="F14" s="210" t="s">
        <v>1038</v>
      </c>
      <c r="G14" s="210" t="s">
        <v>3768</v>
      </c>
      <c r="H14" s="210" t="s">
        <v>3769</v>
      </c>
      <c r="I14" s="210" t="s">
        <v>3770</v>
      </c>
      <c r="J14" s="210" t="s">
        <v>3771</v>
      </c>
      <c r="K14" s="210" t="s">
        <v>109</v>
      </c>
      <c r="L14" s="210" t="s">
        <v>198</v>
      </c>
      <c r="M14" s="210" t="s">
        <v>1086</v>
      </c>
      <c r="N14" s="210" t="str">
        <f t="shared" si="0"/>
        <v>T8-48in-25w</v>
      </c>
      <c r="O14" s="210" t="s">
        <v>109</v>
      </c>
      <c r="P14" s="210" t="s">
        <v>109</v>
      </c>
      <c r="Q14" s="210" t="s">
        <v>109</v>
      </c>
      <c r="R14" s="210" t="s">
        <v>109</v>
      </c>
      <c r="S14" s="210" t="s">
        <v>3772</v>
      </c>
      <c r="T14" s="210"/>
      <c r="U14" s="210"/>
      <c r="V14" s="210">
        <f>VLOOKUP(C14,LF_lamp!$A$8:$AI$68,35,FALSE)</f>
        <v>8.06</v>
      </c>
      <c r="W14" s="210"/>
      <c r="X14" s="210"/>
      <c r="Y14" s="210" t="s">
        <v>3773</v>
      </c>
      <c r="Z14" s="210" t="s">
        <v>3774</v>
      </c>
      <c r="AA14" s="210" t="s">
        <v>109</v>
      </c>
      <c r="AB14" s="210">
        <v>0</v>
      </c>
      <c r="AC14" s="204">
        <v>42005</v>
      </c>
      <c r="AD14" s="210"/>
      <c r="AE14" s="210" t="s">
        <v>3775</v>
      </c>
      <c r="AF14" s="210" t="s">
        <v>3776</v>
      </c>
      <c r="AG14" s="210" t="s">
        <v>3777</v>
      </c>
      <c r="AH14" s="210">
        <v>0</v>
      </c>
      <c r="AI14" s="210"/>
      <c r="AJ14" s="210"/>
      <c r="AK14" s="210"/>
      <c r="AL14" s="210"/>
    </row>
    <row r="15" spans="1:38">
      <c r="A15" s="129"/>
      <c r="B15" s="210" t="s">
        <v>109</v>
      </c>
      <c r="C15" s="210" t="s">
        <v>1273</v>
      </c>
      <c r="D15" s="210" t="s">
        <v>3767</v>
      </c>
      <c r="E15" s="210" t="s">
        <v>1778</v>
      </c>
      <c r="F15" s="210" t="s">
        <v>1038</v>
      </c>
      <c r="G15" s="210" t="s">
        <v>3768</v>
      </c>
      <c r="H15" s="210" t="s">
        <v>3769</v>
      </c>
      <c r="I15" s="210" t="s">
        <v>3770</v>
      </c>
      <c r="J15" s="210" t="s">
        <v>3771</v>
      </c>
      <c r="K15" s="210" t="s">
        <v>109</v>
      </c>
      <c r="L15" s="210" t="s">
        <v>198</v>
      </c>
      <c r="M15" s="210" t="s">
        <v>1086</v>
      </c>
      <c r="N15" s="210" t="str">
        <f t="shared" si="0"/>
        <v>T8-48in-28w</v>
      </c>
      <c r="O15" s="210" t="s">
        <v>109</v>
      </c>
      <c r="P15" s="210" t="s">
        <v>109</v>
      </c>
      <c r="Q15" s="210" t="s">
        <v>109</v>
      </c>
      <c r="R15" s="210" t="s">
        <v>109</v>
      </c>
      <c r="S15" s="210" t="s">
        <v>3772</v>
      </c>
      <c r="T15" s="210"/>
      <c r="U15" s="210"/>
      <c r="V15" s="210">
        <f>VLOOKUP(C15,LF_lamp!$A$8:$AI$68,35,FALSE)</f>
        <v>6.37</v>
      </c>
      <c r="W15" s="210"/>
      <c r="X15" s="210"/>
      <c r="Y15" s="210" t="s">
        <v>3773</v>
      </c>
      <c r="Z15" s="210" t="s">
        <v>3774</v>
      </c>
      <c r="AA15" s="210" t="s">
        <v>109</v>
      </c>
      <c r="AB15" s="210">
        <v>0</v>
      </c>
      <c r="AC15" s="204">
        <v>42005</v>
      </c>
      <c r="AD15" s="210"/>
      <c r="AE15" s="210" t="s">
        <v>3775</v>
      </c>
      <c r="AF15" s="210" t="s">
        <v>3776</v>
      </c>
      <c r="AG15" s="210" t="s">
        <v>3777</v>
      </c>
      <c r="AH15" s="210">
        <v>0</v>
      </c>
      <c r="AI15" s="210"/>
      <c r="AJ15" s="210"/>
      <c r="AK15" s="210"/>
      <c r="AL15" s="210"/>
    </row>
    <row r="16" spans="1:38">
      <c r="A16" s="129"/>
      <c r="B16" s="210" t="s">
        <v>109</v>
      </c>
      <c r="C16" s="210" t="s">
        <v>1275</v>
      </c>
      <c r="D16" s="210" t="s">
        <v>3767</v>
      </c>
      <c r="E16" s="210" t="s">
        <v>1778</v>
      </c>
      <c r="F16" s="210" t="s">
        <v>1038</v>
      </c>
      <c r="G16" s="210" t="s">
        <v>3768</v>
      </c>
      <c r="H16" s="210" t="s">
        <v>3769</v>
      </c>
      <c r="I16" s="210" t="s">
        <v>3770</v>
      </c>
      <c r="J16" s="210" t="s">
        <v>3771</v>
      </c>
      <c r="K16" s="210" t="s">
        <v>109</v>
      </c>
      <c r="L16" s="210" t="s">
        <v>198</v>
      </c>
      <c r="M16" s="210" t="s">
        <v>1086</v>
      </c>
      <c r="N16" s="210" t="str">
        <f t="shared" si="0"/>
        <v>T8-48in-30w</v>
      </c>
      <c r="O16" s="210" t="s">
        <v>109</v>
      </c>
      <c r="P16" s="210" t="s">
        <v>109</v>
      </c>
      <c r="Q16" s="210" t="s">
        <v>109</v>
      </c>
      <c r="R16" s="210" t="s">
        <v>109</v>
      </c>
      <c r="S16" s="210" t="s">
        <v>3772</v>
      </c>
      <c r="T16" s="210"/>
      <c r="U16" s="210"/>
      <c r="V16" s="210">
        <f>VLOOKUP(C16,LF_lamp!$A$8:$AI$68,35,FALSE)</f>
        <v>5.46</v>
      </c>
      <c r="W16" s="210"/>
      <c r="X16" s="210"/>
      <c r="Y16" s="210" t="s">
        <v>3773</v>
      </c>
      <c r="Z16" s="210" t="s">
        <v>3774</v>
      </c>
      <c r="AA16" s="210" t="s">
        <v>109</v>
      </c>
      <c r="AB16" s="210">
        <v>0</v>
      </c>
      <c r="AC16" s="204">
        <v>42005</v>
      </c>
      <c r="AD16" s="210"/>
      <c r="AE16" s="210" t="s">
        <v>3775</v>
      </c>
      <c r="AF16" s="210" t="s">
        <v>3776</v>
      </c>
      <c r="AG16" s="210" t="s">
        <v>3777</v>
      </c>
      <c r="AH16" s="210">
        <v>0</v>
      </c>
      <c r="AI16" s="210"/>
      <c r="AJ16" s="210"/>
      <c r="AK16" s="210"/>
      <c r="AL16" s="210"/>
    </row>
    <row r="17" spans="1:34">
      <c r="A17" s="129"/>
      <c r="B17" s="210" t="s">
        <v>109</v>
      </c>
      <c r="C17" s="210" t="s">
        <v>1277</v>
      </c>
      <c r="D17" s="210" t="s">
        <v>3767</v>
      </c>
      <c r="E17" s="210" t="s">
        <v>1778</v>
      </c>
      <c r="F17" s="210" t="s">
        <v>1038</v>
      </c>
      <c r="G17" s="210" t="s">
        <v>3768</v>
      </c>
      <c r="H17" s="210" t="s">
        <v>3769</v>
      </c>
      <c r="I17" s="210" t="s">
        <v>3770</v>
      </c>
      <c r="J17" s="210" t="s">
        <v>3771</v>
      </c>
      <c r="K17" s="210" t="s">
        <v>109</v>
      </c>
      <c r="L17" s="210" t="s">
        <v>198</v>
      </c>
      <c r="M17" s="210" t="s">
        <v>1086</v>
      </c>
      <c r="N17" s="210" t="str">
        <f t="shared" si="0"/>
        <v>T8-48in-32w-1g</v>
      </c>
      <c r="O17" s="210" t="s">
        <v>109</v>
      </c>
      <c r="P17" s="210" t="s">
        <v>109</v>
      </c>
      <c r="Q17" s="210" t="s">
        <v>109</v>
      </c>
      <c r="R17" s="210" t="s">
        <v>109</v>
      </c>
      <c r="S17" s="210" t="s">
        <v>3772</v>
      </c>
      <c r="T17" s="210"/>
      <c r="U17" s="210"/>
      <c r="V17" s="210">
        <f>VLOOKUP(C17,LF_lamp!$A$8:$AI$68,35,FALSE)</f>
        <v>2.65</v>
      </c>
      <c r="W17" s="210"/>
      <c r="X17" s="210"/>
      <c r="Y17" s="210" t="s">
        <v>3773</v>
      </c>
      <c r="Z17" s="210" t="s">
        <v>3774</v>
      </c>
      <c r="AA17" s="210" t="s">
        <v>109</v>
      </c>
      <c r="AB17" s="210">
        <v>0</v>
      </c>
      <c r="AC17" s="204">
        <v>42005</v>
      </c>
      <c r="AD17" s="210"/>
      <c r="AE17" s="210" t="s">
        <v>3775</v>
      </c>
      <c r="AF17" s="210" t="s">
        <v>3776</v>
      </c>
      <c r="AG17" s="210" t="s">
        <v>3777</v>
      </c>
      <c r="AH17" s="210">
        <v>0</v>
      </c>
    </row>
    <row r="18" spans="1:34">
      <c r="A18" s="129"/>
      <c r="B18" s="210" t="s">
        <v>109</v>
      </c>
      <c r="C18" s="210" t="s">
        <v>1279</v>
      </c>
      <c r="D18" s="210" t="s">
        <v>3767</v>
      </c>
      <c r="E18" s="210" t="s">
        <v>1778</v>
      </c>
      <c r="F18" s="210" t="s">
        <v>1038</v>
      </c>
      <c r="G18" s="210" t="s">
        <v>3768</v>
      </c>
      <c r="H18" s="210" t="s">
        <v>3769</v>
      </c>
      <c r="I18" s="210" t="s">
        <v>3770</v>
      </c>
      <c r="J18" s="210" t="s">
        <v>3771</v>
      </c>
      <c r="K18" s="210" t="s">
        <v>109</v>
      </c>
      <c r="L18" s="210" t="s">
        <v>198</v>
      </c>
      <c r="M18" s="210" t="s">
        <v>1086</v>
      </c>
      <c r="N18" s="210" t="str">
        <f t="shared" si="0"/>
        <v>T8-48in-32w-2g</v>
      </c>
      <c r="O18" s="210" t="s">
        <v>109</v>
      </c>
      <c r="P18" s="210" t="s">
        <v>109</v>
      </c>
      <c r="Q18" s="210" t="s">
        <v>109</v>
      </c>
      <c r="R18" s="210" t="s">
        <v>109</v>
      </c>
      <c r="S18" s="210" t="s">
        <v>3772</v>
      </c>
      <c r="T18" s="210"/>
      <c r="U18" s="210"/>
      <c r="V18" s="210">
        <f>VLOOKUP(C18,LF_lamp!$A$8:$AI$68,35,FALSE)</f>
        <v>3.67</v>
      </c>
      <c r="W18" s="210"/>
      <c r="X18" s="210"/>
      <c r="Y18" s="210" t="s">
        <v>3773</v>
      </c>
      <c r="Z18" s="210" t="s">
        <v>3774</v>
      </c>
      <c r="AA18" s="210" t="s">
        <v>109</v>
      </c>
      <c r="AB18" s="210">
        <v>0</v>
      </c>
      <c r="AC18" s="204">
        <v>42005</v>
      </c>
      <c r="AD18" s="210"/>
      <c r="AE18" s="210" t="s">
        <v>3775</v>
      </c>
      <c r="AF18" s="210" t="s">
        <v>3776</v>
      </c>
      <c r="AG18" s="210" t="s">
        <v>3777</v>
      </c>
      <c r="AH18" s="210">
        <v>0</v>
      </c>
    </row>
    <row r="19" spans="1:34">
      <c r="A19" s="129"/>
      <c r="B19" s="210" t="s">
        <v>109</v>
      </c>
      <c r="C19" s="210" t="s">
        <v>1281</v>
      </c>
      <c r="D19" s="210" t="s">
        <v>3767</v>
      </c>
      <c r="E19" s="210" t="s">
        <v>1778</v>
      </c>
      <c r="F19" s="210" t="s">
        <v>1038</v>
      </c>
      <c r="G19" s="210" t="s">
        <v>3768</v>
      </c>
      <c r="H19" s="210" t="s">
        <v>3769</v>
      </c>
      <c r="I19" s="210" t="s">
        <v>3770</v>
      </c>
      <c r="J19" s="210" t="s">
        <v>3771</v>
      </c>
      <c r="K19" s="210" t="s">
        <v>109</v>
      </c>
      <c r="L19" s="210" t="s">
        <v>198</v>
      </c>
      <c r="M19" s="210" t="s">
        <v>1086</v>
      </c>
      <c r="N19" s="210" t="str">
        <f t="shared" si="0"/>
        <v>T8-48in-32w-3g</v>
      </c>
      <c r="O19" s="210" t="s">
        <v>109</v>
      </c>
      <c r="P19" s="210" t="s">
        <v>109</v>
      </c>
      <c r="Q19" s="210" t="s">
        <v>109</v>
      </c>
      <c r="R19" s="210" t="s">
        <v>109</v>
      </c>
      <c r="S19" s="210" t="s">
        <v>3772</v>
      </c>
      <c r="T19" s="210"/>
      <c r="U19" s="210"/>
      <c r="V19" s="210">
        <f>VLOOKUP(C19,LF_lamp!$A$8:$AI$68,35,FALSE)</f>
        <v>4.43</v>
      </c>
      <c r="W19" s="210"/>
      <c r="X19" s="210"/>
      <c r="Y19" s="210" t="s">
        <v>3773</v>
      </c>
      <c r="Z19" s="210" t="s">
        <v>3774</v>
      </c>
      <c r="AA19" s="210" t="s">
        <v>109</v>
      </c>
      <c r="AB19" s="210">
        <v>0</v>
      </c>
      <c r="AC19" s="204">
        <v>42005</v>
      </c>
      <c r="AD19" s="210"/>
      <c r="AE19" s="210" t="s">
        <v>3775</v>
      </c>
      <c r="AF19" s="210" t="s">
        <v>3776</v>
      </c>
      <c r="AG19" s="210" t="s">
        <v>3777</v>
      </c>
      <c r="AH19" s="210">
        <v>0</v>
      </c>
    </row>
    <row r="20" spans="1:34">
      <c r="A20" s="129"/>
      <c r="B20" s="210" t="s">
        <v>109</v>
      </c>
      <c r="C20" s="210" t="s">
        <v>1289</v>
      </c>
      <c r="D20" s="210" t="s">
        <v>3767</v>
      </c>
      <c r="E20" s="210" t="s">
        <v>1778</v>
      </c>
      <c r="F20" s="210" t="s">
        <v>1038</v>
      </c>
      <c r="G20" s="210" t="s">
        <v>3768</v>
      </c>
      <c r="H20" s="210" t="s">
        <v>3769</v>
      </c>
      <c r="I20" s="210" t="s">
        <v>3770</v>
      </c>
      <c r="J20" s="210" t="s">
        <v>3771</v>
      </c>
      <c r="K20" s="210" t="s">
        <v>109</v>
      </c>
      <c r="L20" s="210" t="s">
        <v>198</v>
      </c>
      <c r="M20" s="210" t="s">
        <v>1086</v>
      </c>
      <c r="N20" s="210" t="str">
        <f t="shared" si="0"/>
        <v>T8-96in-59w</v>
      </c>
      <c r="O20" s="210" t="s">
        <v>109</v>
      </c>
      <c r="P20" s="210" t="s">
        <v>109</v>
      </c>
      <c r="Q20" s="210" t="s">
        <v>109</v>
      </c>
      <c r="R20" s="210" t="s">
        <v>109</v>
      </c>
      <c r="S20" s="210" t="s">
        <v>3772</v>
      </c>
      <c r="T20" s="210"/>
      <c r="U20" s="210"/>
      <c r="V20" s="210">
        <f>VLOOKUP(C20,LF_lamp!$A$8:$AI$68,35,FALSE)</f>
        <v>9.69</v>
      </c>
      <c r="W20" s="210"/>
      <c r="X20" s="210"/>
      <c r="Y20" s="210" t="s">
        <v>3773</v>
      </c>
      <c r="Z20" s="210" t="s">
        <v>3774</v>
      </c>
      <c r="AA20" s="210" t="s">
        <v>109</v>
      </c>
      <c r="AB20" s="210">
        <v>0</v>
      </c>
      <c r="AC20" s="204">
        <v>42005</v>
      </c>
      <c r="AD20" s="210"/>
      <c r="AE20" s="210" t="s">
        <v>3775</v>
      </c>
      <c r="AF20" s="210" t="s">
        <v>3776</v>
      </c>
      <c r="AG20" s="210" t="s">
        <v>3777</v>
      </c>
      <c r="AH20" s="210">
        <v>0</v>
      </c>
    </row>
    <row r="21" spans="1:34">
      <c r="A21" s="129"/>
      <c r="B21" s="210" t="s">
        <v>109</v>
      </c>
      <c r="C21" s="210" t="s">
        <v>1292</v>
      </c>
      <c r="D21" s="210" t="s">
        <v>3767</v>
      </c>
      <c r="E21" s="210" t="s">
        <v>1778</v>
      </c>
      <c r="F21" s="210" t="s">
        <v>1038</v>
      </c>
      <c r="G21" s="210" t="s">
        <v>3768</v>
      </c>
      <c r="H21" s="210" t="s">
        <v>3769</v>
      </c>
      <c r="I21" s="210" t="s">
        <v>3770</v>
      </c>
      <c r="J21" s="210" t="s">
        <v>3771</v>
      </c>
      <c r="K21" s="210" t="s">
        <v>109</v>
      </c>
      <c r="L21" s="210" t="s">
        <v>198</v>
      </c>
      <c r="M21" s="210" t="s">
        <v>1086</v>
      </c>
      <c r="N21" s="210" t="str">
        <f t="shared" si="0"/>
        <v>T8-96in-86w</v>
      </c>
      <c r="O21" s="210" t="s">
        <v>109</v>
      </c>
      <c r="P21" s="210" t="s">
        <v>109</v>
      </c>
      <c r="Q21" s="210" t="s">
        <v>109</v>
      </c>
      <c r="R21" s="210" t="s">
        <v>109</v>
      </c>
      <c r="S21" s="210" t="s">
        <v>3772</v>
      </c>
      <c r="T21" s="210"/>
      <c r="U21" s="210"/>
      <c r="V21" s="210">
        <f>VLOOKUP(C21,LF_lamp!$A$8:$AI$68,35,FALSE)</f>
        <v>22.75</v>
      </c>
      <c r="W21" s="210"/>
      <c r="X21" s="210"/>
      <c r="Y21" s="210" t="s">
        <v>3773</v>
      </c>
      <c r="Z21" s="210" t="s">
        <v>3774</v>
      </c>
      <c r="AA21" s="210" t="s">
        <v>109</v>
      </c>
      <c r="AB21" s="210">
        <v>0</v>
      </c>
      <c r="AC21" s="204">
        <v>42005</v>
      </c>
      <c r="AD21" s="210"/>
      <c r="AE21" s="210" t="s">
        <v>3775</v>
      </c>
      <c r="AF21" s="210" t="s">
        <v>3776</v>
      </c>
      <c r="AG21" s="210" t="s">
        <v>3777</v>
      </c>
      <c r="AH21" s="210">
        <v>0</v>
      </c>
    </row>
    <row r="22" spans="1:34">
      <c r="A22" s="129"/>
      <c r="B22" s="210" t="s">
        <v>109</v>
      </c>
      <c r="C22" s="210" t="s">
        <v>2317</v>
      </c>
      <c r="D22" s="210" t="s">
        <v>3767</v>
      </c>
      <c r="E22" s="210" t="s">
        <v>1776</v>
      </c>
      <c r="F22" s="210" t="s">
        <v>1038</v>
      </c>
      <c r="G22" s="210" t="s">
        <v>3768</v>
      </c>
      <c r="H22" s="210" t="s">
        <v>3769</v>
      </c>
      <c r="I22" s="210" t="s">
        <v>3770</v>
      </c>
      <c r="J22" s="210" t="s">
        <v>3771</v>
      </c>
      <c r="K22" s="210" t="s">
        <v>109</v>
      </c>
      <c r="L22" s="210" t="s">
        <v>3778</v>
      </c>
      <c r="M22" s="210" t="s">
        <v>1091</v>
      </c>
      <c r="N22" s="210" t="str">
        <f t="shared" si="0"/>
        <v>LFLmpBlst-T5-22in-14w+El-IS-NLO(34w)</v>
      </c>
      <c r="O22" s="210" t="s">
        <v>109</v>
      </c>
      <c r="P22" s="210" t="s">
        <v>109</v>
      </c>
      <c r="Q22" s="210" t="s">
        <v>109</v>
      </c>
      <c r="R22" s="210" t="s">
        <v>109</v>
      </c>
      <c r="S22" s="210" t="s">
        <v>3772</v>
      </c>
      <c r="T22" s="210"/>
      <c r="U22" s="210"/>
      <c r="V22" s="210">
        <f>VLOOKUP(C22,LF_LmpBlst!$A$8:$BF$736,58,FALSE)</f>
        <v>34.270000000000003</v>
      </c>
      <c r="W22" s="210"/>
      <c r="X22" s="210"/>
      <c r="Y22" s="210" t="s">
        <v>3773</v>
      </c>
      <c r="Z22" s="210" t="s">
        <v>3774</v>
      </c>
      <c r="AA22" s="210" t="s">
        <v>109</v>
      </c>
      <c r="AB22" s="210">
        <v>0</v>
      </c>
      <c r="AC22" s="204">
        <v>42005</v>
      </c>
      <c r="AD22" s="210"/>
      <c r="AE22" s="210" t="s">
        <v>3775</v>
      </c>
      <c r="AF22" s="210" t="s">
        <v>3776</v>
      </c>
      <c r="AG22" s="210" t="s">
        <v>3777</v>
      </c>
      <c r="AH22" s="210">
        <v>0</v>
      </c>
    </row>
    <row r="23" spans="1:34">
      <c r="A23" s="129"/>
      <c r="B23" s="210" t="s">
        <v>109</v>
      </c>
      <c r="C23" s="210" t="s">
        <v>2319</v>
      </c>
      <c r="D23" s="210" t="s">
        <v>3767</v>
      </c>
      <c r="E23" s="210" t="s">
        <v>1776</v>
      </c>
      <c r="F23" s="210" t="s">
        <v>1038</v>
      </c>
      <c r="G23" s="210" t="s">
        <v>3768</v>
      </c>
      <c r="H23" s="210" t="s">
        <v>3769</v>
      </c>
      <c r="I23" s="210" t="s">
        <v>3770</v>
      </c>
      <c r="J23" s="210" t="s">
        <v>3771</v>
      </c>
      <c r="K23" s="210" t="s">
        <v>109</v>
      </c>
      <c r="L23" s="210" t="s">
        <v>3778</v>
      </c>
      <c r="M23" s="210" t="s">
        <v>1091</v>
      </c>
      <c r="N23" s="210" t="str">
        <f t="shared" si="0"/>
        <v>LFLmpBlst-T5-22in-14w+El-PS-HLO(18w)</v>
      </c>
      <c r="O23" s="210" t="s">
        <v>109</v>
      </c>
      <c r="P23" s="210" t="s">
        <v>109</v>
      </c>
      <c r="Q23" s="210" t="s">
        <v>109</v>
      </c>
      <c r="R23" s="210" t="s">
        <v>109</v>
      </c>
      <c r="S23" s="210" t="s">
        <v>3772</v>
      </c>
      <c r="T23" s="210"/>
      <c r="U23" s="210"/>
      <c r="V23" s="210">
        <f>VLOOKUP(C23,LF_LmpBlst!$A$8:$BF$736,58,FALSE)</f>
        <v>40.21</v>
      </c>
      <c r="W23" s="210"/>
      <c r="X23" s="210"/>
      <c r="Y23" s="210" t="s">
        <v>3773</v>
      </c>
      <c r="Z23" s="210" t="s">
        <v>3774</v>
      </c>
      <c r="AA23" s="210" t="s">
        <v>109</v>
      </c>
      <c r="AB23" s="210">
        <v>0</v>
      </c>
      <c r="AC23" s="204">
        <v>42005</v>
      </c>
      <c r="AD23" s="210"/>
      <c r="AE23" s="210" t="s">
        <v>3775</v>
      </c>
      <c r="AF23" s="210" t="s">
        <v>3776</v>
      </c>
      <c r="AG23" s="210" t="s">
        <v>3777</v>
      </c>
      <c r="AH23" s="210">
        <v>0</v>
      </c>
    </row>
    <row r="24" spans="1:34">
      <c r="A24" s="129"/>
      <c r="B24" s="210" t="s">
        <v>109</v>
      </c>
      <c r="C24" s="210" t="s">
        <v>2322</v>
      </c>
      <c r="D24" s="210" t="s">
        <v>3767</v>
      </c>
      <c r="E24" s="210" t="s">
        <v>1776</v>
      </c>
      <c r="F24" s="210" t="s">
        <v>1038</v>
      </c>
      <c r="G24" s="210" t="s">
        <v>3768</v>
      </c>
      <c r="H24" s="210" t="s">
        <v>3769</v>
      </c>
      <c r="I24" s="210" t="s">
        <v>3770</v>
      </c>
      <c r="J24" s="210" t="s">
        <v>3771</v>
      </c>
      <c r="K24" s="210" t="s">
        <v>109</v>
      </c>
      <c r="L24" s="210" t="s">
        <v>3778</v>
      </c>
      <c r="M24" s="210" t="s">
        <v>1091</v>
      </c>
      <c r="N24" s="210" t="str">
        <f t="shared" si="0"/>
        <v>LFLmpBlst-T5-22in-14w+El-PS-HLO(34w)</v>
      </c>
      <c r="O24" s="210" t="s">
        <v>109</v>
      </c>
      <c r="P24" s="210" t="s">
        <v>109</v>
      </c>
      <c r="Q24" s="210" t="s">
        <v>109</v>
      </c>
      <c r="R24" s="210" t="s">
        <v>109</v>
      </c>
      <c r="S24" s="210" t="s">
        <v>3772</v>
      </c>
      <c r="T24" s="210"/>
      <c r="U24" s="210"/>
      <c r="V24" s="210">
        <f>VLOOKUP(C24,LF_LmpBlst!$A$8:$BF$736,58,FALSE)</f>
        <v>51.46</v>
      </c>
      <c r="W24" s="210"/>
      <c r="X24" s="210"/>
      <c r="Y24" s="210" t="s">
        <v>3773</v>
      </c>
      <c r="Z24" s="210" t="s">
        <v>3774</v>
      </c>
      <c r="AA24" s="210" t="s">
        <v>109</v>
      </c>
      <c r="AB24" s="210">
        <v>0</v>
      </c>
      <c r="AC24" s="204">
        <v>42005</v>
      </c>
      <c r="AD24" s="210"/>
      <c r="AE24" s="210" t="s">
        <v>3775</v>
      </c>
      <c r="AF24" s="210" t="s">
        <v>3776</v>
      </c>
      <c r="AG24" s="210" t="s">
        <v>3777</v>
      </c>
      <c r="AH24" s="210">
        <v>0</v>
      </c>
    </row>
    <row r="25" spans="1:34">
      <c r="A25" s="129"/>
      <c r="B25" s="210" t="s">
        <v>109</v>
      </c>
      <c r="C25" s="210" t="s">
        <v>2325</v>
      </c>
      <c r="D25" s="210" t="s">
        <v>3767</v>
      </c>
      <c r="E25" s="210" t="s">
        <v>1776</v>
      </c>
      <c r="F25" s="210" t="s">
        <v>1038</v>
      </c>
      <c r="G25" s="210" t="s">
        <v>3768</v>
      </c>
      <c r="H25" s="210" t="s">
        <v>3769</v>
      </c>
      <c r="I25" s="210" t="s">
        <v>3770</v>
      </c>
      <c r="J25" s="210" t="s">
        <v>3771</v>
      </c>
      <c r="K25" s="210" t="s">
        <v>109</v>
      </c>
      <c r="L25" s="210" t="s">
        <v>3778</v>
      </c>
      <c r="M25" s="210" t="s">
        <v>1091</v>
      </c>
      <c r="N25" s="210" t="str">
        <f t="shared" si="0"/>
        <v>LFLmpBlst-T5-22in-14w+El-PS-HLO(52w)</v>
      </c>
      <c r="O25" s="210" t="s">
        <v>109</v>
      </c>
      <c r="P25" s="210" t="s">
        <v>109</v>
      </c>
      <c r="Q25" s="210" t="s">
        <v>109</v>
      </c>
      <c r="R25" s="210" t="s">
        <v>109</v>
      </c>
      <c r="S25" s="210" t="s">
        <v>3772</v>
      </c>
      <c r="T25" s="210"/>
      <c r="U25" s="210"/>
      <c r="V25" s="210">
        <f>VLOOKUP(C25,LF_LmpBlst!$A$8:$BF$736,58,FALSE)</f>
        <v>91.67</v>
      </c>
      <c r="W25" s="210"/>
      <c r="X25" s="210"/>
      <c r="Y25" s="210" t="s">
        <v>3773</v>
      </c>
      <c r="Z25" s="210" t="s">
        <v>3774</v>
      </c>
      <c r="AA25" s="210" t="s">
        <v>109</v>
      </c>
      <c r="AB25" s="210">
        <v>0</v>
      </c>
      <c r="AC25" s="204">
        <v>42005</v>
      </c>
      <c r="AD25" s="210"/>
      <c r="AE25" s="210" t="s">
        <v>3775</v>
      </c>
      <c r="AF25" s="210" t="s">
        <v>3776</v>
      </c>
      <c r="AG25" s="210" t="s">
        <v>3777</v>
      </c>
      <c r="AH25" s="210">
        <v>0</v>
      </c>
    </row>
    <row r="26" spans="1:34">
      <c r="A26" s="129"/>
      <c r="B26" s="210" t="s">
        <v>109</v>
      </c>
      <c r="C26" s="210" t="s">
        <v>2328</v>
      </c>
      <c r="D26" s="210" t="s">
        <v>3767</v>
      </c>
      <c r="E26" s="210" t="s">
        <v>1776</v>
      </c>
      <c r="F26" s="210" t="s">
        <v>1038</v>
      </c>
      <c r="G26" s="210" t="s">
        <v>3768</v>
      </c>
      <c r="H26" s="210" t="s">
        <v>3769</v>
      </c>
      <c r="I26" s="210" t="s">
        <v>3770</v>
      </c>
      <c r="J26" s="210" t="s">
        <v>3771</v>
      </c>
      <c r="K26" s="210" t="s">
        <v>109</v>
      </c>
      <c r="L26" s="210" t="s">
        <v>3778</v>
      </c>
      <c r="M26" s="210" t="s">
        <v>1091</v>
      </c>
      <c r="N26" s="210" t="str">
        <f t="shared" si="0"/>
        <v>LFLmpBlst-T5-22in-14w+El-PS-HLO(68w)</v>
      </c>
      <c r="O26" s="210" t="s">
        <v>109</v>
      </c>
      <c r="P26" s="210" t="s">
        <v>109</v>
      </c>
      <c r="Q26" s="210" t="s">
        <v>109</v>
      </c>
      <c r="R26" s="210" t="s">
        <v>109</v>
      </c>
      <c r="S26" s="210" t="s">
        <v>3772</v>
      </c>
      <c r="T26" s="210"/>
      <c r="U26" s="210"/>
      <c r="V26" s="210">
        <f>VLOOKUP(C26,LF_LmpBlst!$A$8:$BF$736,58,FALSE)</f>
        <v>102.92</v>
      </c>
      <c r="W26" s="210"/>
      <c r="X26" s="210"/>
      <c r="Y26" s="210" t="s">
        <v>3773</v>
      </c>
      <c r="Z26" s="210" t="s">
        <v>3774</v>
      </c>
      <c r="AA26" s="210" t="s">
        <v>109</v>
      </c>
      <c r="AB26" s="210">
        <v>0</v>
      </c>
      <c r="AC26" s="204">
        <v>42005</v>
      </c>
      <c r="AD26" s="210"/>
      <c r="AE26" s="210" t="s">
        <v>3775</v>
      </c>
      <c r="AF26" s="210" t="s">
        <v>3776</v>
      </c>
      <c r="AG26" s="210" t="s">
        <v>3777</v>
      </c>
      <c r="AH26" s="210">
        <v>0</v>
      </c>
    </row>
    <row r="27" spans="1:34">
      <c r="A27" s="129"/>
      <c r="B27" s="210" t="s">
        <v>109</v>
      </c>
      <c r="C27" s="210" t="s">
        <v>2331</v>
      </c>
      <c r="D27" s="210" t="s">
        <v>3767</v>
      </c>
      <c r="E27" s="210" t="s">
        <v>1776</v>
      </c>
      <c r="F27" s="210" t="s">
        <v>1038</v>
      </c>
      <c r="G27" s="210" t="s">
        <v>3768</v>
      </c>
      <c r="H27" s="210" t="s">
        <v>3769</v>
      </c>
      <c r="I27" s="210" t="s">
        <v>3770</v>
      </c>
      <c r="J27" s="210" t="s">
        <v>3771</v>
      </c>
      <c r="K27" s="210" t="s">
        <v>109</v>
      </c>
      <c r="L27" s="210" t="s">
        <v>3778</v>
      </c>
      <c r="M27" s="210" t="s">
        <v>1091</v>
      </c>
      <c r="N27" s="210" t="str">
        <f t="shared" si="0"/>
        <v>LFLmpBlst-T5-22in-14w+El-PS-NLO(17w)</v>
      </c>
      <c r="O27" s="210" t="s">
        <v>109</v>
      </c>
      <c r="P27" s="210" t="s">
        <v>109</v>
      </c>
      <c r="Q27" s="210" t="s">
        <v>109</v>
      </c>
      <c r="R27" s="210" t="s">
        <v>109</v>
      </c>
      <c r="S27" s="210" t="s">
        <v>3772</v>
      </c>
      <c r="T27" s="210"/>
      <c r="U27" s="210"/>
      <c r="V27" s="210">
        <f>VLOOKUP(C27,LF_LmpBlst!$A$8:$BF$736,58,FALSE)</f>
        <v>40.21</v>
      </c>
      <c r="W27" s="210"/>
      <c r="X27" s="210"/>
      <c r="Y27" s="210" t="s">
        <v>3773</v>
      </c>
      <c r="Z27" s="210" t="s">
        <v>3774</v>
      </c>
      <c r="AA27" s="210" t="s">
        <v>109</v>
      </c>
      <c r="AB27" s="210">
        <v>0</v>
      </c>
      <c r="AC27" s="204">
        <v>42005</v>
      </c>
      <c r="AD27" s="210"/>
      <c r="AE27" s="210" t="s">
        <v>3775</v>
      </c>
      <c r="AF27" s="210" t="s">
        <v>3776</v>
      </c>
      <c r="AG27" s="210" t="s">
        <v>3777</v>
      </c>
      <c r="AH27" s="210">
        <v>0</v>
      </c>
    </row>
    <row r="28" spans="1:34">
      <c r="A28" s="129"/>
      <c r="B28" s="210" t="s">
        <v>109</v>
      </c>
      <c r="C28" s="210" t="s">
        <v>2333</v>
      </c>
      <c r="D28" s="210" t="s">
        <v>3767</v>
      </c>
      <c r="E28" s="210" t="s">
        <v>1776</v>
      </c>
      <c r="F28" s="210" t="s">
        <v>1038</v>
      </c>
      <c r="G28" s="210" t="s">
        <v>3768</v>
      </c>
      <c r="H28" s="210" t="s">
        <v>3769</v>
      </c>
      <c r="I28" s="210" t="s">
        <v>3770</v>
      </c>
      <c r="J28" s="210" t="s">
        <v>3771</v>
      </c>
      <c r="K28" s="210" t="s">
        <v>109</v>
      </c>
      <c r="L28" s="210" t="s">
        <v>3778</v>
      </c>
      <c r="M28" s="210" t="s">
        <v>1091</v>
      </c>
      <c r="N28" s="210" t="str">
        <f t="shared" si="0"/>
        <v>LFLmpBlst-T5-22in-14w+El-RS-HLO(34w)</v>
      </c>
      <c r="O28" s="210" t="s">
        <v>109</v>
      </c>
      <c r="P28" s="210" t="s">
        <v>109</v>
      </c>
      <c r="Q28" s="210" t="s">
        <v>109</v>
      </c>
      <c r="R28" s="210" t="s">
        <v>109</v>
      </c>
      <c r="S28" s="210" t="s">
        <v>3772</v>
      </c>
      <c r="T28" s="210"/>
      <c r="U28" s="210"/>
      <c r="V28" s="210">
        <f>VLOOKUP(C28,LF_LmpBlst!$A$8:$BF$736,58,FALSE)</f>
        <v>34.270000000000003</v>
      </c>
      <c r="W28" s="210"/>
      <c r="X28" s="210"/>
      <c r="Y28" s="210" t="s">
        <v>3773</v>
      </c>
      <c r="Z28" s="210" t="s">
        <v>3774</v>
      </c>
      <c r="AA28" s="210" t="s">
        <v>109</v>
      </c>
      <c r="AB28" s="210">
        <v>0</v>
      </c>
      <c r="AC28" s="204">
        <v>42005</v>
      </c>
      <c r="AD28" s="210"/>
      <c r="AE28" s="210" t="s">
        <v>3775</v>
      </c>
      <c r="AF28" s="210" t="s">
        <v>3776</v>
      </c>
      <c r="AG28" s="210" t="s">
        <v>3777</v>
      </c>
      <c r="AH28" s="210">
        <v>0</v>
      </c>
    </row>
    <row r="29" spans="1:34">
      <c r="A29" s="129"/>
      <c r="B29" s="210" t="s">
        <v>109</v>
      </c>
      <c r="C29" s="210" t="s">
        <v>2335</v>
      </c>
      <c r="D29" s="210" t="s">
        <v>3767</v>
      </c>
      <c r="E29" s="210" t="s">
        <v>1776</v>
      </c>
      <c r="F29" s="210" t="s">
        <v>1038</v>
      </c>
      <c r="G29" s="210" t="s">
        <v>3768</v>
      </c>
      <c r="H29" s="210" t="s">
        <v>3769</v>
      </c>
      <c r="I29" s="210" t="s">
        <v>3770</v>
      </c>
      <c r="J29" s="210" t="s">
        <v>3771</v>
      </c>
      <c r="K29" s="210" t="s">
        <v>109</v>
      </c>
      <c r="L29" s="210" t="s">
        <v>3778</v>
      </c>
      <c r="M29" s="210" t="s">
        <v>1091</v>
      </c>
      <c r="N29" s="210" t="str">
        <f t="shared" si="0"/>
        <v>LFLmpBlst-T5-22in-14w+El-RS-NLO(32w)</v>
      </c>
      <c r="O29" s="210" t="s">
        <v>109</v>
      </c>
      <c r="P29" s="210" t="s">
        <v>109</v>
      </c>
      <c r="Q29" s="210" t="s">
        <v>109</v>
      </c>
      <c r="R29" s="210" t="s">
        <v>109</v>
      </c>
      <c r="S29" s="210" t="s">
        <v>3772</v>
      </c>
      <c r="T29" s="210"/>
      <c r="U29" s="210"/>
      <c r="V29" s="210">
        <f>VLOOKUP(C29,LF_LmpBlst!$A$8:$BF$736,58,FALSE)</f>
        <v>34.270000000000003</v>
      </c>
      <c r="W29" s="210"/>
      <c r="X29" s="210"/>
      <c r="Y29" s="210" t="s">
        <v>3773</v>
      </c>
      <c r="Z29" s="210" t="s">
        <v>3774</v>
      </c>
      <c r="AA29" s="210" t="s">
        <v>109</v>
      </c>
      <c r="AB29" s="210">
        <v>0</v>
      </c>
      <c r="AC29" s="204">
        <v>42005</v>
      </c>
      <c r="AD29" s="210"/>
      <c r="AE29" s="210" t="s">
        <v>3775</v>
      </c>
      <c r="AF29" s="210" t="s">
        <v>3776</v>
      </c>
      <c r="AG29" s="210" t="s">
        <v>3777</v>
      </c>
      <c r="AH29" s="210">
        <v>0</v>
      </c>
    </row>
    <row r="30" spans="1:34">
      <c r="A30" s="129"/>
      <c r="B30" s="210" t="s">
        <v>109</v>
      </c>
      <c r="C30" s="210" t="s">
        <v>2337</v>
      </c>
      <c r="D30" s="210" t="s">
        <v>3767</v>
      </c>
      <c r="E30" s="210" t="s">
        <v>1776</v>
      </c>
      <c r="F30" s="210" t="s">
        <v>1038</v>
      </c>
      <c r="G30" s="210" t="s">
        <v>3768</v>
      </c>
      <c r="H30" s="210" t="s">
        <v>3769</v>
      </c>
      <c r="I30" s="210" t="s">
        <v>3770</v>
      </c>
      <c r="J30" s="210" t="s">
        <v>3771</v>
      </c>
      <c r="K30" s="210" t="s">
        <v>109</v>
      </c>
      <c r="L30" s="210" t="s">
        <v>3778</v>
      </c>
      <c r="M30" s="210" t="s">
        <v>1091</v>
      </c>
      <c r="N30" s="210" t="str">
        <f t="shared" si="0"/>
        <v>LFLmpBlst-T5-22in-24w+El-IS-NLO(34w)</v>
      </c>
      <c r="O30" s="210" t="s">
        <v>109</v>
      </c>
      <c r="P30" s="210" t="s">
        <v>109</v>
      </c>
      <c r="Q30" s="210" t="s">
        <v>109</v>
      </c>
      <c r="R30" s="210" t="s">
        <v>109</v>
      </c>
      <c r="S30" s="210" t="s">
        <v>3772</v>
      </c>
      <c r="T30" s="210"/>
      <c r="U30" s="210"/>
      <c r="V30" s="210">
        <f>VLOOKUP(C30,LF_LmpBlst!$A$8:$BF$736,58,FALSE)</f>
        <v>23.75</v>
      </c>
      <c r="W30" s="210"/>
      <c r="X30" s="210"/>
      <c r="Y30" s="210" t="s">
        <v>3773</v>
      </c>
      <c r="Z30" s="210" t="s">
        <v>3774</v>
      </c>
      <c r="AA30" s="210" t="s">
        <v>109</v>
      </c>
      <c r="AB30" s="210">
        <v>0</v>
      </c>
      <c r="AC30" s="204">
        <v>42005</v>
      </c>
      <c r="AD30" s="210"/>
      <c r="AE30" s="210" t="s">
        <v>3775</v>
      </c>
      <c r="AF30" s="210" t="s">
        <v>3776</v>
      </c>
      <c r="AG30" s="210" t="s">
        <v>3777</v>
      </c>
      <c r="AH30" s="210">
        <v>0</v>
      </c>
    </row>
    <row r="31" spans="1:34">
      <c r="A31" s="129"/>
      <c r="B31" s="210" t="s">
        <v>109</v>
      </c>
      <c r="C31" s="210" t="s">
        <v>2339</v>
      </c>
      <c r="D31" s="210" t="s">
        <v>3767</v>
      </c>
      <c r="E31" s="210" t="s">
        <v>1776</v>
      </c>
      <c r="F31" s="210" t="s">
        <v>1038</v>
      </c>
      <c r="G31" s="210" t="s">
        <v>3768</v>
      </c>
      <c r="H31" s="210" t="s">
        <v>3769</v>
      </c>
      <c r="I31" s="210" t="s">
        <v>3770</v>
      </c>
      <c r="J31" s="210" t="s">
        <v>3771</v>
      </c>
      <c r="K31" s="210" t="s">
        <v>109</v>
      </c>
      <c r="L31" s="210" t="s">
        <v>3778</v>
      </c>
      <c r="M31" s="210" t="s">
        <v>1091</v>
      </c>
      <c r="N31" s="210" t="str">
        <f t="shared" si="0"/>
        <v>LFLmpBlst-T5-22in-24w+El-PS-HLO(104w)</v>
      </c>
      <c r="O31" s="210" t="s">
        <v>109</v>
      </c>
      <c r="P31" s="210" t="s">
        <v>109</v>
      </c>
      <c r="Q31" s="210" t="s">
        <v>109</v>
      </c>
      <c r="R31" s="210" t="s">
        <v>109</v>
      </c>
      <c r="S31" s="210" t="s">
        <v>3772</v>
      </c>
      <c r="T31" s="210"/>
      <c r="U31" s="210"/>
      <c r="V31" s="210">
        <f>VLOOKUP(C31,LF_LmpBlst!$A$8:$BF$736,58,FALSE)</f>
        <v>105.84</v>
      </c>
      <c r="W31" s="210"/>
      <c r="X31" s="210"/>
      <c r="Y31" s="210" t="s">
        <v>3773</v>
      </c>
      <c r="Z31" s="210" t="s">
        <v>3774</v>
      </c>
      <c r="AA31" s="210" t="s">
        <v>109</v>
      </c>
      <c r="AB31" s="210">
        <v>0</v>
      </c>
      <c r="AC31" s="204">
        <v>42005</v>
      </c>
      <c r="AD31" s="210"/>
      <c r="AE31" s="210" t="s">
        <v>3775</v>
      </c>
      <c r="AF31" s="210" t="s">
        <v>3776</v>
      </c>
      <c r="AG31" s="210" t="s">
        <v>3777</v>
      </c>
      <c r="AH31" s="210">
        <v>0</v>
      </c>
    </row>
    <row r="32" spans="1:34">
      <c r="A32" s="129"/>
      <c r="B32" s="210" t="s">
        <v>109</v>
      </c>
      <c r="C32" s="210" t="s">
        <v>2342</v>
      </c>
      <c r="D32" s="210" t="s">
        <v>3767</v>
      </c>
      <c r="E32" s="210" t="s">
        <v>1776</v>
      </c>
      <c r="F32" s="210" t="s">
        <v>1038</v>
      </c>
      <c r="G32" s="210" t="s">
        <v>3768</v>
      </c>
      <c r="H32" s="210" t="s">
        <v>3769</v>
      </c>
      <c r="I32" s="210" t="s">
        <v>3770</v>
      </c>
      <c r="J32" s="210" t="s">
        <v>3771</v>
      </c>
      <c r="K32" s="210" t="s">
        <v>109</v>
      </c>
      <c r="L32" s="210" t="s">
        <v>3778</v>
      </c>
      <c r="M32" s="210" t="s">
        <v>1091</v>
      </c>
      <c r="N32" s="210" t="str">
        <f t="shared" si="0"/>
        <v>LFLmpBlst-T5-22in-24w+El-PS-HLO(27w)</v>
      </c>
      <c r="O32" s="210" t="s">
        <v>109</v>
      </c>
      <c r="P32" s="210" t="s">
        <v>109</v>
      </c>
      <c r="Q32" s="210" t="s">
        <v>109</v>
      </c>
      <c r="R32" s="210" t="s">
        <v>109</v>
      </c>
      <c r="S32" s="210" t="s">
        <v>3772</v>
      </c>
      <c r="T32" s="210"/>
      <c r="U32" s="210"/>
      <c r="V32" s="210">
        <f>VLOOKUP(C32,LF_LmpBlst!$A$8:$BF$736,58,FALSE)</f>
        <v>40.94</v>
      </c>
      <c r="W32" s="210"/>
      <c r="X32" s="210"/>
      <c r="Y32" s="210" t="s">
        <v>3773</v>
      </c>
      <c r="Z32" s="210" t="s">
        <v>3774</v>
      </c>
      <c r="AA32" s="210" t="s">
        <v>109</v>
      </c>
      <c r="AB32" s="210">
        <v>0</v>
      </c>
      <c r="AC32" s="204">
        <v>42005</v>
      </c>
      <c r="AD32" s="210"/>
      <c r="AE32" s="210" t="s">
        <v>3775</v>
      </c>
      <c r="AF32" s="210" t="s">
        <v>3776</v>
      </c>
      <c r="AG32" s="210" t="s">
        <v>3777</v>
      </c>
      <c r="AH32" s="210">
        <v>0</v>
      </c>
    </row>
    <row r="33" spans="1:34">
      <c r="A33" s="129"/>
      <c r="B33" s="210" t="s">
        <v>109</v>
      </c>
      <c r="C33" s="210" t="s">
        <v>2345</v>
      </c>
      <c r="D33" s="210" t="s">
        <v>3767</v>
      </c>
      <c r="E33" s="210" t="s">
        <v>1776</v>
      </c>
      <c r="F33" s="210" t="s">
        <v>1038</v>
      </c>
      <c r="G33" s="210" t="s">
        <v>3768</v>
      </c>
      <c r="H33" s="210" t="s">
        <v>3769</v>
      </c>
      <c r="I33" s="210" t="s">
        <v>3770</v>
      </c>
      <c r="J33" s="210" t="s">
        <v>3771</v>
      </c>
      <c r="K33" s="210" t="s">
        <v>109</v>
      </c>
      <c r="L33" s="210" t="s">
        <v>3778</v>
      </c>
      <c r="M33" s="210" t="s">
        <v>1091</v>
      </c>
      <c r="N33" s="210" t="str">
        <f t="shared" si="0"/>
        <v>LFLmpBlst-T5-22in-24w+El-PS-HLO(52w)</v>
      </c>
      <c r="O33" s="210" t="s">
        <v>109</v>
      </c>
      <c r="P33" s="210" t="s">
        <v>109</v>
      </c>
      <c r="Q33" s="210" t="s">
        <v>109</v>
      </c>
      <c r="R33" s="210" t="s">
        <v>109</v>
      </c>
      <c r="S33" s="210" t="s">
        <v>3772</v>
      </c>
      <c r="T33" s="210"/>
      <c r="U33" s="210"/>
      <c r="V33" s="210">
        <f>VLOOKUP(C33,LF_LmpBlst!$A$8:$BF$736,58,FALSE)</f>
        <v>52.92</v>
      </c>
      <c r="W33" s="210"/>
      <c r="X33" s="210"/>
      <c r="Y33" s="210" t="s">
        <v>3773</v>
      </c>
      <c r="Z33" s="210" t="s">
        <v>3774</v>
      </c>
      <c r="AA33" s="210" t="s">
        <v>109</v>
      </c>
      <c r="AB33" s="210">
        <v>0</v>
      </c>
      <c r="AC33" s="204">
        <v>42005</v>
      </c>
      <c r="AD33" s="210"/>
      <c r="AE33" s="210" t="s">
        <v>3775</v>
      </c>
      <c r="AF33" s="210" t="s">
        <v>3776</v>
      </c>
      <c r="AG33" s="210" t="s">
        <v>3777</v>
      </c>
      <c r="AH33" s="210">
        <v>0</v>
      </c>
    </row>
    <row r="34" spans="1:34">
      <c r="A34" s="129"/>
      <c r="B34" s="210" t="s">
        <v>109</v>
      </c>
      <c r="C34" s="210" t="s">
        <v>2348</v>
      </c>
      <c r="D34" s="210" t="s">
        <v>3767</v>
      </c>
      <c r="E34" s="210" t="s">
        <v>1776</v>
      </c>
      <c r="F34" s="210" t="s">
        <v>1038</v>
      </c>
      <c r="G34" s="210" t="s">
        <v>3768</v>
      </c>
      <c r="H34" s="210" t="s">
        <v>3769</v>
      </c>
      <c r="I34" s="210" t="s">
        <v>3770</v>
      </c>
      <c r="J34" s="210" t="s">
        <v>3771</v>
      </c>
      <c r="K34" s="210" t="s">
        <v>109</v>
      </c>
      <c r="L34" s="210" t="s">
        <v>3778</v>
      </c>
      <c r="M34" s="210" t="s">
        <v>1091</v>
      </c>
      <c r="N34" s="210" t="str">
        <f t="shared" si="0"/>
        <v>LFLmpBlst-T5-22in-24w+El-PS-HLO(79w)</v>
      </c>
      <c r="O34" s="210" t="s">
        <v>109</v>
      </c>
      <c r="P34" s="210" t="s">
        <v>109</v>
      </c>
      <c r="Q34" s="210" t="s">
        <v>109</v>
      </c>
      <c r="R34" s="210" t="s">
        <v>109</v>
      </c>
      <c r="S34" s="210" t="s">
        <v>3772</v>
      </c>
      <c r="T34" s="210"/>
      <c r="U34" s="210"/>
      <c r="V34" s="210">
        <f>VLOOKUP(C34,LF_LmpBlst!$A$8:$BF$736,58,FALSE)</f>
        <v>93.86</v>
      </c>
      <c r="W34" s="210"/>
      <c r="X34" s="210"/>
      <c r="Y34" s="210" t="s">
        <v>3773</v>
      </c>
      <c r="Z34" s="210" t="s">
        <v>3774</v>
      </c>
      <c r="AA34" s="210" t="s">
        <v>109</v>
      </c>
      <c r="AB34" s="210">
        <v>0</v>
      </c>
      <c r="AC34" s="204">
        <v>42005</v>
      </c>
      <c r="AD34" s="210"/>
      <c r="AE34" s="210" t="s">
        <v>3775</v>
      </c>
      <c r="AF34" s="210" t="s">
        <v>3776</v>
      </c>
      <c r="AG34" s="210" t="s">
        <v>3777</v>
      </c>
      <c r="AH34" s="210">
        <v>0</v>
      </c>
    </row>
    <row r="35" spans="1:34">
      <c r="A35" s="129"/>
      <c r="B35" s="210" t="s">
        <v>109</v>
      </c>
      <c r="C35" s="210" t="s">
        <v>2351</v>
      </c>
      <c r="D35" s="210" t="s">
        <v>3767</v>
      </c>
      <c r="E35" s="210" t="s">
        <v>1776</v>
      </c>
      <c r="F35" s="210" t="s">
        <v>1038</v>
      </c>
      <c r="G35" s="210" t="s">
        <v>3768</v>
      </c>
      <c r="H35" s="210" t="s">
        <v>3769</v>
      </c>
      <c r="I35" s="210" t="s">
        <v>3770</v>
      </c>
      <c r="J35" s="210" t="s">
        <v>3771</v>
      </c>
      <c r="K35" s="210" t="s">
        <v>109</v>
      </c>
      <c r="L35" s="210" t="s">
        <v>3778</v>
      </c>
      <c r="M35" s="210" t="s">
        <v>1091</v>
      </c>
      <c r="N35" s="210" t="str">
        <f t="shared" si="0"/>
        <v>LFLmpBlst-T5-34in-21w+El-IS-NLO(48w)</v>
      </c>
      <c r="O35" s="210" t="s">
        <v>109</v>
      </c>
      <c r="P35" s="210" t="s">
        <v>109</v>
      </c>
      <c r="Q35" s="210" t="s">
        <v>109</v>
      </c>
      <c r="R35" s="210" t="s">
        <v>109</v>
      </c>
      <c r="S35" s="210" t="s">
        <v>3772</v>
      </c>
      <c r="T35" s="210"/>
      <c r="U35" s="210"/>
      <c r="V35" s="210">
        <f>VLOOKUP(C35,LF_LmpBlst!$A$8:$BF$736,58,FALSE)</f>
        <v>39.119999999999997</v>
      </c>
      <c r="W35" s="210"/>
      <c r="X35" s="210"/>
      <c r="Y35" s="210" t="s">
        <v>3773</v>
      </c>
      <c r="Z35" s="210" t="s">
        <v>3774</v>
      </c>
      <c r="AA35" s="210" t="s">
        <v>109</v>
      </c>
      <c r="AB35" s="210">
        <v>0</v>
      </c>
      <c r="AC35" s="204">
        <v>42005</v>
      </c>
      <c r="AD35" s="210"/>
      <c r="AE35" s="210" t="s">
        <v>3775</v>
      </c>
      <c r="AF35" s="210" t="s">
        <v>3776</v>
      </c>
      <c r="AG35" s="210" t="s">
        <v>3777</v>
      </c>
      <c r="AH35" s="210">
        <v>0</v>
      </c>
    </row>
    <row r="36" spans="1:34">
      <c r="A36" s="129"/>
      <c r="B36" s="210" t="s">
        <v>109</v>
      </c>
      <c r="C36" s="210" t="s">
        <v>2353</v>
      </c>
      <c r="D36" s="210" t="s">
        <v>3767</v>
      </c>
      <c r="E36" s="210" t="s">
        <v>1776</v>
      </c>
      <c r="F36" s="210" t="s">
        <v>1038</v>
      </c>
      <c r="G36" s="210" t="s">
        <v>3768</v>
      </c>
      <c r="H36" s="210" t="s">
        <v>3769</v>
      </c>
      <c r="I36" s="210" t="s">
        <v>3770</v>
      </c>
      <c r="J36" s="210" t="s">
        <v>3771</v>
      </c>
      <c r="K36" s="210" t="s">
        <v>109</v>
      </c>
      <c r="L36" s="210" t="s">
        <v>3778</v>
      </c>
      <c r="M36" s="210" t="s">
        <v>1091</v>
      </c>
      <c r="N36" s="210" t="str">
        <f t="shared" si="0"/>
        <v>LFLmpBlst-T5-34in-21w+El-IS-RLO(24w)</v>
      </c>
      <c r="O36" s="210" t="s">
        <v>109</v>
      </c>
      <c r="P36" s="210" t="s">
        <v>109</v>
      </c>
      <c r="Q36" s="210" t="s">
        <v>109</v>
      </c>
      <c r="R36" s="210" t="s">
        <v>109</v>
      </c>
      <c r="S36" s="210" t="s">
        <v>3772</v>
      </c>
      <c r="T36" s="210"/>
      <c r="U36" s="210"/>
      <c r="V36" s="210">
        <f>VLOOKUP(C36,LF_LmpBlst!$A$8:$BF$736,58,FALSE)</f>
        <v>25.45</v>
      </c>
      <c r="W36" s="210"/>
      <c r="X36" s="210"/>
      <c r="Y36" s="210" t="s">
        <v>3773</v>
      </c>
      <c r="Z36" s="210" t="s">
        <v>3774</v>
      </c>
      <c r="AA36" s="210" t="s">
        <v>109</v>
      </c>
      <c r="AB36" s="210">
        <v>0</v>
      </c>
      <c r="AC36" s="204">
        <v>42005</v>
      </c>
      <c r="AD36" s="210"/>
      <c r="AE36" s="210" t="s">
        <v>3775</v>
      </c>
      <c r="AF36" s="210" t="s">
        <v>3776</v>
      </c>
      <c r="AG36" s="210" t="s">
        <v>3777</v>
      </c>
      <c r="AH36" s="210">
        <v>0</v>
      </c>
    </row>
    <row r="37" spans="1:34">
      <c r="A37" s="129"/>
      <c r="B37" s="210" t="s">
        <v>109</v>
      </c>
      <c r="C37" s="210" t="s">
        <v>2355</v>
      </c>
      <c r="D37" s="210" t="s">
        <v>3767</v>
      </c>
      <c r="E37" s="210" t="s">
        <v>1776</v>
      </c>
      <c r="F37" s="210" t="s">
        <v>1038</v>
      </c>
      <c r="G37" s="210" t="s">
        <v>3768</v>
      </c>
      <c r="H37" s="210" t="s">
        <v>3769</v>
      </c>
      <c r="I37" s="210" t="s">
        <v>3770</v>
      </c>
      <c r="J37" s="210" t="s">
        <v>3771</v>
      </c>
      <c r="K37" s="210" t="s">
        <v>109</v>
      </c>
      <c r="L37" s="210" t="s">
        <v>3778</v>
      </c>
      <c r="M37" s="210" t="s">
        <v>1091</v>
      </c>
      <c r="N37" s="210" t="str">
        <f t="shared" si="0"/>
        <v>LFLmpBlst-T5-34in-21w+El-IS-RLO(48w)</v>
      </c>
      <c r="O37" s="210" t="s">
        <v>109</v>
      </c>
      <c r="P37" s="210" t="s">
        <v>109</v>
      </c>
      <c r="Q37" s="210" t="s">
        <v>109</v>
      </c>
      <c r="R37" s="210" t="s">
        <v>109</v>
      </c>
      <c r="S37" s="210" t="s">
        <v>3772</v>
      </c>
      <c r="T37" s="210"/>
      <c r="U37" s="210"/>
      <c r="V37" s="210">
        <f>VLOOKUP(C37,LF_LmpBlst!$A$8:$BF$736,58,FALSE)</f>
        <v>39.119999999999997</v>
      </c>
      <c r="W37" s="210"/>
      <c r="X37" s="210"/>
      <c r="Y37" s="210" t="s">
        <v>3773</v>
      </c>
      <c r="Z37" s="210" t="s">
        <v>3774</v>
      </c>
      <c r="AA37" s="210" t="s">
        <v>109</v>
      </c>
      <c r="AB37" s="210">
        <v>0</v>
      </c>
      <c r="AC37" s="204">
        <v>42005</v>
      </c>
      <c r="AD37" s="210"/>
      <c r="AE37" s="210" t="s">
        <v>3775</v>
      </c>
      <c r="AF37" s="210" t="s">
        <v>3776</v>
      </c>
      <c r="AG37" s="210" t="s">
        <v>3777</v>
      </c>
      <c r="AH37" s="210">
        <v>0</v>
      </c>
    </row>
    <row r="38" spans="1:34">
      <c r="A38" s="129"/>
      <c r="B38" s="210" t="s">
        <v>109</v>
      </c>
      <c r="C38" s="210" t="s">
        <v>2357</v>
      </c>
      <c r="D38" s="210" t="s">
        <v>3767</v>
      </c>
      <c r="E38" s="210" t="s">
        <v>1776</v>
      </c>
      <c r="F38" s="210" t="s">
        <v>1038</v>
      </c>
      <c r="G38" s="210" t="s">
        <v>3768</v>
      </c>
      <c r="H38" s="210" t="s">
        <v>3769</v>
      </c>
      <c r="I38" s="210" t="s">
        <v>3770</v>
      </c>
      <c r="J38" s="210" t="s">
        <v>3771</v>
      </c>
      <c r="K38" s="210" t="s">
        <v>109</v>
      </c>
      <c r="L38" s="210" t="s">
        <v>3778</v>
      </c>
      <c r="M38" s="210" t="s">
        <v>1091</v>
      </c>
      <c r="N38" s="210" t="str">
        <f t="shared" si="0"/>
        <v>LFLmpBlst-T5-34in-21w+El-PS-HLO(25w)</v>
      </c>
      <c r="O38" s="210" t="s">
        <v>109</v>
      </c>
      <c r="P38" s="210" t="s">
        <v>109</v>
      </c>
      <c r="Q38" s="210" t="s">
        <v>109</v>
      </c>
      <c r="R38" s="210" t="s">
        <v>109</v>
      </c>
      <c r="S38" s="210" t="s">
        <v>3772</v>
      </c>
      <c r="T38" s="210"/>
      <c r="U38" s="210"/>
      <c r="V38" s="210">
        <f>VLOOKUP(C38,LF_LmpBlst!$A$8:$BF$736,58,FALSE)</f>
        <v>42.64</v>
      </c>
      <c r="W38" s="210"/>
      <c r="X38" s="210"/>
      <c r="Y38" s="210" t="s">
        <v>3773</v>
      </c>
      <c r="Z38" s="210" t="s">
        <v>3774</v>
      </c>
      <c r="AA38" s="210" t="s">
        <v>109</v>
      </c>
      <c r="AB38" s="210">
        <v>0</v>
      </c>
      <c r="AC38" s="204">
        <v>42005</v>
      </c>
      <c r="AD38" s="210"/>
      <c r="AE38" s="210" t="s">
        <v>3775</v>
      </c>
      <c r="AF38" s="210" t="s">
        <v>3776</v>
      </c>
      <c r="AG38" s="210" t="s">
        <v>3777</v>
      </c>
      <c r="AH38" s="210">
        <v>0</v>
      </c>
    </row>
    <row r="39" spans="1:34">
      <c r="A39" s="129"/>
      <c r="B39" s="210" t="s">
        <v>109</v>
      </c>
      <c r="C39" s="210" t="s">
        <v>2360</v>
      </c>
      <c r="D39" s="210" t="s">
        <v>3767</v>
      </c>
      <c r="E39" s="210" t="s">
        <v>1776</v>
      </c>
      <c r="F39" s="210" t="s">
        <v>1038</v>
      </c>
      <c r="G39" s="210" t="s">
        <v>3768</v>
      </c>
      <c r="H39" s="210" t="s">
        <v>3769</v>
      </c>
      <c r="I39" s="210" t="s">
        <v>3770</v>
      </c>
      <c r="J39" s="210" t="s">
        <v>3771</v>
      </c>
      <c r="K39" s="210" t="s">
        <v>109</v>
      </c>
      <c r="L39" s="210" t="s">
        <v>3778</v>
      </c>
      <c r="M39" s="210" t="s">
        <v>1091</v>
      </c>
      <c r="N39" s="210" t="str">
        <f t="shared" si="0"/>
        <v>LFLmpBlst-T5-34in-21w+El-PS-HLO(48w)</v>
      </c>
      <c r="O39" s="210" t="s">
        <v>109</v>
      </c>
      <c r="P39" s="210" t="s">
        <v>109</v>
      </c>
      <c r="Q39" s="210" t="s">
        <v>109</v>
      </c>
      <c r="R39" s="210" t="s">
        <v>109</v>
      </c>
      <c r="S39" s="210" t="s">
        <v>3772</v>
      </c>
      <c r="T39" s="210"/>
      <c r="U39" s="210"/>
      <c r="V39" s="210">
        <f>VLOOKUP(C39,LF_LmpBlst!$A$8:$BF$736,58,FALSE)</f>
        <v>56.31</v>
      </c>
      <c r="W39" s="210"/>
      <c r="X39" s="210"/>
      <c r="Y39" s="210" t="s">
        <v>3773</v>
      </c>
      <c r="Z39" s="210" t="s">
        <v>3774</v>
      </c>
      <c r="AA39" s="210" t="s">
        <v>109</v>
      </c>
      <c r="AB39" s="210">
        <v>0</v>
      </c>
      <c r="AC39" s="204">
        <v>42005</v>
      </c>
      <c r="AD39" s="210"/>
      <c r="AE39" s="210" t="s">
        <v>3775</v>
      </c>
      <c r="AF39" s="210" t="s">
        <v>3776</v>
      </c>
      <c r="AG39" s="210" t="s">
        <v>3777</v>
      </c>
      <c r="AH39" s="210">
        <v>0</v>
      </c>
    </row>
    <row r="40" spans="1:34">
      <c r="A40" s="129"/>
      <c r="B40" s="210" t="s">
        <v>109</v>
      </c>
      <c r="C40" s="210" t="s">
        <v>2363</v>
      </c>
      <c r="D40" s="210" t="s">
        <v>3767</v>
      </c>
      <c r="E40" s="210" t="s">
        <v>1776</v>
      </c>
      <c r="F40" s="210" t="s">
        <v>1038</v>
      </c>
      <c r="G40" s="210" t="s">
        <v>3768</v>
      </c>
      <c r="H40" s="210" t="s">
        <v>3769</v>
      </c>
      <c r="I40" s="210" t="s">
        <v>3770</v>
      </c>
      <c r="J40" s="210" t="s">
        <v>3771</v>
      </c>
      <c r="K40" s="210" t="s">
        <v>109</v>
      </c>
      <c r="L40" s="210" t="s">
        <v>3778</v>
      </c>
      <c r="M40" s="210" t="s">
        <v>1091</v>
      </c>
      <c r="N40" s="210" t="str">
        <f t="shared" si="0"/>
        <v>LFLmpBlst-T5-34in-21w+El-PS-HLO(73w)</v>
      </c>
      <c r="O40" s="210" t="s">
        <v>109</v>
      </c>
      <c r="P40" s="210" t="s">
        <v>109</v>
      </c>
      <c r="Q40" s="210" t="s">
        <v>109</v>
      </c>
      <c r="R40" s="210" t="s">
        <v>109</v>
      </c>
      <c r="S40" s="210" t="s">
        <v>3772</v>
      </c>
      <c r="T40" s="210"/>
      <c r="U40" s="210"/>
      <c r="V40" s="210">
        <f>VLOOKUP(C40,LF_LmpBlst!$A$8:$BF$736,58,FALSE)</f>
        <v>98.95</v>
      </c>
      <c r="W40" s="210"/>
      <c r="X40" s="210"/>
      <c r="Y40" s="210" t="s">
        <v>3773</v>
      </c>
      <c r="Z40" s="210" t="s">
        <v>3774</v>
      </c>
      <c r="AA40" s="210" t="s">
        <v>109</v>
      </c>
      <c r="AB40" s="210">
        <v>0</v>
      </c>
      <c r="AC40" s="204">
        <v>42005</v>
      </c>
      <c r="AD40" s="210"/>
      <c r="AE40" s="210" t="s">
        <v>3775</v>
      </c>
      <c r="AF40" s="210" t="s">
        <v>3776</v>
      </c>
      <c r="AG40" s="210" t="s">
        <v>3777</v>
      </c>
      <c r="AH40" s="210">
        <v>0</v>
      </c>
    </row>
    <row r="41" spans="1:34">
      <c r="A41" s="129"/>
      <c r="B41" s="210" t="s">
        <v>109</v>
      </c>
      <c r="C41" s="210" t="s">
        <v>2366</v>
      </c>
      <c r="D41" s="210" t="s">
        <v>3767</v>
      </c>
      <c r="E41" s="210" t="s">
        <v>1776</v>
      </c>
      <c r="F41" s="210" t="s">
        <v>1038</v>
      </c>
      <c r="G41" s="210" t="s">
        <v>3768</v>
      </c>
      <c r="H41" s="210" t="s">
        <v>3769</v>
      </c>
      <c r="I41" s="210" t="s">
        <v>3770</v>
      </c>
      <c r="J41" s="210" t="s">
        <v>3771</v>
      </c>
      <c r="K41" s="210" t="s">
        <v>109</v>
      </c>
      <c r="L41" s="210" t="s">
        <v>3778</v>
      </c>
      <c r="M41" s="210" t="s">
        <v>1091</v>
      </c>
      <c r="N41" s="210" t="str">
        <f t="shared" si="0"/>
        <v>LFLmpBlst-T5-34in-21w+El-PS-HLO(96w)</v>
      </c>
      <c r="O41" s="210" t="s">
        <v>109</v>
      </c>
      <c r="P41" s="210" t="s">
        <v>109</v>
      </c>
      <c r="Q41" s="210" t="s">
        <v>109</v>
      </c>
      <c r="R41" s="210" t="s">
        <v>109</v>
      </c>
      <c r="S41" s="210" t="s">
        <v>3772</v>
      </c>
      <c r="T41" s="210"/>
      <c r="U41" s="210"/>
      <c r="V41" s="210">
        <f>VLOOKUP(C41,LF_LmpBlst!$A$8:$BF$736,58,FALSE)</f>
        <v>112.62</v>
      </c>
      <c r="W41" s="210"/>
      <c r="X41" s="210"/>
      <c r="Y41" s="210" t="s">
        <v>3773</v>
      </c>
      <c r="Z41" s="210" t="s">
        <v>3774</v>
      </c>
      <c r="AA41" s="210" t="s">
        <v>109</v>
      </c>
      <c r="AB41" s="210">
        <v>0</v>
      </c>
      <c r="AC41" s="204">
        <v>42005</v>
      </c>
      <c r="AD41" s="210"/>
      <c r="AE41" s="210" t="s">
        <v>3775</v>
      </c>
      <c r="AF41" s="210" t="s">
        <v>3776</v>
      </c>
      <c r="AG41" s="210" t="s">
        <v>3777</v>
      </c>
      <c r="AH41" s="210">
        <v>0</v>
      </c>
    </row>
    <row r="42" spans="1:34">
      <c r="A42" s="129"/>
      <c r="B42" s="210" t="s">
        <v>109</v>
      </c>
      <c r="C42" s="210" t="s">
        <v>2369</v>
      </c>
      <c r="D42" s="210" t="s">
        <v>3767</v>
      </c>
      <c r="E42" s="210" t="s">
        <v>1776</v>
      </c>
      <c r="F42" s="210" t="s">
        <v>1038</v>
      </c>
      <c r="G42" s="210" t="s">
        <v>3768</v>
      </c>
      <c r="H42" s="210" t="s">
        <v>3769</v>
      </c>
      <c r="I42" s="210" t="s">
        <v>3770</v>
      </c>
      <c r="J42" s="210" t="s">
        <v>3771</v>
      </c>
      <c r="K42" s="210" t="s">
        <v>109</v>
      </c>
      <c r="L42" s="210" t="s">
        <v>3778</v>
      </c>
      <c r="M42" s="210" t="s">
        <v>1091</v>
      </c>
      <c r="N42" s="210" t="str">
        <f t="shared" si="0"/>
        <v>LFLmpBlst-T5-34in-39w+El-PS-HLO(127w)</v>
      </c>
      <c r="O42" s="210" t="s">
        <v>109</v>
      </c>
      <c r="P42" s="210" t="s">
        <v>109</v>
      </c>
      <c r="Q42" s="210" t="s">
        <v>109</v>
      </c>
      <c r="R42" s="210" t="s">
        <v>109</v>
      </c>
      <c r="S42" s="210" t="s">
        <v>3772</v>
      </c>
      <c r="T42" s="210"/>
      <c r="U42" s="210"/>
      <c r="V42" s="210">
        <f>VLOOKUP(C42,LF_LmpBlst!$A$8:$BF$736,58,FALSE)</f>
        <v>105.91</v>
      </c>
      <c r="W42" s="210"/>
      <c r="X42" s="210"/>
      <c r="Y42" s="210" t="s">
        <v>3773</v>
      </c>
      <c r="Z42" s="210" t="s">
        <v>3774</v>
      </c>
      <c r="AA42" s="210" t="s">
        <v>109</v>
      </c>
      <c r="AB42" s="210">
        <v>0</v>
      </c>
      <c r="AC42" s="204">
        <v>42005</v>
      </c>
      <c r="AD42" s="210"/>
      <c r="AE42" s="210" t="s">
        <v>3775</v>
      </c>
      <c r="AF42" s="210" t="s">
        <v>3776</v>
      </c>
      <c r="AG42" s="210" t="s">
        <v>3777</v>
      </c>
      <c r="AH42" s="210">
        <v>0</v>
      </c>
    </row>
    <row r="43" spans="1:34">
      <c r="A43" s="129"/>
      <c r="B43" s="210" t="s">
        <v>109</v>
      </c>
      <c r="C43" s="210" t="s">
        <v>2372</v>
      </c>
      <c r="D43" s="210" t="s">
        <v>3767</v>
      </c>
      <c r="E43" s="210" t="s">
        <v>1776</v>
      </c>
      <c r="F43" s="210" t="s">
        <v>1038</v>
      </c>
      <c r="G43" s="210" t="s">
        <v>3768</v>
      </c>
      <c r="H43" s="210" t="s">
        <v>3769</v>
      </c>
      <c r="I43" s="210" t="s">
        <v>3770</v>
      </c>
      <c r="J43" s="210" t="s">
        <v>3771</v>
      </c>
      <c r="K43" s="210" t="s">
        <v>109</v>
      </c>
      <c r="L43" s="210" t="s">
        <v>3778</v>
      </c>
      <c r="M43" s="210" t="s">
        <v>1091</v>
      </c>
      <c r="N43" s="210" t="str">
        <f t="shared" si="0"/>
        <v>LFLmpBlst-T5-34in-39w+El-PS-HLO(170w)</v>
      </c>
      <c r="O43" s="210" t="s">
        <v>109</v>
      </c>
      <c r="P43" s="210" t="s">
        <v>109</v>
      </c>
      <c r="Q43" s="210" t="s">
        <v>109</v>
      </c>
      <c r="R43" s="210" t="s">
        <v>109</v>
      </c>
      <c r="S43" s="210" t="s">
        <v>3772</v>
      </c>
      <c r="T43" s="210"/>
      <c r="U43" s="210"/>
      <c r="V43" s="210">
        <f>VLOOKUP(C43,LF_LmpBlst!$A$8:$BF$736,58,FALSE)</f>
        <v>121.9</v>
      </c>
      <c r="W43" s="210"/>
      <c r="X43" s="210"/>
      <c r="Y43" s="210" t="s">
        <v>3773</v>
      </c>
      <c r="Z43" s="210" t="s">
        <v>3774</v>
      </c>
      <c r="AA43" s="210" t="s">
        <v>109</v>
      </c>
      <c r="AB43" s="210">
        <v>0</v>
      </c>
      <c r="AC43" s="204">
        <v>42005</v>
      </c>
      <c r="AD43" s="210"/>
      <c r="AE43" s="210" t="s">
        <v>3775</v>
      </c>
      <c r="AF43" s="210" t="s">
        <v>3776</v>
      </c>
      <c r="AG43" s="210" t="s">
        <v>3777</v>
      </c>
      <c r="AH43" s="210">
        <v>0</v>
      </c>
    </row>
    <row r="44" spans="1:34">
      <c r="A44" s="129"/>
      <c r="B44" s="210" t="s">
        <v>109</v>
      </c>
      <c r="C44" s="210" t="s">
        <v>2375</v>
      </c>
      <c r="D44" s="210" t="s">
        <v>3767</v>
      </c>
      <c r="E44" s="210" t="s">
        <v>1776</v>
      </c>
      <c r="F44" s="210" t="s">
        <v>1038</v>
      </c>
      <c r="G44" s="210" t="s">
        <v>3768</v>
      </c>
      <c r="H44" s="210" t="s">
        <v>3769</v>
      </c>
      <c r="I44" s="210" t="s">
        <v>3770</v>
      </c>
      <c r="J44" s="210" t="s">
        <v>3771</v>
      </c>
      <c r="K44" s="210" t="s">
        <v>109</v>
      </c>
      <c r="L44" s="210" t="s">
        <v>3778</v>
      </c>
      <c r="M44" s="210" t="s">
        <v>1091</v>
      </c>
      <c r="N44" s="210" t="str">
        <f t="shared" si="0"/>
        <v>LFLmpBlst-T5-34in-39w+El-PS-HLO(255w)</v>
      </c>
      <c r="O44" s="210" t="s">
        <v>109</v>
      </c>
      <c r="P44" s="210" t="s">
        <v>109</v>
      </c>
      <c r="Q44" s="210" t="s">
        <v>109</v>
      </c>
      <c r="R44" s="210" t="s">
        <v>109</v>
      </c>
      <c r="S44" s="210" t="s">
        <v>3772</v>
      </c>
      <c r="T44" s="210"/>
      <c r="U44" s="210"/>
      <c r="V44" s="210">
        <f>VLOOKUP(C44,LF_LmpBlst!$A$8:$BF$736,58,FALSE)</f>
        <v>182.84</v>
      </c>
      <c r="W44" s="210"/>
      <c r="X44" s="210"/>
      <c r="Y44" s="210" t="s">
        <v>3773</v>
      </c>
      <c r="Z44" s="210" t="s">
        <v>3774</v>
      </c>
      <c r="AA44" s="210" t="s">
        <v>109</v>
      </c>
      <c r="AB44" s="210">
        <v>0</v>
      </c>
      <c r="AC44" s="204">
        <v>42005</v>
      </c>
      <c r="AD44" s="210"/>
      <c r="AE44" s="210" t="s">
        <v>3775</v>
      </c>
      <c r="AF44" s="210" t="s">
        <v>3776</v>
      </c>
      <c r="AG44" s="210" t="s">
        <v>3777</v>
      </c>
      <c r="AH44" s="210">
        <v>0</v>
      </c>
    </row>
    <row r="45" spans="1:34">
      <c r="A45" s="129"/>
      <c r="B45" s="210" t="s">
        <v>109</v>
      </c>
      <c r="C45" s="210" t="s">
        <v>2378</v>
      </c>
      <c r="D45" s="210" t="s">
        <v>3767</v>
      </c>
      <c r="E45" s="210" t="s">
        <v>1776</v>
      </c>
      <c r="F45" s="210" t="s">
        <v>1038</v>
      </c>
      <c r="G45" s="210" t="s">
        <v>3768</v>
      </c>
      <c r="H45" s="210" t="s">
        <v>3769</v>
      </c>
      <c r="I45" s="210" t="s">
        <v>3770</v>
      </c>
      <c r="J45" s="210" t="s">
        <v>3771</v>
      </c>
      <c r="K45" s="210" t="s">
        <v>109</v>
      </c>
      <c r="L45" s="210" t="s">
        <v>3778</v>
      </c>
      <c r="M45" s="210" t="s">
        <v>1091</v>
      </c>
      <c r="N45" s="210" t="str">
        <f t="shared" si="0"/>
        <v>LFLmpBlst-T5-34in-39w+El-PS-HLO(340w)</v>
      </c>
      <c r="O45" s="210" t="s">
        <v>109</v>
      </c>
      <c r="P45" s="210" t="s">
        <v>109</v>
      </c>
      <c r="Q45" s="210" t="s">
        <v>109</v>
      </c>
      <c r="R45" s="210" t="s">
        <v>109</v>
      </c>
      <c r="S45" s="210" t="s">
        <v>3772</v>
      </c>
      <c r="T45" s="210"/>
      <c r="U45" s="210"/>
      <c r="V45" s="210">
        <f>VLOOKUP(C45,LF_LmpBlst!$A$8:$BF$736,58,FALSE)</f>
        <v>243.79</v>
      </c>
      <c r="W45" s="210"/>
      <c r="X45" s="210"/>
      <c r="Y45" s="210" t="s">
        <v>3773</v>
      </c>
      <c r="Z45" s="210" t="s">
        <v>3774</v>
      </c>
      <c r="AA45" s="210" t="s">
        <v>109</v>
      </c>
      <c r="AB45" s="210">
        <v>0</v>
      </c>
      <c r="AC45" s="204">
        <v>42005</v>
      </c>
      <c r="AD45" s="210"/>
      <c r="AE45" s="210" t="s">
        <v>3775</v>
      </c>
      <c r="AF45" s="210" t="s">
        <v>3776</v>
      </c>
      <c r="AG45" s="210" t="s">
        <v>3777</v>
      </c>
      <c r="AH45" s="210">
        <v>0</v>
      </c>
    </row>
    <row r="46" spans="1:34">
      <c r="A46" s="129"/>
      <c r="B46" s="210" t="s">
        <v>109</v>
      </c>
      <c r="C46" s="210" t="s">
        <v>2381</v>
      </c>
      <c r="D46" s="210" t="s">
        <v>3767</v>
      </c>
      <c r="E46" s="210" t="s">
        <v>1776</v>
      </c>
      <c r="F46" s="210" t="s">
        <v>1038</v>
      </c>
      <c r="G46" s="210" t="s">
        <v>3768</v>
      </c>
      <c r="H46" s="210" t="s">
        <v>3769</v>
      </c>
      <c r="I46" s="210" t="s">
        <v>3770</v>
      </c>
      <c r="J46" s="210" t="s">
        <v>3771</v>
      </c>
      <c r="K46" s="210" t="s">
        <v>109</v>
      </c>
      <c r="L46" s="210" t="s">
        <v>3778</v>
      </c>
      <c r="M46" s="210" t="s">
        <v>1091</v>
      </c>
      <c r="N46" s="210" t="str">
        <f t="shared" si="0"/>
        <v>LFLmpBlst-T5-34in-39w+El-PS-HLO(42w)</v>
      </c>
      <c r="O46" s="210" t="s">
        <v>109</v>
      </c>
      <c r="P46" s="210" t="s">
        <v>109</v>
      </c>
      <c r="Q46" s="210" t="s">
        <v>109</v>
      </c>
      <c r="R46" s="210" t="s">
        <v>109</v>
      </c>
      <c r="S46" s="210" t="s">
        <v>3772</v>
      </c>
      <c r="T46" s="210"/>
      <c r="U46" s="210"/>
      <c r="V46" s="210">
        <f>VLOOKUP(C46,LF_LmpBlst!$A$8:$BF$736,58,FALSE)</f>
        <v>44.96</v>
      </c>
      <c r="W46" s="210"/>
      <c r="X46" s="210"/>
      <c r="Y46" s="210" t="s">
        <v>3773</v>
      </c>
      <c r="Z46" s="210" t="s">
        <v>3774</v>
      </c>
      <c r="AA46" s="210" t="s">
        <v>109</v>
      </c>
      <c r="AB46" s="210">
        <v>0</v>
      </c>
      <c r="AC46" s="204">
        <v>42005</v>
      </c>
      <c r="AD46" s="210"/>
      <c r="AE46" s="210" t="s">
        <v>3775</v>
      </c>
      <c r="AF46" s="210" t="s">
        <v>3776</v>
      </c>
      <c r="AG46" s="210" t="s">
        <v>3777</v>
      </c>
      <c r="AH46" s="210">
        <v>0</v>
      </c>
    </row>
    <row r="47" spans="1:34">
      <c r="A47" s="129"/>
      <c r="B47" s="210" t="s">
        <v>109</v>
      </c>
      <c r="C47" s="210" t="s">
        <v>2384</v>
      </c>
      <c r="D47" s="210" t="s">
        <v>3767</v>
      </c>
      <c r="E47" s="210" t="s">
        <v>1776</v>
      </c>
      <c r="F47" s="210" t="s">
        <v>1038</v>
      </c>
      <c r="G47" s="210" t="s">
        <v>3768</v>
      </c>
      <c r="H47" s="210" t="s">
        <v>3769</v>
      </c>
      <c r="I47" s="210" t="s">
        <v>3770</v>
      </c>
      <c r="J47" s="210" t="s">
        <v>3771</v>
      </c>
      <c r="K47" s="210" t="s">
        <v>109</v>
      </c>
      <c r="L47" s="210" t="s">
        <v>3778</v>
      </c>
      <c r="M47" s="210" t="s">
        <v>1091</v>
      </c>
      <c r="N47" s="210" t="str">
        <f t="shared" si="0"/>
        <v>LFLmpBlst-T5-34in-39w+El-PS-HLO(85w)</v>
      </c>
      <c r="O47" s="210" t="s">
        <v>109</v>
      </c>
      <c r="P47" s="210" t="s">
        <v>109</v>
      </c>
      <c r="Q47" s="210" t="s">
        <v>109</v>
      </c>
      <c r="R47" s="210" t="s">
        <v>109</v>
      </c>
      <c r="S47" s="210" t="s">
        <v>3772</v>
      </c>
      <c r="T47" s="210"/>
      <c r="U47" s="210"/>
      <c r="V47" s="210">
        <f>VLOOKUP(C47,LF_LmpBlst!$A$8:$BF$736,58,FALSE)</f>
        <v>60.95</v>
      </c>
      <c r="W47" s="210"/>
      <c r="X47" s="210"/>
      <c r="Y47" s="210" t="s">
        <v>3773</v>
      </c>
      <c r="Z47" s="210" t="s">
        <v>3774</v>
      </c>
      <c r="AA47" s="210" t="s">
        <v>109</v>
      </c>
      <c r="AB47" s="210">
        <v>0</v>
      </c>
      <c r="AC47" s="204">
        <v>42005</v>
      </c>
      <c r="AD47" s="210"/>
      <c r="AE47" s="210" t="s">
        <v>3775</v>
      </c>
      <c r="AF47" s="210" t="s">
        <v>3776</v>
      </c>
      <c r="AG47" s="210" t="s">
        <v>3777</v>
      </c>
      <c r="AH47" s="210">
        <v>0</v>
      </c>
    </row>
    <row r="48" spans="1:34">
      <c r="A48" s="129"/>
      <c r="B48" s="210" t="s">
        <v>109</v>
      </c>
      <c r="C48" s="210" t="s">
        <v>2387</v>
      </c>
      <c r="D48" s="210" t="s">
        <v>3767</v>
      </c>
      <c r="E48" s="210" t="s">
        <v>1776</v>
      </c>
      <c r="F48" s="210" t="s">
        <v>1038</v>
      </c>
      <c r="G48" s="210" t="s">
        <v>3768</v>
      </c>
      <c r="H48" s="210" t="s">
        <v>3769</v>
      </c>
      <c r="I48" s="210" t="s">
        <v>3770</v>
      </c>
      <c r="J48" s="210" t="s">
        <v>3771</v>
      </c>
      <c r="K48" s="210" t="s">
        <v>109</v>
      </c>
      <c r="L48" s="210" t="s">
        <v>3778</v>
      </c>
      <c r="M48" s="210" t="s">
        <v>1091</v>
      </c>
      <c r="N48" s="210" t="str">
        <f t="shared" si="0"/>
        <v>LFLmpBlst-T5-46in-28w+El-IS-NLO-Dim(72w)</v>
      </c>
      <c r="O48" s="210" t="s">
        <v>109</v>
      </c>
      <c r="P48" s="210" t="s">
        <v>109</v>
      </c>
      <c r="Q48" s="210" t="s">
        <v>109</v>
      </c>
      <c r="R48" s="210" t="s">
        <v>109</v>
      </c>
      <c r="S48" s="210" t="s">
        <v>3772</v>
      </c>
      <c r="T48" s="210"/>
      <c r="U48" s="210"/>
      <c r="V48" s="210">
        <f>VLOOKUP(C48,LF_LmpBlst!$A$8:$BF$736,58,FALSE)</f>
        <v>73.73</v>
      </c>
      <c r="W48" s="210"/>
      <c r="X48" s="210"/>
      <c r="Y48" s="210" t="s">
        <v>3773</v>
      </c>
      <c r="Z48" s="210" t="s">
        <v>3774</v>
      </c>
      <c r="AA48" s="210" t="s">
        <v>109</v>
      </c>
      <c r="AB48" s="210">
        <v>0</v>
      </c>
      <c r="AC48" s="204">
        <v>42005</v>
      </c>
      <c r="AD48" s="210"/>
      <c r="AE48" s="210" t="s">
        <v>3775</v>
      </c>
      <c r="AF48" s="210" t="s">
        <v>3776</v>
      </c>
      <c r="AG48" s="210" t="s">
        <v>3777</v>
      </c>
      <c r="AH48" s="210">
        <v>0</v>
      </c>
    </row>
    <row r="49" spans="1:34">
      <c r="A49" s="129"/>
      <c r="B49" s="210" t="s">
        <v>109</v>
      </c>
      <c r="C49" s="210" t="s">
        <v>2389</v>
      </c>
      <c r="D49" s="210" t="s">
        <v>3767</v>
      </c>
      <c r="E49" s="210" t="s">
        <v>1776</v>
      </c>
      <c r="F49" s="210" t="s">
        <v>1038</v>
      </c>
      <c r="G49" s="210" t="s">
        <v>3768</v>
      </c>
      <c r="H49" s="210" t="s">
        <v>3769</v>
      </c>
      <c r="I49" s="210" t="s">
        <v>3770</v>
      </c>
      <c r="J49" s="210" t="s">
        <v>3771</v>
      </c>
      <c r="K49" s="210" t="s">
        <v>109</v>
      </c>
      <c r="L49" s="210" t="s">
        <v>3778</v>
      </c>
      <c r="M49" s="210" t="s">
        <v>1091</v>
      </c>
      <c r="N49" s="210" t="str">
        <f t="shared" si="0"/>
        <v>LFLmpBlst-T5-46in-28w+El-IS-NLO(54w)</v>
      </c>
      <c r="O49" s="210" t="s">
        <v>109</v>
      </c>
      <c r="P49" s="210" t="s">
        <v>109</v>
      </c>
      <c r="Q49" s="210" t="s">
        <v>109</v>
      </c>
      <c r="R49" s="210" t="s">
        <v>109</v>
      </c>
      <c r="S49" s="210" t="s">
        <v>3772</v>
      </c>
      <c r="T49" s="210"/>
      <c r="U49" s="210"/>
      <c r="V49" s="210">
        <f>VLOOKUP(C49,LF_LmpBlst!$A$8:$BF$736,58,FALSE)</f>
        <v>84.27</v>
      </c>
      <c r="W49" s="210"/>
      <c r="X49" s="210"/>
      <c r="Y49" s="210" t="s">
        <v>3773</v>
      </c>
      <c r="Z49" s="210" t="s">
        <v>3774</v>
      </c>
      <c r="AA49" s="210" t="s">
        <v>109</v>
      </c>
      <c r="AB49" s="210">
        <v>0</v>
      </c>
      <c r="AC49" s="204">
        <v>42005</v>
      </c>
      <c r="AD49" s="210"/>
      <c r="AE49" s="210" t="s">
        <v>3775</v>
      </c>
      <c r="AF49" s="210" t="s">
        <v>3776</v>
      </c>
      <c r="AG49" s="210" t="s">
        <v>3777</v>
      </c>
      <c r="AH49" s="210">
        <v>0</v>
      </c>
    </row>
    <row r="50" spans="1:34">
      <c r="A50" s="129"/>
      <c r="B50" s="210" t="s">
        <v>109</v>
      </c>
      <c r="C50" s="210" t="s">
        <v>2391</v>
      </c>
      <c r="D50" s="210" t="s">
        <v>3767</v>
      </c>
      <c r="E50" s="210" t="s">
        <v>1776</v>
      </c>
      <c r="F50" s="210" t="s">
        <v>1038</v>
      </c>
      <c r="G50" s="210" t="s">
        <v>3768</v>
      </c>
      <c r="H50" s="210" t="s">
        <v>3769</v>
      </c>
      <c r="I50" s="210" t="s">
        <v>3770</v>
      </c>
      <c r="J50" s="210" t="s">
        <v>3771</v>
      </c>
      <c r="K50" s="210" t="s">
        <v>109</v>
      </c>
      <c r="L50" s="210" t="s">
        <v>3778</v>
      </c>
      <c r="M50" s="210" t="s">
        <v>1091</v>
      </c>
      <c r="N50" s="210" t="str">
        <f t="shared" si="0"/>
        <v>LFLmpBlst-T5-46in-28w+El-PS-HLO(128w)</v>
      </c>
      <c r="O50" s="210" t="s">
        <v>109</v>
      </c>
      <c r="P50" s="210" t="s">
        <v>109</v>
      </c>
      <c r="Q50" s="210" t="s">
        <v>109</v>
      </c>
      <c r="R50" s="210" t="s">
        <v>109</v>
      </c>
      <c r="S50" s="210" t="s">
        <v>3772</v>
      </c>
      <c r="T50" s="210"/>
      <c r="U50" s="210"/>
      <c r="V50" s="210">
        <f>VLOOKUP(C50,LF_LmpBlst!$A$8:$BF$736,58,FALSE)</f>
        <v>118.65</v>
      </c>
      <c r="W50" s="210"/>
      <c r="X50" s="210"/>
      <c r="Y50" s="210" t="s">
        <v>3773</v>
      </c>
      <c r="Z50" s="210" t="s">
        <v>3774</v>
      </c>
      <c r="AA50" s="210" t="s">
        <v>109</v>
      </c>
      <c r="AB50" s="210">
        <v>0</v>
      </c>
      <c r="AC50" s="204">
        <v>42005</v>
      </c>
      <c r="AD50" s="210"/>
      <c r="AE50" s="210" t="s">
        <v>3775</v>
      </c>
      <c r="AF50" s="210" t="s">
        <v>3776</v>
      </c>
      <c r="AG50" s="210" t="s">
        <v>3777</v>
      </c>
      <c r="AH50" s="210">
        <v>0</v>
      </c>
    </row>
    <row r="51" spans="1:34">
      <c r="A51" s="129"/>
      <c r="B51" s="210" t="s">
        <v>109</v>
      </c>
      <c r="C51" s="210" t="s">
        <v>2394</v>
      </c>
      <c r="D51" s="210" t="s">
        <v>3767</v>
      </c>
      <c r="E51" s="210" t="s">
        <v>1776</v>
      </c>
      <c r="F51" s="210" t="s">
        <v>1038</v>
      </c>
      <c r="G51" s="210" t="s">
        <v>3768</v>
      </c>
      <c r="H51" s="210" t="s">
        <v>3769</v>
      </c>
      <c r="I51" s="210" t="s">
        <v>3770</v>
      </c>
      <c r="J51" s="210" t="s">
        <v>3771</v>
      </c>
      <c r="K51" s="210" t="s">
        <v>109</v>
      </c>
      <c r="L51" s="210" t="s">
        <v>3778</v>
      </c>
      <c r="M51" s="210" t="s">
        <v>1091</v>
      </c>
      <c r="N51" s="210" t="str">
        <f t="shared" si="0"/>
        <v>LFLmpBlst-T5-46in-28w+El-PS-HLO(192w)</v>
      </c>
      <c r="O51" s="210" t="s">
        <v>109</v>
      </c>
      <c r="P51" s="210" t="s">
        <v>109</v>
      </c>
      <c r="Q51" s="210" t="s">
        <v>109</v>
      </c>
      <c r="R51" s="210" t="s">
        <v>109</v>
      </c>
      <c r="S51" s="210" t="s">
        <v>3772</v>
      </c>
      <c r="T51" s="210"/>
      <c r="U51" s="210"/>
      <c r="V51" s="210">
        <f>VLOOKUP(C51,LF_LmpBlst!$A$8:$BF$736,58,FALSE)</f>
        <v>177.98</v>
      </c>
      <c r="W51" s="210"/>
      <c r="X51" s="210"/>
      <c r="Y51" s="210" t="s">
        <v>3773</v>
      </c>
      <c r="Z51" s="210" t="s">
        <v>3774</v>
      </c>
      <c r="AA51" s="210" t="s">
        <v>109</v>
      </c>
      <c r="AB51" s="210">
        <v>0</v>
      </c>
      <c r="AC51" s="204">
        <v>42005</v>
      </c>
      <c r="AD51" s="210"/>
      <c r="AE51" s="210" t="s">
        <v>3775</v>
      </c>
      <c r="AF51" s="210" t="s">
        <v>3776</v>
      </c>
      <c r="AG51" s="210" t="s">
        <v>3777</v>
      </c>
      <c r="AH51" s="210">
        <v>0</v>
      </c>
    </row>
    <row r="52" spans="1:34">
      <c r="A52" s="129"/>
      <c r="B52" s="210" t="s">
        <v>109</v>
      </c>
      <c r="C52" s="210" t="s">
        <v>2397</v>
      </c>
      <c r="D52" s="210" t="s">
        <v>3767</v>
      </c>
      <c r="E52" s="210" t="s">
        <v>1776</v>
      </c>
      <c r="F52" s="210" t="s">
        <v>1038</v>
      </c>
      <c r="G52" s="210" t="s">
        <v>3768</v>
      </c>
      <c r="H52" s="210" t="s">
        <v>3769</v>
      </c>
      <c r="I52" s="210" t="s">
        <v>3770</v>
      </c>
      <c r="J52" s="210" t="s">
        <v>3771</v>
      </c>
      <c r="K52" s="210" t="s">
        <v>109</v>
      </c>
      <c r="L52" s="210" t="s">
        <v>3778</v>
      </c>
      <c r="M52" s="210" t="s">
        <v>1091</v>
      </c>
      <c r="N52" s="210" t="str">
        <f t="shared" si="0"/>
        <v>LFLmpBlst-T5-46in-28w+El-PS-HLO(256w)</v>
      </c>
      <c r="O52" s="210" t="s">
        <v>109</v>
      </c>
      <c r="P52" s="210" t="s">
        <v>109</v>
      </c>
      <c r="Q52" s="210" t="s">
        <v>109</v>
      </c>
      <c r="R52" s="210" t="s">
        <v>109</v>
      </c>
      <c r="S52" s="210" t="s">
        <v>3772</v>
      </c>
      <c r="T52" s="210"/>
      <c r="U52" s="210"/>
      <c r="V52" s="210">
        <f>VLOOKUP(C52,LF_LmpBlst!$A$8:$BF$736,58,FALSE)</f>
        <v>237.3</v>
      </c>
      <c r="W52" s="210"/>
      <c r="X52" s="210"/>
      <c r="Y52" s="210" t="s">
        <v>3773</v>
      </c>
      <c r="Z52" s="210" t="s">
        <v>3774</v>
      </c>
      <c r="AA52" s="210" t="s">
        <v>109</v>
      </c>
      <c r="AB52" s="210">
        <v>0</v>
      </c>
      <c r="AC52" s="204">
        <v>42005</v>
      </c>
      <c r="AD52" s="210"/>
      <c r="AE52" s="210" t="s">
        <v>3775</v>
      </c>
      <c r="AF52" s="210" t="s">
        <v>3776</v>
      </c>
      <c r="AG52" s="210" t="s">
        <v>3777</v>
      </c>
      <c r="AH52" s="210">
        <v>0</v>
      </c>
    </row>
    <row r="53" spans="1:34">
      <c r="A53" s="129"/>
      <c r="B53" s="210" t="s">
        <v>109</v>
      </c>
      <c r="C53" s="210" t="s">
        <v>2400</v>
      </c>
      <c r="D53" s="210" t="s">
        <v>3767</v>
      </c>
      <c r="E53" s="210" t="s">
        <v>1776</v>
      </c>
      <c r="F53" s="210" t="s">
        <v>1038</v>
      </c>
      <c r="G53" s="210" t="s">
        <v>3768</v>
      </c>
      <c r="H53" s="210" t="s">
        <v>3769</v>
      </c>
      <c r="I53" s="210" t="s">
        <v>3770</v>
      </c>
      <c r="J53" s="210" t="s">
        <v>3771</v>
      </c>
      <c r="K53" s="210" t="s">
        <v>109</v>
      </c>
      <c r="L53" s="210" t="s">
        <v>3778</v>
      </c>
      <c r="M53" s="210" t="s">
        <v>1091</v>
      </c>
      <c r="N53" s="210" t="str">
        <f t="shared" si="0"/>
        <v>LFLmpBlst-T5-46in-28w+El-PS-HLO(32w)</v>
      </c>
      <c r="O53" s="210" t="s">
        <v>109</v>
      </c>
      <c r="P53" s="210" t="s">
        <v>109</v>
      </c>
      <c r="Q53" s="210" t="s">
        <v>109</v>
      </c>
      <c r="R53" s="210" t="s">
        <v>109</v>
      </c>
      <c r="S53" s="210" t="s">
        <v>3772</v>
      </c>
      <c r="T53" s="210"/>
      <c r="U53" s="210"/>
      <c r="V53" s="210">
        <f>VLOOKUP(C53,LF_LmpBlst!$A$8:$BF$736,58,FALSE)</f>
        <v>29.66</v>
      </c>
      <c r="W53" s="210"/>
      <c r="X53" s="210"/>
      <c r="Y53" s="210" t="s">
        <v>3773</v>
      </c>
      <c r="Z53" s="210" t="s">
        <v>3774</v>
      </c>
      <c r="AA53" s="210" t="s">
        <v>109</v>
      </c>
      <c r="AB53" s="210">
        <v>0</v>
      </c>
      <c r="AC53" s="204">
        <v>42005</v>
      </c>
      <c r="AD53" s="210"/>
      <c r="AE53" s="210" t="s">
        <v>3775</v>
      </c>
      <c r="AF53" s="210" t="s">
        <v>3776</v>
      </c>
      <c r="AG53" s="210" t="s">
        <v>3777</v>
      </c>
      <c r="AH53" s="210">
        <v>0</v>
      </c>
    </row>
    <row r="54" spans="1:34">
      <c r="A54" s="129"/>
      <c r="B54" s="210" t="s">
        <v>109</v>
      </c>
      <c r="C54" s="210" t="s">
        <v>2403</v>
      </c>
      <c r="D54" s="210" t="s">
        <v>3767</v>
      </c>
      <c r="E54" s="210" t="s">
        <v>1776</v>
      </c>
      <c r="F54" s="210" t="s">
        <v>1038</v>
      </c>
      <c r="G54" s="210" t="s">
        <v>3768</v>
      </c>
      <c r="H54" s="210" t="s">
        <v>3769</v>
      </c>
      <c r="I54" s="210" t="s">
        <v>3770</v>
      </c>
      <c r="J54" s="210" t="s">
        <v>3771</v>
      </c>
      <c r="K54" s="210" t="s">
        <v>109</v>
      </c>
      <c r="L54" s="210" t="s">
        <v>3778</v>
      </c>
      <c r="M54" s="210" t="s">
        <v>1091</v>
      </c>
      <c r="N54" s="210" t="str">
        <f t="shared" si="0"/>
        <v>LFLmpBlst-T5-46in-28w+El-PS-HLO(33w)</v>
      </c>
      <c r="O54" s="210" t="s">
        <v>109</v>
      </c>
      <c r="P54" s="210" t="s">
        <v>109</v>
      </c>
      <c r="Q54" s="210" t="s">
        <v>109</v>
      </c>
      <c r="R54" s="210" t="s">
        <v>109</v>
      </c>
      <c r="S54" s="210" t="s">
        <v>3772</v>
      </c>
      <c r="T54" s="210"/>
      <c r="U54" s="210"/>
      <c r="V54" s="210">
        <f>VLOOKUP(C54,LF_LmpBlst!$A$8:$BF$736,58,FALSE)</f>
        <v>44.15</v>
      </c>
      <c r="W54" s="210"/>
      <c r="X54" s="210"/>
      <c r="Y54" s="210" t="s">
        <v>3773</v>
      </c>
      <c r="Z54" s="210" t="s">
        <v>3774</v>
      </c>
      <c r="AA54" s="210" t="s">
        <v>109</v>
      </c>
      <c r="AB54" s="210">
        <v>0</v>
      </c>
      <c r="AC54" s="204">
        <v>42005</v>
      </c>
      <c r="AD54" s="210"/>
      <c r="AE54" s="210" t="s">
        <v>3775</v>
      </c>
      <c r="AF54" s="210" t="s">
        <v>3776</v>
      </c>
      <c r="AG54" s="210" t="s">
        <v>3777</v>
      </c>
      <c r="AH54" s="210">
        <v>0</v>
      </c>
    </row>
    <row r="55" spans="1:34">
      <c r="A55" s="129"/>
      <c r="B55" s="210" t="s">
        <v>109</v>
      </c>
      <c r="C55" s="210" t="s">
        <v>2406</v>
      </c>
      <c r="D55" s="210" t="s">
        <v>3767</v>
      </c>
      <c r="E55" s="210" t="s">
        <v>1776</v>
      </c>
      <c r="F55" s="210" t="s">
        <v>1038</v>
      </c>
      <c r="G55" s="210" t="s">
        <v>3768</v>
      </c>
      <c r="H55" s="210" t="s">
        <v>3769</v>
      </c>
      <c r="I55" s="210" t="s">
        <v>3770</v>
      </c>
      <c r="J55" s="210" t="s">
        <v>3771</v>
      </c>
      <c r="K55" s="210" t="s">
        <v>109</v>
      </c>
      <c r="L55" s="210" t="s">
        <v>3778</v>
      </c>
      <c r="M55" s="210" t="s">
        <v>1091</v>
      </c>
      <c r="N55" s="210" t="str">
        <f t="shared" si="0"/>
        <v>LFLmpBlst-T5-46in-28w+El-PS-HLO(64w)</v>
      </c>
      <c r="O55" s="210" t="s">
        <v>109</v>
      </c>
      <c r="P55" s="210" t="s">
        <v>109</v>
      </c>
      <c r="Q55" s="210" t="s">
        <v>109</v>
      </c>
      <c r="R55" s="210" t="s">
        <v>109</v>
      </c>
      <c r="S55" s="210" t="s">
        <v>3772</v>
      </c>
      <c r="T55" s="210"/>
      <c r="U55" s="210"/>
      <c r="V55" s="210">
        <f>VLOOKUP(C55,LF_LmpBlst!$A$8:$BF$736,58,FALSE)</f>
        <v>59.33</v>
      </c>
      <c r="W55" s="210"/>
      <c r="X55" s="210"/>
      <c r="Y55" s="210" t="s">
        <v>3773</v>
      </c>
      <c r="Z55" s="210" t="s">
        <v>3774</v>
      </c>
      <c r="AA55" s="210" t="s">
        <v>109</v>
      </c>
      <c r="AB55" s="210">
        <v>0</v>
      </c>
      <c r="AC55" s="204">
        <v>42005</v>
      </c>
      <c r="AD55" s="210"/>
      <c r="AE55" s="210" t="s">
        <v>3775</v>
      </c>
      <c r="AF55" s="210" t="s">
        <v>3776</v>
      </c>
      <c r="AG55" s="210" t="s">
        <v>3777</v>
      </c>
      <c r="AH55" s="210">
        <v>0</v>
      </c>
    </row>
    <row r="56" spans="1:34">
      <c r="A56" s="129"/>
      <c r="B56" s="210" t="s">
        <v>109</v>
      </c>
      <c r="C56" s="210" t="s">
        <v>2409</v>
      </c>
      <c r="D56" s="210" t="s">
        <v>3767</v>
      </c>
      <c r="E56" s="210" t="s">
        <v>1776</v>
      </c>
      <c r="F56" s="210" t="s">
        <v>1038</v>
      </c>
      <c r="G56" s="210" t="s">
        <v>3768</v>
      </c>
      <c r="H56" s="210" t="s">
        <v>3769</v>
      </c>
      <c r="I56" s="210" t="s">
        <v>3770</v>
      </c>
      <c r="J56" s="210" t="s">
        <v>3771</v>
      </c>
      <c r="K56" s="210" t="s">
        <v>109</v>
      </c>
      <c r="L56" s="210" t="s">
        <v>3778</v>
      </c>
      <c r="M56" s="210" t="s">
        <v>1091</v>
      </c>
      <c r="N56" s="210" t="str">
        <f t="shared" si="0"/>
        <v>LFLmpBlst-T5-46in-28w+El-PS-HLO(97w)</v>
      </c>
      <c r="O56" s="210" t="s">
        <v>109</v>
      </c>
      <c r="P56" s="210" t="s">
        <v>109</v>
      </c>
      <c r="Q56" s="210" t="s">
        <v>109</v>
      </c>
      <c r="R56" s="210" t="s">
        <v>109</v>
      </c>
      <c r="S56" s="210" t="s">
        <v>3772</v>
      </c>
      <c r="T56" s="210"/>
      <c r="U56" s="210"/>
      <c r="V56" s="210">
        <f>VLOOKUP(C56,LF_LmpBlst!$A$8:$BF$736,58,FALSE)</f>
        <v>103.47</v>
      </c>
      <c r="W56" s="210"/>
      <c r="X56" s="210"/>
      <c r="Y56" s="210" t="s">
        <v>3773</v>
      </c>
      <c r="Z56" s="210" t="s">
        <v>3774</v>
      </c>
      <c r="AA56" s="210" t="s">
        <v>109</v>
      </c>
      <c r="AB56" s="210">
        <v>0</v>
      </c>
      <c r="AC56" s="204">
        <v>42005</v>
      </c>
      <c r="AD56" s="210"/>
      <c r="AE56" s="210" t="s">
        <v>3775</v>
      </c>
      <c r="AF56" s="210" t="s">
        <v>3776</v>
      </c>
      <c r="AG56" s="210" t="s">
        <v>3777</v>
      </c>
      <c r="AH56" s="210">
        <v>0</v>
      </c>
    </row>
    <row r="57" spans="1:34">
      <c r="A57" s="129"/>
      <c r="B57" s="210" t="s">
        <v>109</v>
      </c>
      <c r="C57" s="210" t="s">
        <v>2412</v>
      </c>
      <c r="D57" s="210" t="s">
        <v>3767</v>
      </c>
      <c r="E57" s="210" t="s">
        <v>1776</v>
      </c>
      <c r="F57" s="210" t="s">
        <v>1038</v>
      </c>
      <c r="G57" s="210" t="s">
        <v>3768</v>
      </c>
      <c r="H57" s="210" t="s">
        <v>3769</v>
      </c>
      <c r="I57" s="210" t="s">
        <v>3770</v>
      </c>
      <c r="J57" s="210" t="s">
        <v>3771</v>
      </c>
      <c r="K57" s="210" t="s">
        <v>109</v>
      </c>
      <c r="L57" s="210" t="s">
        <v>3778</v>
      </c>
      <c r="M57" s="210" t="s">
        <v>1091</v>
      </c>
      <c r="N57" s="210" t="str">
        <f t="shared" si="0"/>
        <v>LFLmpBlst-T5-46in-28w+El-PS-NLO(33w)</v>
      </c>
      <c r="O57" s="210" t="s">
        <v>109</v>
      </c>
      <c r="P57" s="210" t="s">
        <v>109</v>
      </c>
      <c r="Q57" s="210" t="s">
        <v>109</v>
      </c>
      <c r="R57" s="210" t="s">
        <v>109</v>
      </c>
      <c r="S57" s="210" t="s">
        <v>3772</v>
      </c>
      <c r="T57" s="210"/>
      <c r="U57" s="210"/>
      <c r="V57" s="210">
        <f>VLOOKUP(C57,LF_LmpBlst!$A$8:$BF$736,58,FALSE)</f>
        <v>44.15</v>
      </c>
      <c r="W57" s="210"/>
      <c r="X57" s="210"/>
      <c r="Y57" s="210" t="s">
        <v>3773</v>
      </c>
      <c r="Z57" s="210" t="s">
        <v>3774</v>
      </c>
      <c r="AA57" s="210" t="s">
        <v>109</v>
      </c>
      <c r="AB57" s="210">
        <v>0</v>
      </c>
      <c r="AC57" s="204">
        <v>42005</v>
      </c>
      <c r="AD57" s="210"/>
      <c r="AE57" s="210" t="s">
        <v>3775</v>
      </c>
      <c r="AF57" s="210" t="s">
        <v>3776</v>
      </c>
      <c r="AG57" s="210" t="s">
        <v>3777</v>
      </c>
      <c r="AH57" s="210">
        <v>0</v>
      </c>
    </row>
    <row r="58" spans="1:34">
      <c r="A58" s="129"/>
      <c r="B58" s="210" t="s">
        <v>109</v>
      </c>
      <c r="C58" s="210" t="s">
        <v>2414</v>
      </c>
      <c r="D58" s="210" t="s">
        <v>3767</v>
      </c>
      <c r="E58" s="210" t="s">
        <v>1776</v>
      </c>
      <c r="F58" s="210" t="s">
        <v>1038</v>
      </c>
      <c r="G58" s="210" t="s">
        <v>3768</v>
      </c>
      <c r="H58" s="210" t="s">
        <v>3769</v>
      </c>
      <c r="I58" s="210" t="s">
        <v>3770</v>
      </c>
      <c r="J58" s="210" t="s">
        <v>3771</v>
      </c>
      <c r="K58" s="210" t="s">
        <v>109</v>
      </c>
      <c r="L58" s="210" t="s">
        <v>3778</v>
      </c>
      <c r="M58" s="210" t="s">
        <v>1091</v>
      </c>
      <c r="N58" s="210" t="str">
        <f t="shared" si="0"/>
        <v>LFLmpBlst-T5-46in-28w+El-RS-HLO(64w)</v>
      </c>
      <c r="O58" s="210" t="s">
        <v>109</v>
      </c>
      <c r="P58" s="210" t="s">
        <v>109</v>
      </c>
      <c r="Q58" s="210" t="s">
        <v>109</v>
      </c>
      <c r="R58" s="210" t="s">
        <v>109</v>
      </c>
      <c r="S58" s="210" t="s">
        <v>3772</v>
      </c>
      <c r="T58" s="210"/>
      <c r="U58" s="210"/>
      <c r="V58" s="210">
        <f>VLOOKUP(C58,LF_LmpBlst!$A$8:$BF$736,58,FALSE)</f>
        <v>42.14</v>
      </c>
      <c r="W58" s="210"/>
      <c r="X58" s="210"/>
      <c r="Y58" s="210" t="s">
        <v>3773</v>
      </c>
      <c r="Z58" s="210" t="s">
        <v>3774</v>
      </c>
      <c r="AA58" s="210" t="s">
        <v>109</v>
      </c>
      <c r="AB58" s="210">
        <v>0</v>
      </c>
      <c r="AC58" s="204">
        <v>42005</v>
      </c>
      <c r="AD58" s="210"/>
      <c r="AE58" s="210" t="s">
        <v>3775</v>
      </c>
      <c r="AF58" s="210" t="s">
        <v>3776</v>
      </c>
      <c r="AG58" s="210" t="s">
        <v>3777</v>
      </c>
      <c r="AH58" s="210">
        <v>0</v>
      </c>
    </row>
    <row r="59" spans="1:34">
      <c r="A59" s="129"/>
      <c r="B59" s="210" t="s">
        <v>109</v>
      </c>
      <c r="C59" s="210" t="s">
        <v>2416</v>
      </c>
      <c r="D59" s="210" t="s">
        <v>3767</v>
      </c>
      <c r="E59" s="210" t="s">
        <v>1776</v>
      </c>
      <c r="F59" s="210" t="s">
        <v>1038</v>
      </c>
      <c r="G59" s="210" t="s">
        <v>3768</v>
      </c>
      <c r="H59" s="210" t="s">
        <v>3769</v>
      </c>
      <c r="I59" s="210" t="s">
        <v>3770</v>
      </c>
      <c r="J59" s="210" t="s">
        <v>3771</v>
      </c>
      <c r="K59" s="210" t="s">
        <v>109</v>
      </c>
      <c r="L59" s="210" t="s">
        <v>3778</v>
      </c>
      <c r="M59" s="210" t="s">
        <v>1091</v>
      </c>
      <c r="N59" s="210" t="str">
        <f t="shared" si="0"/>
        <v>LFLmpBlst-T5-46in-28w+El-RS-NLO(58w)</v>
      </c>
      <c r="O59" s="210" t="s">
        <v>109</v>
      </c>
      <c r="P59" s="210" t="s">
        <v>109</v>
      </c>
      <c r="Q59" s="210" t="s">
        <v>109</v>
      </c>
      <c r="R59" s="210" t="s">
        <v>109</v>
      </c>
      <c r="S59" s="210" t="s">
        <v>3772</v>
      </c>
      <c r="T59" s="210"/>
      <c r="U59" s="210"/>
      <c r="V59" s="210">
        <f>VLOOKUP(C59,LF_LmpBlst!$A$8:$BF$736,58,FALSE)</f>
        <v>42.14</v>
      </c>
      <c r="W59" s="210"/>
      <c r="X59" s="210"/>
      <c r="Y59" s="210" t="s">
        <v>3773</v>
      </c>
      <c r="Z59" s="210" t="s">
        <v>3774</v>
      </c>
      <c r="AA59" s="210" t="s">
        <v>109</v>
      </c>
      <c r="AB59" s="210">
        <v>0</v>
      </c>
      <c r="AC59" s="204">
        <v>42005</v>
      </c>
      <c r="AD59" s="210"/>
      <c r="AE59" s="210" t="s">
        <v>3775</v>
      </c>
      <c r="AF59" s="210" t="s">
        <v>3776</v>
      </c>
      <c r="AG59" s="210" t="s">
        <v>3777</v>
      </c>
      <c r="AH59" s="210">
        <v>0</v>
      </c>
    </row>
    <row r="60" spans="1:34">
      <c r="A60" s="129"/>
      <c r="B60" s="210" t="s">
        <v>109</v>
      </c>
      <c r="C60" s="210" t="s">
        <v>2418</v>
      </c>
      <c r="D60" s="210" t="s">
        <v>3767</v>
      </c>
      <c r="E60" s="210" t="s">
        <v>1776</v>
      </c>
      <c r="F60" s="210" t="s">
        <v>1038</v>
      </c>
      <c r="G60" s="210" t="s">
        <v>3768</v>
      </c>
      <c r="H60" s="210" t="s">
        <v>3769</v>
      </c>
      <c r="I60" s="210" t="s">
        <v>3770</v>
      </c>
      <c r="J60" s="210" t="s">
        <v>3771</v>
      </c>
      <c r="K60" s="210" t="s">
        <v>109</v>
      </c>
      <c r="L60" s="210" t="s">
        <v>3778</v>
      </c>
      <c r="M60" s="210" t="s">
        <v>1091</v>
      </c>
      <c r="N60" s="210" t="str">
        <f t="shared" si="0"/>
        <v>LFLmpBlst-T5-46in-49w+El-IS-HLO(106w)</v>
      </c>
      <c r="O60" s="210" t="s">
        <v>109</v>
      </c>
      <c r="P60" s="210" t="s">
        <v>109</v>
      </c>
      <c r="Q60" s="210" t="s">
        <v>109</v>
      </c>
      <c r="R60" s="210" t="s">
        <v>109</v>
      </c>
      <c r="S60" s="210" t="s">
        <v>3772</v>
      </c>
      <c r="T60" s="210"/>
      <c r="U60" s="210"/>
      <c r="V60" s="210">
        <f>VLOOKUP(C60,LF_LmpBlst!$A$8:$BF$736,58,FALSE)</f>
        <v>47.48</v>
      </c>
      <c r="W60" s="210"/>
      <c r="X60" s="210"/>
      <c r="Y60" s="210" t="s">
        <v>3773</v>
      </c>
      <c r="Z60" s="210" t="s">
        <v>3774</v>
      </c>
      <c r="AA60" s="210" t="s">
        <v>109</v>
      </c>
      <c r="AB60" s="210">
        <v>0</v>
      </c>
      <c r="AC60" s="204">
        <v>42005</v>
      </c>
      <c r="AD60" s="210"/>
      <c r="AE60" s="210" t="s">
        <v>3775</v>
      </c>
      <c r="AF60" s="210" t="s">
        <v>3776</v>
      </c>
      <c r="AG60" s="210" t="s">
        <v>3777</v>
      </c>
      <c r="AH60" s="210">
        <v>0</v>
      </c>
    </row>
    <row r="61" spans="1:34">
      <c r="A61" s="129"/>
      <c r="B61" s="210" t="s">
        <v>109</v>
      </c>
      <c r="C61" s="210" t="s">
        <v>2420</v>
      </c>
      <c r="D61" s="210" t="s">
        <v>3767</v>
      </c>
      <c r="E61" s="210" t="s">
        <v>1776</v>
      </c>
      <c r="F61" s="210" t="s">
        <v>1038</v>
      </c>
      <c r="G61" s="210" t="s">
        <v>3768</v>
      </c>
      <c r="H61" s="210" t="s">
        <v>3769</v>
      </c>
      <c r="I61" s="210" t="s">
        <v>3770</v>
      </c>
      <c r="J61" s="210" t="s">
        <v>3771</v>
      </c>
      <c r="K61" s="210" t="s">
        <v>109</v>
      </c>
      <c r="L61" s="210" t="s">
        <v>3778</v>
      </c>
      <c r="M61" s="210" t="s">
        <v>1091</v>
      </c>
      <c r="N61" s="210" t="str">
        <f t="shared" si="0"/>
        <v>LFLmpBlst-T5-46in-49w+El-IS-HLO(187w)</v>
      </c>
      <c r="O61" s="210" t="s">
        <v>109</v>
      </c>
      <c r="P61" s="210" t="s">
        <v>109</v>
      </c>
      <c r="Q61" s="210" t="s">
        <v>109</v>
      </c>
      <c r="R61" s="210" t="s">
        <v>109</v>
      </c>
      <c r="S61" s="210" t="s">
        <v>3772</v>
      </c>
      <c r="T61" s="210"/>
      <c r="U61" s="210"/>
      <c r="V61" s="210">
        <f>VLOOKUP(C61,LF_LmpBlst!$A$8:$BF$736,58,FALSE)</f>
        <v>65.33</v>
      </c>
      <c r="W61" s="210"/>
      <c r="X61" s="210"/>
      <c r="Y61" s="210" t="s">
        <v>3773</v>
      </c>
      <c r="Z61" s="210" t="s">
        <v>3774</v>
      </c>
      <c r="AA61" s="210" t="s">
        <v>109</v>
      </c>
      <c r="AB61" s="210">
        <v>0</v>
      </c>
      <c r="AC61" s="204">
        <v>42005</v>
      </c>
      <c r="AD61" s="210"/>
      <c r="AE61" s="210" t="s">
        <v>3775</v>
      </c>
      <c r="AF61" s="210" t="s">
        <v>3776</v>
      </c>
      <c r="AG61" s="210" t="s">
        <v>3777</v>
      </c>
      <c r="AH61" s="210">
        <v>0</v>
      </c>
    </row>
    <row r="62" spans="1:34">
      <c r="A62" s="129"/>
      <c r="B62" s="210" t="s">
        <v>109</v>
      </c>
      <c r="C62" s="210" t="s">
        <v>2422</v>
      </c>
      <c r="D62" s="210" t="s">
        <v>3767</v>
      </c>
      <c r="E62" s="210" t="s">
        <v>1776</v>
      </c>
      <c r="F62" s="210" t="s">
        <v>1038</v>
      </c>
      <c r="G62" s="210" t="s">
        <v>3768</v>
      </c>
      <c r="H62" s="210" t="s">
        <v>3769</v>
      </c>
      <c r="I62" s="210" t="s">
        <v>3770</v>
      </c>
      <c r="J62" s="210" t="s">
        <v>3771</v>
      </c>
      <c r="K62" s="210" t="s">
        <v>109</v>
      </c>
      <c r="L62" s="210" t="s">
        <v>3778</v>
      </c>
      <c r="M62" s="210" t="s">
        <v>1091</v>
      </c>
      <c r="N62" s="210" t="str">
        <f t="shared" si="0"/>
        <v>LFLmpBlst-T5-46in-49w+El-IS-HLO(234w)</v>
      </c>
      <c r="O62" s="210" t="s">
        <v>109</v>
      </c>
      <c r="P62" s="210" t="s">
        <v>109</v>
      </c>
      <c r="Q62" s="210" t="s">
        <v>109</v>
      </c>
      <c r="R62" s="210" t="s">
        <v>109</v>
      </c>
      <c r="S62" s="210" t="s">
        <v>3772</v>
      </c>
      <c r="T62" s="210"/>
      <c r="U62" s="210"/>
      <c r="V62" s="210">
        <f>VLOOKUP(C62,LF_LmpBlst!$A$8:$BF$736,58,FALSE)</f>
        <v>83.18</v>
      </c>
      <c r="W62" s="210"/>
      <c r="X62" s="210"/>
      <c r="Y62" s="210" t="s">
        <v>3773</v>
      </c>
      <c r="Z62" s="210" t="s">
        <v>3774</v>
      </c>
      <c r="AA62" s="210" t="s">
        <v>109</v>
      </c>
      <c r="AB62" s="210">
        <v>0</v>
      </c>
      <c r="AC62" s="204">
        <v>42005</v>
      </c>
      <c r="AD62" s="210"/>
      <c r="AE62" s="210" t="s">
        <v>3775</v>
      </c>
      <c r="AF62" s="210" t="s">
        <v>3776</v>
      </c>
      <c r="AG62" s="210" t="s">
        <v>3777</v>
      </c>
      <c r="AH62" s="210">
        <v>0</v>
      </c>
    </row>
    <row r="63" spans="1:34">
      <c r="A63" s="129"/>
      <c r="B63" s="210" t="s">
        <v>109</v>
      </c>
      <c r="C63" s="210" t="s">
        <v>2424</v>
      </c>
      <c r="D63" s="210" t="s">
        <v>3767</v>
      </c>
      <c r="E63" s="210" t="s">
        <v>1776</v>
      </c>
      <c r="F63" s="210" t="s">
        <v>1038</v>
      </c>
      <c r="G63" s="210" t="s">
        <v>3768</v>
      </c>
      <c r="H63" s="210" t="s">
        <v>3769</v>
      </c>
      <c r="I63" s="210" t="s">
        <v>3770</v>
      </c>
      <c r="J63" s="210" t="s">
        <v>3771</v>
      </c>
      <c r="K63" s="210" t="s">
        <v>109</v>
      </c>
      <c r="L63" s="210" t="s">
        <v>3778</v>
      </c>
      <c r="M63" s="210" t="s">
        <v>1091</v>
      </c>
      <c r="N63" s="210" t="str">
        <f t="shared" si="0"/>
        <v>LFLmpBlst-T5-46in-49w+El-IS-HLO(49w)</v>
      </c>
      <c r="O63" s="210" t="s">
        <v>109</v>
      </c>
      <c r="P63" s="210" t="s">
        <v>109</v>
      </c>
      <c r="Q63" s="210" t="s">
        <v>109</v>
      </c>
      <c r="R63" s="210" t="s">
        <v>109</v>
      </c>
      <c r="S63" s="210" t="s">
        <v>3772</v>
      </c>
      <c r="T63" s="210"/>
      <c r="U63" s="210"/>
      <c r="V63" s="210">
        <f>VLOOKUP(C63,LF_LmpBlst!$A$8:$BF$736,58,FALSE)</f>
        <v>29.63</v>
      </c>
      <c r="W63" s="210"/>
      <c r="X63" s="210"/>
      <c r="Y63" s="210" t="s">
        <v>3773</v>
      </c>
      <c r="Z63" s="210" t="s">
        <v>3774</v>
      </c>
      <c r="AA63" s="210" t="s">
        <v>109</v>
      </c>
      <c r="AB63" s="210">
        <v>0</v>
      </c>
      <c r="AC63" s="204">
        <v>42005</v>
      </c>
      <c r="AD63" s="210"/>
      <c r="AE63" s="210" t="s">
        <v>3775</v>
      </c>
      <c r="AF63" s="210" t="s">
        <v>3776</v>
      </c>
      <c r="AG63" s="210" t="s">
        <v>3777</v>
      </c>
      <c r="AH63" s="210">
        <v>0</v>
      </c>
    </row>
    <row r="64" spans="1:34">
      <c r="A64" s="129"/>
      <c r="B64" s="210" t="s">
        <v>109</v>
      </c>
      <c r="C64" s="210" t="s">
        <v>2426</v>
      </c>
      <c r="D64" s="210" t="s">
        <v>3767</v>
      </c>
      <c r="E64" s="210" t="s">
        <v>1776</v>
      </c>
      <c r="F64" s="210" t="s">
        <v>1038</v>
      </c>
      <c r="G64" s="210" t="s">
        <v>3768</v>
      </c>
      <c r="H64" s="210" t="s">
        <v>3769</v>
      </c>
      <c r="I64" s="210" t="s">
        <v>3770</v>
      </c>
      <c r="J64" s="210" t="s">
        <v>3771</v>
      </c>
      <c r="K64" s="210" t="s">
        <v>109</v>
      </c>
      <c r="L64" s="210" t="s">
        <v>3778</v>
      </c>
      <c r="M64" s="210" t="s">
        <v>1091</v>
      </c>
      <c r="N64" s="210" t="str">
        <f t="shared" si="0"/>
        <v>LFLmpBlst-T5-46in-49w+El-IS-NLO(106w)</v>
      </c>
      <c r="O64" s="210" t="s">
        <v>109</v>
      </c>
      <c r="P64" s="210" t="s">
        <v>109</v>
      </c>
      <c r="Q64" s="210" t="s">
        <v>109</v>
      </c>
      <c r="R64" s="210" t="s">
        <v>109</v>
      </c>
      <c r="S64" s="210" t="s">
        <v>3772</v>
      </c>
      <c r="T64" s="210"/>
      <c r="U64" s="210"/>
      <c r="V64" s="210">
        <f>VLOOKUP(C64,LF_LmpBlst!$A$8:$BF$736,58,FALSE)</f>
        <v>47.48</v>
      </c>
      <c r="W64" s="210"/>
      <c r="X64" s="210"/>
      <c r="Y64" s="210" t="s">
        <v>3773</v>
      </c>
      <c r="Z64" s="210" t="s">
        <v>3774</v>
      </c>
      <c r="AA64" s="210" t="s">
        <v>109</v>
      </c>
      <c r="AB64" s="210">
        <v>0</v>
      </c>
      <c r="AC64" s="204">
        <v>42005</v>
      </c>
      <c r="AD64" s="210"/>
      <c r="AE64" s="210" t="s">
        <v>3775</v>
      </c>
      <c r="AF64" s="210" t="s">
        <v>3776</v>
      </c>
      <c r="AG64" s="210" t="s">
        <v>3777</v>
      </c>
      <c r="AH64" s="210">
        <v>0</v>
      </c>
    </row>
    <row r="65" spans="1:34">
      <c r="A65" s="129"/>
      <c r="B65" s="210" t="s">
        <v>109</v>
      </c>
      <c r="C65" s="210" t="s">
        <v>2428</v>
      </c>
      <c r="D65" s="210" t="s">
        <v>3767</v>
      </c>
      <c r="E65" s="210" t="s">
        <v>1776</v>
      </c>
      <c r="F65" s="210" t="s">
        <v>1038</v>
      </c>
      <c r="G65" s="210" t="s">
        <v>3768</v>
      </c>
      <c r="H65" s="210" t="s">
        <v>3769</v>
      </c>
      <c r="I65" s="210" t="s">
        <v>3770</v>
      </c>
      <c r="J65" s="210" t="s">
        <v>3771</v>
      </c>
      <c r="K65" s="210" t="s">
        <v>109</v>
      </c>
      <c r="L65" s="210" t="s">
        <v>3778</v>
      </c>
      <c r="M65" s="210" t="s">
        <v>1091</v>
      </c>
      <c r="N65" s="210" t="str">
        <f t="shared" ref="N65:N128" si="1">IF(LEFT(C65,3)="Std","",C65)</f>
        <v>LFLmpBlst-T5-46in-49w+El-IS-NLO(172w)</v>
      </c>
      <c r="O65" s="210" t="s">
        <v>109</v>
      </c>
      <c r="P65" s="210" t="s">
        <v>109</v>
      </c>
      <c r="Q65" s="210" t="s">
        <v>109</v>
      </c>
      <c r="R65" s="210" t="s">
        <v>109</v>
      </c>
      <c r="S65" s="210" t="s">
        <v>3772</v>
      </c>
      <c r="T65" s="210"/>
      <c r="U65" s="210"/>
      <c r="V65" s="210">
        <f>VLOOKUP(C65,LF_LmpBlst!$A$8:$BF$736,58,FALSE)</f>
        <v>65.33</v>
      </c>
      <c r="W65" s="210"/>
      <c r="X65" s="210"/>
      <c r="Y65" s="210" t="s">
        <v>3773</v>
      </c>
      <c r="Z65" s="210" t="s">
        <v>3774</v>
      </c>
      <c r="AA65" s="210" t="s">
        <v>109</v>
      </c>
      <c r="AB65" s="210">
        <v>0</v>
      </c>
      <c r="AC65" s="204">
        <v>42005</v>
      </c>
      <c r="AD65" s="210"/>
      <c r="AE65" s="210" t="s">
        <v>3775</v>
      </c>
      <c r="AF65" s="210" t="s">
        <v>3776</v>
      </c>
      <c r="AG65" s="210" t="s">
        <v>3777</v>
      </c>
      <c r="AH65" s="210">
        <v>0</v>
      </c>
    </row>
    <row r="66" spans="1:34">
      <c r="A66" s="129"/>
      <c r="B66" s="210" t="s">
        <v>109</v>
      </c>
      <c r="C66" s="210" t="s">
        <v>2430</v>
      </c>
      <c r="D66" s="210" t="s">
        <v>3767</v>
      </c>
      <c r="E66" s="210" t="s">
        <v>1776</v>
      </c>
      <c r="F66" s="210" t="s">
        <v>1038</v>
      </c>
      <c r="G66" s="210" t="s">
        <v>3768</v>
      </c>
      <c r="H66" s="210" t="s">
        <v>3769</v>
      </c>
      <c r="I66" s="210" t="s">
        <v>3770</v>
      </c>
      <c r="J66" s="210" t="s">
        <v>3771</v>
      </c>
      <c r="K66" s="210" t="s">
        <v>109</v>
      </c>
      <c r="L66" s="210" t="s">
        <v>3778</v>
      </c>
      <c r="M66" s="210" t="s">
        <v>1091</v>
      </c>
      <c r="N66" s="210" t="str">
        <f t="shared" si="1"/>
        <v>LFLmpBlst-T5-46in-49w+El-IS-NLO(214w)</v>
      </c>
      <c r="O66" s="210" t="s">
        <v>109</v>
      </c>
      <c r="P66" s="210" t="s">
        <v>109</v>
      </c>
      <c r="Q66" s="210" t="s">
        <v>109</v>
      </c>
      <c r="R66" s="210" t="s">
        <v>109</v>
      </c>
      <c r="S66" s="210" t="s">
        <v>3772</v>
      </c>
      <c r="T66" s="210"/>
      <c r="U66" s="210"/>
      <c r="V66" s="210">
        <f>VLOOKUP(C66,LF_LmpBlst!$A$8:$BF$736,58,FALSE)</f>
        <v>94.96</v>
      </c>
      <c r="W66" s="210"/>
      <c r="X66" s="210"/>
      <c r="Y66" s="210" t="s">
        <v>3773</v>
      </c>
      <c r="Z66" s="210" t="s">
        <v>3774</v>
      </c>
      <c r="AA66" s="210" t="s">
        <v>109</v>
      </c>
      <c r="AB66" s="210">
        <v>0</v>
      </c>
      <c r="AC66" s="204">
        <v>42005</v>
      </c>
      <c r="AD66" s="210"/>
      <c r="AE66" s="210" t="s">
        <v>3775</v>
      </c>
      <c r="AF66" s="210" t="s">
        <v>3776</v>
      </c>
      <c r="AG66" s="210" t="s">
        <v>3777</v>
      </c>
      <c r="AH66" s="210">
        <v>0</v>
      </c>
    </row>
    <row r="67" spans="1:34">
      <c r="A67" s="129"/>
      <c r="B67" s="210" t="s">
        <v>109</v>
      </c>
      <c r="C67" s="210" t="s">
        <v>2432</v>
      </c>
      <c r="D67" s="210" t="s">
        <v>3767</v>
      </c>
      <c r="E67" s="210" t="s">
        <v>1776</v>
      </c>
      <c r="F67" s="210" t="s">
        <v>1038</v>
      </c>
      <c r="G67" s="210" t="s">
        <v>3768</v>
      </c>
      <c r="H67" s="210" t="s">
        <v>3769</v>
      </c>
      <c r="I67" s="210" t="s">
        <v>3770</v>
      </c>
      <c r="J67" s="210" t="s">
        <v>3771</v>
      </c>
      <c r="K67" s="210" t="s">
        <v>109</v>
      </c>
      <c r="L67" s="210" t="s">
        <v>3778</v>
      </c>
      <c r="M67" s="210" t="s">
        <v>1091</v>
      </c>
      <c r="N67" s="210" t="str">
        <f t="shared" si="1"/>
        <v>LFLmpBlst-T5-46in-49w+El-IS-NLO(49.3w)</v>
      </c>
      <c r="O67" s="210" t="s">
        <v>109</v>
      </c>
      <c r="P67" s="210" t="s">
        <v>109</v>
      </c>
      <c r="Q67" s="210" t="s">
        <v>109</v>
      </c>
      <c r="R67" s="210" t="s">
        <v>109</v>
      </c>
      <c r="S67" s="210" t="s">
        <v>3772</v>
      </c>
      <c r="T67" s="210"/>
      <c r="U67" s="210"/>
      <c r="V67" s="210">
        <f>VLOOKUP(C67,LF_LmpBlst!$A$8:$BF$736,58,FALSE)</f>
        <v>29.63</v>
      </c>
      <c r="W67" s="210"/>
      <c r="X67" s="210"/>
      <c r="Y67" s="210" t="s">
        <v>3773</v>
      </c>
      <c r="Z67" s="210" t="s">
        <v>3774</v>
      </c>
      <c r="AA67" s="210" t="s">
        <v>109</v>
      </c>
      <c r="AB67" s="210">
        <v>0</v>
      </c>
      <c r="AC67" s="204">
        <v>42005</v>
      </c>
      <c r="AD67" s="210"/>
      <c r="AE67" s="210" t="s">
        <v>3775</v>
      </c>
      <c r="AF67" s="210" t="s">
        <v>3776</v>
      </c>
      <c r="AG67" s="210" t="s">
        <v>3777</v>
      </c>
      <c r="AH67" s="210">
        <v>0</v>
      </c>
    </row>
    <row r="68" spans="1:34">
      <c r="A68" s="129"/>
      <c r="B68" s="210" t="s">
        <v>109</v>
      </c>
      <c r="C68" s="210" t="s">
        <v>2434</v>
      </c>
      <c r="D68" s="210" t="s">
        <v>3767</v>
      </c>
      <c r="E68" s="210" t="s">
        <v>1776</v>
      </c>
      <c r="F68" s="210" t="s">
        <v>1038</v>
      </c>
      <c r="G68" s="210" t="s">
        <v>3768</v>
      </c>
      <c r="H68" s="210" t="s">
        <v>3769</v>
      </c>
      <c r="I68" s="210" t="s">
        <v>3770</v>
      </c>
      <c r="J68" s="210" t="s">
        <v>3771</v>
      </c>
      <c r="K68" s="210" t="s">
        <v>109</v>
      </c>
      <c r="L68" s="210" t="s">
        <v>3778</v>
      </c>
      <c r="M68" s="210" t="s">
        <v>1091</v>
      </c>
      <c r="N68" s="210" t="str">
        <f t="shared" si="1"/>
        <v>LFLmpBlst-T5-46in-49w+El-IS-NLO(49w)</v>
      </c>
      <c r="O68" s="210" t="s">
        <v>109</v>
      </c>
      <c r="P68" s="210" t="s">
        <v>109</v>
      </c>
      <c r="Q68" s="210" t="s">
        <v>109</v>
      </c>
      <c r="R68" s="210" t="s">
        <v>109</v>
      </c>
      <c r="S68" s="210" t="s">
        <v>3772</v>
      </c>
      <c r="T68" s="210"/>
      <c r="U68" s="210"/>
      <c r="V68" s="210">
        <f>VLOOKUP(C68,LF_LmpBlst!$A$8:$BF$736,58,FALSE)</f>
        <v>29.63</v>
      </c>
      <c r="W68" s="210"/>
      <c r="X68" s="210"/>
      <c r="Y68" s="210" t="s">
        <v>3773</v>
      </c>
      <c r="Z68" s="210" t="s">
        <v>3774</v>
      </c>
      <c r="AA68" s="210" t="s">
        <v>109</v>
      </c>
      <c r="AB68" s="210">
        <v>0</v>
      </c>
      <c r="AC68" s="204">
        <v>42005</v>
      </c>
      <c r="AD68" s="210"/>
      <c r="AE68" s="210" t="s">
        <v>3775</v>
      </c>
      <c r="AF68" s="210" t="s">
        <v>3776</v>
      </c>
      <c r="AG68" s="210" t="s">
        <v>3777</v>
      </c>
      <c r="AH68" s="210">
        <v>0</v>
      </c>
    </row>
    <row r="69" spans="1:34">
      <c r="A69" s="129"/>
      <c r="B69" s="210" t="s">
        <v>109</v>
      </c>
      <c r="C69" s="210" t="s">
        <v>2436</v>
      </c>
      <c r="D69" s="210" t="s">
        <v>3767</v>
      </c>
      <c r="E69" s="210" t="s">
        <v>1776</v>
      </c>
      <c r="F69" s="210" t="s">
        <v>1038</v>
      </c>
      <c r="G69" s="210" t="s">
        <v>3768</v>
      </c>
      <c r="H69" s="210" t="s">
        <v>3769</v>
      </c>
      <c r="I69" s="210" t="s">
        <v>3770</v>
      </c>
      <c r="J69" s="210" t="s">
        <v>3771</v>
      </c>
      <c r="K69" s="210" t="s">
        <v>109</v>
      </c>
      <c r="L69" s="210" t="s">
        <v>3778</v>
      </c>
      <c r="M69" s="210" t="s">
        <v>1091</v>
      </c>
      <c r="N69" s="210" t="str">
        <f t="shared" si="1"/>
        <v>LFLmpBlst-T5-46in-49w+El-IS-NLO(53w)</v>
      </c>
      <c r="O69" s="210" t="s">
        <v>109</v>
      </c>
      <c r="P69" s="210" t="s">
        <v>109</v>
      </c>
      <c r="Q69" s="210" t="s">
        <v>109</v>
      </c>
      <c r="R69" s="210" t="s">
        <v>109</v>
      </c>
      <c r="S69" s="210" t="s">
        <v>3772</v>
      </c>
      <c r="T69" s="210"/>
      <c r="U69" s="210"/>
      <c r="V69" s="210">
        <f>VLOOKUP(C69,LF_LmpBlst!$A$8:$BF$736,58,FALSE)</f>
        <v>23.74</v>
      </c>
      <c r="W69" s="210"/>
      <c r="X69" s="210"/>
      <c r="Y69" s="210" t="s">
        <v>3773</v>
      </c>
      <c r="Z69" s="210" t="s">
        <v>3774</v>
      </c>
      <c r="AA69" s="210" t="s">
        <v>109</v>
      </c>
      <c r="AB69" s="210">
        <v>0</v>
      </c>
      <c r="AC69" s="204">
        <v>42005</v>
      </c>
      <c r="AD69" s="210"/>
      <c r="AE69" s="210" t="s">
        <v>3775</v>
      </c>
      <c r="AF69" s="210" t="s">
        <v>3776</v>
      </c>
      <c r="AG69" s="210" t="s">
        <v>3777</v>
      </c>
      <c r="AH69" s="210">
        <v>0</v>
      </c>
    </row>
    <row r="70" spans="1:34">
      <c r="A70" s="129"/>
      <c r="B70" s="210" t="s">
        <v>109</v>
      </c>
      <c r="C70" s="210" t="s">
        <v>2438</v>
      </c>
      <c r="D70" s="210" t="s">
        <v>3767</v>
      </c>
      <c r="E70" s="210" t="s">
        <v>1776</v>
      </c>
      <c r="F70" s="210" t="s">
        <v>1038</v>
      </c>
      <c r="G70" s="210" t="s">
        <v>3768</v>
      </c>
      <c r="H70" s="210" t="s">
        <v>3769</v>
      </c>
      <c r="I70" s="210" t="s">
        <v>3770</v>
      </c>
      <c r="J70" s="210" t="s">
        <v>3771</v>
      </c>
      <c r="K70" s="210" t="s">
        <v>109</v>
      </c>
      <c r="L70" s="210" t="s">
        <v>3778</v>
      </c>
      <c r="M70" s="210" t="s">
        <v>1091</v>
      </c>
      <c r="N70" s="210" t="str">
        <f t="shared" si="1"/>
        <v>LFLmpBlst-T5-46in-51w+El-IS-HLO(109w)</v>
      </c>
      <c r="O70" s="210" t="s">
        <v>109</v>
      </c>
      <c r="P70" s="210" t="s">
        <v>109</v>
      </c>
      <c r="Q70" s="210" t="s">
        <v>109</v>
      </c>
      <c r="R70" s="210" t="s">
        <v>109</v>
      </c>
      <c r="S70" s="210" t="s">
        <v>3772</v>
      </c>
      <c r="T70" s="210"/>
      <c r="U70" s="210"/>
      <c r="V70" s="210">
        <f>VLOOKUP(C70,LF_LmpBlst!$A$8:$BF$736,58,FALSE)</f>
        <v>47.58</v>
      </c>
      <c r="W70" s="210"/>
      <c r="X70" s="210"/>
      <c r="Y70" s="210" t="s">
        <v>3773</v>
      </c>
      <c r="Z70" s="210" t="s">
        <v>3774</v>
      </c>
      <c r="AA70" s="210" t="s">
        <v>109</v>
      </c>
      <c r="AB70" s="210">
        <v>0</v>
      </c>
      <c r="AC70" s="204">
        <v>42005</v>
      </c>
      <c r="AD70" s="210"/>
      <c r="AE70" s="210" t="s">
        <v>3775</v>
      </c>
      <c r="AF70" s="210" t="s">
        <v>3776</v>
      </c>
      <c r="AG70" s="210" t="s">
        <v>3777</v>
      </c>
      <c r="AH70" s="210">
        <v>0</v>
      </c>
    </row>
    <row r="71" spans="1:34">
      <c r="A71" s="129"/>
      <c r="B71" s="210" t="s">
        <v>109</v>
      </c>
      <c r="C71" s="210" t="s">
        <v>2440</v>
      </c>
      <c r="D71" s="210" t="s">
        <v>3767</v>
      </c>
      <c r="E71" s="210" t="s">
        <v>1776</v>
      </c>
      <c r="F71" s="210" t="s">
        <v>1038</v>
      </c>
      <c r="G71" s="210" t="s">
        <v>3768</v>
      </c>
      <c r="H71" s="210" t="s">
        <v>3769</v>
      </c>
      <c r="I71" s="210" t="s">
        <v>3770</v>
      </c>
      <c r="J71" s="210" t="s">
        <v>3771</v>
      </c>
      <c r="K71" s="210" t="s">
        <v>109</v>
      </c>
      <c r="L71" s="210" t="s">
        <v>3778</v>
      </c>
      <c r="M71" s="210" t="s">
        <v>1091</v>
      </c>
      <c r="N71" s="210" t="str">
        <f t="shared" si="1"/>
        <v>LFLmpBlst-T5-46in-51w+El-IS-HLO(176w)</v>
      </c>
      <c r="O71" s="210" t="s">
        <v>109</v>
      </c>
      <c r="P71" s="210" t="s">
        <v>109</v>
      </c>
      <c r="Q71" s="210" t="s">
        <v>109</v>
      </c>
      <c r="R71" s="210" t="s">
        <v>109</v>
      </c>
      <c r="S71" s="210" t="s">
        <v>3772</v>
      </c>
      <c r="T71" s="210"/>
      <c r="U71" s="210"/>
      <c r="V71" s="210">
        <f>VLOOKUP(C71,LF_LmpBlst!$A$8:$BF$736,58,FALSE)</f>
        <v>65.48</v>
      </c>
      <c r="W71" s="210"/>
      <c r="X71" s="210"/>
      <c r="Y71" s="210" t="s">
        <v>3773</v>
      </c>
      <c r="Z71" s="210" t="s">
        <v>3774</v>
      </c>
      <c r="AA71" s="210" t="s">
        <v>109</v>
      </c>
      <c r="AB71" s="210">
        <v>0</v>
      </c>
      <c r="AC71" s="204">
        <v>42005</v>
      </c>
      <c r="AD71" s="210"/>
      <c r="AE71" s="210" t="s">
        <v>3775</v>
      </c>
      <c r="AF71" s="210" t="s">
        <v>3776</v>
      </c>
      <c r="AG71" s="210" t="s">
        <v>3777</v>
      </c>
      <c r="AH71" s="210">
        <v>0</v>
      </c>
    </row>
    <row r="72" spans="1:34">
      <c r="A72" s="129"/>
      <c r="B72" s="210" t="s">
        <v>109</v>
      </c>
      <c r="C72" s="210" t="s">
        <v>2442</v>
      </c>
      <c r="D72" s="210" t="s">
        <v>3767</v>
      </c>
      <c r="E72" s="210" t="s">
        <v>1776</v>
      </c>
      <c r="F72" s="210" t="s">
        <v>1038</v>
      </c>
      <c r="G72" s="210" t="s">
        <v>3768</v>
      </c>
      <c r="H72" s="210" t="s">
        <v>3769</v>
      </c>
      <c r="I72" s="210" t="s">
        <v>3770</v>
      </c>
      <c r="J72" s="210" t="s">
        <v>3771</v>
      </c>
      <c r="K72" s="210" t="s">
        <v>109</v>
      </c>
      <c r="L72" s="210" t="s">
        <v>3778</v>
      </c>
      <c r="M72" s="210" t="s">
        <v>1091</v>
      </c>
      <c r="N72" s="210" t="str">
        <f t="shared" si="1"/>
        <v>LFLmpBlst-T5-46in-51w+El-IS-HLO(234w)</v>
      </c>
      <c r="O72" s="210" t="s">
        <v>109</v>
      </c>
      <c r="P72" s="210" t="s">
        <v>109</v>
      </c>
      <c r="Q72" s="210" t="s">
        <v>109</v>
      </c>
      <c r="R72" s="210" t="s">
        <v>109</v>
      </c>
      <c r="S72" s="210" t="s">
        <v>3772</v>
      </c>
      <c r="T72" s="210"/>
      <c r="U72" s="210"/>
      <c r="V72" s="210">
        <f>VLOOKUP(C72,LF_LmpBlst!$A$8:$BF$736,58,FALSE)</f>
        <v>83.38</v>
      </c>
      <c r="W72" s="210"/>
      <c r="X72" s="210"/>
      <c r="Y72" s="210" t="s">
        <v>3773</v>
      </c>
      <c r="Z72" s="210" t="s">
        <v>3774</v>
      </c>
      <c r="AA72" s="210" t="s">
        <v>109</v>
      </c>
      <c r="AB72" s="210">
        <v>0</v>
      </c>
      <c r="AC72" s="204">
        <v>42005</v>
      </c>
      <c r="AD72" s="210"/>
      <c r="AE72" s="210" t="s">
        <v>3775</v>
      </c>
      <c r="AF72" s="210" t="s">
        <v>3776</v>
      </c>
      <c r="AG72" s="210" t="s">
        <v>3777</v>
      </c>
      <c r="AH72" s="210">
        <v>0</v>
      </c>
    </row>
    <row r="73" spans="1:34">
      <c r="A73" s="129"/>
      <c r="B73" s="210" t="s">
        <v>109</v>
      </c>
      <c r="C73" s="210" t="s">
        <v>2444</v>
      </c>
      <c r="D73" s="210" t="s">
        <v>3767</v>
      </c>
      <c r="E73" s="210" t="s">
        <v>1776</v>
      </c>
      <c r="F73" s="210" t="s">
        <v>1038</v>
      </c>
      <c r="G73" s="210" t="s">
        <v>3768</v>
      </c>
      <c r="H73" s="210" t="s">
        <v>3769</v>
      </c>
      <c r="I73" s="210" t="s">
        <v>3770</v>
      </c>
      <c r="J73" s="210" t="s">
        <v>3771</v>
      </c>
      <c r="K73" s="210" t="s">
        <v>109</v>
      </c>
      <c r="L73" s="210" t="s">
        <v>3778</v>
      </c>
      <c r="M73" s="210" t="s">
        <v>1091</v>
      </c>
      <c r="N73" s="210" t="str">
        <f t="shared" si="1"/>
        <v>LFLmpBlst-T5-46in-51w+El-IS-HLO(51w)</v>
      </c>
      <c r="O73" s="210" t="s">
        <v>109</v>
      </c>
      <c r="P73" s="210" t="s">
        <v>109</v>
      </c>
      <c r="Q73" s="210" t="s">
        <v>109</v>
      </c>
      <c r="R73" s="210" t="s">
        <v>109</v>
      </c>
      <c r="S73" s="210" t="s">
        <v>3772</v>
      </c>
      <c r="T73" s="210"/>
      <c r="U73" s="210"/>
      <c r="V73" s="210">
        <f>VLOOKUP(C73,LF_LmpBlst!$A$8:$BF$736,58,FALSE)</f>
        <v>29.68</v>
      </c>
      <c r="W73" s="210"/>
      <c r="X73" s="210"/>
      <c r="Y73" s="210" t="s">
        <v>3773</v>
      </c>
      <c r="Z73" s="210" t="s">
        <v>3774</v>
      </c>
      <c r="AA73" s="210" t="s">
        <v>109</v>
      </c>
      <c r="AB73" s="210">
        <v>0</v>
      </c>
      <c r="AC73" s="204">
        <v>42005</v>
      </c>
      <c r="AD73" s="210"/>
      <c r="AE73" s="210" t="s">
        <v>3775</v>
      </c>
      <c r="AF73" s="210" t="s">
        <v>3776</v>
      </c>
      <c r="AG73" s="210" t="s">
        <v>3777</v>
      </c>
      <c r="AH73" s="210">
        <v>0</v>
      </c>
    </row>
    <row r="74" spans="1:34">
      <c r="A74" s="129"/>
      <c r="B74" s="210" t="s">
        <v>109</v>
      </c>
      <c r="C74" s="210" t="s">
        <v>2446</v>
      </c>
      <c r="D74" s="210" t="s">
        <v>3767</v>
      </c>
      <c r="E74" s="210" t="s">
        <v>1776</v>
      </c>
      <c r="F74" s="210" t="s">
        <v>1038</v>
      </c>
      <c r="G74" s="210" t="s">
        <v>3768</v>
      </c>
      <c r="H74" s="210" t="s">
        <v>3769</v>
      </c>
      <c r="I74" s="210" t="s">
        <v>3770</v>
      </c>
      <c r="J74" s="210" t="s">
        <v>3771</v>
      </c>
      <c r="K74" s="210" t="s">
        <v>109</v>
      </c>
      <c r="L74" s="210" t="s">
        <v>3778</v>
      </c>
      <c r="M74" s="210" t="s">
        <v>1091</v>
      </c>
      <c r="N74" s="210" t="str">
        <f t="shared" si="1"/>
        <v>LFLmpBlst-T5-46in-51w+El-IS-NLO(109w)</v>
      </c>
      <c r="O74" s="210" t="s">
        <v>109</v>
      </c>
      <c r="P74" s="210" t="s">
        <v>109</v>
      </c>
      <c r="Q74" s="210" t="s">
        <v>109</v>
      </c>
      <c r="R74" s="210" t="s">
        <v>109</v>
      </c>
      <c r="S74" s="210" t="s">
        <v>3772</v>
      </c>
      <c r="T74" s="210"/>
      <c r="U74" s="210"/>
      <c r="V74" s="210">
        <f>VLOOKUP(C74,LF_LmpBlst!$A$8:$BF$736,58,FALSE)</f>
        <v>47.58</v>
      </c>
      <c r="W74" s="210"/>
      <c r="X74" s="210"/>
      <c r="Y74" s="210" t="s">
        <v>3773</v>
      </c>
      <c r="Z74" s="210" t="s">
        <v>3774</v>
      </c>
      <c r="AA74" s="210" t="s">
        <v>109</v>
      </c>
      <c r="AB74" s="210">
        <v>0</v>
      </c>
      <c r="AC74" s="204">
        <v>42005</v>
      </c>
      <c r="AD74" s="210"/>
      <c r="AE74" s="210" t="s">
        <v>3775</v>
      </c>
      <c r="AF74" s="210" t="s">
        <v>3776</v>
      </c>
      <c r="AG74" s="210" t="s">
        <v>3777</v>
      </c>
      <c r="AH74" s="210">
        <v>0</v>
      </c>
    </row>
    <row r="75" spans="1:34">
      <c r="A75" s="129"/>
      <c r="B75" s="210" t="s">
        <v>109</v>
      </c>
      <c r="C75" s="210" t="s">
        <v>2448</v>
      </c>
      <c r="D75" s="210" t="s">
        <v>3767</v>
      </c>
      <c r="E75" s="210" t="s">
        <v>1776</v>
      </c>
      <c r="F75" s="210" t="s">
        <v>1038</v>
      </c>
      <c r="G75" s="210" t="s">
        <v>3768</v>
      </c>
      <c r="H75" s="210" t="s">
        <v>3769</v>
      </c>
      <c r="I75" s="210" t="s">
        <v>3770</v>
      </c>
      <c r="J75" s="210" t="s">
        <v>3771</v>
      </c>
      <c r="K75" s="210" t="s">
        <v>109</v>
      </c>
      <c r="L75" s="210" t="s">
        <v>3778</v>
      </c>
      <c r="M75" s="210" t="s">
        <v>1091</v>
      </c>
      <c r="N75" s="210" t="str">
        <f t="shared" si="1"/>
        <v>LFLmpBlst-T5-46in-51w+El-IS-NLO(176w)</v>
      </c>
      <c r="O75" s="210" t="s">
        <v>109</v>
      </c>
      <c r="P75" s="210" t="s">
        <v>109</v>
      </c>
      <c r="Q75" s="210" t="s">
        <v>109</v>
      </c>
      <c r="R75" s="210" t="s">
        <v>109</v>
      </c>
      <c r="S75" s="210" t="s">
        <v>3772</v>
      </c>
      <c r="T75" s="210"/>
      <c r="U75" s="210"/>
      <c r="V75" s="210">
        <f>VLOOKUP(C75,LF_LmpBlst!$A$8:$BF$736,58,FALSE)</f>
        <v>65.48</v>
      </c>
      <c r="W75" s="210"/>
      <c r="X75" s="210"/>
      <c r="Y75" s="210" t="s">
        <v>3773</v>
      </c>
      <c r="Z75" s="210" t="s">
        <v>3774</v>
      </c>
      <c r="AA75" s="210" t="s">
        <v>109</v>
      </c>
      <c r="AB75" s="210">
        <v>0</v>
      </c>
      <c r="AC75" s="204">
        <v>42005</v>
      </c>
      <c r="AD75" s="210"/>
      <c r="AE75" s="210" t="s">
        <v>3775</v>
      </c>
      <c r="AF75" s="210" t="s">
        <v>3776</v>
      </c>
      <c r="AG75" s="210" t="s">
        <v>3777</v>
      </c>
      <c r="AH75" s="210">
        <v>0</v>
      </c>
    </row>
    <row r="76" spans="1:34">
      <c r="A76" s="129"/>
      <c r="B76" s="210" t="s">
        <v>109</v>
      </c>
      <c r="C76" s="210" t="s">
        <v>2450</v>
      </c>
      <c r="D76" s="210" t="s">
        <v>3767</v>
      </c>
      <c r="E76" s="210" t="s">
        <v>1776</v>
      </c>
      <c r="F76" s="210" t="s">
        <v>1038</v>
      </c>
      <c r="G76" s="210" t="s">
        <v>3768</v>
      </c>
      <c r="H76" s="210" t="s">
        <v>3769</v>
      </c>
      <c r="I76" s="210" t="s">
        <v>3770</v>
      </c>
      <c r="J76" s="210" t="s">
        <v>3771</v>
      </c>
      <c r="K76" s="210" t="s">
        <v>109</v>
      </c>
      <c r="L76" s="210" t="s">
        <v>3778</v>
      </c>
      <c r="M76" s="210" t="s">
        <v>1091</v>
      </c>
      <c r="N76" s="210" t="str">
        <f t="shared" si="1"/>
        <v>LFLmpBlst-T5-46in-51w+El-IS-NLO(218w)</v>
      </c>
      <c r="O76" s="210" t="s">
        <v>109</v>
      </c>
      <c r="P76" s="210" t="s">
        <v>109</v>
      </c>
      <c r="Q76" s="210" t="s">
        <v>109</v>
      </c>
      <c r="R76" s="210" t="s">
        <v>109</v>
      </c>
      <c r="S76" s="210" t="s">
        <v>3772</v>
      </c>
      <c r="T76" s="210"/>
      <c r="U76" s="210"/>
      <c r="V76" s="210">
        <f>VLOOKUP(C76,LF_LmpBlst!$A$8:$BF$736,58,FALSE)</f>
        <v>95.16</v>
      </c>
      <c r="W76" s="210"/>
      <c r="X76" s="210"/>
      <c r="Y76" s="210" t="s">
        <v>3773</v>
      </c>
      <c r="Z76" s="210" t="s">
        <v>3774</v>
      </c>
      <c r="AA76" s="210" t="s">
        <v>109</v>
      </c>
      <c r="AB76" s="210">
        <v>0</v>
      </c>
      <c r="AC76" s="204">
        <v>42005</v>
      </c>
      <c r="AD76" s="210"/>
      <c r="AE76" s="210" t="s">
        <v>3775</v>
      </c>
      <c r="AF76" s="210" t="s">
        <v>3776</v>
      </c>
      <c r="AG76" s="210" t="s">
        <v>3777</v>
      </c>
      <c r="AH76" s="210">
        <v>0</v>
      </c>
    </row>
    <row r="77" spans="1:34">
      <c r="A77" s="129"/>
      <c r="B77" s="210" t="s">
        <v>109</v>
      </c>
      <c r="C77" s="210" t="s">
        <v>2452</v>
      </c>
      <c r="D77" s="210" t="s">
        <v>3767</v>
      </c>
      <c r="E77" s="210" t="s">
        <v>1776</v>
      </c>
      <c r="F77" s="210" t="s">
        <v>1038</v>
      </c>
      <c r="G77" s="210" t="s">
        <v>3768</v>
      </c>
      <c r="H77" s="210" t="s">
        <v>3769</v>
      </c>
      <c r="I77" s="210" t="s">
        <v>3770</v>
      </c>
      <c r="J77" s="210" t="s">
        <v>3771</v>
      </c>
      <c r="K77" s="210" t="s">
        <v>109</v>
      </c>
      <c r="L77" s="210" t="s">
        <v>3778</v>
      </c>
      <c r="M77" s="210" t="s">
        <v>1091</v>
      </c>
      <c r="N77" s="210" t="str">
        <f t="shared" si="1"/>
        <v>LFLmpBlst-T5-46in-51w+El-IS-NLO(51w)</v>
      </c>
      <c r="O77" s="210" t="s">
        <v>109</v>
      </c>
      <c r="P77" s="210" t="s">
        <v>109</v>
      </c>
      <c r="Q77" s="210" t="s">
        <v>109</v>
      </c>
      <c r="R77" s="210" t="s">
        <v>109</v>
      </c>
      <c r="S77" s="210" t="s">
        <v>3772</v>
      </c>
      <c r="T77" s="210"/>
      <c r="U77" s="210"/>
      <c r="V77" s="210">
        <f>VLOOKUP(C77,LF_LmpBlst!$A$8:$BF$736,58,FALSE)</f>
        <v>29.68</v>
      </c>
      <c r="W77" s="210"/>
      <c r="X77" s="210"/>
      <c r="Y77" s="210" t="s">
        <v>3773</v>
      </c>
      <c r="Z77" s="210" t="s">
        <v>3774</v>
      </c>
      <c r="AA77" s="210" t="s">
        <v>109</v>
      </c>
      <c r="AB77" s="210">
        <v>0</v>
      </c>
      <c r="AC77" s="204">
        <v>42005</v>
      </c>
      <c r="AD77" s="210"/>
      <c r="AE77" s="210" t="s">
        <v>3775</v>
      </c>
      <c r="AF77" s="210" t="s">
        <v>3776</v>
      </c>
      <c r="AG77" s="210" t="s">
        <v>3777</v>
      </c>
      <c r="AH77" s="210">
        <v>0</v>
      </c>
    </row>
    <row r="78" spans="1:34">
      <c r="A78" s="129"/>
      <c r="B78" s="210" t="s">
        <v>109</v>
      </c>
      <c r="C78" s="210" t="s">
        <v>2454</v>
      </c>
      <c r="D78" s="210" t="s">
        <v>3767</v>
      </c>
      <c r="E78" s="210" t="s">
        <v>1776</v>
      </c>
      <c r="F78" s="210" t="s">
        <v>1038</v>
      </c>
      <c r="G78" s="210" t="s">
        <v>3768</v>
      </c>
      <c r="H78" s="210" t="s">
        <v>3769</v>
      </c>
      <c r="I78" s="210" t="s">
        <v>3770</v>
      </c>
      <c r="J78" s="210" t="s">
        <v>3771</v>
      </c>
      <c r="K78" s="210" t="s">
        <v>109</v>
      </c>
      <c r="L78" s="210" t="s">
        <v>3778</v>
      </c>
      <c r="M78" s="210" t="s">
        <v>1091</v>
      </c>
      <c r="N78" s="210" t="str">
        <f t="shared" si="1"/>
        <v>LFLmpBlst-T5-46in-54w+El-IS-HLO(116w)</v>
      </c>
      <c r="O78" s="210" t="s">
        <v>109</v>
      </c>
      <c r="P78" s="210" t="s">
        <v>109</v>
      </c>
      <c r="Q78" s="210" t="s">
        <v>109</v>
      </c>
      <c r="R78" s="210" t="s">
        <v>109</v>
      </c>
      <c r="S78" s="210" t="s">
        <v>3772</v>
      </c>
      <c r="T78" s="210"/>
      <c r="U78" s="210"/>
      <c r="V78" s="210">
        <f>VLOOKUP(C78,LF_LmpBlst!$A$8:$BF$736,58,FALSE)</f>
        <v>49.55</v>
      </c>
      <c r="W78" s="210"/>
      <c r="X78" s="210"/>
      <c r="Y78" s="210" t="s">
        <v>3773</v>
      </c>
      <c r="Z78" s="210" t="s">
        <v>3774</v>
      </c>
      <c r="AA78" s="210" t="s">
        <v>109</v>
      </c>
      <c r="AB78" s="210">
        <v>0</v>
      </c>
      <c r="AC78" s="204">
        <v>42005</v>
      </c>
      <c r="AD78" s="210"/>
      <c r="AE78" s="210" t="s">
        <v>3775</v>
      </c>
      <c r="AF78" s="210" t="s">
        <v>3776</v>
      </c>
      <c r="AG78" s="210" t="s">
        <v>3777</v>
      </c>
      <c r="AH78" s="210">
        <v>0</v>
      </c>
    </row>
    <row r="79" spans="1:34">
      <c r="A79" s="129"/>
      <c r="B79" s="210" t="s">
        <v>109</v>
      </c>
      <c r="C79" s="210" t="s">
        <v>2456</v>
      </c>
      <c r="D79" s="210" t="s">
        <v>3767</v>
      </c>
      <c r="E79" s="210" t="s">
        <v>1776</v>
      </c>
      <c r="F79" s="210" t="s">
        <v>1038</v>
      </c>
      <c r="G79" s="210" t="s">
        <v>3768</v>
      </c>
      <c r="H79" s="210" t="s">
        <v>3769</v>
      </c>
      <c r="I79" s="210" t="s">
        <v>3770</v>
      </c>
      <c r="J79" s="210" t="s">
        <v>3771</v>
      </c>
      <c r="K79" s="210" t="s">
        <v>109</v>
      </c>
      <c r="L79" s="210" t="s">
        <v>3778</v>
      </c>
      <c r="M79" s="210" t="s">
        <v>1091</v>
      </c>
      <c r="N79" s="210" t="str">
        <f t="shared" si="1"/>
        <v>LFLmpBlst-T5-46in-54w+El-IS-HLO(187w)</v>
      </c>
      <c r="O79" s="210" t="s">
        <v>109</v>
      </c>
      <c r="P79" s="210" t="s">
        <v>109</v>
      </c>
      <c r="Q79" s="210" t="s">
        <v>109</v>
      </c>
      <c r="R79" s="210" t="s">
        <v>109</v>
      </c>
      <c r="S79" s="210" t="s">
        <v>3772</v>
      </c>
      <c r="T79" s="210"/>
      <c r="U79" s="210"/>
      <c r="V79" s="210">
        <f>VLOOKUP(C79,LF_LmpBlst!$A$8:$BF$736,58,FALSE)</f>
        <v>68.430000000000007</v>
      </c>
      <c r="W79" s="210"/>
      <c r="X79" s="210"/>
      <c r="Y79" s="210" t="s">
        <v>3773</v>
      </c>
      <c r="Z79" s="210" t="s">
        <v>3774</v>
      </c>
      <c r="AA79" s="210" t="s">
        <v>109</v>
      </c>
      <c r="AB79" s="210">
        <v>0</v>
      </c>
      <c r="AC79" s="204">
        <v>42005</v>
      </c>
      <c r="AD79" s="210"/>
      <c r="AE79" s="210" t="s">
        <v>3775</v>
      </c>
      <c r="AF79" s="210" t="s">
        <v>3776</v>
      </c>
      <c r="AG79" s="210" t="s">
        <v>3777</v>
      </c>
      <c r="AH79" s="210">
        <v>0</v>
      </c>
    </row>
    <row r="80" spans="1:34">
      <c r="A80" s="129"/>
      <c r="B80" s="210" t="s">
        <v>109</v>
      </c>
      <c r="C80" s="210" t="s">
        <v>2458</v>
      </c>
      <c r="D80" s="210" t="s">
        <v>3767</v>
      </c>
      <c r="E80" s="210" t="s">
        <v>1776</v>
      </c>
      <c r="F80" s="210" t="s">
        <v>1038</v>
      </c>
      <c r="G80" s="210" t="s">
        <v>3768</v>
      </c>
      <c r="H80" s="210" t="s">
        <v>3769</v>
      </c>
      <c r="I80" s="210" t="s">
        <v>3770</v>
      </c>
      <c r="J80" s="210" t="s">
        <v>3771</v>
      </c>
      <c r="K80" s="210" t="s">
        <v>109</v>
      </c>
      <c r="L80" s="210" t="s">
        <v>3778</v>
      </c>
      <c r="M80" s="210" t="s">
        <v>1091</v>
      </c>
      <c r="N80" s="210" t="str">
        <f t="shared" si="1"/>
        <v>LFLmpBlst-T5-46in-54w+El-IS-HLO(234w)</v>
      </c>
      <c r="O80" s="210" t="s">
        <v>109</v>
      </c>
      <c r="P80" s="210" t="s">
        <v>109</v>
      </c>
      <c r="Q80" s="210" t="s">
        <v>109</v>
      </c>
      <c r="R80" s="210" t="s">
        <v>109</v>
      </c>
      <c r="S80" s="210" t="s">
        <v>3772</v>
      </c>
      <c r="T80" s="210"/>
      <c r="U80" s="210"/>
      <c r="V80" s="210">
        <f>VLOOKUP(C80,LF_LmpBlst!$A$8:$BF$736,58,FALSE)</f>
        <v>87.32</v>
      </c>
      <c r="W80" s="210"/>
      <c r="X80" s="210"/>
      <c r="Y80" s="210" t="s">
        <v>3773</v>
      </c>
      <c r="Z80" s="210" t="s">
        <v>3774</v>
      </c>
      <c r="AA80" s="210" t="s">
        <v>109</v>
      </c>
      <c r="AB80" s="210">
        <v>0</v>
      </c>
      <c r="AC80" s="204">
        <v>42005</v>
      </c>
      <c r="AD80" s="210"/>
      <c r="AE80" s="210" t="s">
        <v>3775</v>
      </c>
      <c r="AF80" s="210" t="s">
        <v>3776</v>
      </c>
      <c r="AG80" s="210" t="s">
        <v>3777</v>
      </c>
      <c r="AH80" s="210">
        <v>0</v>
      </c>
    </row>
    <row r="81" spans="1:34">
      <c r="A81" s="129"/>
      <c r="B81" s="210" t="s">
        <v>109</v>
      </c>
      <c r="C81" s="210" t="s">
        <v>2460</v>
      </c>
      <c r="D81" s="210" t="s">
        <v>3767</v>
      </c>
      <c r="E81" s="210" t="s">
        <v>1776</v>
      </c>
      <c r="F81" s="210" t="s">
        <v>1038</v>
      </c>
      <c r="G81" s="210" t="s">
        <v>3768</v>
      </c>
      <c r="H81" s="210" t="s">
        <v>3769</v>
      </c>
      <c r="I81" s="210" t="s">
        <v>3770</v>
      </c>
      <c r="J81" s="210" t="s">
        <v>3771</v>
      </c>
      <c r="K81" s="210" t="s">
        <v>109</v>
      </c>
      <c r="L81" s="210" t="s">
        <v>3778</v>
      </c>
      <c r="M81" s="210" t="s">
        <v>1091</v>
      </c>
      <c r="N81" s="210" t="str">
        <f t="shared" si="1"/>
        <v>LFLmpBlst-T5-46in-54w+El-IS-HLO(54w)</v>
      </c>
      <c r="O81" s="210" t="s">
        <v>109</v>
      </c>
      <c r="P81" s="210" t="s">
        <v>109</v>
      </c>
      <c r="Q81" s="210" t="s">
        <v>109</v>
      </c>
      <c r="R81" s="210" t="s">
        <v>109</v>
      </c>
      <c r="S81" s="210" t="s">
        <v>3772</v>
      </c>
      <c r="T81" s="210"/>
      <c r="U81" s="210"/>
      <c r="V81" s="210">
        <f>VLOOKUP(C81,LF_LmpBlst!$A$8:$BF$736,58,FALSE)</f>
        <v>30.66</v>
      </c>
      <c r="W81" s="210"/>
      <c r="X81" s="210"/>
      <c r="Y81" s="210" t="s">
        <v>3773</v>
      </c>
      <c r="Z81" s="210" t="s">
        <v>3774</v>
      </c>
      <c r="AA81" s="210" t="s">
        <v>109</v>
      </c>
      <c r="AB81" s="210">
        <v>0</v>
      </c>
      <c r="AC81" s="204">
        <v>42005</v>
      </c>
      <c r="AD81" s="210"/>
      <c r="AE81" s="210" t="s">
        <v>3775</v>
      </c>
      <c r="AF81" s="210" t="s">
        <v>3776</v>
      </c>
      <c r="AG81" s="210" t="s">
        <v>3777</v>
      </c>
      <c r="AH81" s="210">
        <v>0</v>
      </c>
    </row>
    <row r="82" spans="1:34">
      <c r="A82" s="129"/>
      <c r="B82" s="210" t="s">
        <v>109</v>
      </c>
      <c r="C82" s="210" t="s">
        <v>2462</v>
      </c>
      <c r="D82" s="210" t="s">
        <v>3767</v>
      </c>
      <c r="E82" s="210" t="s">
        <v>1776</v>
      </c>
      <c r="F82" s="210" t="s">
        <v>1038</v>
      </c>
      <c r="G82" s="210" t="s">
        <v>3768</v>
      </c>
      <c r="H82" s="210" t="s">
        <v>3769</v>
      </c>
      <c r="I82" s="210" t="s">
        <v>3770</v>
      </c>
      <c r="J82" s="210" t="s">
        <v>3771</v>
      </c>
      <c r="K82" s="210" t="s">
        <v>109</v>
      </c>
      <c r="L82" s="210" t="s">
        <v>3778</v>
      </c>
      <c r="M82" s="210" t="s">
        <v>1091</v>
      </c>
      <c r="N82" s="210" t="str">
        <f t="shared" si="1"/>
        <v>LFLmpBlst-T5-46in-54w+El-IS-NLO(109w)</v>
      </c>
      <c r="O82" s="210" t="s">
        <v>109</v>
      </c>
      <c r="P82" s="210" t="s">
        <v>109</v>
      </c>
      <c r="Q82" s="210" t="s">
        <v>109</v>
      </c>
      <c r="R82" s="210" t="s">
        <v>109</v>
      </c>
      <c r="S82" s="210" t="s">
        <v>3772</v>
      </c>
      <c r="T82" s="210"/>
      <c r="U82" s="210"/>
      <c r="V82" s="210">
        <f>VLOOKUP(C82,LF_LmpBlst!$A$8:$BF$736,58,FALSE)</f>
        <v>49.55</v>
      </c>
      <c r="W82" s="210"/>
      <c r="X82" s="210"/>
      <c r="Y82" s="210" t="s">
        <v>3773</v>
      </c>
      <c r="Z82" s="210" t="s">
        <v>3774</v>
      </c>
      <c r="AA82" s="210" t="s">
        <v>109</v>
      </c>
      <c r="AB82" s="210">
        <v>0</v>
      </c>
      <c r="AC82" s="204">
        <v>42005</v>
      </c>
      <c r="AD82" s="210"/>
      <c r="AE82" s="210" t="s">
        <v>3775</v>
      </c>
      <c r="AF82" s="210" t="s">
        <v>3776</v>
      </c>
      <c r="AG82" s="210" t="s">
        <v>3777</v>
      </c>
      <c r="AH82" s="210">
        <v>0</v>
      </c>
    </row>
    <row r="83" spans="1:34">
      <c r="A83" s="129"/>
      <c r="B83" s="210" t="s">
        <v>109</v>
      </c>
      <c r="C83" s="210" t="s">
        <v>2464</v>
      </c>
      <c r="D83" s="210" t="s">
        <v>3767</v>
      </c>
      <c r="E83" s="210" t="s">
        <v>1776</v>
      </c>
      <c r="F83" s="210" t="s">
        <v>1038</v>
      </c>
      <c r="G83" s="210" t="s">
        <v>3768</v>
      </c>
      <c r="H83" s="210" t="s">
        <v>3769</v>
      </c>
      <c r="I83" s="210" t="s">
        <v>3770</v>
      </c>
      <c r="J83" s="210" t="s">
        <v>3771</v>
      </c>
      <c r="K83" s="210" t="s">
        <v>109</v>
      </c>
      <c r="L83" s="210" t="s">
        <v>3778</v>
      </c>
      <c r="M83" s="210" t="s">
        <v>1091</v>
      </c>
      <c r="N83" s="210" t="str">
        <f t="shared" si="1"/>
        <v>LFLmpBlst-T5-46in-54w+El-IS-NLO(116w)</v>
      </c>
      <c r="O83" s="210" t="s">
        <v>109</v>
      </c>
      <c r="P83" s="210" t="s">
        <v>109</v>
      </c>
      <c r="Q83" s="210" t="s">
        <v>109</v>
      </c>
      <c r="R83" s="210" t="s">
        <v>109</v>
      </c>
      <c r="S83" s="210" t="s">
        <v>3772</v>
      </c>
      <c r="T83" s="210"/>
      <c r="U83" s="210"/>
      <c r="V83" s="210">
        <f>VLOOKUP(C83,LF_LmpBlst!$A$8:$BF$736,58,FALSE)</f>
        <v>49.55</v>
      </c>
      <c r="W83" s="210"/>
      <c r="X83" s="210"/>
      <c r="Y83" s="210" t="s">
        <v>3773</v>
      </c>
      <c r="Z83" s="210" t="s">
        <v>3774</v>
      </c>
      <c r="AA83" s="210" t="s">
        <v>109</v>
      </c>
      <c r="AB83" s="210">
        <v>0</v>
      </c>
      <c r="AC83" s="204">
        <v>42005</v>
      </c>
      <c r="AD83" s="210"/>
      <c r="AE83" s="210" t="s">
        <v>3775</v>
      </c>
      <c r="AF83" s="210" t="s">
        <v>3776</v>
      </c>
      <c r="AG83" s="210" t="s">
        <v>3777</v>
      </c>
      <c r="AH83" s="210">
        <v>0</v>
      </c>
    </row>
    <row r="84" spans="1:34">
      <c r="A84" s="129"/>
      <c r="B84" s="210" t="s">
        <v>109</v>
      </c>
      <c r="C84" s="210" t="s">
        <v>2466</v>
      </c>
      <c r="D84" s="210" t="s">
        <v>3767</v>
      </c>
      <c r="E84" s="210" t="s">
        <v>1776</v>
      </c>
      <c r="F84" s="210" t="s">
        <v>1038</v>
      </c>
      <c r="G84" s="210" t="s">
        <v>3768</v>
      </c>
      <c r="H84" s="210" t="s">
        <v>3769</v>
      </c>
      <c r="I84" s="210" t="s">
        <v>3770</v>
      </c>
      <c r="J84" s="210" t="s">
        <v>3771</v>
      </c>
      <c r="K84" s="210" t="s">
        <v>109</v>
      </c>
      <c r="L84" s="210" t="s">
        <v>3778</v>
      </c>
      <c r="M84" s="210" t="s">
        <v>1091</v>
      </c>
      <c r="N84" s="210" t="str">
        <f t="shared" si="1"/>
        <v>LFLmpBlst-T5-46in-54w+El-IS-NLO(54w)</v>
      </c>
      <c r="O84" s="210" t="s">
        <v>109</v>
      </c>
      <c r="P84" s="210" t="s">
        <v>109</v>
      </c>
      <c r="Q84" s="210" t="s">
        <v>109</v>
      </c>
      <c r="R84" s="210" t="s">
        <v>109</v>
      </c>
      <c r="S84" s="210" t="s">
        <v>3772</v>
      </c>
      <c r="T84" s="210"/>
      <c r="U84" s="210"/>
      <c r="V84" s="210">
        <f>VLOOKUP(C84,LF_LmpBlst!$A$8:$BF$736,58,FALSE)</f>
        <v>30.66</v>
      </c>
      <c r="W84" s="210"/>
      <c r="X84" s="210"/>
      <c r="Y84" s="210" t="s">
        <v>3773</v>
      </c>
      <c r="Z84" s="210" t="s">
        <v>3774</v>
      </c>
      <c r="AA84" s="210" t="s">
        <v>109</v>
      </c>
      <c r="AB84" s="210">
        <v>0</v>
      </c>
      <c r="AC84" s="204">
        <v>42005</v>
      </c>
      <c r="AD84" s="210"/>
      <c r="AE84" s="210" t="s">
        <v>3775</v>
      </c>
      <c r="AF84" s="210" t="s">
        <v>3776</v>
      </c>
      <c r="AG84" s="210" t="s">
        <v>3777</v>
      </c>
      <c r="AH84" s="210">
        <v>0</v>
      </c>
    </row>
    <row r="85" spans="1:34">
      <c r="A85" s="129"/>
      <c r="B85" s="210" t="s">
        <v>109</v>
      </c>
      <c r="C85" s="210" t="s">
        <v>2468</v>
      </c>
      <c r="D85" s="210" t="s">
        <v>3767</v>
      </c>
      <c r="E85" s="210" t="s">
        <v>1776</v>
      </c>
      <c r="F85" s="210" t="s">
        <v>1038</v>
      </c>
      <c r="G85" s="210" t="s">
        <v>3768</v>
      </c>
      <c r="H85" s="210" t="s">
        <v>3769</v>
      </c>
      <c r="I85" s="210" t="s">
        <v>3770</v>
      </c>
      <c r="J85" s="210" t="s">
        <v>3771</v>
      </c>
      <c r="K85" s="210" t="s">
        <v>109</v>
      </c>
      <c r="L85" s="210" t="s">
        <v>3778</v>
      </c>
      <c r="M85" s="210" t="s">
        <v>1091</v>
      </c>
      <c r="N85" s="210" t="str">
        <f t="shared" si="1"/>
        <v>LFLmpBlst-T5-46in-54w+El-IS-NLO(58w)</v>
      </c>
      <c r="O85" s="210" t="s">
        <v>109</v>
      </c>
      <c r="P85" s="210" t="s">
        <v>109</v>
      </c>
      <c r="Q85" s="210" t="s">
        <v>109</v>
      </c>
      <c r="R85" s="210" t="s">
        <v>109</v>
      </c>
      <c r="S85" s="210" t="s">
        <v>3772</v>
      </c>
      <c r="T85" s="210"/>
      <c r="U85" s="210"/>
      <c r="V85" s="210">
        <f>VLOOKUP(C85,LF_LmpBlst!$A$8:$BF$736,58,FALSE)</f>
        <v>34.96</v>
      </c>
      <c r="W85" s="210"/>
      <c r="X85" s="210"/>
      <c r="Y85" s="210" t="s">
        <v>3773</v>
      </c>
      <c r="Z85" s="210" t="s">
        <v>3774</v>
      </c>
      <c r="AA85" s="210" t="s">
        <v>109</v>
      </c>
      <c r="AB85" s="210">
        <v>0</v>
      </c>
      <c r="AC85" s="204">
        <v>42005</v>
      </c>
      <c r="AD85" s="210"/>
      <c r="AE85" s="210" t="s">
        <v>3775</v>
      </c>
      <c r="AF85" s="210" t="s">
        <v>3776</v>
      </c>
      <c r="AG85" s="210" t="s">
        <v>3777</v>
      </c>
      <c r="AH85" s="210">
        <v>0</v>
      </c>
    </row>
    <row r="86" spans="1:34">
      <c r="A86" s="129"/>
      <c r="B86" s="210" t="s">
        <v>109</v>
      </c>
      <c r="C86" s="210" t="s">
        <v>2470</v>
      </c>
      <c r="D86" s="210" t="s">
        <v>3767</v>
      </c>
      <c r="E86" s="210" t="s">
        <v>1776</v>
      </c>
      <c r="F86" s="210" t="s">
        <v>1038</v>
      </c>
      <c r="G86" s="210" t="s">
        <v>3768</v>
      </c>
      <c r="H86" s="210" t="s">
        <v>3769</v>
      </c>
      <c r="I86" s="210" t="s">
        <v>3770</v>
      </c>
      <c r="J86" s="210" t="s">
        <v>3771</v>
      </c>
      <c r="K86" s="210" t="s">
        <v>109</v>
      </c>
      <c r="L86" s="210" t="s">
        <v>3778</v>
      </c>
      <c r="M86" s="210" t="s">
        <v>1091</v>
      </c>
      <c r="N86" s="210" t="str">
        <f t="shared" si="1"/>
        <v>LFLmpBlst-T5-46in-54w+El-PS-HLO-1(179w)</v>
      </c>
      <c r="O86" s="210" t="s">
        <v>109</v>
      </c>
      <c r="P86" s="210" t="s">
        <v>109</v>
      </c>
      <c r="Q86" s="210" t="s">
        <v>109</v>
      </c>
      <c r="R86" s="210" t="s">
        <v>109</v>
      </c>
      <c r="S86" s="210" t="s">
        <v>3772</v>
      </c>
      <c r="T86" s="210"/>
      <c r="U86" s="210"/>
      <c r="V86" s="210">
        <f>VLOOKUP(C86,LF_LmpBlst!$A$8:$BF$736,58,FALSE)</f>
        <v>85.62</v>
      </c>
      <c r="W86" s="210"/>
      <c r="X86" s="210"/>
      <c r="Y86" s="210" t="s">
        <v>3773</v>
      </c>
      <c r="Z86" s="210" t="s">
        <v>3774</v>
      </c>
      <c r="AA86" s="210" t="s">
        <v>109</v>
      </c>
      <c r="AB86" s="210">
        <v>0</v>
      </c>
      <c r="AC86" s="204">
        <v>42005</v>
      </c>
      <c r="AD86" s="210"/>
      <c r="AE86" s="210" t="s">
        <v>3775</v>
      </c>
      <c r="AF86" s="210" t="s">
        <v>3776</v>
      </c>
      <c r="AG86" s="210" t="s">
        <v>3777</v>
      </c>
      <c r="AH86" s="210">
        <v>0</v>
      </c>
    </row>
    <row r="87" spans="1:34">
      <c r="A87" s="129"/>
      <c r="B87" s="210" t="s">
        <v>109</v>
      </c>
      <c r="C87" s="210" t="s">
        <v>2473</v>
      </c>
      <c r="D87" s="210" t="s">
        <v>3767</v>
      </c>
      <c r="E87" s="210" t="s">
        <v>1776</v>
      </c>
      <c r="F87" s="210" t="s">
        <v>1038</v>
      </c>
      <c r="G87" s="210" t="s">
        <v>3768</v>
      </c>
      <c r="H87" s="210" t="s">
        <v>3769</v>
      </c>
      <c r="I87" s="210" t="s">
        <v>3770</v>
      </c>
      <c r="J87" s="210" t="s">
        <v>3771</v>
      </c>
      <c r="K87" s="210" t="s">
        <v>109</v>
      </c>
      <c r="L87" s="210" t="s">
        <v>3778</v>
      </c>
      <c r="M87" s="210" t="s">
        <v>1091</v>
      </c>
      <c r="N87" s="210" t="str">
        <f t="shared" si="1"/>
        <v>LFLmpBlst-T5-46in-54w+El-PS-HLO-1(234w)</v>
      </c>
      <c r="O87" s="210" t="s">
        <v>109</v>
      </c>
      <c r="P87" s="210" t="s">
        <v>109</v>
      </c>
      <c r="Q87" s="210" t="s">
        <v>109</v>
      </c>
      <c r="R87" s="210" t="s">
        <v>109</v>
      </c>
      <c r="S87" s="210" t="s">
        <v>3772</v>
      </c>
      <c r="T87" s="210"/>
      <c r="U87" s="210"/>
      <c r="V87" s="210">
        <f>VLOOKUP(C87,LF_LmpBlst!$A$8:$BF$736,58,FALSE)</f>
        <v>104.51</v>
      </c>
      <c r="W87" s="210"/>
      <c r="X87" s="210"/>
      <c r="Y87" s="210" t="s">
        <v>3773</v>
      </c>
      <c r="Z87" s="210" t="s">
        <v>3774</v>
      </c>
      <c r="AA87" s="210" t="s">
        <v>109</v>
      </c>
      <c r="AB87" s="210">
        <v>0</v>
      </c>
      <c r="AC87" s="204">
        <v>42005</v>
      </c>
      <c r="AD87" s="210"/>
      <c r="AE87" s="210" t="s">
        <v>3775</v>
      </c>
      <c r="AF87" s="210" t="s">
        <v>3776</v>
      </c>
      <c r="AG87" s="210" t="s">
        <v>3777</v>
      </c>
      <c r="AH87" s="210">
        <v>0</v>
      </c>
    </row>
    <row r="88" spans="1:34">
      <c r="A88" s="129"/>
      <c r="B88" s="210" t="s">
        <v>109</v>
      </c>
      <c r="C88" s="210" t="s">
        <v>2476</v>
      </c>
      <c r="D88" s="210" t="s">
        <v>3767</v>
      </c>
      <c r="E88" s="210" t="s">
        <v>1776</v>
      </c>
      <c r="F88" s="210" t="s">
        <v>1038</v>
      </c>
      <c r="G88" s="210" t="s">
        <v>3768</v>
      </c>
      <c r="H88" s="210" t="s">
        <v>3769</v>
      </c>
      <c r="I88" s="210" t="s">
        <v>3770</v>
      </c>
      <c r="J88" s="210" t="s">
        <v>3771</v>
      </c>
      <c r="K88" s="210" t="s">
        <v>109</v>
      </c>
      <c r="L88" s="210" t="s">
        <v>3778</v>
      </c>
      <c r="M88" s="210" t="s">
        <v>1091</v>
      </c>
      <c r="N88" s="210" t="str">
        <f t="shared" si="1"/>
        <v>LFLmpBlst-T5-46in-54w+El-PS-HLO-1(351w)</v>
      </c>
      <c r="O88" s="210" t="s">
        <v>109</v>
      </c>
      <c r="P88" s="210" t="s">
        <v>109</v>
      </c>
      <c r="Q88" s="210" t="s">
        <v>109</v>
      </c>
      <c r="R88" s="210" t="s">
        <v>109</v>
      </c>
      <c r="S88" s="210" t="s">
        <v>3772</v>
      </c>
      <c r="T88" s="210"/>
      <c r="U88" s="210"/>
      <c r="V88" s="210">
        <f>VLOOKUP(C88,LF_LmpBlst!$A$8:$BF$736,58,FALSE)</f>
        <v>171.24</v>
      </c>
      <c r="W88" s="210"/>
      <c r="X88" s="210"/>
      <c r="Y88" s="210" t="s">
        <v>3773</v>
      </c>
      <c r="Z88" s="210" t="s">
        <v>3774</v>
      </c>
      <c r="AA88" s="210" t="s">
        <v>109</v>
      </c>
      <c r="AB88" s="210">
        <v>0</v>
      </c>
      <c r="AC88" s="204">
        <v>42005</v>
      </c>
      <c r="AD88" s="210"/>
      <c r="AE88" s="210" t="s">
        <v>3775</v>
      </c>
      <c r="AF88" s="210" t="s">
        <v>3776</v>
      </c>
      <c r="AG88" s="210" t="s">
        <v>3777</v>
      </c>
      <c r="AH88" s="210">
        <v>0</v>
      </c>
    </row>
    <row r="89" spans="1:34">
      <c r="A89" s="129"/>
      <c r="B89" s="210" t="s">
        <v>109</v>
      </c>
      <c r="C89" s="210" t="s">
        <v>2479</v>
      </c>
      <c r="D89" s="210" t="s">
        <v>3767</v>
      </c>
      <c r="E89" s="210" t="s">
        <v>1776</v>
      </c>
      <c r="F89" s="210" t="s">
        <v>1038</v>
      </c>
      <c r="G89" s="210" t="s">
        <v>3768</v>
      </c>
      <c r="H89" s="210" t="s">
        <v>3769</v>
      </c>
      <c r="I89" s="210" t="s">
        <v>3770</v>
      </c>
      <c r="J89" s="210" t="s">
        <v>3771</v>
      </c>
      <c r="K89" s="210" t="s">
        <v>109</v>
      </c>
      <c r="L89" s="210" t="s">
        <v>3778</v>
      </c>
      <c r="M89" s="210" t="s">
        <v>1091</v>
      </c>
      <c r="N89" s="210" t="str">
        <f t="shared" si="1"/>
        <v>LFLmpBlst-T5-46in-54w+El-PS-HLO-1(468w)</v>
      </c>
      <c r="O89" s="210" t="s">
        <v>109</v>
      </c>
      <c r="P89" s="210" t="s">
        <v>109</v>
      </c>
      <c r="Q89" s="210" t="s">
        <v>109</v>
      </c>
      <c r="R89" s="210" t="s">
        <v>109</v>
      </c>
      <c r="S89" s="210" t="s">
        <v>3772</v>
      </c>
      <c r="T89" s="210"/>
      <c r="U89" s="210"/>
      <c r="V89" s="210">
        <f>VLOOKUP(C89,LF_LmpBlst!$A$8:$BF$736,58,FALSE)</f>
        <v>209.01</v>
      </c>
      <c r="W89" s="210"/>
      <c r="X89" s="210"/>
      <c r="Y89" s="210" t="s">
        <v>3773</v>
      </c>
      <c r="Z89" s="210" t="s">
        <v>3774</v>
      </c>
      <c r="AA89" s="210" t="s">
        <v>109</v>
      </c>
      <c r="AB89" s="210">
        <v>0</v>
      </c>
      <c r="AC89" s="204">
        <v>42005</v>
      </c>
      <c r="AD89" s="210"/>
      <c r="AE89" s="210" t="s">
        <v>3775</v>
      </c>
      <c r="AF89" s="210" t="s">
        <v>3776</v>
      </c>
      <c r="AG89" s="210" t="s">
        <v>3777</v>
      </c>
      <c r="AH89" s="210">
        <v>0</v>
      </c>
    </row>
    <row r="90" spans="1:34">
      <c r="A90" s="129"/>
      <c r="B90" s="210" t="s">
        <v>109</v>
      </c>
      <c r="C90" s="210" t="s">
        <v>2482</v>
      </c>
      <c r="D90" s="210" t="s">
        <v>3767</v>
      </c>
      <c r="E90" s="210" t="s">
        <v>1776</v>
      </c>
      <c r="F90" s="210" t="s">
        <v>1038</v>
      </c>
      <c r="G90" s="210" t="s">
        <v>3768</v>
      </c>
      <c r="H90" s="210" t="s">
        <v>3769</v>
      </c>
      <c r="I90" s="210" t="s">
        <v>3770</v>
      </c>
      <c r="J90" s="210" t="s">
        <v>3771</v>
      </c>
      <c r="K90" s="210" t="s">
        <v>109</v>
      </c>
      <c r="L90" s="210" t="s">
        <v>3778</v>
      </c>
      <c r="M90" s="210" t="s">
        <v>1091</v>
      </c>
      <c r="N90" s="210" t="str">
        <f t="shared" si="1"/>
        <v>LFLmpBlst-T5-46in-54w+El-PS-HLO-2(179w)</v>
      </c>
      <c r="O90" s="210" t="s">
        <v>109</v>
      </c>
      <c r="P90" s="210" t="s">
        <v>109</v>
      </c>
      <c r="Q90" s="210" t="s">
        <v>109</v>
      </c>
      <c r="R90" s="210" t="s">
        <v>109</v>
      </c>
      <c r="S90" s="210" t="s">
        <v>3772</v>
      </c>
      <c r="T90" s="210"/>
      <c r="U90" s="210"/>
      <c r="V90" s="210">
        <f>VLOOKUP(C90,LF_LmpBlst!$A$8:$BF$736,58,FALSE)</f>
        <v>114.59</v>
      </c>
      <c r="W90" s="210"/>
      <c r="X90" s="210"/>
      <c r="Y90" s="210" t="s">
        <v>3773</v>
      </c>
      <c r="Z90" s="210" t="s">
        <v>3774</v>
      </c>
      <c r="AA90" s="210" t="s">
        <v>109</v>
      </c>
      <c r="AB90" s="210">
        <v>0</v>
      </c>
      <c r="AC90" s="204">
        <v>42005</v>
      </c>
      <c r="AD90" s="210"/>
      <c r="AE90" s="210" t="s">
        <v>3775</v>
      </c>
      <c r="AF90" s="210" t="s">
        <v>3776</v>
      </c>
      <c r="AG90" s="210" t="s">
        <v>3777</v>
      </c>
      <c r="AH90" s="210">
        <v>0</v>
      </c>
    </row>
    <row r="91" spans="1:34">
      <c r="A91" s="129"/>
      <c r="B91" s="210" t="s">
        <v>109</v>
      </c>
      <c r="C91" s="210" t="s">
        <v>2484</v>
      </c>
      <c r="D91" s="210" t="s">
        <v>3767</v>
      </c>
      <c r="E91" s="210" t="s">
        <v>1776</v>
      </c>
      <c r="F91" s="210" t="s">
        <v>1038</v>
      </c>
      <c r="G91" s="210" t="s">
        <v>3768</v>
      </c>
      <c r="H91" s="210" t="s">
        <v>3769</v>
      </c>
      <c r="I91" s="210" t="s">
        <v>3770</v>
      </c>
      <c r="J91" s="210" t="s">
        <v>3771</v>
      </c>
      <c r="K91" s="210" t="s">
        <v>109</v>
      </c>
      <c r="L91" s="210" t="s">
        <v>3778</v>
      </c>
      <c r="M91" s="210" t="s">
        <v>1091</v>
      </c>
      <c r="N91" s="210" t="str">
        <f t="shared" si="1"/>
        <v>LFLmpBlst-T5-46in-54w+El-PS-HLO-2(234w)</v>
      </c>
      <c r="O91" s="210" t="s">
        <v>109</v>
      </c>
      <c r="P91" s="210" t="s">
        <v>109</v>
      </c>
      <c r="Q91" s="210" t="s">
        <v>109</v>
      </c>
      <c r="R91" s="210" t="s">
        <v>109</v>
      </c>
      <c r="S91" s="210" t="s">
        <v>3772</v>
      </c>
      <c r="T91" s="210"/>
      <c r="U91" s="210"/>
      <c r="V91" s="210">
        <f>VLOOKUP(C91,LF_LmpBlst!$A$8:$BF$736,58,FALSE)</f>
        <v>133.47999999999999</v>
      </c>
      <c r="W91" s="210"/>
      <c r="X91" s="210"/>
      <c r="Y91" s="210" t="s">
        <v>3773</v>
      </c>
      <c r="Z91" s="210" t="s">
        <v>3774</v>
      </c>
      <c r="AA91" s="210" t="s">
        <v>109</v>
      </c>
      <c r="AB91" s="210">
        <v>0</v>
      </c>
      <c r="AC91" s="204">
        <v>42005</v>
      </c>
      <c r="AD91" s="210"/>
      <c r="AE91" s="210" t="s">
        <v>3775</v>
      </c>
      <c r="AF91" s="210" t="s">
        <v>3776</v>
      </c>
      <c r="AG91" s="210" t="s">
        <v>3777</v>
      </c>
      <c r="AH91" s="210">
        <v>0</v>
      </c>
    </row>
    <row r="92" spans="1:34">
      <c r="A92" s="129"/>
      <c r="B92" s="210" t="s">
        <v>109</v>
      </c>
      <c r="C92" s="210" t="s">
        <v>2486</v>
      </c>
      <c r="D92" s="210" t="s">
        <v>3767</v>
      </c>
      <c r="E92" s="210" t="s">
        <v>1776</v>
      </c>
      <c r="F92" s="210" t="s">
        <v>1038</v>
      </c>
      <c r="G92" s="210" t="s">
        <v>3768</v>
      </c>
      <c r="H92" s="210" t="s">
        <v>3769</v>
      </c>
      <c r="I92" s="210" t="s">
        <v>3770</v>
      </c>
      <c r="J92" s="210" t="s">
        <v>3771</v>
      </c>
      <c r="K92" s="210" t="s">
        <v>109</v>
      </c>
      <c r="L92" s="210" t="s">
        <v>3778</v>
      </c>
      <c r="M92" s="210" t="s">
        <v>1091</v>
      </c>
      <c r="N92" s="210" t="str">
        <f t="shared" si="1"/>
        <v>LFLmpBlst-T5-46in-54w+El-PS-HLO-2(351w)</v>
      </c>
      <c r="O92" s="210" t="s">
        <v>109</v>
      </c>
      <c r="P92" s="210" t="s">
        <v>109</v>
      </c>
      <c r="Q92" s="210" t="s">
        <v>109</v>
      </c>
      <c r="R92" s="210" t="s">
        <v>109</v>
      </c>
      <c r="S92" s="210" t="s">
        <v>3772</v>
      </c>
      <c r="T92" s="210"/>
      <c r="U92" s="210"/>
      <c r="V92" s="210">
        <f>VLOOKUP(C92,LF_LmpBlst!$A$8:$BF$736,58,FALSE)</f>
        <v>200.21</v>
      </c>
      <c r="W92" s="210"/>
      <c r="X92" s="210"/>
      <c r="Y92" s="210" t="s">
        <v>3773</v>
      </c>
      <c r="Z92" s="210" t="s">
        <v>3774</v>
      </c>
      <c r="AA92" s="210" t="s">
        <v>109</v>
      </c>
      <c r="AB92" s="210">
        <v>0</v>
      </c>
      <c r="AC92" s="204">
        <v>42005</v>
      </c>
      <c r="AD92" s="210"/>
      <c r="AE92" s="210" t="s">
        <v>3775</v>
      </c>
      <c r="AF92" s="210" t="s">
        <v>3776</v>
      </c>
      <c r="AG92" s="210" t="s">
        <v>3777</v>
      </c>
      <c r="AH92" s="210">
        <v>0</v>
      </c>
    </row>
    <row r="93" spans="1:34">
      <c r="A93" s="129"/>
      <c r="B93" s="210" t="s">
        <v>109</v>
      </c>
      <c r="C93" s="210" t="s">
        <v>2488</v>
      </c>
      <c r="D93" s="210" t="s">
        <v>3767</v>
      </c>
      <c r="E93" s="210" t="s">
        <v>1776</v>
      </c>
      <c r="F93" s="210" t="s">
        <v>1038</v>
      </c>
      <c r="G93" s="210" t="s">
        <v>3768</v>
      </c>
      <c r="H93" s="210" t="s">
        <v>3769</v>
      </c>
      <c r="I93" s="210" t="s">
        <v>3770</v>
      </c>
      <c r="J93" s="210" t="s">
        <v>3771</v>
      </c>
      <c r="K93" s="210" t="s">
        <v>109</v>
      </c>
      <c r="L93" s="210" t="s">
        <v>3778</v>
      </c>
      <c r="M93" s="210" t="s">
        <v>1091</v>
      </c>
      <c r="N93" s="210" t="str">
        <f t="shared" si="1"/>
        <v>LFLmpBlst-T5-46in-54w+El-PS-HLO-2(468w)</v>
      </c>
      <c r="O93" s="210" t="s">
        <v>109</v>
      </c>
      <c r="P93" s="210" t="s">
        <v>109</v>
      </c>
      <c r="Q93" s="210" t="s">
        <v>109</v>
      </c>
      <c r="R93" s="210" t="s">
        <v>109</v>
      </c>
      <c r="S93" s="210" t="s">
        <v>3772</v>
      </c>
      <c r="T93" s="210"/>
      <c r="U93" s="210"/>
      <c r="V93" s="210">
        <f>VLOOKUP(C93,LF_LmpBlst!$A$8:$BF$736,58,FALSE)</f>
        <v>266.95</v>
      </c>
      <c r="W93" s="210"/>
      <c r="X93" s="210"/>
      <c r="Y93" s="210" t="s">
        <v>3773</v>
      </c>
      <c r="Z93" s="210" t="s">
        <v>3774</v>
      </c>
      <c r="AA93" s="210" t="s">
        <v>109</v>
      </c>
      <c r="AB93" s="210">
        <v>0</v>
      </c>
      <c r="AC93" s="204">
        <v>42005</v>
      </c>
      <c r="AD93" s="210"/>
      <c r="AE93" s="210" t="s">
        <v>3775</v>
      </c>
      <c r="AF93" s="210" t="s">
        <v>3776</v>
      </c>
      <c r="AG93" s="210" t="s">
        <v>3777</v>
      </c>
      <c r="AH93" s="210">
        <v>0</v>
      </c>
    </row>
    <row r="94" spans="1:34">
      <c r="A94" s="129"/>
      <c r="B94" s="210" t="s">
        <v>109</v>
      </c>
      <c r="C94" s="210" t="s">
        <v>2490</v>
      </c>
      <c r="D94" s="210" t="s">
        <v>3767</v>
      </c>
      <c r="E94" s="210" t="s">
        <v>1776</v>
      </c>
      <c r="F94" s="210" t="s">
        <v>1038</v>
      </c>
      <c r="G94" s="210" t="s">
        <v>3768</v>
      </c>
      <c r="H94" s="210" t="s">
        <v>3769</v>
      </c>
      <c r="I94" s="210" t="s">
        <v>3770</v>
      </c>
      <c r="J94" s="210" t="s">
        <v>3771</v>
      </c>
      <c r="K94" s="210" t="s">
        <v>109</v>
      </c>
      <c r="L94" s="210" t="s">
        <v>3778</v>
      </c>
      <c r="M94" s="210" t="s">
        <v>1091</v>
      </c>
      <c r="N94" s="210" t="str">
        <f t="shared" si="1"/>
        <v>LFLmpBlst-T5-46in-54w+El-PS-HLO(117w)</v>
      </c>
      <c r="O94" s="210" t="s">
        <v>109</v>
      </c>
      <c r="P94" s="210" t="s">
        <v>109</v>
      </c>
      <c r="Q94" s="210" t="s">
        <v>109</v>
      </c>
      <c r="R94" s="210" t="s">
        <v>109</v>
      </c>
      <c r="S94" s="210" t="s">
        <v>3772</v>
      </c>
      <c r="T94" s="210"/>
      <c r="U94" s="210"/>
      <c r="V94" s="210">
        <f>VLOOKUP(C94,LF_LmpBlst!$A$8:$BF$736,58,FALSE)</f>
        <v>66.739999999999995</v>
      </c>
      <c r="W94" s="210"/>
      <c r="X94" s="210"/>
      <c r="Y94" s="210" t="s">
        <v>3773</v>
      </c>
      <c r="Z94" s="210" t="s">
        <v>3774</v>
      </c>
      <c r="AA94" s="210" t="s">
        <v>109</v>
      </c>
      <c r="AB94" s="210">
        <v>0</v>
      </c>
      <c r="AC94" s="204">
        <v>42005</v>
      </c>
      <c r="AD94" s="210"/>
      <c r="AE94" s="210" t="s">
        <v>3775</v>
      </c>
      <c r="AF94" s="210" t="s">
        <v>3776</v>
      </c>
      <c r="AG94" s="210" t="s">
        <v>3777</v>
      </c>
      <c r="AH94" s="210">
        <v>0</v>
      </c>
    </row>
    <row r="95" spans="1:34">
      <c r="A95" s="129"/>
      <c r="B95" s="210" t="s">
        <v>109</v>
      </c>
      <c r="C95" s="210" t="s">
        <v>2493</v>
      </c>
      <c r="D95" s="210" t="s">
        <v>3767</v>
      </c>
      <c r="E95" s="210" t="s">
        <v>1776</v>
      </c>
      <c r="F95" s="210" t="s">
        <v>1038</v>
      </c>
      <c r="G95" s="210" t="s">
        <v>3768</v>
      </c>
      <c r="H95" s="210" t="s">
        <v>3769</v>
      </c>
      <c r="I95" s="210" t="s">
        <v>3770</v>
      </c>
      <c r="J95" s="210" t="s">
        <v>3771</v>
      </c>
      <c r="K95" s="210" t="s">
        <v>109</v>
      </c>
      <c r="L95" s="210" t="s">
        <v>3778</v>
      </c>
      <c r="M95" s="210" t="s">
        <v>1091</v>
      </c>
      <c r="N95" s="210" t="str">
        <f t="shared" si="1"/>
        <v>LFLmpBlst-T5-46in-54w+El-PS-HLO(585w)</v>
      </c>
      <c r="O95" s="210" t="s">
        <v>109</v>
      </c>
      <c r="P95" s="210" t="s">
        <v>109</v>
      </c>
      <c r="Q95" s="210" t="s">
        <v>109</v>
      </c>
      <c r="R95" s="210" t="s">
        <v>109</v>
      </c>
      <c r="S95" s="210" t="s">
        <v>3772</v>
      </c>
      <c r="T95" s="210"/>
      <c r="U95" s="210"/>
      <c r="V95" s="210">
        <f>VLOOKUP(C95,LF_LmpBlst!$A$8:$BF$736,58,FALSE)</f>
        <v>275.75</v>
      </c>
      <c r="W95" s="210"/>
      <c r="X95" s="210"/>
      <c r="Y95" s="210" t="s">
        <v>3773</v>
      </c>
      <c r="Z95" s="210" t="s">
        <v>3774</v>
      </c>
      <c r="AA95" s="210" t="s">
        <v>109</v>
      </c>
      <c r="AB95" s="210">
        <v>0</v>
      </c>
      <c r="AC95" s="204">
        <v>42005</v>
      </c>
      <c r="AD95" s="210"/>
      <c r="AE95" s="210" t="s">
        <v>3775</v>
      </c>
      <c r="AF95" s="210" t="s">
        <v>3776</v>
      </c>
      <c r="AG95" s="210" t="s">
        <v>3777</v>
      </c>
      <c r="AH95" s="210">
        <v>0</v>
      </c>
    </row>
    <row r="96" spans="1:34">
      <c r="A96" s="129"/>
      <c r="B96" s="210" t="s">
        <v>109</v>
      </c>
      <c r="C96" s="210" t="s">
        <v>2496</v>
      </c>
      <c r="D96" s="210" t="s">
        <v>3767</v>
      </c>
      <c r="E96" s="210" t="s">
        <v>1776</v>
      </c>
      <c r="F96" s="210" t="s">
        <v>1038</v>
      </c>
      <c r="G96" s="210" t="s">
        <v>3768</v>
      </c>
      <c r="H96" s="210" t="s">
        <v>3769</v>
      </c>
      <c r="I96" s="210" t="s">
        <v>3770</v>
      </c>
      <c r="J96" s="210" t="s">
        <v>3771</v>
      </c>
      <c r="K96" s="210" t="s">
        <v>109</v>
      </c>
      <c r="L96" s="210" t="s">
        <v>3778</v>
      </c>
      <c r="M96" s="210" t="s">
        <v>1091</v>
      </c>
      <c r="N96" s="210" t="str">
        <f t="shared" si="1"/>
        <v>LFLmpBlst-T5-46in-54w+El-PS-HLO(59w)</v>
      </c>
      <c r="O96" s="210" t="s">
        <v>109</v>
      </c>
      <c r="P96" s="210" t="s">
        <v>109</v>
      </c>
      <c r="Q96" s="210" t="s">
        <v>109</v>
      </c>
      <c r="R96" s="210" t="s">
        <v>109</v>
      </c>
      <c r="S96" s="210" t="s">
        <v>3772</v>
      </c>
      <c r="T96" s="210"/>
      <c r="U96" s="210"/>
      <c r="V96" s="210">
        <f>VLOOKUP(C96,LF_LmpBlst!$A$8:$BF$736,58,FALSE)</f>
        <v>33.369999999999997</v>
      </c>
      <c r="W96" s="210"/>
      <c r="X96" s="210"/>
      <c r="Y96" s="210" t="s">
        <v>3773</v>
      </c>
      <c r="Z96" s="210" t="s">
        <v>3774</v>
      </c>
      <c r="AA96" s="210" t="s">
        <v>109</v>
      </c>
      <c r="AB96" s="210">
        <v>0</v>
      </c>
      <c r="AC96" s="204">
        <v>42005</v>
      </c>
      <c r="AD96" s="210"/>
      <c r="AE96" s="210" t="s">
        <v>3775</v>
      </c>
      <c r="AF96" s="210" t="s">
        <v>3776</v>
      </c>
      <c r="AG96" s="210" t="s">
        <v>3777</v>
      </c>
      <c r="AH96" s="210">
        <v>0</v>
      </c>
    </row>
    <row r="97" spans="1:34">
      <c r="A97" s="129"/>
      <c r="B97" s="210" t="s">
        <v>109</v>
      </c>
      <c r="C97" s="210" t="s">
        <v>2499</v>
      </c>
      <c r="D97" s="210" t="s">
        <v>3767</v>
      </c>
      <c r="E97" s="210" t="s">
        <v>1776</v>
      </c>
      <c r="F97" s="210" t="s">
        <v>1038</v>
      </c>
      <c r="G97" s="210" t="s">
        <v>3768</v>
      </c>
      <c r="H97" s="210" t="s">
        <v>3769</v>
      </c>
      <c r="I97" s="210" t="s">
        <v>3770</v>
      </c>
      <c r="J97" s="210" t="s">
        <v>3771</v>
      </c>
      <c r="K97" s="210" t="s">
        <v>109</v>
      </c>
      <c r="L97" s="210" t="s">
        <v>3778</v>
      </c>
      <c r="M97" s="210" t="s">
        <v>1091</v>
      </c>
      <c r="N97" s="210" t="str">
        <f t="shared" si="1"/>
        <v>LFLmpBlst-T5-46in-54w+El-PS-HLO(62w)</v>
      </c>
      <c r="O97" s="210" t="s">
        <v>109</v>
      </c>
      <c r="P97" s="210" t="s">
        <v>109</v>
      </c>
      <c r="Q97" s="210" t="s">
        <v>109</v>
      </c>
      <c r="R97" s="210" t="s">
        <v>109</v>
      </c>
      <c r="S97" s="210" t="s">
        <v>3772</v>
      </c>
      <c r="T97" s="210"/>
      <c r="U97" s="210"/>
      <c r="V97" s="210">
        <f>VLOOKUP(C97,LF_LmpBlst!$A$8:$BF$736,58,FALSE)</f>
        <v>47.85</v>
      </c>
      <c r="W97" s="210"/>
      <c r="X97" s="210"/>
      <c r="Y97" s="210" t="s">
        <v>3773</v>
      </c>
      <c r="Z97" s="210" t="s">
        <v>3774</v>
      </c>
      <c r="AA97" s="210" t="s">
        <v>109</v>
      </c>
      <c r="AB97" s="210">
        <v>0</v>
      </c>
      <c r="AC97" s="204">
        <v>42005</v>
      </c>
      <c r="AD97" s="210"/>
      <c r="AE97" s="210" t="s">
        <v>3775</v>
      </c>
      <c r="AF97" s="210" t="s">
        <v>3776</v>
      </c>
      <c r="AG97" s="210" t="s">
        <v>3777</v>
      </c>
      <c r="AH97" s="210">
        <v>0</v>
      </c>
    </row>
    <row r="98" spans="1:34">
      <c r="A98" s="129"/>
      <c r="B98" s="210" t="s">
        <v>109</v>
      </c>
      <c r="C98" s="210" t="s">
        <v>2502</v>
      </c>
      <c r="D98" s="210" t="s">
        <v>3767</v>
      </c>
      <c r="E98" s="210" t="s">
        <v>1776</v>
      </c>
      <c r="F98" s="210" t="s">
        <v>1038</v>
      </c>
      <c r="G98" s="210" t="s">
        <v>3768</v>
      </c>
      <c r="H98" s="210" t="s">
        <v>3769</v>
      </c>
      <c r="I98" s="210" t="s">
        <v>3770</v>
      </c>
      <c r="J98" s="210" t="s">
        <v>3771</v>
      </c>
      <c r="K98" s="210" t="s">
        <v>109</v>
      </c>
      <c r="L98" s="210" t="s">
        <v>3778</v>
      </c>
      <c r="M98" s="210" t="s">
        <v>1091</v>
      </c>
      <c r="N98" s="210" t="str">
        <f t="shared" si="1"/>
        <v>LFLmpBlst-T5-46in-54w+El-PS-NLO(116w)</v>
      </c>
      <c r="O98" s="210" t="s">
        <v>109</v>
      </c>
      <c r="P98" s="210" t="s">
        <v>109</v>
      </c>
      <c r="Q98" s="210" t="s">
        <v>109</v>
      </c>
      <c r="R98" s="210" t="s">
        <v>109</v>
      </c>
      <c r="S98" s="210" t="s">
        <v>3772</v>
      </c>
      <c r="T98" s="210"/>
      <c r="U98" s="210"/>
      <c r="V98" s="210">
        <f>VLOOKUP(C98,LF_LmpBlst!$A$8:$BF$736,58,FALSE)</f>
        <v>66.739999999999995</v>
      </c>
      <c r="W98" s="210"/>
      <c r="X98" s="210"/>
      <c r="Y98" s="210" t="s">
        <v>3773</v>
      </c>
      <c r="Z98" s="210" t="s">
        <v>3774</v>
      </c>
      <c r="AA98" s="210" t="s">
        <v>109</v>
      </c>
      <c r="AB98" s="210">
        <v>0</v>
      </c>
      <c r="AC98" s="204">
        <v>42005</v>
      </c>
      <c r="AD98" s="210"/>
      <c r="AE98" s="210" t="s">
        <v>3775</v>
      </c>
      <c r="AF98" s="210" t="s">
        <v>3776</v>
      </c>
      <c r="AG98" s="210" t="s">
        <v>3777</v>
      </c>
      <c r="AH98" s="210">
        <v>0</v>
      </c>
    </row>
    <row r="99" spans="1:34">
      <c r="A99" s="129"/>
      <c r="B99" s="210" t="s">
        <v>109</v>
      </c>
      <c r="C99" s="210" t="s">
        <v>2504</v>
      </c>
      <c r="D99" s="210" t="s">
        <v>3767</v>
      </c>
      <c r="E99" s="210" t="s">
        <v>1776</v>
      </c>
      <c r="F99" s="210" t="s">
        <v>1038</v>
      </c>
      <c r="G99" s="210" t="s">
        <v>3768</v>
      </c>
      <c r="H99" s="210" t="s">
        <v>3769</v>
      </c>
      <c r="I99" s="210" t="s">
        <v>3770</v>
      </c>
      <c r="J99" s="210" t="s">
        <v>3771</v>
      </c>
      <c r="K99" s="210" t="s">
        <v>109</v>
      </c>
      <c r="L99" s="210" t="s">
        <v>3778</v>
      </c>
      <c r="M99" s="210" t="s">
        <v>1091</v>
      </c>
      <c r="N99" s="210" t="str">
        <f t="shared" si="1"/>
        <v>LFLmpBlst-T5-46in-54w+El-PS-NLO(54w)</v>
      </c>
      <c r="O99" s="210" t="s">
        <v>109</v>
      </c>
      <c r="P99" s="210" t="s">
        <v>109</v>
      </c>
      <c r="Q99" s="210" t="s">
        <v>109</v>
      </c>
      <c r="R99" s="210" t="s">
        <v>109</v>
      </c>
      <c r="S99" s="210" t="s">
        <v>3772</v>
      </c>
      <c r="T99" s="210"/>
      <c r="U99" s="210"/>
      <c r="V99" s="210">
        <f>VLOOKUP(C99,LF_LmpBlst!$A$8:$BF$736,58,FALSE)</f>
        <v>47.85</v>
      </c>
      <c r="W99" s="210"/>
      <c r="X99" s="210"/>
      <c r="Y99" s="210" t="s">
        <v>3773</v>
      </c>
      <c r="Z99" s="210" t="s">
        <v>3774</v>
      </c>
      <c r="AA99" s="210" t="s">
        <v>109</v>
      </c>
      <c r="AB99" s="210">
        <v>0</v>
      </c>
      <c r="AC99" s="204">
        <v>42005</v>
      </c>
      <c r="AD99" s="210"/>
      <c r="AE99" s="210" t="s">
        <v>3775</v>
      </c>
      <c r="AF99" s="210" t="s">
        <v>3776</v>
      </c>
      <c r="AG99" s="210" t="s">
        <v>3777</v>
      </c>
      <c r="AH99" s="210">
        <v>0</v>
      </c>
    </row>
    <row r="100" spans="1:34">
      <c r="A100" s="129"/>
      <c r="B100" s="210" t="s">
        <v>109</v>
      </c>
      <c r="C100" s="210" t="s">
        <v>2507</v>
      </c>
      <c r="D100" s="210" t="s">
        <v>3767</v>
      </c>
      <c r="E100" s="210" t="s">
        <v>1776</v>
      </c>
      <c r="F100" s="210" t="s">
        <v>1038</v>
      </c>
      <c r="G100" s="210" t="s">
        <v>3768</v>
      </c>
      <c r="H100" s="210" t="s">
        <v>3769</v>
      </c>
      <c r="I100" s="210" t="s">
        <v>3770</v>
      </c>
      <c r="J100" s="210" t="s">
        <v>3771</v>
      </c>
      <c r="K100" s="210" t="s">
        <v>109</v>
      </c>
      <c r="L100" s="210" t="s">
        <v>3778</v>
      </c>
      <c r="M100" s="210" t="s">
        <v>1091</v>
      </c>
      <c r="N100" s="210" t="str">
        <f t="shared" si="1"/>
        <v>LFLmpBlst-T5-46in-54w+El-PS-NLO(59w)</v>
      </c>
      <c r="O100" s="210" t="s">
        <v>109</v>
      </c>
      <c r="P100" s="210" t="s">
        <v>109</v>
      </c>
      <c r="Q100" s="210" t="s">
        <v>109</v>
      </c>
      <c r="R100" s="210" t="s">
        <v>109</v>
      </c>
      <c r="S100" s="210" t="s">
        <v>3772</v>
      </c>
      <c r="T100" s="210"/>
      <c r="U100" s="210"/>
      <c r="V100" s="210">
        <f>VLOOKUP(C100,LF_LmpBlst!$A$8:$BF$736,58,FALSE)</f>
        <v>29.02</v>
      </c>
      <c r="W100" s="210"/>
      <c r="X100" s="210"/>
      <c r="Y100" s="210" t="s">
        <v>3773</v>
      </c>
      <c r="Z100" s="210" t="s">
        <v>3774</v>
      </c>
      <c r="AA100" s="210" t="s">
        <v>109</v>
      </c>
      <c r="AB100" s="210">
        <v>0</v>
      </c>
      <c r="AC100" s="204">
        <v>42005</v>
      </c>
      <c r="AD100" s="210"/>
      <c r="AE100" s="210" t="s">
        <v>3775</v>
      </c>
      <c r="AF100" s="210" t="s">
        <v>3776</v>
      </c>
      <c r="AG100" s="210" t="s">
        <v>3777</v>
      </c>
      <c r="AH100" s="210">
        <v>0</v>
      </c>
    </row>
    <row r="101" spans="1:34">
      <c r="A101" s="129"/>
      <c r="B101" s="210" t="s">
        <v>109</v>
      </c>
      <c r="C101" s="210" t="s">
        <v>2509</v>
      </c>
      <c r="D101" s="210" t="s">
        <v>3767</v>
      </c>
      <c r="E101" s="210" t="s">
        <v>1776</v>
      </c>
      <c r="F101" s="210" t="s">
        <v>1038</v>
      </c>
      <c r="G101" s="210" t="s">
        <v>3768</v>
      </c>
      <c r="H101" s="210" t="s">
        <v>3769</v>
      </c>
      <c r="I101" s="210" t="s">
        <v>3770</v>
      </c>
      <c r="J101" s="210" t="s">
        <v>3771</v>
      </c>
      <c r="K101" s="210" t="s">
        <v>109</v>
      </c>
      <c r="L101" s="210" t="s">
        <v>3778</v>
      </c>
      <c r="M101" s="210" t="s">
        <v>1091</v>
      </c>
      <c r="N101" s="210" t="str">
        <f t="shared" si="1"/>
        <v>LFLmpBlst-T5-58in-35w+El-PS-HLO(118w)</v>
      </c>
      <c r="O101" s="210" t="s">
        <v>109</v>
      </c>
      <c r="P101" s="210" t="s">
        <v>109</v>
      </c>
      <c r="Q101" s="210" t="s">
        <v>109</v>
      </c>
      <c r="R101" s="210" t="s">
        <v>109</v>
      </c>
      <c r="S101" s="210" t="s">
        <v>3772</v>
      </c>
      <c r="T101" s="210"/>
      <c r="U101" s="210"/>
      <c r="V101" s="210">
        <f>VLOOKUP(C101,LF_LmpBlst!$A$8:$BF$736,58,FALSE)</f>
        <v>107.28</v>
      </c>
      <c r="W101" s="210"/>
      <c r="X101" s="210"/>
      <c r="Y101" s="210" t="s">
        <v>3773</v>
      </c>
      <c r="Z101" s="210" t="s">
        <v>3774</v>
      </c>
      <c r="AA101" s="210" t="s">
        <v>109</v>
      </c>
      <c r="AB101" s="210">
        <v>0</v>
      </c>
      <c r="AC101" s="204">
        <v>42005</v>
      </c>
      <c r="AD101" s="210"/>
      <c r="AE101" s="210" t="s">
        <v>3775</v>
      </c>
      <c r="AF101" s="210" t="s">
        <v>3776</v>
      </c>
      <c r="AG101" s="210" t="s">
        <v>3777</v>
      </c>
      <c r="AH101" s="210">
        <v>0</v>
      </c>
    </row>
    <row r="102" spans="1:34">
      <c r="A102" s="129"/>
      <c r="B102" s="210" t="s">
        <v>109</v>
      </c>
      <c r="C102" s="210" t="s">
        <v>2512</v>
      </c>
      <c r="D102" s="210" t="s">
        <v>3767</v>
      </c>
      <c r="E102" s="210" t="s">
        <v>1776</v>
      </c>
      <c r="F102" s="210" t="s">
        <v>1038</v>
      </c>
      <c r="G102" s="210" t="s">
        <v>3768</v>
      </c>
      <c r="H102" s="210" t="s">
        <v>3769</v>
      </c>
      <c r="I102" s="210" t="s">
        <v>3770</v>
      </c>
      <c r="J102" s="210" t="s">
        <v>3771</v>
      </c>
      <c r="K102" s="210" t="s">
        <v>109</v>
      </c>
      <c r="L102" s="210" t="s">
        <v>3778</v>
      </c>
      <c r="M102" s="210" t="s">
        <v>1091</v>
      </c>
      <c r="N102" s="210" t="str">
        <f t="shared" si="1"/>
        <v>LFLmpBlst-T5-58in-35w+El-PS-HLO(156w)</v>
      </c>
      <c r="O102" s="210" t="s">
        <v>109</v>
      </c>
      <c r="P102" s="210" t="s">
        <v>109</v>
      </c>
      <c r="Q102" s="210" t="s">
        <v>109</v>
      </c>
      <c r="R102" s="210" t="s">
        <v>109</v>
      </c>
      <c r="S102" s="210" t="s">
        <v>3772</v>
      </c>
      <c r="T102" s="210"/>
      <c r="U102" s="210"/>
      <c r="V102" s="210">
        <f>VLOOKUP(C102,LF_LmpBlst!$A$8:$BF$736,58,FALSE)</f>
        <v>123.72</v>
      </c>
      <c r="W102" s="210"/>
      <c r="X102" s="210"/>
      <c r="Y102" s="210" t="s">
        <v>3773</v>
      </c>
      <c r="Z102" s="210" t="s">
        <v>3774</v>
      </c>
      <c r="AA102" s="210" t="s">
        <v>109</v>
      </c>
      <c r="AB102" s="210">
        <v>0</v>
      </c>
      <c r="AC102" s="204">
        <v>42005</v>
      </c>
      <c r="AD102" s="210"/>
      <c r="AE102" s="210" t="s">
        <v>3775</v>
      </c>
      <c r="AF102" s="210" t="s">
        <v>3776</v>
      </c>
      <c r="AG102" s="210" t="s">
        <v>3777</v>
      </c>
      <c r="AH102" s="210">
        <v>0</v>
      </c>
    </row>
    <row r="103" spans="1:34">
      <c r="A103" s="129"/>
      <c r="B103" s="210" t="s">
        <v>109</v>
      </c>
      <c r="C103" s="210" t="s">
        <v>2515</v>
      </c>
      <c r="D103" s="210" t="s">
        <v>3767</v>
      </c>
      <c r="E103" s="210" t="s">
        <v>1776</v>
      </c>
      <c r="F103" s="210" t="s">
        <v>1038</v>
      </c>
      <c r="G103" s="210" t="s">
        <v>3768</v>
      </c>
      <c r="H103" s="210" t="s">
        <v>3769</v>
      </c>
      <c r="I103" s="210" t="s">
        <v>3770</v>
      </c>
      <c r="J103" s="210" t="s">
        <v>3771</v>
      </c>
      <c r="K103" s="210" t="s">
        <v>109</v>
      </c>
      <c r="L103" s="210" t="s">
        <v>3778</v>
      </c>
      <c r="M103" s="210" t="s">
        <v>1091</v>
      </c>
      <c r="N103" s="210" t="str">
        <f t="shared" si="1"/>
        <v>LFLmpBlst-T5-58in-35w+El-PS-HLO(234w)</v>
      </c>
      <c r="O103" s="210" t="s">
        <v>109</v>
      </c>
      <c r="P103" s="210" t="s">
        <v>109</v>
      </c>
      <c r="Q103" s="210" t="s">
        <v>109</v>
      </c>
      <c r="R103" s="210" t="s">
        <v>109</v>
      </c>
      <c r="S103" s="210" t="s">
        <v>3772</v>
      </c>
      <c r="T103" s="210"/>
      <c r="U103" s="210"/>
      <c r="V103" s="210">
        <f>VLOOKUP(C103,LF_LmpBlst!$A$8:$BF$736,58,FALSE)</f>
        <v>185.58</v>
      </c>
      <c r="W103" s="210"/>
      <c r="X103" s="210"/>
      <c r="Y103" s="210" t="s">
        <v>3773</v>
      </c>
      <c r="Z103" s="210" t="s">
        <v>3774</v>
      </c>
      <c r="AA103" s="210" t="s">
        <v>109</v>
      </c>
      <c r="AB103" s="210">
        <v>0</v>
      </c>
      <c r="AC103" s="204">
        <v>42005</v>
      </c>
      <c r="AD103" s="210"/>
      <c r="AE103" s="210" t="s">
        <v>3775</v>
      </c>
      <c r="AF103" s="210" t="s">
        <v>3776</v>
      </c>
      <c r="AG103" s="210" t="s">
        <v>3777</v>
      </c>
      <c r="AH103" s="210">
        <v>0</v>
      </c>
    </row>
    <row r="104" spans="1:34">
      <c r="A104" s="129"/>
      <c r="B104" s="210" t="s">
        <v>109</v>
      </c>
      <c r="C104" s="210" t="s">
        <v>2518</v>
      </c>
      <c r="D104" s="210" t="s">
        <v>3767</v>
      </c>
      <c r="E104" s="210" t="s">
        <v>1776</v>
      </c>
      <c r="F104" s="210" t="s">
        <v>1038</v>
      </c>
      <c r="G104" s="210" t="s">
        <v>3768</v>
      </c>
      <c r="H104" s="210" t="s">
        <v>3769</v>
      </c>
      <c r="I104" s="210" t="s">
        <v>3770</v>
      </c>
      <c r="J104" s="210" t="s">
        <v>3771</v>
      </c>
      <c r="K104" s="210" t="s">
        <v>109</v>
      </c>
      <c r="L104" s="210" t="s">
        <v>3778</v>
      </c>
      <c r="M104" s="210" t="s">
        <v>1091</v>
      </c>
      <c r="N104" s="210" t="str">
        <f t="shared" si="1"/>
        <v>LFLmpBlst-T5-58in-35w+El-PS-HLO(312w)</v>
      </c>
      <c r="O104" s="210" t="s">
        <v>109</v>
      </c>
      <c r="P104" s="210" t="s">
        <v>109</v>
      </c>
      <c r="Q104" s="210" t="s">
        <v>109</v>
      </c>
      <c r="R104" s="210" t="s">
        <v>109</v>
      </c>
      <c r="S104" s="210" t="s">
        <v>3772</v>
      </c>
      <c r="T104" s="210"/>
      <c r="U104" s="210"/>
      <c r="V104" s="210">
        <f>VLOOKUP(C104,LF_LmpBlst!$A$8:$BF$736,58,FALSE)</f>
        <v>247.44</v>
      </c>
      <c r="W104" s="210"/>
      <c r="X104" s="210"/>
      <c r="Y104" s="210" t="s">
        <v>3773</v>
      </c>
      <c r="Z104" s="210" t="s">
        <v>3774</v>
      </c>
      <c r="AA104" s="210" t="s">
        <v>109</v>
      </c>
      <c r="AB104" s="210">
        <v>0</v>
      </c>
      <c r="AC104" s="204">
        <v>42005</v>
      </c>
      <c r="AD104" s="210"/>
      <c r="AE104" s="210" t="s">
        <v>3775</v>
      </c>
      <c r="AF104" s="210" t="s">
        <v>3776</v>
      </c>
      <c r="AG104" s="210" t="s">
        <v>3777</v>
      </c>
      <c r="AH104" s="210">
        <v>0</v>
      </c>
    </row>
    <row r="105" spans="1:34">
      <c r="A105" s="129"/>
      <c r="B105" s="210" t="s">
        <v>109</v>
      </c>
      <c r="C105" s="210" t="s">
        <v>2521</v>
      </c>
      <c r="D105" s="210" t="s">
        <v>3767</v>
      </c>
      <c r="E105" s="210" t="s">
        <v>1776</v>
      </c>
      <c r="F105" s="210" t="s">
        <v>1038</v>
      </c>
      <c r="G105" s="210" t="s">
        <v>3768</v>
      </c>
      <c r="H105" s="210" t="s">
        <v>3769</v>
      </c>
      <c r="I105" s="210" t="s">
        <v>3770</v>
      </c>
      <c r="J105" s="210" t="s">
        <v>3771</v>
      </c>
      <c r="K105" s="210" t="s">
        <v>109</v>
      </c>
      <c r="L105" s="210" t="s">
        <v>3778</v>
      </c>
      <c r="M105" s="210" t="s">
        <v>1091</v>
      </c>
      <c r="N105" s="210" t="str">
        <f t="shared" si="1"/>
        <v>LFLmpBlst-T5-58in-35w+El-PS-HLO(40w)</v>
      </c>
      <c r="O105" s="210" t="s">
        <v>109</v>
      </c>
      <c r="P105" s="210" t="s">
        <v>109</v>
      </c>
      <c r="Q105" s="210" t="s">
        <v>109</v>
      </c>
      <c r="R105" s="210" t="s">
        <v>109</v>
      </c>
      <c r="S105" s="210" t="s">
        <v>3772</v>
      </c>
      <c r="T105" s="210"/>
      <c r="U105" s="210"/>
      <c r="V105" s="210">
        <f>VLOOKUP(C105,LF_LmpBlst!$A$8:$BF$736,58,FALSE)</f>
        <v>45.42</v>
      </c>
      <c r="W105" s="210"/>
      <c r="X105" s="210"/>
      <c r="Y105" s="210" t="s">
        <v>3773</v>
      </c>
      <c r="Z105" s="210" t="s">
        <v>3774</v>
      </c>
      <c r="AA105" s="210" t="s">
        <v>109</v>
      </c>
      <c r="AB105" s="210">
        <v>0</v>
      </c>
      <c r="AC105" s="204">
        <v>42005</v>
      </c>
      <c r="AD105" s="210"/>
      <c r="AE105" s="210" t="s">
        <v>3775</v>
      </c>
      <c r="AF105" s="210" t="s">
        <v>3776</v>
      </c>
      <c r="AG105" s="210" t="s">
        <v>3777</v>
      </c>
      <c r="AH105" s="210">
        <v>0</v>
      </c>
    </row>
    <row r="106" spans="1:34">
      <c r="A106" s="129"/>
      <c r="B106" s="210" t="s">
        <v>109</v>
      </c>
      <c r="C106" s="210" t="s">
        <v>2524</v>
      </c>
      <c r="D106" s="210" t="s">
        <v>3767</v>
      </c>
      <c r="E106" s="210" t="s">
        <v>1776</v>
      </c>
      <c r="F106" s="210" t="s">
        <v>1038</v>
      </c>
      <c r="G106" s="210" t="s">
        <v>3768</v>
      </c>
      <c r="H106" s="210" t="s">
        <v>3769</v>
      </c>
      <c r="I106" s="210" t="s">
        <v>3770</v>
      </c>
      <c r="J106" s="210" t="s">
        <v>3771</v>
      </c>
      <c r="K106" s="210" t="s">
        <v>109</v>
      </c>
      <c r="L106" s="210" t="s">
        <v>3778</v>
      </c>
      <c r="M106" s="210" t="s">
        <v>1091</v>
      </c>
      <c r="N106" s="210" t="str">
        <f t="shared" si="1"/>
        <v>LFLmpBlst-T5-58in-35w+El-PS-HLO(78w)</v>
      </c>
      <c r="O106" s="210" t="s">
        <v>109</v>
      </c>
      <c r="P106" s="210" t="s">
        <v>109</v>
      </c>
      <c r="Q106" s="210" t="s">
        <v>109</v>
      </c>
      <c r="R106" s="210" t="s">
        <v>109</v>
      </c>
      <c r="S106" s="210" t="s">
        <v>3772</v>
      </c>
      <c r="T106" s="210"/>
      <c r="U106" s="210"/>
      <c r="V106" s="210">
        <f>VLOOKUP(C106,LF_LmpBlst!$A$8:$BF$736,58,FALSE)</f>
        <v>61.86</v>
      </c>
      <c r="W106" s="210"/>
      <c r="X106" s="210"/>
      <c r="Y106" s="210" t="s">
        <v>3773</v>
      </c>
      <c r="Z106" s="210" t="s">
        <v>3774</v>
      </c>
      <c r="AA106" s="210" t="s">
        <v>109</v>
      </c>
      <c r="AB106" s="210">
        <v>0</v>
      </c>
      <c r="AC106" s="204">
        <v>42005</v>
      </c>
      <c r="AD106" s="210"/>
      <c r="AE106" s="210" t="s">
        <v>3775</v>
      </c>
      <c r="AF106" s="210" t="s">
        <v>3776</v>
      </c>
      <c r="AG106" s="210" t="s">
        <v>3777</v>
      </c>
      <c r="AH106" s="210">
        <v>0</v>
      </c>
    </row>
    <row r="107" spans="1:34">
      <c r="A107" s="129"/>
      <c r="B107" s="210" t="s">
        <v>109</v>
      </c>
      <c r="C107" s="210" t="s">
        <v>2754</v>
      </c>
      <c r="D107" s="210" t="s">
        <v>3767</v>
      </c>
      <c r="E107" s="210" t="s">
        <v>1776</v>
      </c>
      <c r="F107" s="210" t="s">
        <v>1038</v>
      </c>
      <c r="G107" s="210" t="s">
        <v>3768</v>
      </c>
      <c r="H107" s="210" t="s">
        <v>3769</v>
      </c>
      <c r="I107" s="210" t="s">
        <v>3770</v>
      </c>
      <c r="J107" s="210" t="s">
        <v>3771</v>
      </c>
      <c r="K107" s="210" t="s">
        <v>109</v>
      </c>
      <c r="L107" s="210" t="s">
        <v>3778</v>
      </c>
      <c r="M107" s="210" t="s">
        <v>1091</v>
      </c>
      <c r="N107" s="210" t="str">
        <f t="shared" si="1"/>
        <v>LFLmpBlst-T8-48in-25w+El-IS-HLO(112w)</v>
      </c>
      <c r="O107" s="210" t="s">
        <v>109</v>
      </c>
      <c r="P107" s="210" t="s">
        <v>109</v>
      </c>
      <c r="Q107" s="210" t="s">
        <v>109</v>
      </c>
      <c r="R107" s="210" t="s">
        <v>109</v>
      </c>
      <c r="S107" s="210" t="s">
        <v>3772</v>
      </c>
      <c r="T107" s="210"/>
      <c r="U107" s="210"/>
      <c r="V107" s="210">
        <f>VLOOKUP(C107,LF_LmpBlst!$A$8:$BF$736,58,FALSE)</f>
        <v>71.900000000000006</v>
      </c>
      <c r="W107" s="210"/>
      <c r="X107" s="210"/>
      <c r="Y107" s="210" t="s">
        <v>3773</v>
      </c>
      <c r="Z107" s="210" t="s">
        <v>3774</v>
      </c>
      <c r="AA107" s="210" t="s">
        <v>109</v>
      </c>
      <c r="AB107" s="210">
        <v>0</v>
      </c>
      <c r="AC107" s="204">
        <v>42005</v>
      </c>
      <c r="AD107" s="210"/>
      <c r="AE107" s="210" t="s">
        <v>3775</v>
      </c>
      <c r="AF107" s="210" t="s">
        <v>3776</v>
      </c>
      <c r="AG107" s="210" t="s">
        <v>3777</v>
      </c>
      <c r="AH107" s="210">
        <v>0</v>
      </c>
    </row>
    <row r="108" spans="1:34">
      <c r="A108" s="129"/>
      <c r="B108" s="210" t="s">
        <v>109</v>
      </c>
      <c r="C108" s="210" t="s">
        <v>2756</v>
      </c>
      <c r="D108" s="210" t="s">
        <v>3767</v>
      </c>
      <c r="E108" s="210" t="s">
        <v>1776</v>
      </c>
      <c r="F108" s="210" t="s">
        <v>1038</v>
      </c>
      <c r="G108" s="210" t="s">
        <v>3768</v>
      </c>
      <c r="H108" s="210" t="s">
        <v>3769</v>
      </c>
      <c r="I108" s="210" t="s">
        <v>3770</v>
      </c>
      <c r="J108" s="210" t="s">
        <v>3771</v>
      </c>
      <c r="K108" s="210" t="s">
        <v>109</v>
      </c>
      <c r="L108" s="210" t="s">
        <v>3778</v>
      </c>
      <c r="M108" s="210" t="s">
        <v>1091</v>
      </c>
      <c r="N108" s="210" t="str">
        <f t="shared" si="1"/>
        <v>LFLmpBlst-T8-48in-25w+El-IS-HLO(113w)</v>
      </c>
      <c r="O108" s="210" t="s">
        <v>109</v>
      </c>
      <c r="P108" s="210" t="s">
        <v>109</v>
      </c>
      <c r="Q108" s="210" t="s">
        <v>109</v>
      </c>
      <c r="R108" s="210" t="s">
        <v>109</v>
      </c>
      <c r="S108" s="210" t="s">
        <v>3772</v>
      </c>
      <c r="T108" s="210"/>
      <c r="U108" s="210"/>
      <c r="V108" s="210">
        <f>VLOOKUP(C108,LF_LmpBlst!$A$8:$BF$736,58,FALSE)</f>
        <v>60.12</v>
      </c>
      <c r="W108" s="210"/>
      <c r="X108" s="210"/>
      <c r="Y108" s="210" t="s">
        <v>3773</v>
      </c>
      <c r="Z108" s="210" t="s">
        <v>3774</v>
      </c>
      <c r="AA108" s="210" t="s">
        <v>109</v>
      </c>
      <c r="AB108" s="210">
        <v>0</v>
      </c>
      <c r="AC108" s="204">
        <v>42005</v>
      </c>
      <c r="AD108" s="210"/>
      <c r="AE108" s="210" t="s">
        <v>3775</v>
      </c>
      <c r="AF108" s="210" t="s">
        <v>3776</v>
      </c>
      <c r="AG108" s="210" t="s">
        <v>3777</v>
      </c>
      <c r="AH108" s="210">
        <v>0</v>
      </c>
    </row>
    <row r="109" spans="1:34">
      <c r="A109" s="129"/>
      <c r="B109" s="210" t="s">
        <v>109</v>
      </c>
      <c r="C109" s="210" t="s">
        <v>2758</v>
      </c>
      <c r="D109" s="210" t="s">
        <v>3767</v>
      </c>
      <c r="E109" s="210" t="s">
        <v>1776</v>
      </c>
      <c r="F109" s="210" t="s">
        <v>1038</v>
      </c>
      <c r="G109" s="210" t="s">
        <v>3768</v>
      </c>
      <c r="H109" s="210" t="s">
        <v>3769</v>
      </c>
      <c r="I109" s="210" t="s">
        <v>3770</v>
      </c>
      <c r="J109" s="210" t="s">
        <v>3771</v>
      </c>
      <c r="K109" s="210" t="s">
        <v>109</v>
      </c>
      <c r="L109" s="210" t="s">
        <v>3778</v>
      </c>
      <c r="M109" s="210" t="s">
        <v>1091</v>
      </c>
      <c r="N109" s="210" t="str">
        <f t="shared" si="1"/>
        <v>LFLmpBlst-T8-48in-25w+El-IS-HLO(30w)</v>
      </c>
      <c r="O109" s="210" t="s">
        <v>109</v>
      </c>
      <c r="P109" s="210" t="s">
        <v>109</v>
      </c>
      <c r="Q109" s="210" t="s">
        <v>109</v>
      </c>
      <c r="R109" s="210" t="s">
        <v>109</v>
      </c>
      <c r="S109" s="210" t="s">
        <v>3772</v>
      </c>
      <c r="T109" s="210"/>
      <c r="U109" s="210"/>
      <c r="V109" s="210">
        <f>VLOOKUP(C109,LF_LmpBlst!$A$8:$BF$736,58,FALSE)</f>
        <v>23.87</v>
      </c>
      <c r="W109" s="210"/>
      <c r="X109" s="210"/>
      <c r="Y109" s="210" t="s">
        <v>3773</v>
      </c>
      <c r="Z109" s="210" t="s">
        <v>3774</v>
      </c>
      <c r="AA109" s="210" t="s">
        <v>109</v>
      </c>
      <c r="AB109" s="210">
        <v>0</v>
      </c>
      <c r="AC109" s="204">
        <v>42005</v>
      </c>
      <c r="AD109" s="210"/>
      <c r="AE109" s="210" t="s">
        <v>3775</v>
      </c>
      <c r="AF109" s="210" t="s">
        <v>3776</v>
      </c>
      <c r="AG109" s="210" t="s">
        <v>3777</v>
      </c>
      <c r="AH109" s="210">
        <v>0</v>
      </c>
    </row>
    <row r="110" spans="1:34">
      <c r="A110" s="129"/>
      <c r="B110" s="210" t="s">
        <v>109</v>
      </c>
      <c r="C110" s="210" t="s">
        <v>2760</v>
      </c>
      <c r="D110" s="210" t="s">
        <v>3767</v>
      </c>
      <c r="E110" s="210" t="s">
        <v>1776</v>
      </c>
      <c r="F110" s="210" t="s">
        <v>1038</v>
      </c>
      <c r="G110" s="210" t="s">
        <v>3768</v>
      </c>
      <c r="H110" s="210" t="s">
        <v>3769</v>
      </c>
      <c r="I110" s="210" t="s">
        <v>3770</v>
      </c>
      <c r="J110" s="210" t="s">
        <v>3771</v>
      </c>
      <c r="K110" s="210" t="s">
        <v>109</v>
      </c>
      <c r="L110" s="210" t="s">
        <v>3778</v>
      </c>
      <c r="M110" s="210" t="s">
        <v>1091</v>
      </c>
      <c r="N110" s="210" t="str">
        <f t="shared" si="1"/>
        <v>LFLmpBlst-T8-48in-25w+El-IS-HLO(56w)</v>
      </c>
      <c r="O110" s="210" t="s">
        <v>109</v>
      </c>
      <c r="P110" s="210" t="s">
        <v>109</v>
      </c>
      <c r="Q110" s="210" t="s">
        <v>109</v>
      </c>
      <c r="R110" s="210" t="s">
        <v>109</v>
      </c>
      <c r="S110" s="210" t="s">
        <v>3772</v>
      </c>
      <c r="T110" s="210"/>
      <c r="U110" s="210"/>
      <c r="V110" s="210">
        <f>VLOOKUP(C110,LF_LmpBlst!$A$8:$BF$736,58,FALSE)</f>
        <v>35.950000000000003</v>
      </c>
      <c r="W110" s="210"/>
      <c r="X110" s="210"/>
      <c r="Y110" s="210" t="s">
        <v>3773</v>
      </c>
      <c r="Z110" s="210" t="s">
        <v>3774</v>
      </c>
      <c r="AA110" s="210" t="s">
        <v>109</v>
      </c>
      <c r="AB110" s="210">
        <v>0</v>
      </c>
      <c r="AC110" s="204">
        <v>42005</v>
      </c>
      <c r="AD110" s="210"/>
      <c r="AE110" s="210" t="s">
        <v>3775</v>
      </c>
      <c r="AF110" s="210" t="s">
        <v>3776</v>
      </c>
      <c r="AG110" s="210" t="s">
        <v>3777</v>
      </c>
      <c r="AH110" s="210">
        <v>0</v>
      </c>
    </row>
    <row r="111" spans="1:34">
      <c r="A111" s="129"/>
      <c r="B111" s="210" t="s">
        <v>109</v>
      </c>
      <c r="C111" s="210" t="s">
        <v>2762</v>
      </c>
      <c r="D111" s="210" t="s">
        <v>3767</v>
      </c>
      <c r="E111" s="210" t="s">
        <v>1776</v>
      </c>
      <c r="F111" s="210" t="s">
        <v>1038</v>
      </c>
      <c r="G111" s="210" t="s">
        <v>3768</v>
      </c>
      <c r="H111" s="210" t="s">
        <v>3769</v>
      </c>
      <c r="I111" s="210" t="s">
        <v>3770</v>
      </c>
      <c r="J111" s="210" t="s">
        <v>3771</v>
      </c>
      <c r="K111" s="210" t="s">
        <v>109</v>
      </c>
      <c r="L111" s="210" t="s">
        <v>3778</v>
      </c>
      <c r="M111" s="210" t="s">
        <v>1091</v>
      </c>
      <c r="N111" s="210" t="str">
        <f t="shared" si="1"/>
        <v>LFLmpBlst-T8-48in-25w+El-IS-HLO(84w)</v>
      </c>
      <c r="O111" s="210" t="s">
        <v>109</v>
      </c>
      <c r="P111" s="210" t="s">
        <v>109</v>
      </c>
      <c r="Q111" s="210" t="s">
        <v>109</v>
      </c>
      <c r="R111" s="210" t="s">
        <v>109</v>
      </c>
      <c r="S111" s="210" t="s">
        <v>3772</v>
      </c>
      <c r="T111" s="210"/>
      <c r="U111" s="210"/>
      <c r="V111" s="210">
        <f>VLOOKUP(C111,LF_LmpBlst!$A$8:$BF$736,58,FALSE)</f>
        <v>53.93</v>
      </c>
      <c r="W111" s="210"/>
      <c r="X111" s="210"/>
      <c r="Y111" s="210" t="s">
        <v>3773</v>
      </c>
      <c r="Z111" s="210" t="s">
        <v>3774</v>
      </c>
      <c r="AA111" s="210" t="s">
        <v>109</v>
      </c>
      <c r="AB111" s="210">
        <v>0</v>
      </c>
      <c r="AC111" s="204">
        <v>42005</v>
      </c>
      <c r="AD111" s="210"/>
      <c r="AE111" s="210" t="s">
        <v>3775</v>
      </c>
      <c r="AF111" s="210" t="s">
        <v>3776</v>
      </c>
      <c r="AG111" s="210" t="s">
        <v>3777</v>
      </c>
      <c r="AH111" s="210">
        <v>0</v>
      </c>
    </row>
    <row r="112" spans="1:34">
      <c r="A112" s="129"/>
      <c r="B112" s="210" t="s">
        <v>109</v>
      </c>
      <c r="C112" s="210" t="s">
        <v>2764</v>
      </c>
      <c r="D112" s="210" t="s">
        <v>3767</v>
      </c>
      <c r="E112" s="210" t="s">
        <v>1776</v>
      </c>
      <c r="F112" s="210" t="s">
        <v>1038</v>
      </c>
      <c r="G112" s="210" t="s">
        <v>3768</v>
      </c>
      <c r="H112" s="210" t="s">
        <v>3769</v>
      </c>
      <c r="I112" s="210" t="s">
        <v>3770</v>
      </c>
      <c r="J112" s="210" t="s">
        <v>3771</v>
      </c>
      <c r="K112" s="210" t="s">
        <v>109</v>
      </c>
      <c r="L112" s="210" t="s">
        <v>3778</v>
      </c>
      <c r="M112" s="210" t="s">
        <v>1091</v>
      </c>
      <c r="N112" s="210" t="str">
        <f t="shared" si="1"/>
        <v>LFLmpBlst-T8-48in-25w+El-IS-HLO(86w)</v>
      </c>
      <c r="O112" s="210" t="s">
        <v>109</v>
      </c>
      <c r="P112" s="210" t="s">
        <v>109</v>
      </c>
      <c r="Q112" s="210" t="s">
        <v>109</v>
      </c>
      <c r="R112" s="210" t="s">
        <v>109</v>
      </c>
      <c r="S112" s="210" t="s">
        <v>3772</v>
      </c>
      <c r="T112" s="210"/>
      <c r="U112" s="210"/>
      <c r="V112" s="210">
        <f>VLOOKUP(C112,LF_LmpBlst!$A$8:$BF$736,58,FALSE)</f>
        <v>59.82</v>
      </c>
      <c r="W112" s="210"/>
      <c r="X112" s="210"/>
      <c r="Y112" s="210" t="s">
        <v>3773</v>
      </c>
      <c r="Z112" s="210" t="s">
        <v>3774</v>
      </c>
      <c r="AA112" s="210" t="s">
        <v>109</v>
      </c>
      <c r="AB112" s="210">
        <v>0</v>
      </c>
      <c r="AC112" s="204">
        <v>42005</v>
      </c>
      <c r="AD112" s="210"/>
      <c r="AE112" s="210" t="s">
        <v>3775</v>
      </c>
      <c r="AF112" s="210" t="s">
        <v>3776</v>
      </c>
      <c r="AG112" s="210" t="s">
        <v>3777</v>
      </c>
      <c r="AH112" s="210">
        <v>0</v>
      </c>
    </row>
    <row r="113" spans="1:34">
      <c r="A113" s="129"/>
      <c r="B113" s="210" t="s">
        <v>109</v>
      </c>
      <c r="C113" s="210" t="s">
        <v>2766</v>
      </c>
      <c r="D113" s="210" t="s">
        <v>3767</v>
      </c>
      <c r="E113" s="210" t="s">
        <v>1776</v>
      </c>
      <c r="F113" s="210" t="s">
        <v>1038</v>
      </c>
      <c r="G113" s="210" t="s">
        <v>3768</v>
      </c>
      <c r="H113" s="210" t="s">
        <v>3769</v>
      </c>
      <c r="I113" s="210" t="s">
        <v>3770</v>
      </c>
      <c r="J113" s="210" t="s">
        <v>3771</v>
      </c>
      <c r="K113" s="210" t="s">
        <v>109</v>
      </c>
      <c r="L113" s="210" t="s">
        <v>3778</v>
      </c>
      <c r="M113" s="210" t="s">
        <v>1091</v>
      </c>
      <c r="N113" s="210" t="str">
        <f t="shared" si="1"/>
        <v>LFLmpBlst-T8-48in-25w+El-IS-HLO(88w)</v>
      </c>
      <c r="O113" s="210" t="s">
        <v>109</v>
      </c>
      <c r="P113" s="210" t="s">
        <v>109</v>
      </c>
      <c r="Q113" s="210" t="s">
        <v>109</v>
      </c>
      <c r="R113" s="210" t="s">
        <v>109</v>
      </c>
      <c r="S113" s="210" t="s">
        <v>3772</v>
      </c>
      <c r="T113" s="210"/>
      <c r="U113" s="210"/>
      <c r="V113" s="210">
        <f>VLOOKUP(C113,LF_LmpBlst!$A$8:$BF$736,58,FALSE)</f>
        <v>48.04</v>
      </c>
      <c r="W113" s="210"/>
      <c r="X113" s="210"/>
      <c r="Y113" s="210" t="s">
        <v>3773</v>
      </c>
      <c r="Z113" s="210" t="s">
        <v>3774</v>
      </c>
      <c r="AA113" s="210" t="s">
        <v>109</v>
      </c>
      <c r="AB113" s="210">
        <v>0</v>
      </c>
      <c r="AC113" s="204">
        <v>42005</v>
      </c>
      <c r="AD113" s="210"/>
      <c r="AE113" s="210" t="s">
        <v>3775</v>
      </c>
      <c r="AF113" s="210" t="s">
        <v>3776</v>
      </c>
      <c r="AG113" s="210" t="s">
        <v>3777</v>
      </c>
      <c r="AH113" s="210">
        <v>0</v>
      </c>
    </row>
    <row r="114" spans="1:34">
      <c r="A114" s="129"/>
      <c r="B114" s="210" t="s">
        <v>109</v>
      </c>
      <c r="C114" s="210" t="s">
        <v>2768</v>
      </c>
      <c r="D114" s="210" t="s">
        <v>3767</v>
      </c>
      <c r="E114" s="210" t="s">
        <v>1776</v>
      </c>
      <c r="F114" s="210" t="s">
        <v>1038</v>
      </c>
      <c r="G114" s="210" t="s">
        <v>3768</v>
      </c>
      <c r="H114" s="210" t="s">
        <v>3769</v>
      </c>
      <c r="I114" s="210" t="s">
        <v>3770</v>
      </c>
      <c r="J114" s="210" t="s">
        <v>3771</v>
      </c>
      <c r="K114" s="210" t="s">
        <v>109</v>
      </c>
      <c r="L114" s="210" t="s">
        <v>3778</v>
      </c>
      <c r="M114" s="210" t="s">
        <v>1091</v>
      </c>
      <c r="N114" s="210" t="str">
        <f t="shared" si="1"/>
        <v>LFLmpBlst-T8-48in-25w+El-IS-NLO-1(66w)</v>
      </c>
      <c r="O114" s="210" t="s">
        <v>109</v>
      </c>
      <c r="P114" s="210" t="s">
        <v>109</v>
      </c>
      <c r="Q114" s="210" t="s">
        <v>109</v>
      </c>
      <c r="R114" s="210" t="s">
        <v>109</v>
      </c>
      <c r="S114" s="210" t="s">
        <v>3772</v>
      </c>
      <c r="T114" s="210"/>
      <c r="U114" s="210"/>
      <c r="V114" s="210">
        <f>VLOOKUP(C114,LF_LmpBlst!$A$8:$BF$736,58,FALSE)</f>
        <v>48.04</v>
      </c>
      <c r="W114" s="210"/>
      <c r="X114" s="210"/>
      <c r="Y114" s="210" t="s">
        <v>3773</v>
      </c>
      <c r="Z114" s="210" t="s">
        <v>3774</v>
      </c>
      <c r="AA114" s="210" t="s">
        <v>109</v>
      </c>
      <c r="AB114" s="210">
        <v>0</v>
      </c>
      <c r="AC114" s="204">
        <v>42005</v>
      </c>
      <c r="AD114" s="210"/>
      <c r="AE114" s="210" t="s">
        <v>3775</v>
      </c>
      <c r="AF114" s="210" t="s">
        <v>3776</v>
      </c>
      <c r="AG114" s="210" t="s">
        <v>3777</v>
      </c>
      <c r="AH114" s="210">
        <v>0</v>
      </c>
    </row>
    <row r="115" spans="1:34">
      <c r="A115" s="129"/>
      <c r="B115" s="210" t="s">
        <v>109</v>
      </c>
      <c r="C115" s="210" t="s">
        <v>2770</v>
      </c>
      <c r="D115" s="210" t="s">
        <v>3767</v>
      </c>
      <c r="E115" s="210" t="s">
        <v>1776</v>
      </c>
      <c r="F115" s="210" t="s">
        <v>1038</v>
      </c>
      <c r="G115" s="210" t="s">
        <v>3768</v>
      </c>
      <c r="H115" s="210" t="s">
        <v>3769</v>
      </c>
      <c r="I115" s="210" t="s">
        <v>3770</v>
      </c>
      <c r="J115" s="210" t="s">
        <v>3771</v>
      </c>
      <c r="K115" s="210" t="s">
        <v>109</v>
      </c>
      <c r="L115" s="210" t="s">
        <v>3778</v>
      </c>
      <c r="M115" s="210" t="s">
        <v>1091</v>
      </c>
      <c r="N115" s="210" t="str">
        <f t="shared" si="1"/>
        <v>LFLmpBlst-T8-48in-25w+El-IS-NLO-2(66w)</v>
      </c>
      <c r="O115" s="210" t="s">
        <v>109</v>
      </c>
      <c r="P115" s="210" t="s">
        <v>109</v>
      </c>
      <c r="Q115" s="210" t="s">
        <v>109</v>
      </c>
      <c r="R115" s="210" t="s">
        <v>109</v>
      </c>
      <c r="S115" s="210" t="s">
        <v>3772</v>
      </c>
      <c r="T115" s="210"/>
      <c r="U115" s="210"/>
      <c r="V115" s="210">
        <f>VLOOKUP(C115,LF_LmpBlst!$A$8:$BF$736,58,FALSE)</f>
        <v>53.93</v>
      </c>
      <c r="W115" s="210"/>
      <c r="X115" s="210"/>
      <c r="Y115" s="210" t="s">
        <v>3773</v>
      </c>
      <c r="Z115" s="210" t="s">
        <v>3774</v>
      </c>
      <c r="AA115" s="210" t="s">
        <v>109</v>
      </c>
      <c r="AB115" s="210">
        <v>0</v>
      </c>
      <c r="AC115" s="204">
        <v>42005</v>
      </c>
      <c r="AD115" s="210"/>
      <c r="AE115" s="210" t="s">
        <v>3775</v>
      </c>
      <c r="AF115" s="210" t="s">
        <v>3776</v>
      </c>
      <c r="AG115" s="210" t="s">
        <v>3777</v>
      </c>
      <c r="AH115" s="210">
        <v>0</v>
      </c>
    </row>
    <row r="116" spans="1:34">
      <c r="A116" s="129"/>
      <c r="B116" s="210" t="s">
        <v>109</v>
      </c>
      <c r="C116" s="210" t="s">
        <v>2772</v>
      </c>
      <c r="D116" s="210" t="s">
        <v>3767</v>
      </c>
      <c r="E116" s="210" t="s">
        <v>1776</v>
      </c>
      <c r="F116" s="210" t="s">
        <v>1038</v>
      </c>
      <c r="G116" s="210" t="s">
        <v>3768</v>
      </c>
      <c r="H116" s="210" t="s">
        <v>3769</v>
      </c>
      <c r="I116" s="210" t="s">
        <v>3770</v>
      </c>
      <c r="J116" s="210" t="s">
        <v>3771</v>
      </c>
      <c r="K116" s="210" t="s">
        <v>109</v>
      </c>
      <c r="L116" s="210" t="s">
        <v>3778</v>
      </c>
      <c r="M116" s="210" t="s">
        <v>1091</v>
      </c>
      <c r="N116" s="210" t="str">
        <f t="shared" si="1"/>
        <v>LFLmpBlst-T8-48in-25w+El-IS-NLO(23w)</v>
      </c>
      <c r="O116" s="210" t="s">
        <v>109</v>
      </c>
      <c r="P116" s="210" t="s">
        <v>109</v>
      </c>
      <c r="Q116" s="210" t="s">
        <v>109</v>
      </c>
      <c r="R116" s="210" t="s">
        <v>109</v>
      </c>
      <c r="S116" s="210" t="s">
        <v>3772</v>
      </c>
      <c r="T116" s="210"/>
      <c r="U116" s="210"/>
      <c r="V116" s="210">
        <f>VLOOKUP(C116,LF_LmpBlst!$A$8:$BF$736,58,FALSE)</f>
        <v>17.98</v>
      </c>
      <c r="W116" s="210"/>
      <c r="X116" s="210"/>
      <c r="Y116" s="210" t="s">
        <v>3773</v>
      </c>
      <c r="Z116" s="210" t="s">
        <v>3774</v>
      </c>
      <c r="AA116" s="210" t="s">
        <v>109</v>
      </c>
      <c r="AB116" s="210">
        <v>0</v>
      </c>
      <c r="AC116" s="204">
        <v>42005</v>
      </c>
      <c r="AD116" s="210"/>
      <c r="AE116" s="210" t="s">
        <v>3775</v>
      </c>
      <c r="AF116" s="210" t="s">
        <v>3776</v>
      </c>
      <c r="AG116" s="210" t="s">
        <v>3777</v>
      </c>
      <c r="AH116" s="210">
        <v>0</v>
      </c>
    </row>
    <row r="117" spans="1:34">
      <c r="A117" s="129"/>
      <c r="B117" s="210" t="s">
        <v>109</v>
      </c>
      <c r="C117" s="210" t="s">
        <v>2774</v>
      </c>
      <c r="D117" s="210" t="s">
        <v>3767</v>
      </c>
      <c r="E117" s="210" t="s">
        <v>1776</v>
      </c>
      <c r="F117" s="210" t="s">
        <v>1038</v>
      </c>
      <c r="G117" s="210" t="s">
        <v>3768</v>
      </c>
      <c r="H117" s="210" t="s">
        <v>3769</v>
      </c>
      <c r="I117" s="210" t="s">
        <v>3770</v>
      </c>
      <c r="J117" s="210" t="s">
        <v>3771</v>
      </c>
      <c r="K117" s="210" t="s">
        <v>109</v>
      </c>
      <c r="L117" s="210" t="s">
        <v>3778</v>
      </c>
      <c r="M117" s="210" t="s">
        <v>1091</v>
      </c>
      <c r="N117" s="210" t="str">
        <f t="shared" si="1"/>
        <v>LFLmpBlst-T8-48in-25w+El-IS-NLO(25w)</v>
      </c>
      <c r="O117" s="210" t="s">
        <v>109</v>
      </c>
      <c r="P117" s="210" t="s">
        <v>109</v>
      </c>
      <c r="Q117" s="210" t="s">
        <v>109</v>
      </c>
      <c r="R117" s="210" t="s">
        <v>109</v>
      </c>
      <c r="S117" s="210" t="s">
        <v>3772</v>
      </c>
      <c r="T117" s="210"/>
      <c r="U117" s="210"/>
      <c r="V117" s="210">
        <f>VLOOKUP(C117,LF_LmpBlst!$A$8:$BF$736,58,FALSE)</f>
        <v>23.87</v>
      </c>
      <c r="W117" s="210"/>
      <c r="X117" s="210"/>
      <c r="Y117" s="210" t="s">
        <v>3773</v>
      </c>
      <c r="Z117" s="210" t="s">
        <v>3774</v>
      </c>
      <c r="AA117" s="210" t="s">
        <v>109</v>
      </c>
      <c r="AB117" s="210">
        <v>0</v>
      </c>
      <c r="AC117" s="204">
        <v>42005</v>
      </c>
      <c r="AD117" s="210"/>
      <c r="AE117" s="210" t="s">
        <v>3775</v>
      </c>
      <c r="AF117" s="210" t="s">
        <v>3776</v>
      </c>
      <c r="AG117" s="210" t="s">
        <v>3777</v>
      </c>
      <c r="AH117" s="210">
        <v>0</v>
      </c>
    </row>
    <row r="118" spans="1:34">
      <c r="A118" s="129"/>
      <c r="B118" s="210" t="s">
        <v>109</v>
      </c>
      <c r="C118" s="210" t="s">
        <v>2776</v>
      </c>
      <c r="D118" s="210" t="s">
        <v>3767</v>
      </c>
      <c r="E118" s="210" t="s">
        <v>1776</v>
      </c>
      <c r="F118" s="210" t="s">
        <v>1038</v>
      </c>
      <c r="G118" s="210" t="s">
        <v>3768</v>
      </c>
      <c r="H118" s="210" t="s">
        <v>3769</v>
      </c>
      <c r="I118" s="210" t="s">
        <v>3770</v>
      </c>
      <c r="J118" s="210" t="s">
        <v>3771</v>
      </c>
      <c r="K118" s="210" t="s">
        <v>109</v>
      </c>
      <c r="L118" s="210" t="s">
        <v>3778</v>
      </c>
      <c r="M118" s="210" t="s">
        <v>1091</v>
      </c>
      <c r="N118" s="210" t="str">
        <f t="shared" si="1"/>
        <v>LFLmpBlst-T8-48in-25w+El-IS-NLO(26w)</v>
      </c>
      <c r="O118" s="210" t="s">
        <v>109</v>
      </c>
      <c r="P118" s="210" t="s">
        <v>109</v>
      </c>
      <c r="Q118" s="210" t="s">
        <v>109</v>
      </c>
      <c r="R118" s="210" t="s">
        <v>109</v>
      </c>
      <c r="S118" s="210" t="s">
        <v>3772</v>
      </c>
      <c r="T118" s="210"/>
      <c r="U118" s="210"/>
      <c r="V118" s="210">
        <f>VLOOKUP(C118,LF_LmpBlst!$A$8:$BF$736,58,FALSE)</f>
        <v>23.87</v>
      </c>
      <c r="W118" s="210"/>
      <c r="X118" s="210"/>
      <c r="Y118" s="210" t="s">
        <v>3773</v>
      </c>
      <c r="Z118" s="210" t="s">
        <v>3774</v>
      </c>
      <c r="AA118" s="210" t="s">
        <v>109</v>
      </c>
      <c r="AB118" s="210">
        <v>0</v>
      </c>
      <c r="AC118" s="204">
        <v>42005</v>
      </c>
      <c r="AD118" s="210"/>
      <c r="AE118" s="210" t="s">
        <v>3775</v>
      </c>
      <c r="AF118" s="210" t="s">
        <v>3776</v>
      </c>
      <c r="AG118" s="210" t="s">
        <v>3777</v>
      </c>
      <c r="AH118" s="210">
        <v>0</v>
      </c>
    </row>
    <row r="119" spans="1:34">
      <c r="A119" s="129"/>
      <c r="B119" s="210" t="s">
        <v>109</v>
      </c>
      <c r="C119" s="210" t="s">
        <v>2778</v>
      </c>
      <c r="D119" s="210" t="s">
        <v>3767</v>
      </c>
      <c r="E119" s="210" t="s">
        <v>1776</v>
      </c>
      <c r="F119" s="210" t="s">
        <v>1038</v>
      </c>
      <c r="G119" s="210" t="s">
        <v>3768</v>
      </c>
      <c r="H119" s="210" t="s">
        <v>3769</v>
      </c>
      <c r="I119" s="210" t="s">
        <v>3770</v>
      </c>
      <c r="J119" s="210" t="s">
        <v>3771</v>
      </c>
      <c r="K119" s="210" t="s">
        <v>109</v>
      </c>
      <c r="L119" s="210" t="s">
        <v>3778</v>
      </c>
      <c r="M119" s="210" t="s">
        <v>1091</v>
      </c>
      <c r="N119" s="210" t="str">
        <f t="shared" si="1"/>
        <v>LFLmpBlst-T8-48in-25w+El-IS-NLO(27.7w)</v>
      </c>
      <c r="O119" s="210" t="s">
        <v>109</v>
      </c>
      <c r="P119" s="210" t="s">
        <v>109</v>
      </c>
      <c r="Q119" s="210" t="s">
        <v>109</v>
      </c>
      <c r="R119" s="210" t="s">
        <v>109</v>
      </c>
      <c r="S119" s="210" t="s">
        <v>3772</v>
      </c>
      <c r="T119" s="210"/>
      <c r="U119" s="210"/>
      <c r="V119" s="210">
        <f>VLOOKUP(C119,LF_LmpBlst!$A$8:$BF$736,58,FALSE)</f>
        <v>23.87</v>
      </c>
      <c r="W119" s="210"/>
      <c r="X119" s="210"/>
      <c r="Y119" s="210" t="s">
        <v>3773</v>
      </c>
      <c r="Z119" s="210" t="s">
        <v>3774</v>
      </c>
      <c r="AA119" s="210" t="s">
        <v>109</v>
      </c>
      <c r="AB119" s="210">
        <v>0</v>
      </c>
      <c r="AC119" s="204">
        <v>42005</v>
      </c>
      <c r="AD119" s="210"/>
      <c r="AE119" s="210" t="s">
        <v>3775</v>
      </c>
      <c r="AF119" s="210" t="s">
        <v>3776</v>
      </c>
      <c r="AG119" s="210" t="s">
        <v>3777</v>
      </c>
      <c r="AH119" s="210">
        <v>0</v>
      </c>
    </row>
    <row r="120" spans="1:34">
      <c r="A120" s="129"/>
      <c r="B120" s="210" t="s">
        <v>109</v>
      </c>
      <c r="C120" s="210" t="s">
        <v>2780</v>
      </c>
      <c r="D120" s="210" t="s">
        <v>3767</v>
      </c>
      <c r="E120" s="210" t="s">
        <v>1776</v>
      </c>
      <c r="F120" s="210" t="s">
        <v>1038</v>
      </c>
      <c r="G120" s="210" t="s">
        <v>3768</v>
      </c>
      <c r="H120" s="210" t="s">
        <v>3769</v>
      </c>
      <c r="I120" s="210" t="s">
        <v>3770</v>
      </c>
      <c r="J120" s="210" t="s">
        <v>3771</v>
      </c>
      <c r="K120" s="210" t="s">
        <v>109</v>
      </c>
      <c r="L120" s="210" t="s">
        <v>3778</v>
      </c>
      <c r="M120" s="210" t="s">
        <v>1091</v>
      </c>
      <c r="N120" s="210" t="str">
        <f t="shared" si="1"/>
        <v>LFLmpBlst-T8-48in-25w+El-IS-NLO(27w)</v>
      </c>
      <c r="O120" s="210" t="s">
        <v>109</v>
      </c>
      <c r="P120" s="210" t="s">
        <v>109</v>
      </c>
      <c r="Q120" s="210" t="s">
        <v>109</v>
      </c>
      <c r="R120" s="210" t="s">
        <v>109</v>
      </c>
      <c r="S120" s="210" t="s">
        <v>3772</v>
      </c>
      <c r="T120" s="210"/>
      <c r="U120" s="210"/>
      <c r="V120" s="210">
        <f>VLOOKUP(C120,LF_LmpBlst!$A$8:$BF$736,58,FALSE)</f>
        <v>23.87</v>
      </c>
      <c r="W120" s="210"/>
      <c r="X120" s="210"/>
      <c r="Y120" s="210" t="s">
        <v>3773</v>
      </c>
      <c r="Z120" s="210" t="s">
        <v>3774</v>
      </c>
      <c r="AA120" s="210" t="s">
        <v>109</v>
      </c>
      <c r="AB120" s="210">
        <v>0</v>
      </c>
      <c r="AC120" s="204">
        <v>42005</v>
      </c>
      <c r="AD120" s="210"/>
      <c r="AE120" s="210" t="s">
        <v>3775</v>
      </c>
      <c r="AF120" s="210" t="s">
        <v>3776</v>
      </c>
      <c r="AG120" s="210" t="s">
        <v>3777</v>
      </c>
      <c r="AH120" s="210">
        <v>0</v>
      </c>
    </row>
    <row r="121" spans="1:34">
      <c r="A121" s="129"/>
      <c r="B121" s="210" t="s">
        <v>109</v>
      </c>
      <c r="C121" s="210" t="s">
        <v>2782</v>
      </c>
      <c r="D121" s="210" t="s">
        <v>3767</v>
      </c>
      <c r="E121" s="210" t="s">
        <v>1776</v>
      </c>
      <c r="F121" s="210" t="s">
        <v>1038</v>
      </c>
      <c r="G121" s="210" t="s">
        <v>3768</v>
      </c>
      <c r="H121" s="210" t="s">
        <v>3769</v>
      </c>
      <c r="I121" s="210" t="s">
        <v>3770</v>
      </c>
      <c r="J121" s="210" t="s">
        <v>3771</v>
      </c>
      <c r="K121" s="210" t="s">
        <v>109</v>
      </c>
      <c r="L121" s="210" t="s">
        <v>3778</v>
      </c>
      <c r="M121" s="210" t="s">
        <v>1091</v>
      </c>
      <c r="N121" s="210" t="str">
        <f t="shared" si="1"/>
        <v>LFLmpBlst-T8-48in-25w+El-IS-NLO(28w)</v>
      </c>
      <c r="O121" s="210" t="s">
        <v>109</v>
      </c>
      <c r="P121" s="210" t="s">
        <v>109</v>
      </c>
      <c r="Q121" s="210" t="s">
        <v>109</v>
      </c>
      <c r="R121" s="210" t="s">
        <v>109</v>
      </c>
      <c r="S121" s="210" t="s">
        <v>3772</v>
      </c>
      <c r="T121" s="210"/>
      <c r="U121" s="210"/>
      <c r="V121" s="210">
        <f>VLOOKUP(C121,LF_LmpBlst!$A$8:$BF$736,58,FALSE)</f>
        <v>15.03</v>
      </c>
      <c r="W121" s="210"/>
      <c r="X121" s="210"/>
      <c r="Y121" s="210" t="s">
        <v>3773</v>
      </c>
      <c r="Z121" s="210" t="s">
        <v>3774</v>
      </c>
      <c r="AA121" s="210" t="s">
        <v>109</v>
      </c>
      <c r="AB121" s="210">
        <v>0</v>
      </c>
      <c r="AC121" s="204">
        <v>42005</v>
      </c>
      <c r="AD121" s="210"/>
      <c r="AE121" s="210" t="s">
        <v>3775</v>
      </c>
      <c r="AF121" s="210" t="s">
        <v>3776</v>
      </c>
      <c r="AG121" s="210" t="s">
        <v>3777</v>
      </c>
      <c r="AH121" s="210">
        <v>0</v>
      </c>
    </row>
    <row r="122" spans="1:34">
      <c r="A122" s="129"/>
      <c r="B122" s="210" t="s">
        <v>109</v>
      </c>
      <c r="C122" s="210" t="s">
        <v>2784</v>
      </c>
      <c r="D122" s="210" t="s">
        <v>3767</v>
      </c>
      <c r="E122" s="210" t="s">
        <v>1776</v>
      </c>
      <c r="F122" s="210" t="s">
        <v>1038</v>
      </c>
      <c r="G122" s="210" t="s">
        <v>3768</v>
      </c>
      <c r="H122" s="210" t="s">
        <v>3769</v>
      </c>
      <c r="I122" s="210" t="s">
        <v>3770</v>
      </c>
      <c r="J122" s="210" t="s">
        <v>3771</v>
      </c>
      <c r="K122" s="210" t="s">
        <v>109</v>
      </c>
      <c r="L122" s="210" t="s">
        <v>3778</v>
      </c>
      <c r="M122" s="210" t="s">
        <v>1091</v>
      </c>
      <c r="N122" s="210" t="str">
        <f t="shared" si="1"/>
        <v>LFLmpBlst-T8-48in-25w+El-IS-NLO(45w)</v>
      </c>
      <c r="O122" s="210" t="s">
        <v>109</v>
      </c>
      <c r="P122" s="210" t="s">
        <v>109</v>
      </c>
      <c r="Q122" s="210" t="s">
        <v>109</v>
      </c>
      <c r="R122" s="210" t="s">
        <v>109</v>
      </c>
      <c r="S122" s="210" t="s">
        <v>3772</v>
      </c>
      <c r="T122" s="210"/>
      <c r="U122" s="210"/>
      <c r="V122" s="210">
        <f>VLOOKUP(C122,LF_LmpBlst!$A$8:$BF$736,58,FALSE)</f>
        <v>35.950000000000003</v>
      </c>
      <c r="W122" s="210"/>
      <c r="X122" s="210"/>
      <c r="Y122" s="210" t="s">
        <v>3773</v>
      </c>
      <c r="Z122" s="210" t="s">
        <v>3774</v>
      </c>
      <c r="AA122" s="210" t="s">
        <v>109</v>
      </c>
      <c r="AB122" s="210">
        <v>0</v>
      </c>
      <c r="AC122" s="204">
        <v>42005</v>
      </c>
      <c r="AD122" s="210"/>
      <c r="AE122" s="210" t="s">
        <v>3775</v>
      </c>
      <c r="AF122" s="210" t="s">
        <v>3776</v>
      </c>
      <c r="AG122" s="210" t="s">
        <v>3777</v>
      </c>
      <c r="AH122" s="210">
        <v>0</v>
      </c>
    </row>
    <row r="123" spans="1:34">
      <c r="A123" s="129"/>
      <c r="B123" s="210" t="s">
        <v>109</v>
      </c>
      <c r="C123" s="210" t="s">
        <v>2786</v>
      </c>
      <c r="D123" s="210" t="s">
        <v>3767</v>
      </c>
      <c r="E123" s="210" t="s">
        <v>1776</v>
      </c>
      <c r="F123" s="210" t="s">
        <v>1038</v>
      </c>
      <c r="G123" s="210" t="s">
        <v>3768</v>
      </c>
      <c r="H123" s="210" t="s">
        <v>3769</v>
      </c>
      <c r="I123" s="210" t="s">
        <v>3770</v>
      </c>
      <c r="J123" s="210" t="s">
        <v>3771</v>
      </c>
      <c r="K123" s="210" t="s">
        <v>109</v>
      </c>
      <c r="L123" s="210" t="s">
        <v>3778</v>
      </c>
      <c r="M123" s="210" t="s">
        <v>1091</v>
      </c>
      <c r="N123" s="210" t="str">
        <f t="shared" si="1"/>
        <v>LFLmpBlst-T8-48in-25w+El-IS-NLO(67w)</v>
      </c>
      <c r="O123" s="210" t="s">
        <v>109</v>
      </c>
      <c r="P123" s="210" t="s">
        <v>109</v>
      </c>
      <c r="Q123" s="210" t="s">
        <v>109</v>
      </c>
      <c r="R123" s="210" t="s">
        <v>109</v>
      </c>
      <c r="S123" s="210" t="s">
        <v>3772</v>
      </c>
      <c r="T123" s="210"/>
      <c r="U123" s="210"/>
      <c r="V123" s="210">
        <f>VLOOKUP(C123,LF_LmpBlst!$A$8:$BF$736,58,FALSE)</f>
        <v>59.82</v>
      </c>
      <c r="W123" s="210"/>
      <c r="X123" s="210"/>
      <c r="Y123" s="210" t="s">
        <v>3773</v>
      </c>
      <c r="Z123" s="210" t="s">
        <v>3774</v>
      </c>
      <c r="AA123" s="210" t="s">
        <v>109</v>
      </c>
      <c r="AB123" s="210">
        <v>0</v>
      </c>
      <c r="AC123" s="204">
        <v>42005</v>
      </c>
      <c r="AD123" s="210"/>
      <c r="AE123" s="210" t="s">
        <v>3775</v>
      </c>
      <c r="AF123" s="210" t="s">
        <v>3776</v>
      </c>
      <c r="AG123" s="210" t="s">
        <v>3777</v>
      </c>
      <c r="AH123" s="210">
        <v>0</v>
      </c>
    </row>
    <row r="124" spans="1:34">
      <c r="A124" s="129"/>
      <c r="B124" s="210" t="s">
        <v>109</v>
      </c>
      <c r="C124" s="210" t="s">
        <v>2788</v>
      </c>
      <c r="D124" s="210" t="s">
        <v>3767</v>
      </c>
      <c r="E124" s="210" t="s">
        <v>1776</v>
      </c>
      <c r="F124" s="210" t="s">
        <v>1038</v>
      </c>
      <c r="G124" s="210" t="s">
        <v>3768</v>
      </c>
      <c r="H124" s="210" t="s">
        <v>3769</v>
      </c>
      <c r="I124" s="210" t="s">
        <v>3770</v>
      </c>
      <c r="J124" s="210" t="s">
        <v>3771</v>
      </c>
      <c r="K124" s="210" t="s">
        <v>109</v>
      </c>
      <c r="L124" s="210" t="s">
        <v>3778</v>
      </c>
      <c r="M124" s="210" t="s">
        <v>1091</v>
      </c>
      <c r="N124" s="210" t="str">
        <f t="shared" si="1"/>
        <v>LFLmpBlst-T8-48in-25w+El-IS-NLO(68w)</v>
      </c>
      <c r="O124" s="210" t="s">
        <v>109</v>
      </c>
      <c r="P124" s="210" t="s">
        <v>109</v>
      </c>
      <c r="Q124" s="210" t="s">
        <v>109</v>
      </c>
      <c r="R124" s="210" t="s">
        <v>109</v>
      </c>
      <c r="S124" s="210" t="s">
        <v>3772</v>
      </c>
      <c r="T124" s="210"/>
      <c r="U124" s="210"/>
      <c r="V124" s="210">
        <f>VLOOKUP(C124,LF_LmpBlst!$A$8:$BF$736,58,FALSE)</f>
        <v>48.04</v>
      </c>
      <c r="W124" s="210"/>
      <c r="X124" s="210"/>
      <c r="Y124" s="210" t="s">
        <v>3773</v>
      </c>
      <c r="Z124" s="210" t="s">
        <v>3774</v>
      </c>
      <c r="AA124" s="210" t="s">
        <v>109</v>
      </c>
      <c r="AB124" s="210">
        <v>0</v>
      </c>
      <c r="AC124" s="204">
        <v>42005</v>
      </c>
      <c r="AD124" s="210"/>
      <c r="AE124" s="210" t="s">
        <v>3775</v>
      </c>
      <c r="AF124" s="210" t="s">
        <v>3776</v>
      </c>
      <c r="AG124" s="210" t="s">
        <v>3777</v>
      </c>
      <c r="AH124" s="210">
        <v>0</v>
      </c>
    </row>
    <row r="125" spans="1:34">
      <c r="A125" s="129"/>
      <c r="B125" s="210" t="s">
        <v>109</v>
      </c>
      <c r="C125" s="210" t="s">
        <v>2790</v>
      </c>
      <c r="D125" s="210" t="s">
        <v>3767</v>
      </c>
      <c r="E125" s="210" t="s">
        <v>1776</v>
      </c>
      <c r="F125" s="210" t="s">
        <v>1038</v>
      </c>
      <c r="G125" s="210" t="s">
        <v>3768</v>
      </c>
      <c r="H125" s="210" t="s">
        <v>3769</v>
      </c>
      <c r="I125" s="210" t="s">
        <v>3770</v>
      </c>
      <c r="J125" s="210" t="s">
        <v>3771</v>
      </c>
      <c r="K125" s="210" t="s">
        <v>109</v>
      </c>
      <c r="L125" s="210" t="s">
        <v>3778</v>
      </c>
      <c r="M125" s="210" t="s">
        <v>1091</v>
      </c>
      <c r="N125" s="210" t="str">
        <f t="shared" si="1"/>
        <v>LFLmpBlst-T8-48in-25w+El-IS-NLO(87w)</v>
      </c>
      <c r="O125" s="210" t="s">
        <v>109</v>
      </c>
      <c r="P125" s="210" t="s">
        <v>109</v>
      </c>
      <c r="Q125" s="210" t="s">
        <v>109</v>
      </c>
      <c r="R125" s="210" t="s">
        <v>109</v>
      </c>
      <c r="S125" s="210" t="s">
        <v>3772</v>
      </c>
      <c r="T125" s="210"/>
      <c r="U125" s="210"/>
      <c r="V125" s="210">
        <f>VLOOKUP(C125,LF_LmpBlst!$A$8:$BF$736,58,FALSE)</f>
        <v>60.12</v>
      </c>
      <c r="W125" s="210"/>
      <c r="X125" s="210"/>
      <c r="Y125" s="210" t="s">
        <v>3773</v>
      </c>
      <c r="Z125" s="210" t="s">
        <v>3774</v>
      </c>
      <c r="AA125" s="210" t="s">
        <v>109</v>
      </c>
      <c r="AB125" s="210">
        <v>0</v>
      </c>
      <c r="AC125" s="204">
        <v>42005</v>
      </c>
      <c r="AD125" s="210"/>
      <c r="AE125" s="210" t="s">
        <v>3775</v>
      </c>
      <c r="AF125" s="210" t="s">
        <v>3776</v>
      </c>
      <c r="AG125" s="210" t="s">
        <v>3777</v>
      </c>
      <c r="AH125" s="210">
        <v>0</v>
      </c>
    </row>
    <row r="126" spans="1:34">
      <c r="A126" s="129"/>
      <c r="B126" s="210" t="s">
        <v>109</v>
      </c>
      <c r="C126" s="210" t="s">
        <v>2792</v>
      </c>
      <c r="D126" s="210" t="s">
        <v>3767</v>
      </c>
      <c r="E126" s="210" t="s">
        <v>1776</v>
      </c>
      <c r="F126" s="210" t="s">
        <v>1038</v>
      </c>
      <c r="G126" s="210" t="s">
        <v>3768</v>
      </c>
      <c r="H126" s="210" t="s">
        <v>3769</v>
      </c>
      <c r="I126" s="210" t="s">
        <v>3770</v>
      </c>
      <c r="J126" s="210" t="s">
        <v>3771</v>
      </c>
      <c r="K126" s="210" t="s">
        <v>109</v>
      </c>
      <c r="L126" s="210" t="s">
        <v>3778</v>
      </c>
      <c r="M126" s="210" t="s">
        <v>1091</v>
      </c>
      <c r="N126" s="210" t="str">
        <f t="shared" si="1"/>
        <v>LFLmpBlst-T8-48in-25w+El-IS-NLO(88w)</v>
      </c>
      <c r="O126" s="210" t="s">
        <v>109</v>
      </c>
      <c r="P126" s="210" t="s">
        <v>109</v>
      </c>
      <c r="Q126" s="210" t="s">
        <v>109</v>
      </c>
      <c r="R126" s="210" t="s">
        <v>109</v>
      </c>
      <c r="S126" s="210" t="s">
        <v>3772</v>
      </c>
      <c r="T126" s="210"/>
      <c r="U126" s="210"/>
      <c r="V126" s="210">
        <f>VLOOKUP(C126,LF_LmpBlst!$A$8:$BF$736,58,FALSE)</f>
        <v>71.900000000000006</v>
      </c>
      <c r="W126" s="210"/>
      <c r="X126" s="210"/>
      <c r="Y126" s="210" t="s">
        <v>3773</v>
      </c>
      <c r="Z126" s="210" t="s">
        <v>3774</v>
      </c>
      <c r="AA126" s="210" t="s">
        <v>109</v>
      </c>
      <c r="AB126" s="210">
        <v>0</v>
      </c>
      <c r="AC126" s="204">
        <v>42005</v>
      </c>
      <c r="AD126" s="210"/>
      <c r="AE126" s="210" t="s">
        <v>3775</v>
      </c>
      <c r="AF126" s="210" t="s">
        <v>3776</v>
      </c>
      <c r="AG126" s="210" t="s">
        <v>3777</v>
      </c>
      <c r="AH126" s="210">
        <v>0</v>
      </c>
    </row>
    <row r="127" spans="1:34">
      <c r="A127" s="129"/>
      <c r="B127" s="210" t="s">
        <v>109</v>
      </c>
      <c r="C127" s="210" t="s">
        <v>2794</v>
      </c>
      <c r="D127" s="210" t="s">
        <v>3767</v>
      </c>
      <c r="E127" s="210" t="s">
        <v>1776</v>
      </c>
      <c r="F127" s="210" t="s">
        <v>1038</v>
      </c>
      <c r="G127" s="210" t="s">
        <v>3768</v>
      </c>
      <c r="H127" s="210" t="s">
        <v>3769</v>
      </c>
      <c r="I127" s="210" t="s">
        <v>3770</v>
      </c>
      <c r="J127" s="210" t="s">
        <v>3771</v>
      </c>
      <c r="K127" s="210" t="s">
        <v>109</v>
      </c>
      <c r="L127" s="210" t="s">
        <v>3778</v>
      </c>
      <c r="M127" s="210" t="s">
        <v>1091</v>
      </c>
      <c r="N127" s="210" t="str">
        <f t="shared" si="1"/>
        <v>LFLmpBlst-T8-48in-25w+El-IS-NLO(90w)</v>
      </c>
      <c r="O127" s="210" t="s">
        <v>109</v>
      </c>
      <c r="P127" s="210" t="s">
        <v>109</v>
      </c>
      <c r="Q127" s="210" t="s">
        <v>109</v>
      </c>
      <c r="R127" s="210" t="s">
        <v>109</v>
      </c>
      <c r="S127" s="210" t="s">
        <v>3772</v>
      </c>
      <c r="T127" s="210"/>
      <c r="U127" s="210"/>
      <c r="V127" s="210">
        <f>VLOOKUP(C127,LF_LmpBlst!$A$8:$BF$736,58,FALSE)</f>
        <v>60.12</v>
      </c>
      <c r="W127" s="210"/>
      <c r="X127" s="210"/>
      <c r="Y127" s="210" t="s">
        <v>3773</v>
      </c>
      <c r="Z127" s="210" t="s">
        <v>3774</v>
      </c>
      <c r="AA127" s="210" t="s">
        <v>109</v>
      </c>
      <c r="AB127" s="210">
        <v>0</v>
      </c>
      <c r="AC127" s="204">
        <v>42005</v>
      </c>
      <c r="AD127" s="210"/>
      <c r="AE127" s="210" t="s">
        <v>3775</v>
      </c>
      <c r="AF127" s="210" t="s">
        <v>3776</v>
      </c>
      <c r="AG127" s="210" t="s">
        <v>3777</v>
      </c>
      <c r="AH127" s="210">
        <v>0</v>
      </c>
    </row>
    <row r="128" spans="1:34">
      <c r="A128" s="129"/>
      <c r="B128" s="210" t="s">
        <v>109</v>
      </c>
      <c r="C128" s="210" t="s">
        <v>2796</v>
      </c>
      <c r="D128" s="210" t="s">
        <v>3767</v>
      </c>
      <c r="E128" s="210" t="s">
        <v>1776</v>
      </c>
      <c r="F128" s="210" t="s">
        <v>1038</v>
      </c>
      <c r="G128" s="210" t="s">
        <v>3768</v>
      </c>
      <c r="H128" s="210" t="s">
        <v>3769</v>
      </c>
      <c r="I128" s="210" t="s">
        <v>3770</v>
      </c>
      <c r="J128" s="210" t="s">
        <v>3771</v>
      </c>
      <c r="K128" s="210" t="s">
        <v>109</v>
      </c>
      <c r="L128" s="210" t="s">
        <v>3778</v>
      </c>
      <c r="M128" s="210" t="s">
        <v>1091</v>
      </c>
      <c r="N128" s="210" t="str">
        <f t="shared" si="1"/>
        <v>LFLmpBlst-T8-48in-25w+El-IS-RLO-1(58w)</v>
      </c>
      <c r="O128" s="210" t="s">
        <v>109</v>
      </c>
      <c r="P128" s="210" t="s">
        <v>109</v>
      </c>
      <c r="Q128" s="210" t="s">
        <v>109</v>
      </c>
      <c r="R128" s="210" t="s">
        <v>109</v>
      </c>
      <c r="S128" s="210" t="s">
        <v>3772</v>
      </c>
      <c r="T128" s="210"/>
      <c r="U128" s="210"/>
      <c r="V128" s="210">
        <f>VLOOKUP(C128,LF_LmpBlst!$A$8:$BF$736,58,FALSE)</f>
        <v>48.04</v>
      </c>
      <c r="W128" s="210"/>
      <c r="X128" s="210"/>
      <c r="Y128" s="210" t="s">
        <v>3773</v>
      </c>
      <c r="Z128" s="210" t="s">
        <v>3774</v>
      </c>
      <c r="AA128" s="210" t="s">
        <v>109</v>
      </c>
      <c r="AB128" s="210">
        <v>0</v>
      </c>
      <c r="AC128" s="204">
        <v>42005</v>
      </c>
      <c r="AD128" s="210"/>
      <c r="AE128" s="210" t="s">
        <v>3775</v>
      </c>
      <c r="AF128" s="210" t="s">
        <v>3776</v>
      </c>
      <c r="AG128" s="210" t="s">
        <v>3777</v>
      </c>
      <c r="AH128" s="210">
        <v>0</v>
      </c>
    </row>
    <row r="129" spans="1:34">
      <c r="A129" s="129"/>
      <c r="B129" s="210" t="s">
        <v>109</v>
      </c>
      <c r="C129" s="210" t="s">
        <v>2798</v>
      </c>
      <c r="D129" s="210" t="s">
        <v>3767</v>
      </c>
      <c r="E129" s="210" t="s">
        <v>1776</v>
      </c>
      <c r="F129" s="210" t="s">
        <v>1038</v>
      </c>
      <c r="G129" s="210" t="s">
        <v>3768</v>
      </c>
      <c r="H129" s="210" t="s">
        <v>3769</v>
      </c>
      <c r="I129" s="210" t="s">
        <v>3770</v>
      </c>
      <c r="J129" s="210" t="s">
        <v>3771</v>
      </c>
      <c r="K129" s="210" t="s">
        <v>109</v>
      </c>
      <c r="L129" s="210" t="s">
        <v>3778</v>
      </c>
      <c r="M129" s="210" t="s">
        <v>1091</v>
      </c>
      <c r="N129" s="210" t="str">
        <f t="shared" ref="N129:N192" si="2">IF(LEFT(C129,3)="Std","",C129)</f>
        <v>LFLmpBlst-T8-48in-25w+El-IS-RLO-1(76w)</v>
      </c>
      <c r="O129" s="210" t="s">
        <v>109</v>
      </c>
      <c r="P129" s="210" t="s">
        <v>109</v>
      </c>
      <c r="Q129" s="210" t="s">
        <v>109</v>
      </c>
      <c r="R129" s="210" t="s">
        <v>109</v>
      </c>
      <c r="S129" s="210" t="s">
        <v>3772</v>
      </c>
      <c r="T129" s="210"/>
      <c r="U129" s="210"/>
      <c r="V129" s="210">
        <f>VLOOKUP(C129,LF_LmpBlst!$A$8:$BF$736,58,FALSE)</f>
        <v>60.12</v>
      </c>
      <c r="W129" s="210"/>
      <c r="X129" s="210"/>
      <c r="Y129" s="210" t="s">
        <v>3773</v>
      </c>
      <c r="Z129" s="210" t="s">
        <v>3774</v>
      </c>
      <c r="AA129" s="210" t="s">
        <v>109</v>
      </c>
      <c r="AB129" s="210">
        <v>0</v>
      </c>
      <c r="AC129" s="204">
        <v>42005</v>
      </c>
      <c r="AD129" s="210"/>
      <c r="AE129" s="210" t="s">
        <v>3775</v>
      </c>
      <c r="AF129" s="210" t="s">
        <v>3776</v>
      </c>
      <c r="AG129" s="210" t="s">
        <v>3777</v>
      </c>
      <c r="AH129" s="210">
        <v>0</v>
      </c>
    </row>
    <row r="130" spans="1:34">
      <c r="A130" s="129"/>
      <c r="B130" s="210" t="s">
        <v>109</v>
      </c>
      <c r="C130" s="210" t="s">
        <v>2800</v>
      </c>
      <c r="D130" s="210" t="s">
        <v>3767</v>
      </c>
      <c r="E130" s="210" t="s">
        <v>1776</v>
      </c>
      <c r="F130" s="210" t="s">
        <v>1038</v>
      </c>
      <c r="G130" s="210" t="s">
        <v>3768</v>
      </c>
      <c r="H130" s="210" t="s">
        <v>3769</v>
      </c>
      <c r="I130" s="210" t="s">
        <v>3770</v>
      </c>
      <c r="J130" s="210" t="s">
        <v>3771</v>
      </c>
      <c r="K130" s="210" t="s">
        <v>109</v>
      </c>
      <c r="L130" s="210" t="s">
        <v>3778</v>
      </c>
      <c r="M130" s="210" t="s">
        <v>1091</v>
      </c>
      <c r="N130" s="210" t="str">
        <f t="shared" si="2"/>
        <v>LFLmpBlst-T8-48in-25w+El-IS-RLO-2(58w)</v>
      </c>
      <c r="O130" s="210" t="s">
        <v>109</v>
      </c>
      <c r="P130" s="210" t="s">
        <v>109</v>
      </c>
      <c r="Q130" s="210" t="s">
        <v>109</v>
      </c>
      <c r="R130" s="210" t="s">
        <v>109</v>
      </c>
      <c r="S130" s="210" t="s">
        <v>3772</v>
      </c>
      <c r="T130" s="210"/>
      <c r="U130" s="210"/>
      <c r="V130" s="210">
        <f>VLOOKUP(C130,LF_LmpBlst!$A$8:$BF$736,58,FALSE)</f>
        <v>59.82</v>
      </c>
      <c r="W130" s="210"/>
      <c r="X130" s="210"/>
      <c r="Y130" s="210" t="s">
        <v>3773</v>
      </c>
      <c r="Z130" s="210" t="s">
        <v>3774</v>
      </c>
      <c r="AA130" s="210" t="s">
        <v>109</v>
      </c>
      <c r="AB130" s="210">
        <v>0</v>
      </c>
      <c r="AC130" s="204">
        <v>42005</v>
      </c>
      <c r="AD130" s="210"/>
      <c r="AE130" s="210" t="s">
        <v>3775</v>
      </c>
      <c r="AF130" s="210" t="s">
        <v>3776</v>
      </c>
      <c r="AG130" s="210" t="s">
        <v>3777</v>
      </c>
      <c r="AH130" s="210">
        <v>0</v>
      </c>
    </row>
    <row r="131" spans="1:34">
      <c r="A131" s="129"/>
      <c r="B131" s="210" t="s">
        <v>109</v>
      </c>
      <c r="C131" s="210" t="s">
        <v>2802</v>
      </c>
      <c r="D131" s="210" t="s">
        <v>3767</v>
      </c>
      <c r="E131" s="210" t="s">
        <v>1776</v>
      </c>
      <c r="F131" s="210" t="s">
        <v>1038</v>
      </c>
      <c r="G131" s="210" t="s">
        <v>3768</v>
      </c>
      <c r="H131" s="210" t="s">
        <v>3769</v>
      </c>
      <c r="I131" s="210" t="s">
        <v>3770</v>
      </c>
      <c r="J131" s="210" t="s">
        <v>3771</v>
      </c>
      <c r="K131" s="210" t="s">
        <v>109</v>
      </c>
      <c r="L131" s="210" t="s">
        <v>3778</v>
      </c>
      <c r="M131" s="210" t="s">
        <v>1091</v>
      </c>
      <c r="N131" s="210" t="str">
        <f t="shared" si="2"/>
        <v>LFLmpBlst-T8-48in-25w+El-IS-RLO-2(76w)</v>
      </c>
      <c r="O131" s="210" t="s">
        <v>109</v>
      </c>
      <c r="P131" s="210" t="s">
        <v>109</v>
      </c>
      <c r="Q131" s="210" t="s">
        <v>109</v>
      </c>
      <c r="R131" s="210" t="s">
        <v>109</v>
      </c>
      <c r="S131" s="210" t="s">
        <v>3772</v>
      </c>
      <c r="T131" s="210"/>
      <c r="U131" s="210"/>
      <c r="V131" s="210">
        <f>VLOOKUP(C131,LF_LmpBlst!$A$8:$BF$736,58,FALSE)</f>
        <v>71.900000000000006</v>
      </c>
      <c r="W131" s="210"/>
      <c r="X131" s="210"/>
      <c r="Y131" s="210" t="s">
        <v>3773</v>
      </c>
      <c r="Z131" s="210" t="s">
        <v>3774</v>
      </c>
      <c r="AA131" s="210" t="s">
        <v>109</v>
      </c>
      <c r="AB131" s="210">
        <v>0</v>
      </c>
      <c r="AC131" s="204">
        <v>42005</v>
      </c>
      <c r="AD131" s="210"/>
      <c r="AE131" s="210" t="s">
        <v>3775</v>
      </c>
      <c r="AF131" s="210" t="s">
        <v>3776</v>
      </c>
      <c r="AG131" s="210" t="s">
        <v>3777</v>
      </c>
      <c r="AH131" s="210">
        <v>0</v>
      </c>
    </row>
    <row r="132" spans="1:34">
      <c r="A132" s="129"/>
      <c r="B132" s="210" t="s">
        <v>109</v>
      </c>
      <c r="C132" s="210" t="s">
        <v>2804</v>
      </c>
      <c r="D132" s="210" t="s">
        <v>3767</v>
      </c>
      <c r="E132" s="210" t="s">
        <v>1776</v>
      </c>
      <c r="F132" s="210" t="s">
        <v>1038</v>
      </c>
      <c r="G132" s="210" t="s">
        <v>3768</v>
      </c>
      <c r="H132" s="210" t="s">
        <v>3769</v>
      </c>
      <c r="I132" s="210" t="s">
        <v>3770</v>
      </c>
      <c r="J132" s="210" t="s">
        <v>3771</v>
      </c>
      <c r="K132" s="210" t="s">
        <v>109</v>
      </c>
      <c r="L132" s="210" t="s">
        <v>3778</v>
      </c>
      <c r="M132" s="210" t="s">
        <v>1091</v>
      </c>
      <c r="N132" s="210" t="str">
        <f t="shared" si="2"/>
        <v>LFLmpBlst-T8-48in-25w+El-IS-RLO(20w)</v>
      </c>
      <c r="O132" s="210" t="s">
        <v>109</v>
      </c>
      <c r="P132" s="210" t="s">
        <v>109</v>
      </c>
      <c r="Q132" s="210" t="s">
        <v>109</v>
      </c>
      <c r="R132" s="210" t="s">
        <v>109</v>
      </c>
      <c r="S132" s="210" t="s">
        <v>3772</v>
      </c>
      <c r="T132" s="210"/>
      <c r="U132" s="210"/>
      <c r="V132" s="210">
        <f>VLOOKUP(C132,LF_LmpBlst!$A$8:$BF$736,58,FALSE)</f>
        <v>23.87</v>
      </c>
      <c r="W132" s="210"/>
      <c r="X132" s="210"/>
      <c r="Y132" s="210" t="s">
        <v>3773</v>
      </c>
      <c r="Z132" s="210" t="s">
        <v>3774</v>
      </c>
      <c r="AA132" s="210" t="s">
        <v>109</v>
      </c>
      <c r="AB132" s="210">
        <v>0</v>
      </c>
      <c r="AC132" s="204">
        <v>42005</v>
      </c>
      <c r="AD132" s="210"/>
      <c r="AE132" s="210" t="s">
        <v>3775</v>
      </c>
      <c r="AF132" s="210" t="s">
        <v>3776</v>
      </c>
      <c r="AG132" s="210" t="s">
        <v>3777</v>
      </c>
      <c r="AH132" s="210">
        <v>0</v>
      </c>
    </row>
    <row r="133" spans="1:34">
      <c r="A133" s="129"/>
      <c r="B133" s="210" t="s">
        <v>109</v>
      </c>
      <c r="C133" s="210" t="s">
        <v>2806</v>
      </c>
      <c r="D133" s="210" t="s">
        <v>3767</v>
      </c>
      <c r="E133" s="210" t="s">
        <v>1776</v>
      </c>
      <c r="F133" s="210" t="s">
        <v>1038</v>
      </c>
      <c r="G133" s="210" t="s">
        <v>3768</v>
      </c>
      <c r="H133" s="210" t="s">
        <v>3769</v>
      </c>
      <c r="I133" s="210" t="s">
        <v>3770</v>
      </c>
      <c r="J133" s="210" t="s">
        <v>3771</v>
      </c>
      <c r="K133" s="210" t="s">
        <v>109</v>
      </c>
      <c r="L133" s="210" t="s">
        <v>3778</v>
      </c>
      <c r="M133" s="210" t="s">
        <v>1091</v>
      </c>
      <c r="N133" s="210" t="str">
        <f t="shared" si="2"/>
        <v>LFLmpBlst-T8-48in-25w+El-IS-RLO(22w)</v>
      </c>
      <c r="O133" s="210" t="s">
        <v>109</v>
      </c>
      <c r="P133" s="210" t="s">
        <v>109</v>
      </c>
      <c r="Q133" s="210" t="s">
        <v>109</v>
      </c>
      <c r="R133" s="210" t="s">
        <v>109</v>
      </c>
      <c r="S133" s="210" t="s">
        <v>3772</v>
      </c>
      <c r="T133" s="210"/>
      <c r="U133" s="210"/>
      <c r="V133" s="210">
        <f>VLOOKUP(C133,LF_LmpBlst!$A$8:$BF$736,58,FALSE)</f>
        <v>23.87</v>
      </c>
      <c r="W133" s="210"/>
      <c r="X133" s="210"/>
      <c r="Y133" s="210" t="s">
        <v>3773</v>
      </c>
      <c r="Z133" s="210" t="s">
        <v>3774</v>
      </c>
      <c r="AA133" s="210" t="s">
        <v>109</v>
      </c>
      <c r="AB133" s="210">
        <v>0</v>
      </c>
      <c r="AC133" s="204">
        <v>42005</v>
      </c>
      <c r="AD133" s="210"/>
      <c r="AE133" s="210" t="s">
        <v>3775</v>
      </c>
      <c r="AF133" s="210" t="s">
        <v>3776</v>
      </c>
      <c r="AG133" s="210" t="s">
        <v>3777</v>
      </c>
      <c r="AH133" s="210">
        <v>0</v>
      </c>
    </row>
    <row r="134" spans="1:34">
      <c r="A134" s="129"/>
      <c r="B134" s="210" t="s">
        <v>109</v>
      </c>
      <c r="C134" s="210" t="s">
        <v>2808</v>
      </c>
      <c r="D134" s="210" t="s">
        <v>3767</v>
      </c>
      <c r="E134" s="210" t="s">
        <v>1776</v>
      </c>
      <c r="F134" s="210" t="s">
        <v>1038</v>
      </c>
      <c r="G134" s="210" t="s">
        <v>3768</v>
      </c>
      <c r="H134" s="210" t="s">
        <v>3769</v>
      </c>
      <c r="I134" s="210" t="s">
        <v>3770</v>
      </c>
      <c r="J134" s="210" t="s">
        <v>3771</v>
      </c>
      <c r="K134" s="210" t="s">
        <v>109</v>
      </c>
      <c r="L134" s="210" t="s">
        <v>3778</v>
      </c>
      <c r="M134" s="210" t="s">
        <v>1091</v>
      </c>
      <c r="N134" s="210" t="str">
        <f t="shared" si="2"/>
        <v>LFLmpBlst-T8-48in-25w+El-IS-RLO(38w)</v>
      </c>
      <c r="O134" s="210" t="s">
        <v>109</v>
      </c>
      <c r="P134" s="210" t="s">
        <v>109</v>
      </c>
      <c r="Q134" s="210" t="s">
        <v>109</v>
      </c>
      <c r="R134" s="210" t="s">
        <v>109</v>
      </c>
      <c r="S134" s="210" t="s">
        <v>3772</v>
      </c>
      <c r="T134" s="210"/>
      <c r="U134" s="210"/>
      <c r="V134" s="210">
        <f>VLOOKUP(C134,LF_LmpBlst!$A$8:$BF$736,58,FALSE)</f>
        <v>35.950000000000003</v>
      </c>
      <c r="W134" s="210"/>
      <c r="X134" s="210"/>
      <c r="Y134" s="210" t="s">
        <v>3773</v>
      </c>
      <c r="Z134" s="210" t="s">
        <v>3774</v>
      </c>
      <c r="AA134" s="210" t="s">
        <v>109</v>
      </c>
      <c r="AB134" s="210">
        <v>0</v>
      </c>
      <c r="AC134" s="204">
        <v>42005</v>
      </c>
      <c r="AD134" s="210"/>
      <c r="AE134" s="210" t="s">
        <v>3775</v>
      </c>
      <c r="AF134" s="210" t="s">
        <v>3776</v>
      </c>
      <c r="AG134" s="210" t="s">
        <v>3777</v>
      </c>
      <c r="AH134" s="210">
        <v>0</v>
      </c>
    </row>
    <row r="135" spans="1:34">
      <c r="A135" s="129"/>
      <c r="B135" s="210" t="s">
        <v>109</v>
      </c>
      <c r="C135" s="210" t="s">
        <v>2810</v>
      </c>
      <c r="D135" s="210" t="s">
        <v>3767</v>
      </c>
      <c r="E135" s="210" t="s">
        <v>1776</v>
      </c>
      <c r="F135" s="210" t="s">
        <v>1038</v>
      </c>
      <c r="G135" s="210" t="s">
        <v>3768</v>
      </c>
      <c r="H135" s="210" t="s">
        <v>3769</v>
      </c>
      <c r="I135" s="210" t="s">
        <v>3770</v>
      </c>
      <c r="J135" s="210" t="s">
        <v>3771</v>
      </c>
      <c r="K135" s="210" t="s">
        <v>109</v>
      </c>
      <c r="L135" s="210" t="s">
        <v>3778</v>
      </c>
      <c r="M135" s="210" t="s">
        <v>1091</v>
      </c>
      <c r="N135" s="210" t="str">
        <f t="shared" si="2"/>
        <v>LFLmpBlst-T8-48in-25w+El-IS-RLO(44w)</v>
      </c>
      <c r="O135" s="210" t="s">
        <v>109</v>
      </c>
      <c r="P135" s="210" t="s">
        <v>109</v>
      </c>
      <c r="Q135" s="210" t="s">
        <v>109</v>
      </c>
      <c r="R135" s="210" t="s">
        <v>109</v>
      </c>
      <c r="S135" s="210" t="s">
        <v>3772</v>
      </c>
      <c r="T135" s="210"/>
      <c r="U135" s="210"/>
      <c r="V135" s="210">
        <f>VLOOKUP(C135,LF_LmpBlst!$A$8:$BF$736,58,FALSE)</f>
        <v>35.950000000000003</v>
      </c>
      <c r="W135" s="210"/>
      <c r="X135" s="210"/>
      <c r="Y135" s="210" t="s">
        <v>3773</v>
      </c>
      <c r="Z135" s="210" t="s">
        <v>3774</v>
      </c>
      <c r="AA135" s="210" t="s">
        <v>109</v>
      </c>
      <c r="AB135" s="210">
        <v>0</v>
      </c>
      <c r="AC135" s="204">
        <v>42005</v>
      </c>
      <c r="AD135" s="210"/>
      <c r="AE135" s="210" t="s">
        <v>3775</v>
      </c>
      <c r="AF135" s="210" t="s">
        <v>3776</v>
      </c>
      <c r="AG135" s="210" t="s">
        <v>3777</v>
      </c>
      <c r="AH135" s="210">
        <v>0</v>
      </c>
    </row>
    <row r="136" spans="1:34">
      <c r="A136" s="129"/>
      <c r="B136" s="210" t="s">
        <v>109</v>
      </c>
      <c r="C136" s="210" t="s">
        <v>2812</v>
      </c>
      <c r="D136" s="210" t="s">
        <v>3767</v>
      </c>
      <c r="E136" s="210" t="s">
        <v>1776</v>
      </c>
      <c r="F136" s="210" t="s">
        <v>1038</v>
      </c>
      <c r="G136" s="210" t="s">
        <v>3768</v>
      </c>
      <c r="H136" s="210" t="s">
        <v>3769</v>
      </c>
      <c r="I136" s="210" t="s">
        <v>3770</v>
      </c>
      <c r="J136" s="210" t="s">
        <v>3771</v>
      </c>
      <c r="K136" s="210" t="s">
        <v>109</v>
      </c>
      <c r="L136" s="210" t="s">
        <v>3778</v>
      </c>
      <c r="M136" s="210" t="s">
        <v>1091</v>
      </c>
      <c r="N136" s="210" t="str">
        <f t="shared" si="2"/>
        <v>LFLmpBlst-T8-48in-25w+El-IS-RLO(57w)</v>
      </c>
      <c r="O136" s="210" t="s">
        <v>109</v>
      </c>
      <c r="P136" s="210" t="s">
        <v>109</v>
      </c>
      <c r="Q136" s="210" t="s">
        <v>109</v>
      </c>
      <c r="R136" s="210" t="s">
        <v>109</v>
      </c>
      <c r="S136" s="210" t="s">
        <v>3772</v>
      </c>
      <c r="T136" s="210"/>
      <c r="U136" s="210"/>
      <c r="V136" s="210">
        <f>VLOOKUP(C136,LF_LmpBlst!$A$8:$BF$736,58,FALSE)</f>
        <v>53.93</v>
      </c>
      <c r="W136" s="210"/>
      <c r="X136" s="210"/>
      <c r="Y136" s="210" t="s">
        <v>3773</v>
      </c>
      <c r="Z136" s="210" t="s">
        <v>3774</v>
      </c>
      <c r="AA136" s="210" t="s">
        <v>109</v>
      </c>
      <c r="AB136" s="210">
        <v>0</v>
      </c>
      <c r="AC136" s="204">
        <v>42005</v>
      </c>
      <c r="AD136" s="210"/>
      <c r="AE136" s="210" t="s">
        <v>3775</v>
      </c>
      <c r="AF136" s="210" t="s">
        <v>3776</v>
      </c>
      <c r="AG136" s="210" t="s">
        <v>3777</v>
      </c>
      <c r="AH136" s="210">
        <v>0</v>
      </c>
    </row>
    <row r="137" spans="1:34">
      <c r="A137" s="129"/>
      <c r="B137" s="210" t="s">
        <v>109</v>
      </c>
      <c r="C137" s="210" t="s">
        <v>2814</v>
      </c>
      <c r="D137" s="210" t="s">
        <v>3767</v>
      </c>
      <c r="E137" s="210" t="s">
        <v>1776</v>
      </c>
      <c r="F137" s="210" t="s">
        <v>1038</v>
      </c>
      <c r="G137" s="210" t="s">
        <v>3768</v>
      </c>
      <c r="H137" s="210" t="s">
        <v>3769</v>
      </c>
      <c r="I137" s="210" t="s">
        <v>3770</v>
      </c>
      <c r="J137" s="210" t="s">
        <v>3771</v>
      </c>
      <c r="K137" s="210" t="s">
        <v>109</v>
      </c>
      <c r="L137" s="210" t="s">
        <v>3778</v>
      </c>
      <c r="M137" s="210" t="s">
        <v>1091</v>
      </c>
      <c r="N137" s="210" t="str">
        <f t="shared" si="2"/>
        <v>LFLmpBlst-T8-48in-25w+El-IS-RLO(66w)</v>
      </c>
      <c r="O137" s="210" t="s">
        <v>109</v>
      </c>
      <c r="P137" s="210" t="s">
        <v>109</v>
      </c>
      <c r="Q137" s="210" t="s">
        <v>109</v>
      </c>
      <c r="R137" s="210" t="s">
        <v>109</v>
      </c>
      <c r="S137" s="210" t="s">
        <v>3772</v>
      </c>
      <c r="T137" s="210"/>
      <c r="U137" s="210"/>
      <c r="V137" s="210">
        <f>VLOOKUP(C137,LF_LmpBlst!$A$8:$BF$736,58,FALSE)</f>
        <v>48.04</v>
      </c>
      <c r="W137" s="210"/>
      <c r="X137" s="210"/>
      <c r="Y137" s="210" t="s">
        <v>3773</v>
      </c>
      <c r="Z137" s="210" t="s">
        <v>3774</v>
      </c>
      <c r="AA137" s="210" t="s">
        <v>109</v>
      </c>
      <c r="AB137" s="210">
        <v>0</v>
      </c>
      <c r="AC137" s="204">
        <v>42005</v>
      </c>
      <c r="AD137" s="210"/>
      <c r="AE137" s="210" t="s">
        <v>3775</v>
      </c>
      <c r="AF137" s="210" t="s">
        <v>3776</v>
      </c>
      <c r="AG137" s="210" t="s">
        <v>3777</v>
      </c>
      <c r="AH137" s="210">
        <v>0</v>
      </c>
    </row>
    <row r="138" spans="1:34">
      <c r="A138" s="129"/>
      <c r="B138" s="210" t="s">
        <v>109</v>
      </c>
      <c r="C138" s="210" t="s">
        <v>2816</v>
      </c>
      <c r="D138" s="210" t="s">
        <v>3767</v>
      </c>
      <c r="E138" s="210" t="s">
        <v>1776</v>
      </c>
      <c r="F138" s="210" t="s">
        <v>1038</v>
      </c>
      <c r="G138" s="210" t="s">
        <v>3768</v>
      </c>
      <c r="H138" s="210" t="s">
        <v>3769</v>
      </c>
      <c r="I138" s="210" t="s">
        <v>3770</v>
      </c>
      <c r="J138" s="210" t="s">
        <v>3771</v>
      </c>
      <c r="K138" s="210" t="s">
        <v>109</v>
      </c>
      <c r="L138" s="210" t="s">
        <v>3778</v>
      </c>
      <c r="M138" s="210" t="s">
        <v>1091</v>
      </c>
      <c r="N138" s="210" t="str">
        <f t="shared" si="2"/>
        <v>LFLmpBlst-T8-48in-25w+El-IS-RLO(90w)</v>
      </c>
      <c r="O138" s="210" t="s">
        <v>109</v>
      </c>
      <c r="P138" s="210" t="s">
        <v>109</v>
      </c>
      <c r="Q138" s="210" t="s">
        <v>109</v>
      </c>
      <c r="R138" s="210" t="s">
        <v>109</v>
      </c>
      <c r="S138" s="210" t="s">
        <v>3772</v>
      </c>
      <c r="T138" s="210"/>
      <c r="U138" s="210"/>
      <c r="V138" s="210">
        <f>VLOOKUP(C138,LF_LmpBlst!$A$8:$BF$736,58,FALSE)</f>
        <v>60.12</v>
      </c>
      <c r="W138" s="210"/>
      <c r="X138" s="210"/>
      <c r="Y138" s="210" t="s">
        <v>3773</v>
      </c>
      <c r="Z138" s="210" t="s">
        <v>3774</v>
      </c>
      <c r="AA138" s="210" t="s">
        <v>109</v>
      </c>
      <c r="AB138" s="210">
        <v>0</v>
      </c>
      <c r="AC138" s="204">
        <v>42005</v>
      </c>
      <c r="AD138" s="210"/>
      <c r="AE138" s="210" t="s">
        <v>3775</v>
      </c>
      <c r="AF138" s="210" t="s">
        <v>3776</v>
      </c>
      <c r="AG138" s="210" t="s">
        <v>3777</v>
      </c>
      <c r="AH138" s="210">
        <v>0</v>
      </c>
    </row>
    <row r="139" spans="1:34">
      <c r="A139" s="129"/>
      <c r="B139" s="210" t="s">
        <v>109</v>
      </c>
      <c r="C139" s="210" t="s">
        <v>2818</v>
      </c>
      <c r="D139" s="210" t="s">
        <v>3767</v>
      </c>
      <c r="E139" s="210" t="s">
        <v>1776</v>
      </c>
      <c r="F139" s="210" t="s">
        <v>1038</v>
      </c>
      <c r="G139" s="210" t="s">
        <v>3768</v>
      </c>
      <c r="H139" s="210" t="s">
        <v>3769</v>
      </c>
      <c r="I139" s="210" t="s">
        <v>3770</v>
      </c>
      <c r="J139" s="210" t="s">
        <v>3771</v>
      </c>
      <c r="K139" s="210" t="s">
        <v>109</v>
      </c>
      <c r="L139" s="210" t="s">
        <v>3778</v>
      </c>
      <c r="M139" s="210" t="s">
        <v>1091</v>
      </c>
      <c r="N139" s="210" t="str">
        <f t="shared" si="2"/>
        <v>LFLmpBlst-T8-48in-25w+El-PS-HLO(116w)</v>
      </c>
      <c r="O139" s="210" t="s">
        <v>109</v>
      </c>
      <c r="P139" s="210" t="s">
        <v>109</v>
      </c>
      <c r="Q139" s="210" t="s">
        <v>109</v>
      </c>
      <c r="R139" s="210" t="s">
        <v>109</v>
      </c>
      <c r="S139" s="210" t="s">
        <v>3772</v>
      </c>
      <c r="T139" s="210"/>
      <c r="U139" s="210"/>
      <c r="V139" s="210">
        <f>VLOOKUP(C139,LF_LmpBlst!$A$8:$BF$736,58,FALSE)</f>
        <v>106.28</v>
      </c>
      <c r="W139" s="210"/>
      <c r="X139" s="210"/>
      <c r="Y139" s="210" t="s">
        <v>3773</v>
      </c>
      <c r="Z139" s="210" t="s">
        <v>3774</v>
      </c>
      <c r="AA139" s="210" t="s">
        <v>109</v>
      </c>
      <c r="AB139" s="210">
        <v>0</v>
      </c>
      <c r="AC139" s="204">
        <v>42005</v>
      </c>
      <c r="AD139" s="210"/>
      <c r="AE139" s="210" t="s">
        <v>3775</v>
      </c>
      <c r="AF139" s="210" t="s">
        <v>3776</v>
      </c>
      <c r="AG139" s="210" t="s">
        <v>3777</v>
      </c>
      <c r="AH139" s="210">
        <v>0</v>
      </c>
    </row>
    <row r="140" spans="1:34">
      <c r="A140" s="129"/>
      <c r="B140" s="210" t="s">
        <v>109</v>
      </c>
      <c r="C140" s="210" t="s">
        <v>2820</v>
      </c>
      <c r="D140" s="210" t="s">
        <v>3767</v>
      </c>
      <c r="E140" s="210" t="s">
        <v>1776</v>
      </c>
      <c r="F140" s="210" t="s">
        <v>1038</v>
      </c>
      <c r="G140" s="210" t="s">
        <v>3768</v>
      </c>
      <c r="H140" s="210" t="s">
        <v>3769</v>
      </c>
      <c r="I140" s="210" t="s">
        <v>3770</v>
      </c>
      <c r="J140" s="210" t="s">
        <v>3771</v>
      </c>
      <c r="K140" s="210" t="s">
        <v>109</v>
      </c>
      <c r="L140" s="210" t="s">
        <v>3778</v>
      </c>
      <c r="M140" s="210" t="s">
        <v>1091</v>
      </c>
      <c r="N140" s="210" t="str">
        <f t="shared" si="2"/>
        <v>LFLmpBlst-T8-48in-25w+El-PS-HLO(125w)</v>
      </c>
      <c r="O140" s="210" t="s">
        <v>109</v>
      </c>
      <c r="P140" s="210" t="s">
        <v>109</v>
      </c>
      <c r="Q140" s="210" t="s">
        <v>109</v>
      </c>
      <c r="R140" s="210" t="s">
        <v>109</v>
      </c>
      <c r="S140" s="210" t="s">
        <v>3772</v>
      </c>
      <c r="T140" s="210"/>
      <c r="U140" s="210"/>
      <c r="V140" s="210">
        <f>VLOOKUP(C140,LF_LmpBlst!$A$8:$BF$736,58,FALSE)</f>
        <v>77.31</v>
      </c>
      <c r="W140" s="210"/>
      <c r="X140" s="210"/>
      <c r="Y140" s="210" t="s">
        <v>3773</v>
      </c>
      <c r="Z140" s="210" t="s">
        <v>3774</v>
      </c>
      <c r="AA140" s="210" t="s">
        <v>109</v>
      </c>
      <c r="AB140" s="210">
        <v>0</v>
      </c>
      <c r="AC140" s="204">
        <v>42005</v>
      </c>
      <c r="AD140" s="210"/>
      <c r="AE140" s="210" t="s">
        <v>3775</v>
      </c>
      <c r="AF140" s="210" t="s">
        <v>3776</v>
      </c>
      <c r="AG140" s="210" t="s">
        <v>3777</v>
      </c>
      <c r="AH140" s="210">
        <v>0</v>
      </c>
    </row>
    <row r="141" spans="1:34">
      <c r="A141" s="129"/>
      <c r="B141" s="210" t="s">
        <v>109</v>
      </c>
      <c r="C141" s="210" t="s">
        <v>2822</v>
      </c>
      <c r="D141" s="210" t="s">
        <v>3767</v>
      </c>
      <c r="E141" s="210" t="s">
        <v>1776</v>
      </c>
      <c r="F141" s="210" t="s">
        <v>1038</v>
      </c>
      <c r="G141" s="210" t="s">
        <v>3768</v>
      </c>
      <c r="H141" s="210" t="s">
        <v>3769</v>
      </c>
      <c r="I141" s="210" t="s">
        <v>3770</v>
      </c>
      <c r="J141" s="210" t="s">
        <v>3771</v>
      </c>
      <c r="K141" s="210" t="s">
        <v>109</v>
      </c>
      <c r="L141" s="210" t="s">
        <v>3778</v>
      </c>
      <c r="M141" s="210" t="s">
        <v>1091</v>
      </c>
      <c r="N141" s="210" t="str">
        <f t="shared" si="2"/>
        <v>LFLmpBlst-T8-48in-25w+El-PS-HLO(34w)</v>
      </c>
      <c r="O141" s="210" t="s">
        <v>109</v>
      </c>
      <c r="P141" s="210" t="s">
        <v>109</v>
      </c>
      <c r="Q141" s="210" t="s">
        <v>109</v>
      </c>
      <c r="R141" s="210" t="s">
        <v>109</v>
      </c>
      <c r="S141" s="210" t="s">
        <v>3772</v>
      </c>
      <c r="T141" s="210"/>
      <c r="U141" s="210"/>
      <c r="V141" s="210">
        <f>VLOOKUP(C141,LF_LmpBlst!$A$8:$BF$736,58,FALSE)</f>
        <v>41.06</v>
      </c>
      <c r="W141" s="210"/>
      <c r="X141" s="210"/>
      <c r="Y141" s="210" t="s">
        <v>3773</v>
      </c>
      <c r="Z141" s="210" t="s">
        <v>3774</v>
      </c>
      <c r="AA141" s="210" t="s">
        <v>109</v>
      </c>
      <c r="AB141" s="210">
        <v>0</v>
      </c>
      <c r="AC141" s="204">
        <v>42005</v>
      </c>
      <c r="AD141" s="210"/>
      <c r="AE141" s="210" t="s">
        <v>3775</v>
      </c>
      <c r="AF141" s="210" t="s">
        <v>3776</v>
      </c>
      <c r="AG141" s="210" t="s">
        <v>3777</v>
      </c>
      <c r="AH141" s="210">
        <v>0</v>
      </c>
    </row>
    <row r="142" spans="1:34">
      <c r="A142" s="129"/>
      <c r="B142" s="210" t="s">
        <v>109</v>
      </c>
      <c r="C142" s="210" t="s">
        <v>2824</v>
      </c>
      <c r="D142" s="210" t="s">
        <v>3767</v>
      </c>
      <c r="E142" s="210" t="s">
        <v>1776</v>
      </c>
      <c r="F142" s="210" t="s">
        <v>1038</v>
      </c>
      <c r="G142" s="210" t="s">
        <v>3768</v>
      </c>
      <c r="H142" s="210" t="s">
        <v>3769</v>
      </c>
      <c r="I142" s="210" t="s">
        <v>3770</v>
      </c>
      <c r="J142" s="210" t="s">
        <v>3771</v>
      </c>
      <c r="K142" s="210" t="s">
        <v>109</v>
      </c>
      <c r="L142" s="210" t="s">
        <v>3778</v>
      </c>
      <c r="M142" s="210" t="s">
        <v>1091</v>
      </c>
      <c r="N142" s="210" t="str">
        <f t="shared" si="2"/>
        <v>LFLmpBlst-T8-48in-25w+El-PS-HLO(58w)</v>
      </c>
      <c r="O142" s="210" t="s">
        <v>109</v>
      </c>
      <c r="P142" s="210" t="s">
        <v>109</v>
      </c>
      <c r="Q142" s="210" t="s">
        <v>109</v>
      </c>
      <c r="R142" s="210" t="s">
        <v>109</v>
      </c>
      <c r="S142" s="210" t="s">
        <v>3772</v>
      </c>
      <c r="T142" s="210"/>
      <c r="U142" s="210"/>
      <c r="V142" s="210">
        <f>VLOOKUP(C142,LF_LmpBlst!$A$8:$BF$736,58,FALSE)</f>
        <v>53.14</v>
      </c>
      <c r="W142" s="210"/>
      <c r="X142" s="210"/>
      <c r="Y142" s="210" t="s">
        <v>3773</v>
      </c>
      <c r="Z142" s="210" t="s">
        <v>3774</v>
      </c>
      <c r="AA142" s="210" t="s">
        <v>109</v>
      </c>
      <c r="AB142" s="210">
        <v>0</v>
      </c>
      <c r="AC142" s="204">
        <v>42005</v>
      </c>
      <c r="AD142" s="210"/>
      <c r="AE142" s="210" t="s">
        <v>3775</v>
      </c>
      <c r="AF142" s="210" t="s">
        <v>3776</v>
      </c>
      <c r="AG142" s="210" t="s">
        <v>3777</v>
      </c>
      <c r="AH142" s="210">
        <v>0</v>
      </c>
    </row>
    <row r="143" spans="1:34">
      <c r="A143" s="129"/>
      <c r="B143" s="210" t="s">
        <v>109</v>
      </c>
      <c r="C143" s="210" t="s">
        <v>1122</v>
      </c>
      <c r="D143" s="210" t="s">
        <v>3767</v>
      </c>
      <c r="E143" s="210" t="s">
        <v>1776</v>
      </c>
      <c r="F143" s="210" t="s">
        <v>1038</v>
      </c>
      <c r="G143" s="210" t="s">
        <v>3768</v>
      </c>
      <c r="H143" s="210" t="s">
        <v>3769</v>
      </c>
      <c r="I143" s="210" t="s">
        <v>3770</v>
      </c>
      <c r="J143" s="210" t="s">
        <v>3771</v>
      </c>
      <c r="K143" s="210" t="s">
        <v>109</v>
      </c>
      <c r="L143" s="210" t="s">
        <v>3778</v>
      </c>
      <c r="M143" s="210" t="s">
        <v>1091</v>
      </c>
      <c r="N143" s="210" t="str">
        <f t="shared" si="2"/>
        <v>LFLmpBlst-T8-48in-25w+El-PS-HLO(87w)</v>
      </c>
      <c r="O143" s="210" t="s">
        <v>109</v>
      </c>
      <c r="P143" s="210" t="s">
        <v>109</v>
      </c>
      <c r="Q143" s="210" t="s">
        <v>109</v>
      </c>
      <c r="R143" s="210" t="s">
        <v>109</v>
      </c>
      <c r="S143" s="210" t="s">
        <v>3772</v>
      </c>
      <c r="T143" s="210"/>
      <c r="U143" s="210"/>
      <c r="V143" s="210">
        <f>VLOOKUP(C143,LF_LmpBlst!$A$8:$BF$736,58,FALSE)</f>
        <v>79.709999999999994</v>
      </c>
      <c r="W143" s="210"/>
      <c r="X143" s="210"/>
      <c r="Y143" s="210" t="s">
        <v>3773</v>
      </c>
      <c r="Z143" s="210" t="s">
        <v>3774</v>
      </c>
      <c r="AA143" s="210" t="s">
        <v>109</v>
      </c>
      <c r="AB143" s="210">
        <v>0</v>
      </c>
      <c r="AC143" s="204">
        <v>42005</v>
      </c>
      <c r="AD143" s="210"/>
      <c r="AE143" s="210" t="s">
        <v>3775</v>
      </c>
      <c r="AF143" s="210" t="s">
        <v>3776</v>
      </c>
      <c r="AG143" s="210" t="s">
        <v>3777</v>
      </c>
      <c r="AH143" s="210">
        <v>0</v>
      </c>
    </row>
    <row r="144" spans="1:34">
      <c r="A144" s="129"/>
      <c r="B144" s="210" t="s">
        <v>109</v>
      </c>
      <c r="C144" s="210" t="s">
        <v>2827</v>
      </c>
      <c r="D144" s="210" t="s">
        <v>3767</v>
      </c>
      <c r="E144" s="210" t="s">
        <v>1776</v>
      </c>
      <c r="F144" s="210" t="s">
        <v>1038</v>
      </c>
      <c r="G144" s="210" t="s">
        <v>3768</v>
      </c>
      <c r="H144" s="210" t="s">
        <v>3769</v>
      </c>
      <c r="I144" s="210" t="s">
        <v>3770</v>
      </c>
      <c r="J144" s="210" t="s">
        <v>3771</v>
      </c>
      <c r="K144" s="210" t="s">
        <v>109</v>
      </c>
      <c r="L144" s="210" t="s">
        <v>3778</v>
      </c>
      <c r="M144" s="210" t="s">
        <v>1091</v>
      </c>
      <c r="N144" s="210" t="str">
        <f t="shared" si="2"/>
        <v>LFLmpBlst-T8-48in-25w+El-PS-HLO(92w)</v>
      </c>
      <c r="O144" s="210" t="s">
        <v>109</v>
      </c>
      <c r="P144" s="210" t="s">
        <v>109</v>
      </c>
      <c r="Q144" s="210" t="s">
        <v>109</v>
      </c>
      <c r="R144" s="210" t="s">
        <v>109</v>
      </c>
      <c r="S144" s="210" t="s">
        <v>3772</v>
      </c>
      <c r="T144" s="210"/>
      <c r="U144" s="210"/>
      <c r="V144" s="210">
        <f>VLOOKUP(C144,LF_LmpBlst!$A$8:$BF$736,58,FALSE)</f>
        <v>94.2</v>
      </c>
      <c r="W144" s="210"/>
      <c r="X144" s="210"/>
      <c r="Y144" s="210" t="s">
        <v>3773</v>
      </c>
      <c r="Z144" s="210" t="s">
        <v>3774</v>
      </c>
      <c r="AA144" s="210" t="s">
        <v>109</v>
      </c>
      <c r="AB144" s="210">
        <v>0</v>
      </c>
      <c r="AC144" s="204">
        <v>42005</v>
      </c>
      <c r="AD144" s="210"/>
      <c r="AE144" s="210" t="s">
        <v>3775</v>
      </c>
      <c r="AF144" s="210" t="s">
        <v>3776</v>
      </c>
      <c r="AG144" s="210" t="s">
        <v>3777</v>
      </c>
      <c r="AH144" s="210">
        <v>0</v>
      </c>
    </row>
    <row r="145" spans="1:34">
      <c r="A145" s="129"/>
      <c r="B145" s="210" t="s">
        <v>109</v>
      </c>
      <c r="C145" s="210" t="s">
        <v>2829</v>
      </c>
      <c r="D145" s="210" t="s">
        <v>3767</v>
      </c>
      <c r="E145" s="210" t="s">
        <v>1776</v>
      </c>
      <c r="F145" s="210" t="s">
        <v>1038</v>
      </c>
      <c r="G145" s="210" t="s">
        <v>3768</v>
      </c>
      <c r="H145" s="210" t="s">
        <v>3769</v>
      </c>
      <c r="I145" s="210" t="s">
        <v>3770</v>
      </c>
      <c r="J145" s="210" t="s">
        <v>3771</v>
      </c>
      <c r="K145" s="210" t="s">
        <v>109</v>
      </c>
      <c r="L145" s="210" t="s">
        <v>3778</v>
      </c>
      <c r="M145" s="210" t="s">
        <v>1091</v>
      </c>
      <c r="N145" s="210" t="str">
        <f t="shared" si="2"/>
        <v>LFLmpBlst-T8-48in-25w+El-PS-NLO-1(66w)</v>
      </c>
      <c r="O145" s="210" t="s">
        <v>109</v>
      </c>
      <c r="P145" s="210" t="s">
        <v>109</v>
      </c>
      <c r="Q145" s="210" t="s">
        <v>109</v>
      </c>
      <c r="R145" s="210" t="s">
        <v>109</v>
      </c>
      <c r="S145" s="210" t="s">
        <v>3772</v>
      </c>
      <c r="T145" s="210"/>
      <c r="U145" s="210"/>
      <c r="V145" s="210">
        <f>VLOOKUP(C145,LF_LmpBlst!$A$8:$BF$736,58,FALSE)</f>
        <v>65.23</v>
      </c>
      <c r="W145" s="210"/>
      <c r="X145" s="210"/>
      <c r="Y145" s="210" t="s">
        <v>3773</v>
      </c>
      <c r="Z145" s="210" t="s">
        <v>3774</v>
      </c>
      <c r="AA145" s="210" t="s">
        <v>109</v>
      </c>
      <c r="AB145" s="210">
        <v>0</v>
      </c>
      <c r="AC145" s="204">
        <v>42005</v>
      </c>
      <c r="AD145" s="210"/>
      <c r="AE145" s="210" t="s">
        <v>3775</v>
      </c>
      <c r="AF145" s="210" t="s">
        <v>3776</v>
      </c>
      <c r="AG145" s="210" t="s">
        <v>3777</v>
      </c>
      <c r="AH145" s="210">
        <v>0</v>
      </c>
    </row>
    <row r="146" spans="1:34">
      <c r="A146" s="129"/>
      <c r="B146" s="210" t="s">
        <v>109</v>
      </c>
      <c r="C146" s="210" t="s">
        <v>1123</v>
      </c>
      <c r="D146" s="210" t="s">
        <v>3767</v>
      </c>
      <c r="E146" s="210" t="s">
        <v>1776</v>
      </c>
      <c r="F146" s="210" t="s">
        <v>1038</v>
      </c>
      <c r="G146" s="210" t="s">
        <v>3768</v>
      </c>
      <c r="H146" s="210" t="s">
        <v>3769</v>
      </c>
      <c r="I146" s="210" t="s">
        <v>3770</v>
      </c>
      <c r="J146" s="210" t="s">
        <v>3771</v>
      </c>
      <c r="K146" s="210" t="s">
        <v>109</v>
      </c>
      <c r="L146" s="210" t="s">
        <v>3778</v>
      </c>
      <c r="M146" s="210" t="s">
        <v>1091</v>
      </c>
      <c r="N146" s="210" t="str">
        <f t="shared" si="2"/>
        <v>LFLmpBlst-T8-48in-25w+El-PS-NLO-2(66w)</v>
      </c>
      <c r="O146" s="210" t="s">
        <v>109</v>
      </c>
      <c r="P146" s="210" t="s">
        <v>109</v>
      </c>
      <c r="Q146" s="210" t="s">
        <v>109</v>
      </c>
      <c r="R146" s="210" t="s">
        <v>109</v>
      </c>
      <c r="S146" s="210" t="s">
        <v>3772</v>
      </c>
      <c r="T146" s="210"/>
      <c r="U146" s="210"/>
      <c r="V146" s="210">
        <f>VLOOKUP(C146,LF_LmpBlst!$A$8:$BF$736,58,FALSE)</f>
        <v>79.709999999999994</v>
      </c>
      <c r="W146" s="210"/>
      <c r="X146" s="210"/>
      <c r="Y146" s="210" t="s">
        <v>3773</v>
      </c>
      <c r="Z146" s="210" t="s">
        <v>3774</v>
      </c>
      <c r="AA146" s="210" t="s">
        <v>109</v>
      </c>
      <c r="AB146" s="210">
        <v>0</v>
      </c>
      <c r="AC146" s="204">
        <v>42005</v>
      </c>
      <c r="AD146" s="210"/>
      <c r="AE146" s="210" t="s">
        <v>3775</v>
      </c>
      <c r="AF146" s="210" t="s">
        <v>3776</v>
      </c>
      <c r="AG146" s="210" t="s">
        <v>3777</v>
      </c>
      <c r="AH146" s="210">
        <v>0</v>
      </c>
    </row>
    <row r="147" spans="1:34">
      <c r="A147" s="129"/>
      <c r="B147" s="210" t="s">
        <v>109</v>
      </c>
      <c r="C147" s="210" t="s">
        <v>2833</v>
      </c>
      <c r="D147" s="210" t="s">
        <v>3767</v>
      </c>
      <c r="E147" s="210" t="s">
        <v>1776</v>
      </c>
      <c r="F147" s="210" t="s">
        <v>1038</v>
      </c>
      <c r="G147" s="210" t="s">
        <v>3768</v>
      </c>
      <c r="H147" s="210" t="s">
        <v>3769</v>
      </c>
      <c r="I147" s="210" t="s">
        <v>3770</v>
      </c>
      <c r="J147" s="210" t="s">
        <v>3771</v>
      </c>
      <c r="K147" s="210" t="s">
        <v>109</v>
      </c>
      <c r="L147" s="210" t="s">
        <v>3778</v>
      </c>
      <c r="M147" s="210" t="s">
        <v>1091</v>
      </c>
      <c r="N147" s="210" t="str">
        <f t="shared" si="2"/>
        <v>LFLmpBlst-T8-48in-25w+El-PS-NLO(24w)</v>
      </c>
      <c r="O147" s="210" t="s">
        <v>109</v>
      </c>
      <c r="P147" s="210" t="s">
        <v>109</v>
      </c>
      <c r="Q147" s="210" t="s">
        <v>109</v>
      </c>
      <c r="R147" s="210" t="s">
        <v>109</v>
      </c>
      <c r="S147" s="210" t="s">
        <v>3772</v>
      </c>
      <c r="T147" s="210"/>
      <c r="U147" s="210"/>
      <c r="V147" s="210">
        <f>VLOOKUP(C147,LF_LmpBlst!$A$8:$BF$736,58,FALSE)</f>
        <v>41.06</v>
      </c>
      <c r="W147" s="210"/>
      <c r="X147" s="210"/>
      <c r="Y147" s="210" t="s">
        <v>3773</v>
      </c>
      <c r="Z147" s="210" t="s">
        <v>3774</v>
      </c>
      <c r="AA147" s="210" t="s">
        <v>109</v>
      </c>
      <c r="AB147" s="210">
        <v>0</v>
      </c>
      <c r="AC147" s="204">
        <v>42005</v>
      </c>
      <c r="AD147" s="210"/>
      <c r="AE147" s="210" t="s">
        <v>3775</v>
      </c>
      <c r="AF147" s="210" t="s">
        <v>3776</v>
      </c>
      <c r="AG147" s="210" t="s">
        <v>3777</v>
      </c>
      <c r="AH147" s="210">
        <v>0</v>
      </c>
    </row>
    <row r="148" spans="1:34">
      <c r="A148" s="129"/>
      <c r="B148" s="210" t="s">
        <v>109</v>
      </c>
      <c r="C148" s="210" t="s">
        <v>2835</v>
      </c>
      <c r="D148" s="210" t="s">
        <v>3767</v>
      </c>
      <c r="E148" s="210" t="s">
        <v>1776</v>
      </c>
      <c r="F148" s="210" t="s">
        <v>1038</v>
      </c>
      <c r="G148" s="210" t="s">
        <v>3768</v>
      </c>
      <c r="H148" s="210" t="s">
        <v>3769</v>
      </c>
      <c r="I148" s="210" t="s">
        <v>3770</v>
      </c>
      <c r="J148" s="210" t="s">
        <v>3771</v>
      </c>
      <c r="K148" s="210" t="s">
        <v>109</v>
      </c>
      <c r="L148" s="210" t="s">
        <v>3778</v>
      </c>
      <c r="M148" s="210" t="s">
        <v>1091</v>
      </c>
      <c r="N148" s="210" t="str">
        <f t="shared" si="2"/>
        <v>LFLmpBlst-T8-48in-25w+El-PS-NLO(44w)</v>
      </c>
      <c r="O148" s="210" t="s">
        <v>109</v>
      </c>
      <c r="P148" s="210" t="s">
        <v>109</v>
      </c>
      <c r="Q148" s="210" t="s">
        <v>109</v>
      </c>
      <c r="R148" s="210" t="s">
        <v>109</v>
      </c>
      <c r="S148" s="210" t="s">
        <v>3772</v>
      </c>
      <c r="T148" s="210"/>
      <c r="U148" s="210"/>
      <c r="V148" s="210">
        <f>VLOOKUP(C148,LF_LmpBlst!$A$8:$BF$736,58,FALSE)</f>
        <v>53.14</v>
      </c>
      <c r="W148" s="210"/>
      <c r="X148" s="210"/>
      <c r="Y148" s="210" t="s">
        <v>3773</v>
      </c>
      <c r="Z148" s="210" t="s">
        <v>3774</v>
      </c>
      <c r="AA148" s="210" t="s">
        <v>109</v>
      </c>
      <c r="AB148" s="210">
        <v>0</v>
      </c>
      <c r="AC148" s="204">
        <v>42005</v>
      </c>
      <c r="AD148" s="210"/>
      <c r="AE148" s="210" t="s">
        <v>3775</v>
      </c>
      <c r="AF148" s="210" t="s">
        <v>3776</v>
      </c>
      <c r="AG148" s="210" t="s">
        <v>3777</v>
      </c>
      <c r="AH148" s="210">
        <v>0</v>
      </c>
    </row>
    <row r="149" spans="1:34">
      <c r="A149" s="129"/>
      <c r="B149" s="210" t="s">
        <v>109</v>
      </c>
      <c r="C149" s="210" t="s">
        <v>2838</v>
      </c>
      <c r="D149" s="210" t="s">
        <v>3767</v>
      </c>
      <c r="E149" s="210" t="s">
        <v>1776</v>
      </c>
      <c r="F149" s="210" t="s">
        <v>1038</v>
      </c>
      <c r="G149" s="210" t="s">
        <v>3768</v>
      </c>
      <c r="H149" s="210" t="s">
        <v>3769</v>
      </c>
      <c r="I149" s="210" t="s">
        <v>3770</v>
      </c>
      <c r="J149" s="210" t="s">
        <v>3771</v>
      </c>
      <c r="K149" s="210" t="s">
        <v>109</v>
      </c>
      <c r="L149" s="210" t="s">
        <v>3778</v>
      </c>
      <c r="M149" s="210" t="s">
        <v>1091</v>
      </c>
      <c r="N149" s="210" t="str">
        <f t="shared" si="2"/>
        <v>LFLmpBlst-T8-48in-25w+El-PS-NLO(68w)</v>
      </c>
      <c r="O149" s="210" t="s">
        <v>109</v>
      </c>
      <c r="P149" s="210" t="s">
        <v>109</v>
      </c>
      <c r="Q149" s="210" t="s">
        <v>109</v>
      </c>
      <c r="R149" s="210" t="s">
        <v>109</v>
      </c>
      <c r="S149" s="210" t="s">
        <v>3772</v>
      </c>
      <c r="T149" s="210"/>
      <c r="U149" s="210"/>
      <c r="V149" s="210">
        <f>VLOOKUP(C149,LF_LmpBlst!$A$8:$BF$736,58,FALSE)</f>
        <v>94.2</v>
      </c>
      <c r="W149" s="210"/>
      <c r="X149" s="210"/>
      <c r="Y149" s="210" t="s">
        <v>3773</v>
      </c>
      <c r="Z149" s="210" t="s">
        <v>3774</v>
      </c>
      <c r="AA149" s="210" t="s">
        <v>109</v>
      </c>
      <c r="AB149" s="210">
        <v>0</v>
      </c>
      <c r="AC149" s="204">
        <v>42005</v>
      </c>
      <c r="AD149" s="210"/>
      <c r="AE149" s="210" t="s">
        <v>3775</v>
      </c>
      <c r="AF149" s="210" t="s">
        <v>3776</v>
      </c>
      <c r="AG149" s="210" t="s">
        <v>3777</v>
      </c>
      <c r="AH149" s="210">
        <v>0</v>
      </c>
    </row>
    <row r="150" spans="1:34">
      <c r="A150" s="129"/>
      <c r="B150" s="210" t="s">
        <v>109</v>
      </c>
      <c r="C150" s="210" t="s">
        <v>2840</v>
      </c>
      <c r="D150" s="210" t="s">
        <v>3767</v>
      </c>
      <c r="E150" s="210" t="s">
        <v>1776</v>
      </c>
      <c r="F150" s="210" t="s">
        <v>1038</v>
      </c>
      <c r="G150" s="210" t="s">
        <v>3768</v>
      </c>
      <c r="H150" s="210" t="s">
        <v>3769</v>
      </c>
      <c r="I150" s="210" t="s">
        <v>3770</v>
      </c>
      <c r="J150" s="210" t="s">
        <v>3771</v>
      </c>
      <c r="K150" s="210" t="s">
        <v>109</v>
      </c>
      <c r="L150" s="210" t="s">
        <v>3778</v>
      </c>
      <c r="M150" s="210" t="s">
        <v>1091</v>
      </c>
      <c r="N150" s="210" t="str">
        <f t="shared" si="2"/>
        <v>LFLmpBlst-T8-48in-25w+El-PS-NLO(88w)</v>
      </c>
      <c r="O150" s="210" t="s">
        <v>109</v>
      </c>
      <c r="P150" s="210" t="s">
        <v>109</v>
      </c>
      <c r="Q150" s="210" t="s">
        <v>109</v>
      </c>
      <c r="R150" s="210" t="s">
        <v>109</v>
      </c>
      <c r="S150" s="210" t="s">
        <v>3772</v>
      </c>
      <c r="T150" s="210"/>
      <c r="U150" s="210"/>
      <c r="V150" s="210">
        <f>VLOOKUP(C150,LF_LmpBlst!$A$8:$BF$736,58,FALSE)</f>
        <v>106.28</v>
      </c>
      <c r="W150" s="210"/>
      <c r="X150" s="210"/>
      <c r="Y150" s="210" t="s">
        <v>3773</v>
      </c>
      <c r="Z150" s="210" t="s">
        <v>3774</v>
      </c>
      <c r="AA150" s="210" t="s">
        <v>109</v>
      </c>
      <c r="AB150" s="210">
        <v>0</v>
      </c>
      <c r="AC150" s="204">
        <v>42005</v>
      </c>
      <c r="AD150" s="210"/>
      <c r="AE150" s="210" t="s">
        <v>3775</v>
      </c>
      <c r="AF150" s="210" t="s">
        <v>3776</v>
      </c>
      <c r="AG150" s="210" t="s">
        <v>3777</v>
      </c>
      <c r="AH150" s="210">
        <v>0</v>
      </c>
    </row>
    <row r="151" spans="1:34">
      <c r="A151" s="129"/>
      <c r="B151" s="210" t="s">
        <v>109</v>
      </c>
      <c r="C151" s="210" t="s">
        <v>2842</v>
      </c>
      <c r="D151" s="210" t="s">
        <v>3767</v>
      </c>
      <c r="E151" s="210" t="s">
        <v>1776</v>
      </c>
      <c r="F151" s="210" t="s">
        <v>1038</v>
      </c>
      <c r="G151" s="210" t="s">
        <v>3768</v>
      </c>
      <c r="H151" s="210" t="s">
        <v>3769</v>
      </c>
      <c r="I151" s="210" t="s">
        <v>3770</v>
      </c>
      <c r="J151" s="210" t="s">
        <v>3771</v>
      </c>
      <c r="K151" s="210" t="s">
        <v>109</v>
      </c>
      <c r="L151" s="210" t="s">
        <v>3778</v>
      </c>
      <c r="M151" s="210" t="s">
        <v>1091</v>
      </c>
      <c r="N151" s="210" t="str">
        <f t="shared" si="2"/>
        <v>LFLmpBlst-T8-48in-25w+El-PS-NLO(90w)</v>
      </c>
      <c r="O151" s="210" t="s">
        <v>109</v>
      </c>
      <c r="P151" s="210" t="s">
        <v>109</v>
      </c>
      <c r="Q151" s="210" t="s">
        <v>109</v>
      </c>
      <c r="R151" s="210" t="s">
        <v>109</v>
      </c>
      <c r="S151" s="210" t="s">
        <v>3772</v>
      </c>
      <c r="T151" s="210"/>
      <c r="U151" s="210"/>
      <c r="V151" s="210">
        <f>VLOOKUP(C151,LF_LmpBlst!$A$8:$BF$736,58,FALSE)</f>
        <v>77.31</v>
      </c>
      <c r="W151" s="210"/>
      <c r="X151" s="210"/>
      <c r="Y151" s="210" t="s">
        <v>3773</v>
      </c>
      <c r="Z151" s="210" t="s">
        <v>3774</v>
      </c>
      <c r="AA151" s="210" t="s">
        <v>109</v>
      </c>
      <c r="AB151" s="210">
        <v>0</v>
      </c>
      <c r="AC151" s="204">
        <v>42005</v>
      </c>
      <c r="AD151" s="210"/>
      <c r="AE151" s="210" t="s">
        <v>3775</v>
      </c>
      <c r="AF151" s="210" t="s">
        <v>3776</v>
      </c>
      <c r="AG151" s="210" t="s">
        <v>3777</v>
      </c>
      <c r="AH151" s="210">
        <v>0</v>
      </c>
    </row>
    <row r="152" spans="1:34">
      <c r="A152" s="129"/>
      <c r="B152" s="210" t="s">
        <v>109</v>
      </c>
      <c r="C152" s="210" t="s">
        <v>2845</v>
      </c>
      <c r="D152" s="210" t="s">
        <v>3767</v>
      </c>
      <c r="E152" s="210" t="s">
        <v>1776</v>
      </c>
      <c r="F152" s="210" t="s">
        <v>1038</v>
      </c>
      <c r="G152" s="210" t="s">
        <v>3768</v>
      </c>
      <c r="H152" s="210" t="s">
        <v>3769</v>
      </c>
      <c r="I152" s="210" t="s">
        <v>3770</v>
      </c>
      <c r="J152" s="210" t="s">
        <v>3771</v>
      </c>
      <c r="K152" s="210" t="s">
        <v>109</v>
      </c>
      <c r="L152" s="210" t="s">
        <v>3778</v>
      </c>
      <c r="M152" s="210" t="s">
        <v>1091</v>
      </c>
      <c r="N152" s="210" t="str">
        <f t="shared" si="2"/>
        <v>LFLmpBlst-T8-48in-25w+El-PS-RLO(20w)</v>
      </c>
      <c r="O152" s="210" t="s">
        <v>109</v>
      </c>
      <c r="P152" s="210" t="s">
        <v>109</v>
      </c>
      <c r="Q152" s="210" t="s">
        <v>109</v>
      </c>
      <c r="R152" s="210" t="s">
        <v>109</v>
      </c>
      <c r="S152" s="210" t="s">
        <v>3772</v>
      </c>
      <c r="T152" s="210"/>
      <c r="U152" s="210"/>
      <c r="V152" s="210">
        <f>VLOOKUP(C152,LF_LmpBlst!$A$8:$BF$736,58,FALSE)</f>
        <v>41.06</v>
      </c>
      <c r="W152" s="210"/>
      <c r="X152" s="210"/>
      <c r="Y152" s="210" t="s">
        <v>3773</v>
      </c>
      <c r="Z152" s="210" t="s">
        <v>3774</v>
      </c>
      <c r="AA152" s="210" t="s">
        <v>109</v>
      </c>
      <c r="AB152" s="210">
        <v>0</v>
      </c>
      <c r="AC152" s="204">
        <v>42005</v>
      </c>
      <c r="AD152" s="210"/>
      <c r="AE152" s="210" t="s">
        <v>3775</v>
      </c>
      <c r="AF152" s="210" t="s">
        <v>3776</v>
      </c>
      <c r="AG152" s="210" t="s">
        <v>3777</v>
      </c>
      <c r="AH152" s="210">
        <v>0</v>
      </c>
    </row>
    <row r="153" spans="1:34">
      <c r="A153" s="129"/>
      <c r="B153" s="210" t="s">
        <v>109</v>
      </c>
      <c r="C153" s="210" t="s">
        <v>2847</v>
      </c>
      <c r="D153" s="210" t="s">
        <v>3767</v>
      </c>
      <c r="E153" s="210" t="s">
        <v>1776</v>
      </c>
      <c r="F153" s="210" t="s">
        <v>1038</v>
      </c>
      <c r="G153" s="210" t="s">
        <v>3768</v>
      </c>
      <c r="H153" s="210" t="s">
        <v>3769</v>
      </c>
      <c r="I153" s="210" t="s">
        <v>3770</v>
      </c>
      <c r="J153" s="210" t="s">
        <v>3771</v>
      </c>
      <c r="K153" s="210" t="s">
        <v>109</v>
      </c>
      <c r="L153" s="210" t="s">
        <v>3778</v>
      </c>
      <c r="M153" s="210" t="s">
        <v>1091</v>
      </c>
      <c r="N153" s="210" t="str">
        <f t="shared" si="2"/>
        <v>LFLmpBlst-T8-48in-25w+El-PS-RLO(37w)</v>
      </c>
      <c r="O153" s="210" t="s">
        <v>109</v>
      </c>
      <c r="P153" s="210" t="s">
        <v>109</v>
      </c>
      <c r="Q153" s="210" t="s">
        <v>109</v>
      </c>
      <c r="R153" s="210" t="s">
        <v>109</v>
      </c>
      <c r="S153" s="210" t="s">
        <v>3772</v>
      </c>
      <c r="T153" s="210"/>
      <c r="U153" s="210"/>
      <c r="V153" s="210">
        <f>VLOOKUP(C153,LF_LmpBlst!$A$8:$BF$736,58,FALSE)</f>
        <v>53.14</v>
      </c>
      <c r="W153" s="210"/>
      <c r="X153" s="210"/>
      <c r="Y153" s="210" t="s">
        <v>3773</v>
      </c>
      <c r="Z153" s="210" t="s">
        <v>3774</v>
      </c>
      <c r="AA153" s="210" t="s">
        <v>109</v>
      </c>
      <c r="AB153" s="210">
        <v>0</v>
      </c>
      <c r="AC153" s="204">
        <v>42005</v>
      </c>
      <c r="AD153" s="210"/>
      <c r="AE153" s="210" t="s">
        <v>3775</v>
      </c>
      <c r="AF153" s="210" t="s">
        <v>3776</v>
      </c>
      <c r="AG153" s="210" t="s">
        <v>3777</v>
      </c>
      <c r="AH153" s="210">
        <v>0</v>
      </c>
    </row>
    <row r="154" spans="1:34">
      <c r="A154" s="129"/>
      <c r="B154" s="210" t="s">
        <v>109</v>
      </c>
      <c r="C154" s="210" t="s">
        <v>1124</v>
      </c>
      <c r="D154" s="210" t="s">
        <v>3767</v>
      </c>
      <c r="E154" s="210" t="s">
        <v>1776</v>
      </c>
      <c r="F154" s="210" t="s">
        <v>1038</v>
      </c>
      <c r="G154" s="210" t="s">
        <v>3768</v>
      </c>
      <c r="H154" s="210" t="s">
        <v>3769</v>
      </c>
      <c r="I154" s="210" t="s">
        <v>3770</v>
      </c>
      <c r="J154" s="210" t="s">
        <v>3771</v>
      </c>
      <c r="K154" s="210" t="s">
        <v>109</v>
      </c>
      <c r="L154" s="210" t="s">
        <v>3778</v>
      </c>
      <c r="M154" s="210" t="s">
        <v>1091</v>
      </c>
      <c r="N154" s="210" t="str">
        <f t="shared" si="2"/>
        <v>LFLmpBlst-T8-48in-25w+El-PS-RLO(56w)</v>
      </c>
      <c r="O154" s="210" t="s">
        <v>109</v>
      </c>
      <c r="P154" s="210" t="s">
        <v>109</v>
      </c>
      <c r="Q154" s="210" t="s">
        <v>109</v>
      </c>
      <c r="R154" s="210" t="s">
        <v>109</v>
      </c>
      <c r="S154" s="210" t="s">
        <v>3772</v>
      </c>
      <c r="T154" s="210"/>
      <c r="U154" s="210"/>
      <c r="V154" s="210">
        <f>VLOOKUP(C154,LF_LmpBlst!$A$8:$BF$736,58,FALSE)</f>
        <v>79.709999999999994</v>
      </c>
      <c r="W154" s="210"/>
      <c r="X154" s="210"/>
      <c r="Y154" s="210" t="s">
        <v>3773</v>
      </c>
      <c r="Z154" s="210" t="s">
        <v>3774</v>
      </c>
      <c r="AA154" s="210" t="s">
        <v>109</v>
      </c>
      <c r="AB154" s="210">
        <v>0</v>
      </c>
      <c r="AC154" s="204">
        <v>42005</v>
      </c>
      <c r="AD154" s="210"/>
      <c r="AE154" s="210" t="s">
        <v>3775</v>
      </c>
      <c r="AF154" s="210" t="s">
        <v>3776</v>
      </c>
      <c r="AG154" s="210" t="s">
        <v>3777</v>
      </c>
      <c r="AH154" s="210">
        <v>0</v>
      </c>
    </row>
    <row r="155" spans="1:34">
      <c r="A155" s="129"/>
      <c r="B155" s="210" t="s">
        <v>109</v>
      </c>
      <c r="C155" s="210" t="s">
        <v>2850</v>
      </c>
      <c r="D155" s="210" t="s">
        <v>3767</v>
      </c>
      <c r="E155" s="210" t="s">
        <v>1776</v>
      </c>
      <c r="F155" s="210" t="s">
        <v>1038</v>
      </c>
      <c r="G155" s="210" t="s">
        <v>3768</v>
      </c>
      <c r="H155" s="210" t="s">
        <v>3769</v>
      </c>
      <c r="I155" s="210" t="s">
        <v>3770</v>
      </c>
      <c r="J155" s="210" t="s">
        <v>3771</v>
      </c>
      <c r="K155" s="210" t="s">
        <v>109</v>
      </c>
      <c r="L155" s="210" t="s">
        <v>3778</v>
      </c>
      <c r="M155" s="210" t="s">
        <v>1091</v>
      </c>
      <c r="N155" s="210" t="str">
        <f t="shared" si="2"/>
        <v>LFLmpBlst-T8-48in-25w+El-PS-RLO(57w)</v>
      </c>
      <c r="O155" s="210" t="s">
        <v>109</v>
      </c>
      <c r="P155" s="210" t="s">
        <v>109</v>
      </c>
      <c r="Q155" s="210" t="s">
        <v>109</v>
      </c>
      <c r="R155" s="210" t="s">
        <v>109</v>
      </c>
      <c r="S155" s="210" t="s">
        <v>3772</v>
      </c>
      <c r="T155" s="210"/>
      <c r="U155" s="210"/>
      <c r="V155" s="210">
        <f>VLOOKUP(C155,LF_LmpBlst!$A$8:$BF$736,58,FALSE)</f>
        <v>94.2</v>
      </c>
      <c r="W155" s="210"/>
      <c r="X155" s="210"/>
      <c r="Y155" s="210" t="s">
        <v>3773</v>
      </c>
      <c r="Z155" s="210" t="s">
        <v>3774</v>
      </c>
      <c r="AA155" s="210" t="s">
        <v>109</v>
      </c>
      <c r="AB155" s="210">
        <v>0</v>
      </c>
      <c r="AC155" s="204">
        <v>42005</v>
      </c>
      <c r="AD155" s="210"/>
      <c r="AE155" s="210" t="s">
        <v>3775</v>
      </c>
      <c r="AF155" s="210" t="s">
        <v>3776</v>
      </c>
      <c r="AG155" s="210" t="s">
        <v>3777</v>
      </c>
      <c r="AH155" s="210">
        <v>0</v>
      </c>
    </row>
    <row r="156" spans="1:34">
      <c r="A156" s="129"/>
      <c r="B156" s="210" t="s">
        <v>109</v>
      </c>
      <c r="C156" s="210" t="s">
        <v>2852</v>
      </c>
      <c r="D156" s="210" t="s">
        <v>3767</v>
      </c>
      <c r="E156" s="210" t="s">
        <v>1776</v>
      </c>
      <c r="F156" s="210" t="s">
        <v>1038</v>
      </c>
      <c r="G156" s="210" t="s">
        <v>3768</v>
      </c>
      <c r="H156" s="210" t="s">
        <v>3769</v>
      </c>
      <c r="I156" s="210" t="s">
        <v>3770</v>
      </c>
      <c r="J156" s="210" t="s">
        <v>3771</v>
      </c>
      <c r="K156" s="210" t="s">
        <v>109</v>
      </c>
      <c r="L156" s="210" t="s">
        <v>3778</v>
      </c>
      <c r="M156" s="210" t="s">
        <v>1091</v>
      </c>
      <c r="N156" s="210" t="str">
        <f t="shared" si="2"/>
        <v>LFLmpBlst-T8-48in-25w+El-PS-RLO(74w)</v>
      </c>
      <c r="O156" s="210" t="s">
        <v>109</v>
      </c>
      <c r="P156" s="210" t="s">
        <v>109</v>
      </c>
      <c r="Q156" s="210" t="s">
        <v>109</v>
      </c>
      <c r="R156" s="210" t="s">
        <v>109</v>
      </c>
      <c r="S156" s="210" t="s">
        <v>3772</v>
      </c>
      <c r="T156" s="210"/>
      <c r="U156" s="210"/>
      <c r="V156" s="210">
        <f>VLOOKUP(C156,LF_LmpBlst!$A$8:$BF$736,58,FALSE)</f>
        <v>106.28</v>
      </c>
      <c r="W156" s="210"/>
      <c r="X156" s="210"/>
      <c r="Y156" s="210" t="s">
        <v>3773</v>
      </c>
      <c r="Z156" s="210" t="s">
        <v>3774</v>
      </c>
      <c r="AA156" s="210" t="s">
        <v>109</v>
      </c>
      <c r="AB156" s="210">
        <v>0</v>
      </c>
      <c r="AC156" s="204">
        <v>42005</v>
      </c>
      <c r="AD156" s="210"/>
      <c r="AE156" s="210" t="s">
        <v>3775</v>
      </c>
      <c r="AF156" s="210" t="s">
        <v>3776</v>
      </c>
      <c r="AG156" s="210" t="s">
        <v>3777</v>
      </c>
      <c r="AH156" s="210">
        <v>0</v>
      </c>
    </row>
    <row r="157" spans="1:34">
      <c r="A157" s="129"/>
      <c r="B157" s="210" t="s">
        <v>109</v>
      </c>
      <c r="C157" s="210" t="s">
        <v>2854</v>
      </c>
      <c r="D157" s="210" t="s">
        <v>3767</v>
      </c>
      <c r="E157" s="210" t="s">
        <v>1776</v>
      </c>
      <c r="F157" s="210" t="s">
        <v>1038</v>
      </c>
      <c r="G157" s="210" t="s">
        <v>3768</v>
      </c>
      <c r="H157" s="210" t="s">
        <v>3769</v>
      </c>
      <c r="I157" s="210" t="s">
        <v>3770</v>
      </c>
      <c r="J157" s="210" t="s">
        <v>3771</v>
      </c>
      <c r="K157" s="210" t="s">
        <v>109</v>
      </c>
      <c r="L157" s="210" t="s">
        <v>3778</v>
      </c>
      <c r="M157" s="210" t="s">
        <v>1091</v>
      </c>
      <c r="N157" s="210" t="str">
        <f t="shared" si="2"/>
        <v>LFLmpBlst-T8-48in-25w+El-PS-RLO(79w)</v>
      </c>
      <c r="O157" s="210" t="s">
        <v>109</v>
      </c>
      <c r="P157" s="210" t="s">
        <v>109</v>
      </c>
      <c r="Q157" s="210" t="s">
        <v>109</v>
      </c>
      <c r="R157" s="210" t="s">
        <v>109</v>
      </c>
      <c r="S157" s="210" t="s">
        <v>3772</v>
      </c>
      <c r="T157" s="210"/>
      <c r="U157" s="210"/>
      <c r="V157" s="210">
        <f>VLOOKUP(C157,LF_LmpBlst!$A$8:$BF$736,58,FALSE)</f>
        <v>77.31</v>
      </c>
      <c r="W157" s="210"/>
      <c r="X157" s="210"/>
      <c r="Y157" s="210" t="s">
        <v>3773</v>
      </c>
      <c r="Z157" s="210" t="s">
        <v>3774</v>
      </c>
      <c r="AA157" s="210" t="s">
        <v>109</v>
      </c>
      <c r="AB157" s="210">
        <v>0</v>
      </c>
      <c r="AC157" s="204">
        <v>42005</v>
      </c>
      <c r="AD157" s="210"/>
      <c r="AE157" s="210" t="s">
        <v>3775</v>
      </c>
      <c r="AF157" s="210" t="s">
        <v>3776</v>
      </c>
      <c r="AG157" s="210" t="s">
        <v>3777</v>
      </c>
      <c r="AH157" s="210">
        <v>0</v>
      </c>
    </row>
    <row r="158" spans="1:34">
      <c r="A158" s="129"/>
      <c r="B158" s="210" t="s">
        <v>109</v>
      </c>
      <c r="C158" s="210" t="s">
        <v>2857</v>
      </c>
      <c r="D158" s="210" t="s">
        <v>3767</v>
      </c>
      <c r="E158" s="210" t="s">
        <v>1776</v>
      </c>
      <c r="F158" s="210" t="s">
        <v>1038</v>
      </c>
      <c r="G158" s="210" t="s">
        <v>3768</v>
      </c>
      <c r="H158" s="210" t="s">
        <v>3769</v>
      </c>
      <c r="I158" s="210" t="s">
        <v>3770</v>
      </c>
      <c r="J158" s="210" t="s">
        <v>3771</v>
      </c>
      <c r="K158" s="210" t="s">
        <v>109</v>
      </c>
      <c r="L158" s="210" t="s">
        <v>3778</v>
      </c>
      <c r="M158" s="210" t="s">
        <v>1091</v>
      </c>
      <c r="N158" s="210" t="str">
        <f t="shared" si="2"/>
        <v>LFLmpBlst-T8-48in-28w+El-IS-HLO(125w)</v>
      </c>
      <c r="O158" s="210" t="s">
        <v>109</v>
      </c>
      <c r="P158" s="210" t="s">
        <v>109</v>
      </c>
      <c r="Q158" s="210" t="s">
        <v>109</v>
      </c>
      <c r="R158" s="210" t="s">
        <v>109</v>
      </c>
      <c r="S158" s="210" t="s">
        <v>3772</v>
      </c>
      <c r="T158" s="210"/>
      <c r="U158" s="210"/>
      <c r="V158" s="210">
        <f>VLOOKUP(C158,LF_LmpBlst!$A$8:$BF$736,58,FALSE)</f>
        <v>55.29</v>
      </c>
      <c r="W158" s="210"/>
      <c r="X158" s="210"/>
      <c r="Y158" s="210" t="s">
        <v>3773</v>
      </c>
      <c r="Z158" s="210" t="s">
        <v>3774</v>
      </c>
      <c r="AA158" s="210" t="s">
        <v>109</v>
      </c>
      <c r="AB158" s="210">
        <v>0</v>
      </c>
      <c r="AC158" s="204">
        <v>42005</v>
      </c>
      <c r="AD158" s="210"/>
      <c r="AE158" s="210" t="s">
        <v>3775</v>
      </c>
      <c r="AF158" s="210" t="s">
        <v>3776</v>
      </c>
      <c r="AG158" s="210" t="s">
        <v>3777</v>
      </c>
      <c r="AH158" s="210">
        <v>0</v>
      </c>
    </row>
    <row r="159" spans="1:34">
      <c r="A159" s="129"/>
      <c r="B159" s="210" t="s">
        <v>109</v>
      </c>
      <c r="C159" s="210" t="s">
        <v>2859</v>
      </c>
      <c r="D159" s="210" t="s">
        <v>3767</v>
      </c>
      <c r="E159" s="210" t="s">
        <v>1776</v>
      </c>
      <c r="F159" s="210" t="s">
        <v>1038</v>
      </c>
      <c r="G159" s="210" t="s">
        <v>3768</v>
      </c>
      <c r="H159" s="210" t="s">
        <v>3769</v>
      </c>
      <c r="I159" s="210" t="s">
        <v>3770</v>
      </c>
      <c r="J159" s="210" t="s">
        <v>3771</v>
      </c>
      <c r="K159" s="210" t="s">
        <v>109</v>
      </c>
      <c r="L159" s="210" t="s">
        <v>3778</v>
      </c>
      <c r="M159" s="210" t="s">
        <v>1091</v>
      </c>
      <c r="N159" s="210" t="str">
        <f t="shared" si="2"/>
        <v>LFLmpBlst-T8-48in-28w+El-IS-HLO(30w)</v>
      </c>
      <c r="O159" s="210" t="s">
        <v>109</v>
      </c>
      <c r="P159" s="210" t="s">
        <v>109</v>
      </c>
      <c r="Q159" s="210" t="s">
        <v>109</v>
      </c>
      <c r="R159" s="210" t="s">
        <v>109</v>
      </c>
      <c r="S159" s="210" t="s">
        <v>3772</v>
      </c>
      <c r="T159" s="210"/>
      <c r="U159" s="210"/>
      <c r="V159" s="210">
        <f>VLOOKUP(C159,LF_LmpBlst!$A$8:$BF$736,58,FALSE)</f>
        <v>22.66</v>
      </c>
      <c r="W159" s="210"/>
      <c r="X159" s="210"/>
      <c r="Y159" s="210" t="s">
        <v>3773</v>
      </c>
      <c r="Z159" s="210" t="s">
        <v>3774</v>
      </c>
      <c r="AA159" s="210" t="s">
        <v>109</v>
      </c>
      <c r="AB159" s="210">
        <v>0</v>
      </c>
      <c r="AC159" s="204">
        <v>42005</v>
      </c>
      <c r="AD159" s="210"/>
      <c r="AE159" s="210" t="s">
        <v>3775</v>
      </c>
      <c r="AF159" s="210" t="s">
        <v>3776</v>
      </c>
      <c r="AG159" s="210" t="s">
        <v>3777</v>
      </c>
      <c r="AH159" s="210">
        <v>0</v>
      </c>
    </row>
    <row r="160" spans="1:34">
      <c r="A160" s="129"/>
      <c r="B160" s="210" t="s">
        <v>109</v>
      </c>
      <c r="C160" s="210" t="s">
        <v>2861</v>
      </c>
      <c r="D160" s="210" t="s">
        <v>3767</v>
      </c>
      <c r="E160" s="210" t="s">
        <v>1776</v>
      </c>
      <c r="F160" s="210" t="s">
        <v>1038</v>
      </c>
      <c r="G160" s="210" t="s">
        <v>3768</v>
      </c>
      <c r="H160" s="210" t="s">
        <v>3769</v>
      </c>
      <c r="I160" s="210" t="s">
        <v>3770</v>
      </c>
      <c r="J160" s="210" t="s">
        <v>3771</v>
      </c>
      <c r="K160" s="210" t="s">
        <v>109</v>
      </c>
      <c r="L160" s="210" t="s">
        <v>3778</v>
      </c>
      <c r="M160" s="210" t="s">
        <v>1091</v>
      </c>
      <c r="N160" s="210" t="str">
        <f t="shared" si="2"/>
        <v>LFLmpBlst-T8-48in-28w+El-IS-HLO(62w)</v>
      </c>
      <c r="O160" s="210" t="s">
        <v>109</v>
      </c>
      <c r="P160" s="210" t="s">
        <v>109</v>
      </c>
      <c r="Q160" s="210" t="s">
        <v>109</v>
      </c>
      <c r="R160" s="210" t="s">
        <v>109</v>
      </c>
      <c r="S160" s="210" t="s">
        <v>3772</v>
      </c>
      <c r="T160" s="210"/>
      <c r="U160" s="210"/>
      <c r="V160" s="210">
        <f>VLOOKUP(C160,LF_LmpBlst!$A$8:$BF$736,58,FALSE)</f>
        <v>33.54</v>
      </c>
      <c r="W160" s="210"/>
      <c r="X160" s="210"/>
      <c r="Y160" s="210" t="s">
        <v>3773</v>
      </c>
      <c r="Z160" s="210" t="s">
        <v>3774</v>
      </c>
      <c r="AA160" s="210" t="s">
        <v>109</v>
      </c>
      <c r="AB160" s="210">
        <v>0</v>
      </c>
      <c r="AC160" s="204">
        <v>42005</v>
      </c>
      <c r="AD160" s="210"/>
      <c r="AE160" s="210" t="s">
        <v>3775</v>
      </c>
      <c r="AF160" s="210" t="s">
        <v>3776</v>
      </c>
      <c r="AG160" s="210" t="s">
        <v>3777</v>
      </c>
      <c r="AH160" s="210">
        <v>0</v>
      </c>
    </row>
    <row r="161" spans="1:34">
      <c r="A161" s="129"/>
      <c r="B161" s="210" t="s">
        <v>109</v>
      </c>
      <c r="C161" s="210" t="s">
        <v>2863</v>
      </c>
      <c r="D161" s="210" t="s">
        <v>3767</v>
      </c>
      <c r="E161" s="210" t="s">
        <v>1776</v>
      </c>
      <c r="F161" s="210" t="s">
        <v>1038</v>
      </c>
      <c r="G161" s="210" t="s">
        <v>3768</v>
      </c>
      <c r="H161" s="210" t="s">
        <v>3769</v>
      </c>
      <c r="I161" s="210" t="s">
        <v>3770</v>
      </c>
      <c r="J161" s="210" t="s">
        <v>3771</v>
      </c>
      <c r="K161" s="210" t="s">
        <v>109</v>
      </c>
      <c r="L161" s="210" t="s">
        <v>3778</v>
      </c>
      <c r="M161" s="210" t="s">
        <v>1091</v>
      </c>
      <c r="N161" s="210" t="str">
        <f t="shared" si="2"/>
        <v>LFLmpBlst-T8-48in-28w+El-IS-HLO(67w)</v>
      </c>
      <c r="O161" s="210" t="s">
        <v>109</v>
      </c>
      <c r="P161" s="210" t="s">
        <v>109</v>
      </c>
      <c r="Q161" s="210" t="s">
        <v>109</v>
      </c>
      <c r="R161" s="210" t="s">
        <v>109</v>
      </c>
      <c r="S161" s="210" t="s">
        <v>3772</v>
      </c>
      <c r="T161" s="210"/>
      <c r="U161" s="210"/>
      <c r="V161" s="210">
        <f>VLOOKUP(C161,LF_LmpBlst!$A$8:$BF$736,58,FALSE)</f>
        <v>33.54</v>
      </c>
      <c r="W161" s="210"/>
      <c r="X161" s="210"/>
      <c r="Y161" s="210" t="s">
        <v>3773</v>
      </c>
      <c r="Z161" s="210" t="s">
        <v>3774</v>
      </c>
      <c r="AA161" s="210" t="s">
        <v>109</v>
      </c>
      <c r="AB161" s="210">
        <v>0</v>
      </c>
      <c r="AC161" s="204">
        <v>42005</v>
      </c>
      <c r="AD161" s="210"/>
      <c r="AE161" s="210" t="s">
        <v>3775</v>
      </c>
      <c r="AF161" s="210" t="s">
        <v>3776</v>
      </c>
      <c r="AG161" s="210" t="s">
        <v>3777</v>
      </c>
      <c r="AH161" s="210">
        <v>0</v>
      </c>
    </row>
    <row r="162" spans="1:34">
      <c r="A162" s="129"/>
      <c r="B162" s="210" t="s">
        <v>109</v>
      </c>
      <c r="C162" s="210" t="s">
        <v>2865</v>
      </c>
      <c r="D162" s="210" t="s">
        <v>3767</v>
      </c>
      <c r="E162" s="210" t="s">
        <v>1776</v>
      </c>
      <c r="F162" s="210" t="s">
        <v>1038</v>
      </c>
      <c r="G162" s="210" t="s">
        <v>3768</v>
      </c>
      <c r="H162" s="210" t="s">
        <v>3769</v>
      </c>
      <c r="I162" s="210" t="s">
        <v>3770</v>
      </c>
      <c r="J162" s="210" t="s">
        <v>3771</v>
      </c>
      <c r="K162" s="210" t="s">
        <v>109</v>
      </c>
      <c r="L162" s="210" t="s">
        <v>3778</v>
      </c>
      <c r="M162" s="210" t="s">
        <v>1091</v>
      </c>
      <c r="N162" s="210" t="str">
        <f t="shared" si="2"/>
        <v>LFLmpBlst-T8-48in-28w+El-IS-HLO(97w)</v>
      </c>
      <c r="O162" s="210" t="s">
        <v>109</v>
      </c>
      <c r="P162" s="210" t="s">
        <v>109</v>
      </c>
      <c r="Q162" s="210" t="s">
        <v>109</v>
      </c>
      <c r="R162" s="210" t="s">
        <v>109</v>
      </c>
      <c r="S162" s="210" t="s">
        <v>3772</v>
      </c>
      <c r="T162" s="210"/>
      <c r="U162" s="210"/>
      <c r="V162" s="210">
        <f>VLOOKUP(C162,LF_LmpBlst!$A$8:$BF$736,58,FALSE)</f>
        <v>44.41</v>
      </c>
      <c r="W162" s="210"/>
      <c r="X162" s="210"/>
      <c r="Y162" s="210" t="s">
        <v>3773</v>
      </c>
      <c r="Z162" s="210" t="s">
        <v>3774</v>
      </c>
      <c r="AA162" s="210" t="s">
        <v>109</v>
      </c>
      <c r="AB162" s="210">
        <v>0</v>
      </c>
      <c r="AC162" s="204">
        <v>42005</v>
      </c>
      <c r="AD162" s="210"/>
      <c r="AE162" s="210" t="s">
        <v>3775</v>
      </c>
      <c r="AF162" s="210" t="s">
        <v>3776</v>
      </c>
      <c r="AG162" s="210" t="s">
        <v>3777</v>
      </c>
      <c r="AH162" s="210">
        <v>0</v>
      </c>
    </row>
    <row r="163" spans="1:34">
      <c r="A163" s="129"/>
      <c r="B163" s="210" t="s">
        <v>109</v>
      </c>
      <c r="C163" s="210" t="s">
        <v>2867</v>
      </c>
      <c r="D163" s="210" t="s">
        <v>3767</v>
      </c>
      <c r="E163" s="210" t="s">
        <v>1776</v>
      </c>
      <c r="F163" s="210" t="s">
        <v>1038</v>
      </c>
      <c r="G163" s="210" t="s">
        <v>3768</v>
      </c>
      <c r="H163" s="210" t="s">
        <v>3769</v>
      </c>
      <c r="I163" s="210" t="s">
        <v>3770</v>
      </c>
      <c r="J163" s="210" t="s">
        <v>3771</v>
      </c>
      <c r="K163" s="210" t="s">
        <v>109</v>
      </c>
      <c r="L163" s="210" t="s">
        <v>3778</v>
      </c>
      <c r="M163" s="210" t="s">
        <v>1091</v>
      </c>
      <c r="N163" s="210" t="str">
        <f t="shared" si="2"/>
        <v>LFLmpBlst-T8-48in-28w+El-IS-HLO+Refl(67w)</v>
      </c>
      <c r="O163" s="210" t="s">
        <v>109</v>
      </c>
      <c r="P163" s="210" t="s">
        <v>109</v>
      </c>
      <c r="Q163" s="210" t="s">
        <v>109</v>
      </c>
      <c r="R163" s="210" t="s">
        <v>109</v>
      </c>
      <c r="S163" s="210" t="s">
        <v>3772</v>
      </c>
      <c r="T163" s="210"/>
      <c r="U163" s="210"/>
      <c r="V163" s="210">
        <f>VLOOKUP(C163,LF_LmpBlst!$A$8:$BF$736,58,FALSE)</f>
        <v>33.54</v>
      </c>
      <c r="W163" s="210"/>
      <c r="X163" s="210"/>
      <c r="Y163" s="210" t="s">
        <v>3773</v>
      </c>
      <c r="Z163" s="210" t="s">
        <v>3774</v>
      </c>
      <c r="AA163" s="210" t="s">
        <v>109</v>
      </c>
      <c r="AB163" s="210">
        <v>0</v>
      </c>
      <c r="AC163" s="204">
        <v>42005</v>
      </c>
      <c r="AD163" s="210"/>
      <c r="AE163" s="210" t="s">
        <v>3775</v>
      </c>
      <c r="AF163" s="210" t="s">
        <v>3776</v>
      </c>
      <c r="AG163" s="210" t="s">
        <v>3777</v>
      </c>
      <c r="AH163" s="210">
        <v>0</v>
      </c>
    </row>
    <row r="164" spans="1:34">
      <c r="A164" s="129"/>
      <c r="B164" s="210" t="s">
        <v>109</v>
      </c>
      <c r="C164" s="210" t="s">
        <v>2869</v>
      </c>
      <c r="D164" s="210" t="s">
        <v>3767</v>
      </c>
      <c r="E164" s="210" t="s">
        <v>1776</v>
      </c>
      <c r="F164" s="210" t="s">
        <v>1038</v>
      </c>
      <c r="G164" s="210" t="s">
        <v>3768</v>
      </c>
      <c r="H164" s="210" t="s">
        <v>3769</v>
      </c>
      <c r="I164" s="210" t="s">
        <v>3770</v>
      </c>
      <c r="J164" s="210" t="s">
        <v>3771</v>
      </c>
      <c r="K164" s="210" t="s">
        <v>109</v>
      </c>
      <c r="L164" s="210" t="s">
        <v>3778</v>
      </c>
      <c r="M164" s="210" t="s">
        <v>1091</v>
      </c>
      <c r="N164" s="210" t="str">
        <f t="shared" si="2"/>
        <v>LFLmpBlst-T8-48in-28w+El-IS-NLO(26w)</v>
      </c>
      <c r="O164" s="210" t="s">
        <v>109</v>
      </c>
      <c r="P164" s="210" t="s">
        <v>109</v>
      </c>
      <c r="Q164" s="210" t="s">
        <v>109</v>
      </c>
      <c r="R164" s="210" t="s">
        <v>109</v>
      </c>
      <c r="S164" s="210" t="s">
        <v>3772</v>
      </c>
      <c r="T164" s="210"/>
      <c r="U164" s="210"/>
      <c r="V164" s="210">
        <f>VLOOKUP(C164,LF_LmpBlst!$A$8:$BF$736,58,FALSE)</f>
        <v>22.66</v>
      </c>
      <c r="W164" s="210"/>
      <c r="X164" s="210"/>
      <c r="Y164" s="210" t="s">
        <v>3773</v>
      </c>
      <c r="Z164" s="210" t="s">
        <v>3774</v>
      </c>
      <c r="AA164" s="210" t="s">
        <v>109</v>
      </c>
      <c r="AB164" s="210">
        <v>0</v>
      </c>
      <c r="AC164" s="204">
        <v>42005</v>
      </c>
      <c r="AD164" s="210"/>
      <c r="AE164" s="210" t="s">
        <v>3775</v>
      </c>
      <c r="AF164" s="210" t="s">
        <v>3776</v>
      </c>
      <c r="AG164" s="210" t="s">
        <v>3777</v>
      </c>
      <c r="AH164" s="210">
        <v>0</v>
      </c>
    </row>
    <row r="165" spans="1:34">
      <c r="A165" s="129"/>
      <c r="B165" s="210" t="s">
        <v>109</v>
      </c>
      <c r="C165" s="210" t="s">
        <v>2871</v>
      </c>
      <c r="D165" s="210" t="s">
        <v>3767</v>
      </c>
      <c r="E165" s="210" t="s">
        <v>1776</v>
      </c>
      <c r="F165" s="210" t="s">
        <v>1038</v>
      </c>
      <c r="G165" s="210" t="s">
        <v>3768</v>
      </c>
      <c r="H165" s="210" t="s">
        <v>3769</v>
      </c>
      <c r="I165" s="210" t="s">
        <v>3770</v>
      </c>
      <c r="J165" s="210" t="s">
        <v>3771</v>
      </c>
      <c r="K165" s="210" t="s">
        <v>109</v>
      </c>
      <c r="L165" s="210" t="s">
        <v>3778</v>
      </c>
      <c r="M165" s="210" t="s">
        <v>1091</v>
      </c>
      <c r="N165" s="210" t="str">
        <f t="shared" si="2"/>
        <v>LFLmpBlst-T8-48in-28w+El-IS-NLO(27w)</v>
      </c>
      <c r="O165" s="210" t="s">
        <v>109</v>
      </c>
      <c r="P165" s="210" t="s">
        <v>109</v>
      </c>
      <c r="Q165" s="210" t="s">
        <v>109</v>
      </c>
      <c r="R165" s="210" t="s">
        <v>109</v>
      </c>
      <c r="S165" s="210" t="s">
        <v>3772</v>
      </c>
      <c r="T165" s="210"/>
      <c r="U165" s="210"/>
      <c r="V165" s="210">
        <f>VLOOKUP(C165,LF_LmpBlst!$A$8:$BF$736,58,FALSE)</f>
        <v>16.77</v>
      </c>
      <c r="W165" s="210"/>
      <c r="X165" s="210"/>
      <c r="Y165" s="210" t="s">
        <v>3773</v>
      </c>
      <c r="Z165" s="210" t="s">
        <v>3774</v>
      </c>
      <c r="AA165" s="210" t="s">
        <v>109</v>
      </c>
      <c r="AB165" s="210">
        <v>0</v>
      </c>
      <c r="AC165" s="204">
        <v>42005</v>
      </c>
      <c r="AD165" s="210"/>
      <c r="AE165" s="210" t="s">
        <v>3775</v>
      </c>
      <c r="AF165" s="210" t="s">
        <v>3776</v>
      </c>
      <c r="AG165" s="210" t="s">
        <v>3777</v>
      </c>
      <c r="AH165" s="210">
        <v>0</v>
      </c>
    </row>
    <row r="166" spans="1:34">
      <c r="A166" s="129"/>
      <c r="B166" s="210" t="s">
        <v>109</v>
      </c>
      <c r="C166" s="210" t="s">
        <v>2873</v>
      </c>
      <c r="D166" s="210" t="s">
        <v>3767</v>
      </c>
      <c r="E166" s="210" t="s">
        <v>1776</v>
      </c>
      <c r="F166" s="210" t="s">
        <v>1038</v>
      </c>
      <c r="G166" s="210" t="s">
        <v>3768</v>
      </c>
      <c r="H166" s="210" t="s">
        <v>3769</v>
      </c>
      <c r="I166" s="210" t="s">
        <v>3770</v>
      </c>
      <c r="J166" s="210" t="s">
        <v>3771</v>
      </c>
      <c r="K166" s="210" t="s">
        <v>109</v>
      </c>
      <c r="L166" s="210" t="s">
        <v>3778</v>
      </c>
      <c r="M166" s="210" t="s">
        <v>1091</v>
      </c>
      <c r="N166" s="210" t="str">
        <f t="shared" si="2"/>
        <v>LFLmpBlst-T8-48in-28w+El-IS-NLO(28w)</v>
      </c>
      <c r="O166" s="210" t="s">
        <v>109</v>
      </c>
      <c r="P166" s="210" t="s">
        <v>109</v>
      </c>
      <c r="Q166" s="210" t="s">
        <v>109</v>
      </c>
      <c r="R166" s="210" t="s">
        <v>109</v>
      </c>
      <c r="S166" s="210" t="s">
        <v>3772</v>
      </c>
      <c r="T166" s="210"/>
      <c r="U166" s="210"/>
      <c r="V166" s="210">
        <f>VLOOKUP(C166,LF_LmpBlst!$A$8:$BF$736,58,FALSE)</f>
        <v>22.66</v>
      </c>
      <c r="W166" s="210"/>
      <c r="X166" s="210"/>
      <c r="Y166" s="210" t="s">
        <v>3773</v>
      </c>
      <c r="Z166" s="210" t="s">
        <v>3774</v>
      </c>
      <c r="AA166" s="210" t="s">
        <v>109</v>
      </c>
      <c r="AB166" s="210">
        <v>0</v>
      </c>
      <c r="AC166" s="204">
        <v>42005</v>
      </c>
      <c r="AD166" s="210"/>
      <c r="AE166" s="210" t="s">
        <v>3775</v>
      </c>
      <c r="AF166" s="210" t="s">
        <v>3776</v>
      </c>
      <c r="AG166" s="210" t="s">
        <v>3777</v>
      </c>
      <c r="AH166" s="210">
        <v>0</v>
      </c>
    </row>
    <row r="167" spans="1:34">
      <c r="A167" s="129"/>
      <c r="B167" s="210" t="s">
        <v>109</v>
      </c>
      <c r="C167" s="210" t="s">
        <v>2875</v>
      </c>
      <c r="D167" s="210" t="s">
        <v>3767</v>
      </c>
      <c r="E167" s="210" t="s">
        <v>1776</v>
      </c>
      <c r="F167" s="210" t="s">
        <v>1038</v>
      </c>
      <c r="G167" s="210" t="s">
        <v>3768</v>
      </c>
      <c r="H167" s="210" t="s">
        <v>3769</v>
      </c>
      <c r="I167" s="210" t="s">
        <v>3770</v>
      </c>
      <c r="J167" s="210" t="s">
        <v>3771</v>
      </c>
      <c r="K167" s="210" t="s">
        <v>109</v>
      </c>
      <c r="L167" s="210" t="s">
        <v>3778</v>
      </c>
      <c r="M167" s="210" t="s">
        <v>1091</v>
      </c>
      <c r="N167" s="210" t="str">
        <f t="shared" si="2"/>
        <v>LFLmpBlst-T8-48in-28w+El-IS-NLO(30.3w)</v>
      </c>
      <c r="O167" s="210" t="s">
        <v>109</v>
      </c>
      <c r="P167" s="210" t="s">
        <v>109</v>
      </c>
      <c r="Q167" s="210" t="s">
        <v>109</v>
      </c>
      <c r="R167" s="210" t="s">
        <v>109</v>
      </c>
      <c r="S167" s="210" t="s">
        <v>3772</v>
      </c>
      <c r="T167" s="210"/>
      <c r="U167" s="210"/>
      <c r="V167" s="210">
        <f>VLOOKUP(C167,LF_LmpBlst!$A$8:$BF$736,58,FALSE)</f>
        <v>22.66</v>
      </c>
      <c r="W167" s="210"/>
      <c r="X167" s="210"/>
      <c r="Y167" s="210" t="s">
        <v>3773</v>
      </c>
      <c r="Z167" s="210" t="s">
        <v>3774</v>
      </c>
      <c r="AA167" s="210" t="s">
        <v>109</v>
      </c>
      <c r="AB167" s="210">
        <v>0</v>
      </c>
      <c r="AC167" s="204">
        <v>42005</v>
      </c>
      <c r="AD167" s="210"/>
      <c r="AE167" s="210" t="s">
        <v>3775</v>
      </c>
      <c r="AF167" s="210" t="s">
        <v>3776</v>
      </c>
      <c r="AG167" s="210" t="s">
        <v>3777</v>
      </c>
      <c r="AH167" s="210">
        <v>0</v>
      </c>
    </row>
    <row r="168" spans="1:34">
      <c r="A168" s="129"/>
      <c r="B168" s="210" t="s">
        <v>109</v>
      </c>
      <c r="C168" s="210" t="s">
        <v>2877</v>
      </c>
      <c r="D168" s="210" t="s">
        <v>3767</v>
      </c>
      <c r="E168" s="210" t="s">
        <v>1776</v>
      </c>
      <c r="F168" s="210" t="s">
        <v>1038</v>
      </c>
      <c r="G168" s="210" t="s">
        <v>3768</v>
      </c>
      <c r="H168" s="210" t="s">
        <v>3769</v>
      </c>
      <c r="I168" s="210" t="s">
        <v>3770</v>
      </c>
      <c r="J168" s="210" t="s">
        <v>3771</v>
      </c>
      <c r="K168" s="210" t="s">
        <v>109</v>
      </c>
      <c r="L168" s="210" t="s">
        <v>3778</v>
      </c>
      <c r="M168" s="210" t="s">
        <v>1091</v>
      </c>
      <c r="N168" s="210" t="str">
        <f t="shared" si="2"/>
        <v>LFLmpBlst-T8-48in-28w+El-IS-NLO(53w)</v>
      </c>
      <c r="O168" s="210" t="s">
        <v>109</v>
      </c>
      <c r="P168" s="210" t="s">
        <v>109</v>
      </c>
      <c r="Q168" s="210" t="s">
        <v>109</v>
      </c>
      <c r="R168" s="210" t="s">
        <v>109</v>
      </c>
      <c r="S168" s="210" t="s">
        <v>3772</v>
      </c>
      <c r="T168" s="210"/>
      <c r="U168" s="210"/>
      <c r="V168" s="210">
        <f>VLOOKUP(C168,LF_LmpBlst!$A$8:$BF$736,58,FALSE)</f>
        <v>33.54</v>
      </c>
      <c r="W168" s="210"/>
      <c r="X168" s="210"/>
      <c r="Y168" s="210" t="s">
        <v>3773</v>
      </c>
      <c r="Z168" s="210" t="s">
        <v>3774</v>
      </c>
      <c r="AA168" s="210" t="s">
        <v>109</v>
      </c>
      <c r="AB168" s="210">
        <v>0</v>
      </c>
      <c r="AC168" s="204">
        <v>42005</v>
      </c>
      <c r="AD168" s="210"/>
      <c r="AE168" s="210" t="s">
        <v>3775</v>
      </c>
      <c r="AF168" s="210" t="s">
        <v>3776</v>
      </c>
      <c r="AG168" s="210" t="s">
        <v>3777</v>
      </c>
      <c r="AH168" s="210">
        <v>0</v>
      </c>
    </row>
    <row r="169" spans="1:34">
      <c r="A169" s="129"/>
      <c r="B169" s="210" t="s">
        <v>109</v>
      </c>
      <c r="C169" s="210" t="s">
        <v>2879</v>
      </c>
      <c r="D169" s="210" t="s">
        <v>3767</v>
      </c>
      <c r="E169" s="210" t="s">
        <v>1776</v>
      </c>
      <c r="F169" s="210" t="s">
        <v>1038</v>
      </c>
      <c r="G169" s="210" t="s">
        <v>3768</v>
      </c>
      <c r="H169" s="210" t="s">
        <v>3769</v>
      </c>
      <c r="I169" s="210" t="s">
        <v>3770</v>
      </c>
      <c r="J169" s="210" t="s">
        <v>3771</v>
      </c>
      <c r="K169" s="210" t="s">
        <v>109</v>
      </c>
      <c r="L169" s="210" t="s">
        <v>3778</v>
      </c>
      <c r="M169" s="210" t="s">
        <v>1091</v>
      </c>
      <c r="N169" s="210" t="str">
        <f t="shared" si="2"/>
        <v>LFLmpBlst-T8-48in-28w+El-IS-NLO(73w)</v>
      </c>
      <c r="O169" s="210" t="s">
        <v>109</v>
      </c>
      <c r="P169" s="210" t="s">
        <v>109</v>
      </c>
      <c r="Q169" s="210" t="s">
        <v>109</v>
      </c>
      <c r="R169" s="210" t="s">
        <v>109</v>
      </c>
      <c r="S169" s="210" t="s">
        <v>3772</v>
      </c>
      <c r="T169" s="210"/>
      <c r="U169" s="210"/>
      <c r="V169" s="210">
        <f>VLOOKUP(C169,LF_LmpBlst!$A$8:$BF$736,58,FALSE)</f>
        <v>44.41</v>
      </c>
      <c r="W169" s="210"/>
      <c r="X169" s="210"/>
      <c r="Y169" s="210" t="s">
        <v>3773</v>
      </c>
      <c r="Z169" s="210" t="s">
        <v>3774</v>
      </c>
      <c r="AA169" s="210" t="s">
        <v>109</v>
      </c>
      <c r="AB169" s="210">
        <v>0</v>
      </c>
      <c r="AC169" s="204">
        <v>42005</v>
      </c>
      <c r="AD169" s="210"/>
      <c r="AE169" s="210" t="s">
        <v>3775</v>
      </c>
      <c r="AF169" s="210" t="s">
        <v>3776</v>
      </c>
      <c r="AG169" s="210" t="s">
        <v>3777</v>
      </c>
      <c r="AH169" s="210">
        <v>0</v>
      </c>
    </row>
    <row r="170" spans="1:34">
      <c r="A170" s="129"/>
      <c r="B170" s="210" t="s">
        <v>109</v>
      </c>
      <c r="C170" s="210" t="s">
        <v>2881</v>
      </c>
      <c r="D170" s="210" t="s">
        <v>3767</v>
      </c>
      <c r="E170" s="210" t="s">
        <v>1776</v>
      </c>
      <c r="F170" s="210" t="s">
        <v>1038</v>
      </c>
      <c r="G170" s="210" t="s">
        <v>3768</v>
      </c>
      <c r="H170" s="210" t="s">
        <v>3769</v>
      </c>
      <c r="I170" s="210" t="s">
        <v>3770</v>
      </c>
      <c r="J170" s="210" t="s">
        <v>3771</v>
      </c>
      <c r="K170" s="210" t="s">
        <v>109</v>
      </c>
      <c r="L170" s="210" t="s">
        <v>3778</v>
      </c>
      <c r="M170" s="210" t="s">
        <v>1091</v>
      </c>
      <c r="N170" s="210" t="str">
        <f t="shared" si="2"/>
        <v>LFLmpBlst-T8-48in-28w+El-IS-NLO(75w)</v>
      </c>
      <c r="O170" s="210" t="s">
        <v>109</v>
      </c>
      <c r="P170" s="210" t="s">
        <v>109</v>
      </c>
      <c r="Q170" s="210" t="s">
        <v>109</v>
      </c>
      <c r="R170" s="210" t="s">
        <v>109</v>
      </c>
      <c r="S170" s="210" t="s">
        <v>3772</v>
      </c>
      <c r="T170" s="210"/>
      <c r="U170" s="210"/>
      <c r="V170" s="210">
        <f>VLOOKUP(C170,LF_LmpBlst!$A$8:$BF$736,58,FALSE)</f>
        <v>44.41</v>
      </c>
      <c r="W170" s="210"/>
      <c r="X170" s="210"/>
      <c r="Y170" s="210" t="s">
        <v>3773</v>
      </c>
      <c r="Z170" s="210" t="s">
        <v>3774</v>
      </c>
      <c r="AA170" s="210" t="s">
        <v>109</v>
      </c>
      <c r="AB170" s="210">
        <v>0</v>
      </c>
      <c r="AC170" s="204">
        <v>42005</v>
      </c>
      <c r="AD170" s="210"/>
      <c r="AE170" s="210" t="s">
        <v>3775</v>
      </c>
      <c r="AF170" s="210" t="s">
        <v>3776</v>
      </c>
      <c r="AG170" s="210" t="s">
        <v>3777</v>
      </c>
      <c r="AH170" s="210">
        <v>0</v>
      </c>
    </row>
    <row r="171" spans="1:34">
      <c r="A171" s="129"/>
      <c r="B171" s="210" t="s">
        <v>109</v>
      </c>
      <c r="C171" s="210" t="s">
        <v>2883</v>
      </c>
      <c r="D171" s="210" t="s">
        <v>3767</v>
      </c>
      <c r="E171" s="210" t="s">
        <v>1776</v>
      </c>
      <c r="F171" s="210" t="s">
        <v>1038</v>
      </c>
      <c r="G171" s="210" t="s">
        <v>3768</v>
      </c>
      <c r="H171" s="210" t="s">
        <v>3769</v>
      </c>
      <c r="I171" s="210" t="s">
        <v>3770</v>
      </c>
      <c r="J171" s="210" t="s">
        <v>3771</v>
      </c>
      <c r="K171" s="210" t="s">
        <v>109</v>
      </c>
      <c r="L171" s="210" t="s">
        <v>3778</v>
      </c>
      <c r="M171" s="210" t="s">
        <v>1091</v>
      </c>
      <c r="N171" s="210" t="str">
        <f t="shared" si="2"/>
        <v>LFLmpBlst-T8-48in-28w+El-IS-NLO(94w)</v>
      </c>
      <c r="O171" s="210" t="s">
        <v>109</v>
      </c>
      <c r="P171" s="210" t="s">
        <v>109</v>
      </c>
      <c r="Q171" s="210" t="s">
        <v>109</v>
      </c>
      <c r="R171" s="210" t="s">
        <v>109</v>
      </c>
      <c r="S171" s="210" t="s">
        <v>3772</v>
      </c>
      <c r="T171" s="210"/>
      <c r="U171" s="210"/>
      <c r="V171" s="210">
        <f>VLOOKUP(C171,LF_LmpBlst!$A$8:$BF$736,58,FALSE)</f>
        <v>55.29</v>
      </c>
      <c r="W171" s="210"/>
      <c r="X171" s="210"/>
      <c r="Y171" s="210" t="s">
        <v>3773</v>
      </c>
      <c r="Z171" s="210" t="s">
        <v>3774</v>
      </c>
      <c r="AA171" s="210" t="s">
        <v>109</v>
      </c>
      <c r="AB171" s="210">
        <v>0</v>
      </c>
      <c r="AC171" s="204">
        <v>42005</v>
      </c>
      <c r="AD171" s="210"/>
      <c r="AE171" s="210" t="s">
        <v>3775</v>
      </c>
      <c r="AF171" s="210" t="s">
        <v>3776</v>
      </c>
      <c r="AG171" s="210" t="s">
        <v>3777</v>
      </c>
      <c r="AH171" s="210">
        <v>0</v>
      </c>
    </row>
    <row r="172" spans="1:34">
      <c r="A172" s="129"/>
      <c r="B172" s="210" t="s">
        <v>109</v>
      </c>
      <c r="C172" s="210" t="s">
        <v>2885</v>
      </c>
      <c r="D172" s="210" t="s">
        <v>3767</v>
      </c>
      <c r="E172" s="210" t="s">
        <v>1776</v>
      </c>
      <c r="F172" s="210" t="s">
        <v>1038</v>
      </c>
      <c r="G172" s="210" t="s">
        <v>3768</v>
      </c>
      <c r="H172" s="210" t="s">
        <v>3769</v>
      </c>
      <c r="I172" s="210" t="s">
        <v>3770</v>
      </c>
      <c r="J172" s="210" t="s">
        <v>3771</v>
      </c>
      <c r="K172" s="210" t="s">
        <v>109</v>
      </c>
      <c r="L172" s="210" t="s">
        <v>3778</v>
      </c>
      <c r="M172" s="210" t="s">
        <v>1091</v>
      </c>
      <c r="N172" s="210" t="str">
        <f t="shared" si="2"/>
        <v>LFLmpBlst-T8-48in-28w+El-IS-NLO(98w)</v>
      </c>
      <c r="O172" s="210" t="s">
        <v>109</v>
      </c>
      <c r="P172" s="210" t="s">
        <v>109</v>
      </c>
      <c r="Q172" s="210" t="s">
        <v>109</v>
      </c>
      <c r="R172" s="210" t="s">
        <v>109</v>
      </c>
      <c r="S172" s="210" t="s">
        <v>3772</v>
      </c>
      <c r="T172" s="210"/>
      <c r="U172" s="210"/>
      <c r="V172" s="210">
        <f>VLOOKUP(C172,LF_LmpBlst!$A$8:$BF$736,58,FALSE)</f>
        <v>55.29</v>
      </c>
      <c r="W172" s="210"/>
      <c r="X172" s="210"/>
      <c r="Y172" s="210" t="s">
        <v>3773</v>
      </c>
      <c r="Z172" s="210" t="s">
        <v>3774</v>
      </c>
      <c r="AA172" s="210" t="s">
        <v>109</v>
      </c>
      <c r="AB172" s="210">
        <v>0</v>
      </c>
      <c r="AC172" s="204">
        <v>42005</v>
      </c>
      <c r="AD172" s="210"/>
      <c r="AE172" s="210" t="s">
        <v>3775</v>
      </c>
      <c r="AF172" s="210" t="s">
        <v>3776</v>
      </c>
      <c r="AG172" s="210" t="s">
        <v>3777</v>
      </c>
      <c r="AH172" s="210">
        <v>0</v>
      </c>
    </row>
    <row r="173" spans="1:34">
      <c r="A173" s="129"/>
      <c r="B173" s="210" t="s">
        <v>109</v>
      </c>
      <c r="C173" s="210" t="s">
        <v>2887</v>
      </c>
      <c r="D173" s="210" t="s">
        <v>3767</v>
      </c>
      <c r="E173" s="210" t="s">
        <v>1776</v>
      </c>
      <c r="F173" s="210" t="s">
        <v>1038</v>
      </c>
      <c r="G173" s="210" t="s">
        <v>3768</v>
      </c>
      <c r="H173" s="210" t="s">
        <v>3769</v>
      </c>
      <c r="I173" s="210" t="s">
        <v>3770</v>
      </c>
      <c r="J173" s="210" t="s">
        <v>3771</v>
      </c>
      <c r="K173" s="210" t="s">
        <v>109</v>
      </c>
      <c r="L173" s="210" t="s">
        <v>3778</v>
      </c>
      <c r="M173" s="210" t="s">
        <v>1091</v>
      </c>
      <c r="N173" s="210" t="str">
        <f t="shared" si="2"/>
        <v>LFLmpBlst-T8-48in-28w+El-IS-NLO+Refl(53w)</v>
      </c>
      <c r="O173" s="210" t="s">
        <v>109</v>
      </c>
      <c r="P173" s="210" t="s">
        <v>109</v>
      </c>
      <c r="Q173" s="210" t="s">
        <v>109</v>
      </c>
      <c r="R173" s="210" t="s">
        <v>109</v>
      </c>
      <c r="S173" s="210" t="s">
        <v>3772</v>
      </c>
      <c r="T173" s="210"/>
      <c r="U173" s="210"/>
      <c r="V173" s="210">
        <f>VLOOKUP(C173,LF_LmpBlst!$A$8:$BF$736,58,FALSE)</f>
        <v>33.54</v>
      </c>
      <c r="W173" s="210"/>
      <c r="X173" s="210"/>
      <c r="Y173" s="210" t="s">
        <v>3773</v>
      </c>
      <c r="Z173" s="210" t="s">
        <v>3779</v>
      </c>
      <c r="AA173" s="210" t="s">
        <v>109</v>
      </c>
      <c r="AB173" s="210">
        <v>0</v>
      </c>
      <c r="AC173" s="204">
        <v>42005</v>
      </c>
      <c r="AD173" s="210"/>
      <c r="AE173" s="210" t="s">
        <v>3775</v>
      </c>
      <c r="AF173" s="210" t="s">
        <v>3776</v>
      </c>
      <c r="AG173" s="210" t="s">
        <v>3777</v>
      </c>
      <c r="AH173" s="210">
        <v>0</v>
      </c>
    </row>
    <row r="174" spans="1:34">
      <c r="A174" s="129"/>
      <c r="B174" s="210" t="s">
        <v>109</v>
      </c>
      <c r="C174" s="210" t="s">
        <v>2889</v>
      </c>
      <c r="D174" s="210" t="s">
        <v>3767</v>
      </c>
      <c r="E174" s="210" t="s">
        <v>1776</v>
      </c>
      <c r="F174" s="210" t="s">
        <v>1038</v>
      </c>
      <c r="G174" s="210" t="s">
        <v>3768</v>
      </c>
      <c r="H174" s="210" t="s">
        <v>3769</v>
      </c>
      <c r="I174" s="210" t="s">
        <v>3770</v>
      </c>
      <c r="J174" s="210" t="s">
        <v>3771</v>
      </c>
      <c r="K174" s="210" t="s">
        <v>109</v>
      </c>
      <c r="L174" s="210" t="s">
        <v>3778</v>
      </c>
      <c r="M174" s="210" t="s">
        <v>1091</v>
      </c>
      <c r="N174" s="210" t="str">
        <f t="shared" si="2"/>
        <v>LFLmpBlst-T8-48in-28w+El-IS-RLO(124w)</v>
      </c>
      <c r="O174" s="210" t="s">
        <v>109</v>
      </c>
      <c r="P174" s="210" t="s">
        <v>109</v>
      </c>
      <c r="Q174" s="210" t="s">
        <v>109</v>
      </c>
      <c r="R174" s="210" t="s">
        <v>109</v>
      </c>
      <c r="S174" s="210" t="s">
        <v>3772</v>
      </c>
      <c r="T174" s="210"/>
      <c r="U174" s="210"/>
      <c r="V174" s="210">
        <f>VLOOKUP(C174,LF_LmpBlst!$A$8:$BF$736,58,FALSE)</f>
        <v>67.069999999999993</v>
      </c>
      <c r="W174" s="210"/>
      <c r="X174" s="210"/>
      <c r="Y174" s="210" t="s">
        <v>3773</v>
      </c>
      <c r="Z174" s="210" t="s">
        <v>3779</v>
      </c>
      <c r="AA174" s="210" t="s">
        <v>109</v>
      </c>
      <c r="AB174" s="210">
        <v>0</v>
      </c>
      <c r="AC174" s="204">
        <v>42005</v>
      </c>
      <c r="AD174" s="210"/>
      <c r="AE174" s="210" t="s">
        <v>3775</v>
      </c>
      <c r="AF174" s="210" t="s">
        <v>3776</v>
      </c>
      <c r="AG174" s="210" t="s">
        <v>3777</v>
      </c>
      <c r="AH174" s="210">
        <v>0</v>
      </c>
    </row>
    <row r="175" spans="1:34">
      <c r="A175" s="129"/>
      <c r="B175" s="210" t="s">
        <v>109</v>
      </c>
      <c r="C175" s="210" t="s">
        <v>2891</v>
      </c>
      <c r="D175" s="210" t="s">
        <v>3767</v>
      </c>
      <c r="E175" s="210" t="s">
        <v>1776</v>
      </c>
      <c r="F175" s="210" t="s">
        <v>1038</v>
      </c>
      <c r="G175" s="210" t="s">
        <v>3768</v>
      </c>
      <c r="H175" s="210" t="s">
        <v>3769</v>
      </c>
      <c r="I175" s="210" t="s">
        <v>3770</v>
      </c>
      <c r="J175" s="210" t="s">
        <v>3771</v>
      </c>
      <c r="K175" s="210" t="s">
        <v>109</v>
      </c>
      <c r="L175" s="210" t="s">
        <v>3778</v>
      </c>
      <c r="M175" s="210" t="s">
        <v>1091</v>
      </c>
      <c r="N175" s="210" t="str">
        <f t="shared" si="2"/>
        <v>LFLmpBlst-T8-48in-28w+El-IS-RLO(24w)</v>
      </c>
      <c r="O175" s="210" t="s">
        <v>109</v>
      </c>
      <c r="P175" s="210" t="s">
        <v>109</v>
      </c>
      <c r="Q175" s="210" t="s">
        <v>109</v>
      </c>
      <c r="R175" s="210" t="s">
        <v>109</v>
      </c>
      <c r="S175" s="210" t="s">
        <v>3772</v>
      </c>
      <c r="T175" s="210"/>
      <c r="U175" s="210"/>
      <c r="V175" s="210">
        <f>VLOOKUP(C175,LF_LmpBlst!$A$8:$BF$736,58,FALSE)</f>
        <v>22.66</v>
      </c>
      <c r="W175" s="210"/>
      <c r="X175" s="210"/>
      <c r="Y175" s="210" t="s">
        <v>3773</v>
      </c>
      <c r="Z175" s="210" t="s">
        <v>3779</v>
      </c>
      <c r="AA175" s="210" t="s">
        <v>109</v>
      </c>
      <c r="AB175" s="210">
        <v>0</v>
      </c>
      <c r="AC175" s="204">
        <v>42005</v>
      </c>
      <c r="AD175" s="210"/>
      <c r="AE175" s="210" t="s">
        <v>3775</v>
      </c>
      <c r="AF175" s="210" t="s">
        <v>3776</v>
      </c>
      <c r="AG175" s="210" t="s">
        <v>3777</v>
      </c>
      <c r="AH175" s="210">
        <v>0</v>
      </c>
    </row>
    <row r="176" spans="1:34">
      <c r="A176" s="129"/>
      <c r="B176" s="210" t="s">
        <v>109</v>
      </c>
      <c r="C176" s="210" t="s">
        <v>2893</v>
      </c>
      <c r="D176" s="210" t="s">
        <v>3767</v>
      </c>
      <c r="E176" s="210" t="s">
        <v>1776</v>
      </c>
      <c r="F176" s="210" t="s">
        <v>1038</v>
      </c>
      <c r="G176" s="210" t="s">
        <v>3768</v>
      </c>
      <c r="H176" s="210" t="s">
        <v>3769</v>
      </c>
      <c r="I176" s="210" t="s">
        <v>3770</v>
      </c>
      <c r="J176" s="210" t="s">
        <v>3771</v>
      </c>
      <c r="K176" s="210" t="s">
        <v>109</v>
      </c>
      <c r="L176" s="210" t="s">
        <v>3778</v>
      </c>
      <c r="M176" s="210" t="s">
        <v>1091</v>
      </c>
      <c r="N176" s="210" t="str">
        <f t="shared" si="2"/>
        <v>LFLmpBlst-T8-48in-28w+El-IS-RLO(42w)</v>
      </c>
      <c r="O176" s="210" t="s">
        <v>109</v>
      </c>
      <c r="P176" s="210" t="s">
        <v>109</v>
      </c>
      <c r="Q176" s="210" t="s">
        <v>109</v>
      </c>
      <c r="R176" s="210" t="s">
        <v>109</v>
      </c>
      <c r="S176" s="210" t="s">
        <v>3772</v>
      </c>
      <c r="T176" s="210"/>
      <c r="U176" s="210"/>
      <c r="V176" s="210">
        <f>VLOOKUP(C176,LF_LmpBlst!$A$8:$BF$736,58,FALSE)</f>
        <v>33.54</v>
      </c>
      <c r="W176" s="210"/>
      <c r="X176" s="210"/>
      <c r="Y176" s="210" t="s">
        <v>3773</v>
      </c>
      <c r="Z176" s="210" t="s">
        <v>3779</v>
      </c>
      <c r="AA176" s="210" t="s">
        <v>109</v>
      </c>
      <c r="AB176" s="210">
        <v>0</v>
      </c>
      <c r="AC176" s="204">
        <v>42005</v>
      </c>
      <c r="AD176" s="210"/>
      <c r="AE176" s="210" t="s">
        <v>3775</v>
      </c>
      <c r="AF176" s="210" t="s">
        <v>3776</v>
      </c>
      <c r="AG176" s="210" t="s">
        <v>3777</v>
      </c>
      <c r="AH176" s="210">
        <v>0</v>
      </c>
    </row>
    <row r="177" spans="1:34">
      <c r="A177" s="129"/>
      <c r="B177" s="210" t="s">
        <v>109</v>
      </c>
      <c r="C177" s="210" t="s">
        <v>2895</v>
      </c>
      <c r="D177" s="210" t="s">
        <v>3767</v>
      </c>
      <c r="E177" s="210" t="s">
        <v>1776</v>
      </c>
      <c r="F177" s="210" t="s">
        <v>1038</v>
      </c>
      <c r="G177" s="210" t="s">
        <v>3768</v>
      </c>
      <c r="H177" s="210" t="s">
        <v>3769</v>
      </c>
      <c r="I177" s="210" t="s">
        <v>3770</v>
      </c>
      <c r="J177" s="210" t="s">
        <v>3771</v>
      </c>
      <c r="K177" s="210" t="s">
        <v>109</v>
      </c>
      <c r="L177" s="210" t="s">
        <v>3778</v>
      </c>
      <c r="M177" s="210" t="s">
        <v>1091</v>
      </c>
      <c r="N177" s="210" t="str">
        <f t="shared" si="2"/>
        <v>LFLmpBlst-T8-48in-28w+El-IS-RLO(44w)</v>
      </c>
      <c r="O177" s="210" t="s">
        <v>109</v>
      </c>
      <c r="P177" s="210" t="s">
        <v>109</v>
      </c>
      <c r="Q177" s="210" t="s">
        <v>109</v>
      </c>
      <c r="R177" s="210" t="s">
        <v>109</v>
      </c>
      <c r="S177" s="210" t="s">
        <v>3772</v>
      </c>
      <c r="T177" s="210"/>
      <c r="U177" s="210"/>
      <c r="V177" s="210">
        <f>VLOOKUP(C177,LF_LmpBlst!$A$8:$BF$736,58,FALSE)</f>
        <v>33.54</v>
      </c>
      <c r="W177" s="210"/>
      <c r="X177" s="210"/>
      <c r="Y177" s="210" t="s">
        <v>3773</v>
      </c>
      <c r="Z177" s="210" t="s">
        <v>3779</v>
      </c>
      <c r="AA177" s="210" t="s">
        <v>109</v>
      </c>
      <c r="AB177" s="210">
        <v>0</v>
      </c>
      <c r="AC177" s="204">
        <v>42005</v>
      </c>
      <c r="AD177" s="210"/>
      <c r="AE177" s="210" t="s">
        <v>3775</v>
      </c>
      <c r="AF177" s="210" t="s">
        <v>3776</v>
      </c>
      <c r="AG177" s="210" t="s">
        <v>3777</v>
      </c>
      <c r="AH177" s="210">
        <v>0</v>
      </c>
    </row>
    <row r="178" spans="1:34">
      <c r="A178" s="129"/>
      <c r="B178" s="210" t="s">
        <v>109</v>
      </c>
      <c r="C178" s="210" t="s">
        <v>2897</v>
      </c>
      <c r="D178" s="210" t="s">
        <v>3767</v>
      </c>
      <c r="E178" s="210" t="s">
        <v>1776</v>
      </c>
      <c r="F178" s="210" t="s">
        <v>1038</v>
      </c>
      <c r="G178" s="210" t="s">
        <v>3768</v>
      </c>
      <c r="H178" s="210" t="s">
        <v>3769</v>
      </c>
      <c r="I178" s="210" t="s">
        <v>3770</v>
      </c>
      <c r="J178" s="210" t="s">
        <v>3771</v>
      </c>
      <c r="K178" s="210" t="s">
        <v>109</v>
      </c>
      <c r="L178" s="210" t="s">
        <v>3778</v>
      </c>
      <c r="M178" s="210" t="s">
        <v>1091</v>
      </c>
      <c r="N178" s="210" t="str">
        <f t="shared" si="2"/>
        <v>LFLmpBlst-T8-48in-28w+El-IS-RLO(65w)</v>
      </c>
      <c r="O178" s="210" t="s">
        <v>109</v>
      </c>
      <c r="P178" s="210" t="s">
        <v>109</v>
      </c>
      <c r="Q178" s="210" t="s">
        <v>109</v>
      </c>
      <c r="R178" s="210" t="s">
        <v>109</v>
      </c>
      <c r="S178" s="210" t="s">
        <v>3772</v>
      </c>
      <c r="T178" s="210"/>
      <c r="U178" s="210"/>
      <c r="V178" s="210">
        <f>VLOOKUP(C178,LF_LmpBlst!$A$8:$BF$736,58,FALSE)</f>
        <v>44.41</v>
      </c>
      <c r="W178" s="210"/>
      <c r="X178" s="210"/>
      <c r="Y178" s="210" t="s">
        <v>3773</v>
      </c>
      <c r="Z178" s="210" t="s">
        <v>3779</v>
      </c>
      <c r="AA178" s="210" t="s">
        <v>109</v>
      </c>
      <c r="AB178" s="210">
        <v>0</v>
      </c>
      <c r="AC178" s="204">
        <v>42005</v>
      </c>
      <c r="AD178" s="210"/>
      <c r="AE178" s="210" t="s">
        <v>3775</v>
      </c>
      <c r="AF178" s="210" t="s">
        <v>3776</v>
      </c>
      <c r="AG178" s="210" t="s">
        <v>3777</v>
      </c>
      <c r="AH178" s="210">
        <v>0</v>
      </c>
    </row>
    <row r="179" spans="1:34">
      <c r="A179" s="129"/>
      <c r="B179" s="210" t="s">
        <v>109</v>
      </c>
      <c r="C179" s="210" t="s">
        <v>2899</v>
      </c>
      <c r="D179" s="210" t="s">
        <v>3767</v>
      </c>
      <c r="E179" s="210" t="s">
        <v>1776</v>
      </c>
      <c r="F179" s="210" t="s">
        <v>1038</v>
      </c>
      <c r="G179" s="210" t="s">
        <v>3768</v>
      </c>
      <c r="H179" s="210" t="s">
        <v>3769</v>
      </c>
      <c r="I179" s="210" t="s">
        <v>3770</v>
      </c>
      <c r="J179" s="210" t="s">
        <v>3771</v>
      </c>
      <c r="K179" s="210" t="s">
        <v>109</v>
      </c>
      <c r="L179" s="210" t="s">
        <v>3778</v>
      </c>
      <c r="M179" s="210" t="s">
        <v>1091</v>
      </c>
      <c r="N179" s="210" t="str">
        <f t="shared" si="2"/>
        <v>LFLmpBlst-T8-48in-28w+El-IS-RLO(84w)</v>
      </c>
      <c r="O179" s="210" t="s">
        <v>109</v>
      </c>
      <c r="P179" s="210" t="s">
        <v>109</v>
      </c>
      <c r="Q179" s="210" t="s">
        <v>109</v>
      </c>
      <c r="R179" s="210" t="s">
        <v>109</v>
      </c>
      <c r="S179" s="210" t="s">
        <v>3772</v>
      </c>
      <c r="T179" s="210"/>
      <c r="U179" s="210"/>
      <c r="V179" s="210">
        <f>VLOOKUP(C179,LF_LmpBlst!$A$8:$BF$736,58,FALSE)</f>
        <v>55.29</v>
      </c>
      <c r="W179" s="210"/>
      <c r="X179" s="210"/>
      <c r="Y179" s="210" t="s">
        <v>3773</v>
      </c>
      <c r="Z179" s="210" t="s">
        <v>3779</v>
      </c>
      <c r="AA179" s="210" t="s">
        <v>109</v>
      </c>
      <c r="AB179" s="210">
        <v>0</v>
      </c>
      <c r="AC179" s="204">
        <v>42005</v>
      </c>
      <c r="AD179" s="210"/>
      <c r="AE179" s="210" t="s">
        <v>3775</v>
      </c>
      <c r="AF179" s="210" t="s">
        <v>3776</v>
      </c>
      <c r="AG179" s="210" t="s">
        <v>3777</v>
      </c>
      <c r="AH179" s="210">
        <v>0</v>
      </c>
    </row>
    <row r="180" spans="1:34">
      <c r="A180" s="129"/>
      <c r="B180" s="210" t="s">
        <v>109</v>
      </c>
      <c r="C180" s="210" t="s">
        <v>2901</v>
      </c>
      <c r="D180" s="210" t="s">
        <v>3767</v>
      </c>
      <c r="E180" s="210" t="s">
        <v>1776</v>
      </c>
      <c r="F180" s="210" t="s">
        <v>1038</v>
      </c>
      <c r="G180" s="210" t="s">
        <v>3768</v>
      </c>
      <c r="H180" s="210" t="s">
        <v>3769</v>
      </c>
      <c r="I180" s="210" t="s">
        <v>3770</v>
      </c>
      <c r="J180" s="210" t="s">
        <v>3771</v>
      </c>
      <c r="K180" s="210" t="s">
        <v>109</v>
      </c>
      <c r="L180" s="210" t="s">
        <v>3778</v>
      </c>
      <c r="M180" s="210" t="s">
        <v>1091</v>
      </c>
      <c r="N180" s="210" t="str">
        <f t="shared" si="2"/>
        <v>LFLmpBlst-T8-48in-28w+El-IS-RLO(88w)</v>
      </c>
      <c r="O180" s="210" t="s">
        <v>109</v>
      </c>
      <c r="P180" s="210" t="s">
        <v>109</v>
      </c>
      <c r="Q180" s="210" t="s">
        <v>109</v>
      </c>
      <c r="R180" s="210" t="s">
        <v>109</v>
      </c>
      <c r="S180" s="210" t="s">
        <v>3772</v>
      </c>
      <c r="T180" s="210"/>
      <c r="U180" s="210"/>
      <c r="V180" s="210">
        <f>VLOOKUP(C180,LF_LmpBlst!$A$8:$BF$736,58,FALSE)</f>
        <v>55.29</v>
      </c>
      <c r="W180" s="210"/>
      <c r="X180" s="210"/>
      <c r="Y180" s="210" t="s">
        <v>3773</v>
      </c>
      <c r="Z180" s="210" t="s">
        <v>3779</v>
      </c>
      <c r="AA180" s="210" t="s">
        <v>109</v>
      </c>
      <c r="AB180" s="210">
        <v>0</v>
      </c>
      <c r="AC180" s="204">
        <v>42005</v>
      </c>
      <c r="AD180" s="210"/>
      <c r="AE180" s="210" t="s">
        <v>3775</v>
      </c>
      <c r="AF180" s="210" t="s">
        <v>3776</v>
      </c>
      <c r="AG180" s="210" t="s">
        <v>3777</v>
      </c>
      <c r="AH180" s="210">
        <v>0</v>
      </c>
    </row>
    <row r="181" spans="1:34">
      <c r="A181" s="129"/>
      <c r="B181" s="210" t="s">
        <v>109</v>
      </c>
      <c r="C181" s="210" t="s">
        <v>2903</v>
      </c>
      <c r="D181" s="210" t="s">
        <v>3767</v>
      </c>
      <c r="E181" s="210" t="s">
        <v>1776</v>
      </c>
      <c r="F181" s="210" t="s">
        <v>1038</v>
      </c>
      <c r="G181" s="210" t="s">
        <v>3768</v>
      </c>
      <c r="H181" s="210" t="s">
        <v>3769</v>
      </c>
      <c r="I181" s="210" t="s">
        <v>3770</v>
      </c>
      <c r="J181" s="210" t="s">
        <v>3771</v>
      </c>
      <c r="K181" s="210" t="s">
        <v>109</v>
      </c>
      <c r="L181" s="210" t="s">
        <v>3778</v>
      </c>
      <c r="M181" s="210" t="s">
        <v>1091</v>
      </c>
      <c r="N181" s="210" t="str">
        <f t="shared" si="2"/>
        <v>LFLmpBlst-T8-48in-28w+El-IS-RLO(92w)</v>
      </c>
      <c r="O181" s="210" t="s">
        <v>109</v>
      </c>
      <c r="P181" s="210" t="s">
        <v>109</v>
      </c>
      <c r="Q181" s="210" t="s">
        <v>109</v>
      </c>
      <c r="R181" s="210" t="s">
        <v>109</v>
      </c>
      <c r="S181" s="210" t="s">
        <v>3772</v>
      </c>
      <c r="T181" s="210"/>
      <c r="U181" s="210"/>
      <c r="V181" s="210">
        <f>VLOOKUP(C181,LF_LmpBlst!$A$8:$BF$736,58,FALSE)</f>
        <v>56.19</v>
      </c>
      <c r="W181" s="210"/>
      <c r="X181" s="210"/>
      <c r="Y181" s="210" t="s">
        <v>3773</v>
      </c>
      <c r="Z181" s="210" t="s">
        <v>3779</v>
      </c>
      <c r="AA181" s="210" t="s">
        <v>109</v>
      </c>
      <c r="AB181" s="210">
        <v>0</v>
      </c>
      <c r="AC181" s="204">
        <v>42005</v>
      </c>
      <c r="AD181" s="210"/>
      <c r="AE181" s="210" t="s">
        <v>3775</v>
      </c>
      <c r="AF181" s="210" t="s">
        <v>3776</v>
      </c>
      <c r="AG181" s="210" t="s">
        <v>3777</v>
      </c>
      <c r="AH181" s="210">
        <v>0</v>
      </c>
    </row>
    <row r="182" spans="1:34">
      <c r="A182" s="129"/>
      <c r="B182" s="210" t="s">
        <v>109</v>
      </c>
      <c r="C182" s="210" t="s">
        <v>2905</v>
      </c>
      <c r="D182" s="210" t="s">
        <v>3767</v>
      </c>
      <c r="E182" s="210" t="s">
        <v>1776</v>
      </c>
      <c r="F182" s="210" t="s">
        <v>1038</v>
      </c>
      <c r="G182" s="210" t="s">
        <v>3768</v>
      </c>
      <c r="H182" s="210" t="s">
        <v>3769</v>
      </c>
      <c r="I182" s="210" t="s">
        <v>3770</v>
      </c>
      <c r="J182" s="210" t="s">
        <v>3771</v>
      </c>
      <c r="K182" s="210" t="s">
        <v>109</v>
      </c>
      <c r="L182" s="210" t="s">
        <v>3778</v>
      </c>
      <c r="M182" s="210" t="s">
        <v>1091</v>
      </c>
      <c r="N182" s="210" t="str">
        <f t="shared" si="2"/>
        <v>LFLmpBlst-T8-48in-28w+El-IS-RLO(93w)</v>
      </c>
      <c r="O182" s="210" t="s">
        <v>109</v>
      </c>
      <c r="P182" s="210" t="s">
        <v>109</v>
      </c>
      <c r="Q182" s="210" t="s">
        <v>109</v>
      </c>
      <c r="R182" s="210" t="s">
        <v>109</v>
      </c>
      <c r="S182" s="210" t="s">
        <v>3772</v>
      </c>
      <c r="T182" s="210"/>
      <c r="U182" s="210"/>
      <c r="V182" s="210">
        <f>VLOOKUP(C182,LF_LmpBlst!$A$8:$BF$736,58,FALSE)</f>
        <v>50.3</v>
      </c>
      <c r="W182" s="210"/>
      <c r="X182" s="210"/>
      <c r="Y182" s="210" t="s">
        <v>3773</v>
      </c>
      <c r="Z182" s="210" t="s">
        <v>3779</v>
      </c>
      <c r="AA182" s="210" t="s">
        <v>109</v>
      </c>
      <c r="AB182" s="210">
        <v>0</v>
      </c>
      <c r="AC182" s="204">
        <v>42005</v>
      </c>
      <c r="AD182" s="210"/>
      <c r="AE182" s="210" t="s">
        <v>3775</v>
      </c>
      <c r="AF182" s="210" t="s">
        <v>3776</v>
      </c>
      <c r="AG182" s="210" t="s">
        <v>3777</v>
      </c>
      <c r="AH182" s="210">
        <v>0</v>
      </c>
    </row>
    <row r="183" spans="1:34">
      <c r="A183" s="129"/>
      <c r="B183" s="210" t="s">
        <v>109</v>
      </c>
      <c r="C183" s="210" t="s">
        <v>2907</v>
      </c>
      <c r="D183" s="210" t="s">
        <v>3767</v>
      </c>
      <c r="E183" s="210" t="s">
        <v>1776</v>
      </c>
      <c r="F183" s="210" t="s">
        <v>1038</v>
      </c>
      <c r="G183" s="210" t="s">
        <v>3768</v>
      </c>
      <c r="H183" s="210" t="s">
        <v>3769</v>
      </c>
      <c r="I183" s="210" t="s">
        <v>3770</v>
      </c>
      <c r="J183" s="210" t="s">
        <v>3771</v>
      </c>
      <c r="K183" s="210" t="s">
        <v>109</v>
      </c>
      <c r="L183" s="210" t="s">
        <v>3778</v>
      </c>
      <c r="M183" s="210" t="s">
        <v>1091</v>
      </c>
      <c r="N183" s="210" t="str">
        <f t="shared" si="2"/>
        <v>LFLmpBlst-T8-48in-28w+El-IS-VHLO(70w)</v>
      </c>
      <c r="O183" s="210" t="s">
        <v>109</v>
      </c>
      <c r="P183" s="210" t="s">
        <v>109</v>
      </c>
      <c r="Q183" s="210" t="s">
        <v>109</v>
      </c>
      <c r="R183" s="210" t="s">
        <v>109</v>
      </c>
      <c r="S183" s="210" t="s">
        <v>3772</v>
      </c>
      <c r="T183" s="210"/>
      <c r="U183" s="210"/>
      <c r="V183" s="210">
        <f>VLOOKUP(C183,LF_LmpBlst!$A$8:$BF$736,58,FALSE)</f>
        <v>33.54</v>
      </c>
      <c r="W183" s="210"/>
      <c r="X183" s="210"/>
      <c r="Y183" s="210" t="s">
        <v>3773</v>
      </c>
      <c r="Z183" s="210" t="s">
        <v>3779</v>
      </c>
      <c r="AA183" s="210" t="s">
        <v>109</v>
      </c>
      <c r="AB183" s="210">
        <v>0</v>
      </c>
      <c r="AC183" s="204">
        <v>42005</v>
      </c>
      <c r="AD183" s="210"/>
      <c r="AE183" s="210" t="s">
        <v>3775</v>
      </c>
      <c r="AF183" s="210" t="s">
        <v>3776</v>
      </c>
      <c r="AG183" s="210" t="s">
        <v>3777</v>
      </c>
      <c r="AH183" s="210">
        <v>0</v>
      </c>
    </row>
    <row r="184" spans="1:34">
      <c r="A184" s="129"/>
      <c r="B184" s="210" t="s">
        <v>109</v>
      </c>
      <c r="C184" s="210" t="s">
        <v>2909</v>
      </c>
      <c r="D184" s="210" t="s">
        <v>3767</v>
      </c>
      <c r="E184" s="210" t="s">
        <v>1776</v>
      </c>
      <c r="F184" s="210" t="s">
        <v>1038</v>
      </c>
      <c r="G184" s="210" t="s">
        <v>3768</v>
      </c>
      <c r="H184" s="210" t="s">
        <v>3769</v>
      </c>
      <c r="I184" s="210" t="s">
        <v>3770</v>
      </c>
      <c r="J184" s="210" t="s">
        <v>3771</v>
      </c>
      <c r="K184" s="210" t="s">
        <v>109</v>
      </c>
      <c r="L184" s="210" t="s">
        <v>3778</v>
      </c>
      <c r="M184" s="210" t="s">
        <v>1091</v>
      </c>
      <c r="N184" s="210" t="str">
        <f t="shared" si="2"/>
        <v>LFLmpBlst-T8-48in-28w+El-IS-VHLO+Refl(70w)</v>
      </c>
      <c r="O184" s="210" t="s">
        <v>109</v>
      </c>
      <c r="P184" s="210" t="s">
        <v>109</v>
      </c>
      <c r="Q184" s="210" t="s">
        <v>109</v>
      </c>
      <c r="R184" s="210" t="s">
        <v>109</v>
      </c>
      <c r="S184" s="210" t="s">
        <v>3772</v>
      </c>
      <c r="T184" s="210"/>
      <c r="U184" s="210"/>
      <c r="V184" s="210">
        <f>VLOOKUP(C184,LF_LmpBlst!$A$8:$BF$736,58,FALSE)</f>
        <v>44.41</v>
      </c>
      <c r="W184" s="210"/>
      <c r="X184" s="210"/>
      <c r="Y184" s="210" t="s">
        <v>3773</v>
      </c>
      <c r="Z184" s="210" t="s">
        <v>3779</v>
      </c>
      <c r="AA184" s="210" t="s">
        <v>109</v>
      </c>
      <c r="AB184" s="210">
        <v>0</v>
      </c>
      <c r="AC184" s="204">
        <v>42005</v>
      </c>
      <c r="AD184" s="210"/>
      <c r="AE184" s="210" t="s">
        <v>3775</v>
      </c>
      <c r="AF184" s="210" t="s">
        <v>3776</v>
      </c>
      <c r="AG184" s="210" t="s">
        <v>3777</v>
      </c>
      <c r="AH184" s="210">
        <v>0</v>
      </c>
    </row>
    <row r="185" spans="1:34">
      <c r="A185" s="129"/>
      <c r="B185" s="210" t="s">
        <v>109</v>
      </c>
      <c r="C185" s="210" t="s">
        <v>2911</v>
      </c>
      <c r="D185" s="210" t="s">
        <v>3767</v>
      </c>
      <c r="E185" s="210" t="s">
        <v>1776</v>
      </c>
      <c r="F185" s="210" t="s">
        <v>1038</v>
      </c>
      <c r="G185" s="210" t="s">
        <v>3768</v>
      </c>
      <c r="H185" s="210" t="s">
        <v>3769</v>
      </c>
      <c r="I185" s="210" t="s">
        <v>3770</v>
      </c>
      <c r="J185" s="210" t="s">
        <v>3771</v>
      </c>
      <c r="K185" s="210" t="s">
        <v>109</v>
      </c>
      <c r="L185" s="210" t="s">
        <v>3778</v>
      </c>
      <c r="M185" s="210" t="s">
        <v>1091</v>
      </c>
      <c r="N185" s="210" t="str">
        <f t="shared" si="2"/>
        <v>LFLmpBlst-T8-48in-28w+El-PS-HLO(102w)</v>
      </c>
      <c r="O185" s="210" t="s">
        <v>109</v>
      </c>
      <c r="P185" s="210" t="s">
        <v>109</v>
      </c>
      <c r="Q185" s="210" t="s">
        <v>109</v>
      </c>
      <c r="R185" s="210" t="s">
        <v>109</v>
      </c>
      <c r="S185" s="210" t="s">
        <v>3772</v>
      </c>
      <c r="T185" s="210"/>
      <c r="U185" s="210"/>
      <c r="V185" s="210">
        <f>VLOOKUP(C185,LF_LmpBlst!$A$8:$BF$736,58,FALSE)</f>
        <v>90.57</v>
      </c>
      <c r="W185" s="210"/>
      <c r="X185" s="210"/>
      <c r="Y185" s="210" t="s">
        <v>3773</v>
      </c>
      <c r="Z185" s="210" t="s">
        <v>3779</v>
      </c>
      <c r="AA185" s="210" t="s">
        <v>109</v>
      </c>
      <c r="AB185" s="210">
        <v>0</v>
      </c>
      <c r="AC185" s="204">
        <v>42005</v>
      </c>
      <c r="AD185" s="210"/>
      <c r="AE185" s="210" t="s">
        <v>3775</v>
      </c>
      <c r="AF185" s="210" t="s">
        <v>3776</v>
      </c>
      <c r="AG185" s="210" t="s">
        <v>3777</v>
      </c>
      <c r="AH185" s="210">
        <v>0</v>
      </c>
    </row>
    <row r="186" spans="1:34">
      <c r="A186" s="129"/>
      <c r="B186" s="210" t="s">
        <v>109</v>
      </c>
      <c r="C186" s="210" t="s">
        <v>2913</v>
      </c>
      <c r="D186" s="210" t="s">
        <v>3767</v>
      </c>
      <c r="E186" s="210" t="s">
        <v>1776</v>
      </c>
      <c r="F186" s="210" t="s">
        <v>1038</v>
      </c>
      <c r="G186" s="210" t="s">
        <v>3768</v>
      </c>
      <c r="H186" s="210" t="s">
        <v>3769</v>
      </c>
      <c r="I186" s="210" t="s">
        <v>3770</v>
      </c>
      <c r="J186" s="210" t="s">
        <v>3771</v>
      </c>
      <c r="K186" s="210" t="s">
        <v>109</v>
      </c>
      <c r="L186" s="210" t="s">
        <v>3778</v>
      </c>
      <c r="M186" s="210" t="s">
        <v>1091</v>
      </c>
      <c r="N186" s="210" t="str">
        <f t="shared" si="2"/>
        <v>LFLmpBlst-T8-48in-28w+El-PS-HLO(125w)</v>
      </c>
      <c r="O186" s="210" t="s">
        <v>109</v>
      </c>
      <c r="P186" s="210" t="s">
        <v>109</v>
      </c>
      <c r="Q186" s="210" t="s">
        <v>109</v>
      </c>
      <c r="R186" s="210" t="s">
        <v>109</v>
      </c>
      <c r="S186" s="210" t="s">
        <v>3772</v>
      </c>
      <c r="T186" s="210"/>
      <c r="U186" s="210"/>
      <c r="V186" s="210">
        <f>VLOOKUP(C186,LF_LmpBlst!$A$8:$BF$736,58,FALSE)</f>
        <v>72.48</v>
      </c>
      <c r="W186" s="210"/>
      <c r="X186" s="210"/>
      <c r="Y186" s="210" t="s">
        <v>3773</v>
      </c>
      <c r="Z186" s="210" t="s">
        <v>3779</v>
      </c>
      <c r="AA186" s="210" t="s">
        <v>109</v>
      </c>
      <c r="AB186" s="210">
        <v>0</v>
      </c>
      <c r="AC186" s="204">
        <v>42005</v>
      </c>
      <c r="AD186" s="210"/>
      <c r="AE186" s="210" t="s">
        <v>3775</v>
      </c>
      <c r="AF186" s="210" t="s">
        <v>3776</v>
      </c>
      <c r="AG186" s="210" t="s">
        <v>3777</v>
      </c>
      <c r="AH186" s="210">
        <v>0</v>
      </c>
    </row>
    <row r="187" spans="1:34">
      <c r="A187" s="129"/>
      <c r="B187" s="210" t="s">
        <v>109</v>
      </c>
      <c r="C187" s="210" t="s">
        <v>2915</v>
      </c>
      <c r="D187" s="210" t="s">
        <v>3767</v>
      </c>
      <c r="E187" s="210" t="s">
        <v>1776</v>
      </c>
      <c r="F187" s="210" t="s">
        <v>1038</v>
      </c>
      <c r="G187" s="210" t="s">
        <v>3768</v>
      </c>
      <c r="H187" s="210" t="s">
        <v>3769</v>
      </c>
      <c r="I187" s="210" t="s">
        <v>3770</v>
      </c>
      <c r="J187" s="210" t="s">
        <v>3771</v>
      </c>
      <c r="K187" s="210" t="s">
        <v>109</v>
      </c>
      <c r="L187" s="210" t="s">
        <v>3778</v>
      </c>
      <c r="M187" s="210" t="s">
        <v>1091</v>
      </c>
      <c r="N187" s="210" t="str">
        <f t="shared" si="2"/>
        <v>LFLmpBlst-T8-48in-28w+El-PS-HLO(130w)</v>
      </c>
      <c r="O187" s="210" t="s">
        <v>109</v>
      </c>
      <c r="P187" s="210" t="s">
        <v>109</v>
      </c>
      <c r="Q187" s="210" t="s">
        <v>109</v>
      </c>
      <c r="R187" s="210" t="s">
        <v>109</v>
      </c>
      <c r="S187" s="210" t="s">
        <v>3772</v>
      </c>
      <c r="T187" s="210"/>
      <c r="U187" s="210"/>
      <c r="V187" s="210">
        <f>VLOOKUP(C187,LF_LmpBlst!$A$8:$BF$736,58,FALSE)</f>
        <v>101.45</v>
      </c>
      <c r="W187" s="210"/>
      <c r="X187" s="210"/>
      <c r="Y187" s="210" t="s">
        <v>3773</v>
      </c>
      <c r="Z187" s="210" t="s">
        <v>3779</v>
      </c>
      <c r="AA187" s="210" t="s">
        <v>109</v>
      </c>
      <c r="AB187" s="210">
        <v>0</v>
      </c>
      <c r="AC187" s="204">
        <v>42005</v>
      </c>
      <c r="AD187" s="210"/>
      <c r="AE187" s="210" t="s">
        <v>3775</v>
      </c>
      <c r="AF187" s="210" t="s">
        <v>3776</v>
      </c>
      <c r="AG187" s="210" t="s">
        <v>3777</v>
      </c>
      <c r="AH187" s="210">
        <v>0</v>
      </c>
    </row>
    <row r="188" spans="1:34">
      <c r="A188" s="129"/>
      <c r="B188" s="210" t="s">
        <v>109</v>
      </c>
      <c r="C188" s="210" t="s">
        <v>2917</v>
      </c>
      <c r="D188" s="210" t="s">
        <v>3767</v>
      </c>
      <c r="E188" s="210" t="s">
        <v>1776</v>
      </c>
      <c r="F188" s="210" t="s">
        <v>1038</v>
      </c>
      <c r="G188" s="210" t="s">
        <v>3768</v>
      </c>
      <c r="H188" s="210" t="s">
        <v>3769</v>
      </c>
      <c r="I188" s="210" t="s">
        <v>3770</v>
      </c>
      <c r="J188" s="210" t="s">
        <v>3771</v>
      </c>
      <c r="K188" s="210" t="s">
        <v>109</v>
      </c>
      <c r="L188" s="210" t="s">
        <v>3778</v>
      </c>
      <c r="M188" s="210" t="s">
        <v>1091</v>
      </c>
      <c r="N188" s="210" t="str">
        <f t="shared" si="2"/>
        <v>LFLmpBlst-T8-48in-28w+El-PS-HLO(31w)</v>
      </c>
      <c r="O188" s="210" t="s">
        <v>109</v>
      </c>
      <c r="P188" s="210" t="s">
        <v>109</v>
      </c>
      <c r="Q188" s="210" t="s">
        <v>109</v>
      </c>
      <c r="R188" s="210" t="s">
        <v>109</v>
      </c>
      <c r="S188" s="210" t="s">
        <v>3772</v>
      </c>
      <c r="T188" s="210"/>
      <c r="U188" s="210"/>
      <c r="V188" s="210">
        <f>VLOOKUP(C188,LF_LmpBlst!$A$8:$BF$736,58,FALSE)</f>
        <v>39.85</v>
      </c>
      <c r="W188" s="210"/>
      <c r="X188" s="210"/>
      <c r="Y188" s="210" t="s">
        <v>3773</v>
      </c>
      <c r="Z188" s="210" t="s">
        <v>3779</v>
      </c>
      <c r="AA188" s="210" t="s">
        <v>109</v>
      </c>
      <c r="AB188" s="210">
        <v>0</v>
      </c>
      <c r="AC188" s="204">
        <v>42005</v>
      </c>
      <c r="AD188" s="210"/>
      <c r="AE188" s="210" t="s">
        <v>3775</v>
      </c>
      <c r="AF188" s="210" t="s">
        <v>3776</v>
      </c>
      <c r="AG188" s="210" t="s">
        <v>3777</v>
      </c>
      <c r="AH188" s="210">
        <v>0</v>
      </c>
    </row>
    <row r="189" spans="1:34">
      <c r="A189" s="129"/>
      <c r="B189" s="210" t="s">
        <v>109</v>
      </c>
      <c r="C189" s="210" t="s">
        <v>2919</v>
      </c>
      <c r="D189" s="210" t="s">
        <v>3767</v>
      </c>
      <c r="E189" s="210" t="s">
        <v>1776</v>
      </c>
      <c r="F189" s="210" t="s">
        <v>1038</v>
      </c>
      <c r="G189" s="210" t="s">
        <v>3768</v>
      </c>
      <c r="H189" s="210" t="s">
        <v>3769</v>
      </c>
      <c r="I189" s="210" t="s">
        <v>3770</v>
      </c>
      <c r="J189" s="210" t="s">
        <v>3771</v>
      </c>
      <c r="K189" s="210" t="s">
        <v>109</v>
      </c>
      <c r="L189" s="210" t="s">
        <v>3778</v>
      </c>
      <c r="M189" s="210" t="s">
        <v>1091</v>
      </c>
      <c r="N189" s="210" t="str">
        <f t="shared" si="2"/>
        <v>LFLmpBlst-T8-48in-28w+El-PS-HLO(37w)</v>
      </c>
      <c r="O189" s="210" t="s">
        <v>109</v>
      </c>
      <c r="P189" s="210" t="s">
        <v>109</v>
      </c>
      <c r="Q189" s="210" t="s">
        <v>109</v>
      </c>
      <c r="R189" s="210" t="s">
        <v>109</v>
      </c>
      <c r="S189" s="210" t="s">
        <v>3772</v>
      </c>
      <c r="T189" s="210"/>
      <c r="U189" s="210"/>
      <c r="V189" s="210">
        <f>VLOOKUP(C189,LF_LmpBlst!$A$8:$BF$736,58,FALSE)</f>
        <v>39.85</v>
      </c>
      <c r="W189" s="210"/>
      <c r="X189" s="210"/>
      <c r="Y189" s="210" t="s">
        <v>3773</v>
      </c>
      <c r="Z189" s="210" t="s">
        <v>3779</v>
      </c>
      <c r="AA189" s="210" t="s">
        <v>109</v>
      </c>
      <c r="AB189" s="210">
        <v>0</v>
      </c>
      <c r="AC189" s="204">
        <v>42005</v>
      </c>
      <c r="AD189" s="210"/>
      <c r="AE189" s="210" t="s">
        <v>3775</v>
      </c>
      <c r="AF189" s="210" t="s">
        <v>3776</v>
      </c>
      <c r="AG189" s="210" t="s">
        <v>3777</v>
      </c>
      <c r="AH189" s="210">
        <v>0</v>
      </c>
    </row>
    <row r="190" spans="1:34">
      <c r="A190" s="129"/>
      <c r="B190" s="210" t="s">
        <v>109</v>
      </c>
      <c r="C190" s="210" t="s">
        <v>2921</v>
      </c>
      <c r="D190" s="210" t="s">
        <v>3767</v>
      </c>
      <c r="E190" s="210" t="s">
        <v>1776</v>
      </c>
      <c r="F190" s="210" t="s">
        <v>1038</v>
      </c>
      <c r="G190" s="210" t="s">
        <v>3768</v>
      </c>
      <c r="H190" s="210" t="s">
        <v>3769</v>
      </c>
      <c r="I190" s="210" t="s">
        <v>3770</v>
      </c>
      <c r="J190" s="210" t="s">
        <v>3771</v>
      </c>
      <c r="K190" s="210" t="s">
        <v>109</v>
      </c>
      <c r="L190" s="210" t="s">
        <v>3778</v>
      </c>
      <c r="M190" s="210" t="s">
        <v>1091</v>
      </c>
      <c r="N190" s="210" t="str">
        <f t="shared" si="2"/>
        <v>LFLmpBlst-T8-48in-28w+El-PS-HLO(54.3w)</v>
      </c>
      <c r="O190" s="210" t="s">
        <v>109</v>
      </c>
      <c r="P190" s="210" t="s">
        <v>109</v>
      </c>
      <c r="Q190" s="210" t="s">
        <v>109</v>
      </c>
      <c r="R190" s="210" t="s">
        <v>109</v>
      </c>
      <c r="S190" s="210" t="s">
        <v>3772</v>
      </c>
      <c r="T190" s="210"/>
      <c r="U190" s="210"/>
      <c r="V190" s="210">
        <f>VLOOKUP(C190,LF_LmpBlst!$A$8:$BF$736,58,FALSE)</f>
        <v>50.73</v>
      </c>
      <c r="W190" s="210"/>
      <c r="X190" s="210"/>
      <c r="Y190" s="210" t="s">
        <v>3773</v>
      </c>
      <c r="Z190" s="210" t="s">
        <v>3779</v>
      </c>
      <c r="AA190" s="210" t="s">
        <v>109</v>
      </c>
      <c r="AB190" s="210">
        <v>0</v>
      </c>
      <c r="AC190" s="204">
        <v>42005</v>
      </c>
      <c r="AD190" s="210"/>
      <c r="AE190" s="210" t="s">
        <v>3775</v>
      </c>
      <c r="AF190" s="210" t="s">
        <v>3776</v>
      </c>
      <c r="AG190" s="210" t="s">
        <v>3777</v>
      </c>
      <c r="AH190" s="210">
        <v>0</v>
      </c>
    </row>
    <row r="191" spans="1:34">
      <c r="A191" s="129"/>
      <c r="B191" s="210" t="s">
        <v>109</v>
      </c>
      <c r="C191" s="210" t="s">
        <v>2923</v>
      </c>
      <c r="D191" s="210" t="s">
        <v>3767</v>
      </c>
      <c r="E191" s="210" t="s">
        <v>1776</v>
      </c>
      <c r="F191" s="210" t="s">
        <v>1038</v>
      </c>
      <c r="G191" s="210" t="s">
        <v>3768</v>
      </c>
      <c r="H191" s="210" t="s">
        <v>3769</v>
      </c>
      <c r="I191" s="210" t="s">
        <v>3770</v>
      </c>
      <c r="J191" s="210" t="s">
        <v>3771</v>
      </c>
      <c r="K191" s="210" t="s">
        <v>109</v>
      </c>
      <c r="L191" s="210" t="s">
        <v>3778</v>
      </c>
      <c r="M191" s="210" t="s">
        <v>1091</v>
      </c>
      <c r="N191" s="210" t="str">
        <f t="shared" si="2"/>
        <v>LFLmpBlst-T8-48in-28w+El-PS-HLO(65w)</v>
      </c>
      <c r="O191" s="210" t="s">
        <v>109</v>
      </c>
      <c r="P191" s="210" t="s">
        <v>109</v>
      </c>
      <c r="Q191" s="210" t="s">
        <v>109</v>
      </c>
      <c r="R191" s="210" t="s">
        <v>109</v>
      </c>
      <c r="S191" s="210" t="s">
        <v>3772</v>
      </c>
      <c r="T191" s="210"/>
      <c r="U191" s="210"/>
      <c r="V191" s="210">
        <f>VLOOKUP(C191,LF_LmpBlst!$A$8:$BF$736,58,FALSE)</f>
        <v>50.73</v>
      </c>
      <c r="W191" s="210"/>
      <c r="X191" s="210"/>
      <c r="Y191" s="210" t="s">
        <v>3773</v>
      </c>
      <c r="Z191" s="210" t="s">
        <v>3779</v>
      </c>
      <c r="AA191" s="210" t="s">
        <v>109</v>
      </c>
      <c r="AB191" s="210">
        <v>0</v>
      </c>
      <c r="AC191" s="204">
        <v>42005</v>
      </c>
      <c r="AD191" s="210"/>
      <c r="AE191" s="210" t="s">
        <v>3775</v>
      </c>
      <c r="AF191" s="210" t="s">
        <v>3776</v>
      </c>
      <c r="AG191" s="210" t="s">
        <v>3777</v>
      </c>
      <c r="AH191" s="210">
        <v>0</v>
      </c>
    </row>
    <row r="192" spans="1:34">
      <c r="A192" s="129"/>
      <c r="B192" s="210" t="s">
        <v>109</v>
      </c>
      <c r="C192" s="210" t="s">
        <v>2925</v>
      </c>
      <c r="D192" s="210" t="s">
        <v>3767</v>
      </c>
      <c r="E192" s="210" t="s">
        <v>1776</v>
      </c>
      <c r="F192" s="210" t="s">
        <v>1038</v>
      </c>
      <c r="G192" s="210" t="s">
        <v>3768</v>
      </c>
      <c r="H192" s="210" t="s">
        <v>3769</v>
      </c>
      <c r="I192" s="210" t="s">
        <v>3770</v>
      </c>
      <c r="J192" s="210" t="s">
        <v>3771</v>
      </c>
      <c r="K192" s="210" t="s">
        <v>109</v>
      </c>
      <c r="L192" s="210" t="s">
        <v>3778</v>
      </c>
      <c r="M192" s="210" t="s">
        <v>1091</v>
      </c>
      <c r="N192" s="210" t="str">
        <f t="shared" si="2"/>
        <v>LFLmpBlst-T8-48in-28w+El-PS-HLO(92w)</v>
      </c>
      <c r="O192" s="210" t="s">
        <v>109</v>
      </c>
      <c r="P192" s="210" t="s">
        <v>109</v>
      </c>
      <c r="Q192" s="210" t="s">
        <v>109</v>
      </c>
      <c r="R192" s="210" t="s">
        <v>109</v>
      </c>
      <c r="S192" s="210" t="s">
        <v>3772</v>
      </c>
      <c r="T192" s="210"/>
      <c r="U192" s="210"/>
      <c r="V192" s="210">
        <f>VLOOKUP(C192,LF_LmpBlst!$A$8:$BF$736,58,FALSE)</f>
        <v>61.6</v>
      </c>
      <c r="W192" s="210"/>
      <c r="X192" s="210"/>
      <c r="Y192" s="210" t="s">
        <v>3773</v>
      </c>
      <c r="Z192" s="210" t="s">
        <v>3779</v>
      </c>
      <c r="AA192" s="210" t="s">
        <v>109</v>
      </c>
      <c r="AB192" s="210">
        <v>0</v>
      </c>
      <c r="AC192" s="204">
        <v>42005</v>
      </c>
      <c r="AD192" s="210"/>
      <c r="AE192" s="210" t="s">
        <v>3775</v>
      </c>
      <c r="AF192" s="210" t="s">
        <v>3776</v>
      </c>
      <c r="AG192" s="210" t="s">
        <v>3777</v>
      </c>
      <c r="AH192" s="210">
        <v>0</v>
      </c>
    </row>
    <row r="193" spans="1:34">
      <c r="A193" s="129"/>
      <c r="B193" s="210" t="s">
        <v>109</v>
      </c>
      <c r="C193" s="210" t="s">
        <v>2927</v>
      </c>
      <c r="D193" s="210" t="s">
        <v>3767</v>
      </c>
      <c r="E193" s="210" t="s">
        <v>1776</v>
      </c>
      <c r="F193" s="210" t="s">
        <v>1038</v>
      </c>
      <c r="G193" s="210" t="s">
        <v>3768</v>
      </c>
      <c r="H193" s="210" t="s">
        <v>3769</v>
      </c>
      <c r="I193" s="210" t="s">
        <v>3770</v>
      </c>
      <c r="J193" s="210" t="s">
        <v>3771</v>
      </c>
      <c r="K193" s="210" t="s">
        <v>109</v>
      </c>
      <c r="L193" s="210" t="s">
        <v>3778</v>
      </c>
      <c r="M193" s="210" t="s">
        <v>1091</v>
      </c>
      <c r="N193" s="210" t="str">
        <f t="shared" ref="N193:N256" si="3">IF(LEFT(C193,3)="Std","",C193)</f>
        <v>LFLmpBlst-T8-48in-28w+El-PS-HLO(98w)</v>
      </c>
      <c r="O193" s="210" t="s">
        <v>109</v>
      </c>
      <c r="P193" s="210" t="s">
        <v>109</v>
      </c>
      <c r="Q193" s="210" t="s">
        <v>109</v>
      </c>
      <c r="R193" s="210" t="s">
        <v>109</v>
      </c>
      <c r="S193" s="210" t="s">
        <v>3772</v>
      </c>
      <c r="T193" s="210"/>
      <c r="U193" s="210"/>
      <c r="V193" s="210">
        <f>VLOOKUP(C193,LF_LmpBlst!$A$8:$BF$736,58,FALSE)</f>
        <v>76.09</v>
      </c>
      <c r="W193" s="210"/>
      <c r="X193" s="210"/>
      <c r="Y193" s="210" t="s">
        <v>3773</v>
      </c>
      <c r="Z193" s="210" t="s">
        <v>3779</v>
      </c>
      <c r="AA193" s="210" t="s">
        <v>109</v>
      </c>
      <c r="AB193" s="210">
        <v>0</v>
      </c>
      <c r="AC193" s="204">
        <v>42005</v>
      </c>
      <c r="AD193" s="210"/>
      <c r="AE193" s="210" t="s">
        <v>3775</v>
      </c>
      <c r="AF193" s="210" t="s">
        <v>3776</v>
      </c>
      <c r="AG193" s="210" t="s">
        <v>3777</v>
      </c>
      <c r="AH193" s="210">
        <v>0</v>
      </c>
    </row>
    <row r="194" spans="1:34">
      <c r="A194" s="129"/>
      <c r="B194" s="210" t="s">
        <v>109</v>
      </c>
      <c r="C194" s="210" t="s">
        <v>2929</v>
      </c>
      <c r="D194" s="210" t="s">
        <v>3767</v>
      </c>
      <c r="E194" s="210" t="s">
        <v>1776</v>
      </c>
      <c r="F194" s="210" t="s">
        <v>1038</v>
      </c>
      <c r="G194" s="210" t="s">
        <v>3768</v>
      </c>
      <c r="H194" s="210" t="s">
        <v>3769</v>
      </c>
      <c r="I194" s="210" t="s">
        <v>3770</v>
      </c>
      <c r="J194" s="210" t="s">
        <v>3771</v>
      </c>
      <c r="K194" s="210" t="s">
        <v>109</v>
      </c>
      <c r="L194" s="210" t="s">
        <v>3778</v>
      </c>
      <c r="M194" s="210" t="s">
        <v>1091</v>
      </c>
      <c r="N194" s="210" t="str">
        <f t="shared" si="3"/>
        <v>LFLmpBlst-T8-48in-28w+El-PS-NLO-1(74w)</v>
      </c>
      <c r="O194" s="210" t="s">
        <v>109</v>
      </c>
      <c r="P194" s="210" t="s">
        <v>109</v>
      </c>
      <c r="Q194" s="210" t="s">
        <v>109</v>
      </c>
      <c r="R194" s="210" t="s">
        <v>109</v>
      </c>
      <c r="S194" s="210" t="s">
        <v>3772</v>
      </c>
      <c r="T194" s="210"/>
      <c r="U194" s="210"/>
      <c r="V194" s="210">
        <f>VLOOKUP(C194,LF_LmpBlst!$A$8:$BF$736,58,FALSE)</f>
        <v>76.09</v>
      </c>
      <c r="W194" s="210"/>
      <c r="X194" s="210"/>
      <c r="Y194" s="210" t="s">
        <v>3773</v>
      </c>
      <c r="Z194" s="210" t="s">
        <v>3779</v>
      </c>
      <c r="AA194" s="210" t="s">
        <v>109</v>
      </c>
      <c r="AB194" s="210">
        <v>0</v>
      </c>
      <c r="AC194" s="204">
        <v>42005</v>
      </c>
      <c r="AD194" s="210"/>
      <c r="AE194" s="210" t="s">
        <v>3775</v>
      </c>
      <c r="AF194" s="210" t="s">
        <v>3776</v>
      </c>
      <c r="AG194" s="210" t="s">
        <v>3777</v>
      </c>
      <c r="AH194" s="210">
        <v>0</v>
      </c>
    </row>
    <row r="195" spans="1:34">
      <c r="A195" s="129"/>
      <c r="B195" s="210" t="s">
        <v>109</v>
      </c>
      <c r="C195" s="210" t="s">
        <v>2931</v>
      </c>
      <c r="D195" s="210" t="s">
        <v>3767</v>
      </c>
      <c r="E195" s="210" t="s">
        <v>1776</v>
      </c>
      <c r="F195" s="210" t="s">
        <v>1038</v>
      </c>
      <c r="G195" s="210" t="s">
        <v>3768</v>
      </c>
      <c r="H195" s="210" t="s">
        <v>3769</v>
      </c>
      <c r="I195" s="210" t="s">
        <v>3770</v>
      </c>
      <c r="J195" s="210" t="s">
        <v>3771</v>
      </c>
      <c r="K195" s="210" t="s">
        <v>109</v>
      </c>
      <c r="L195" s="210" t="s">
        <v>3778</v>
      </c>
      <c r="M195" s="210" t="s">
        <v>1091</v>
      </c>
      <c r="N195" s="210" t="str">
        <f t="shared" si="3"/>
        <v>LFLmpBlst-T8-48in-28w+El-PS-NLO-2(74w)</v>
      </c>
      <c r="O195" s="210" t="s">
        <v>109</v>
      </c>
      <c r="P195" s="210" t="s">
        <v>109</v>
      </c>
      <c r="Q195" s="210" t="s">
        <v>109</v>
      </c>
      <c r="R195" s="210" t="s">
        <v>109</v>
      </c>
      <c r="S195" s="210" t="s">
        <v>3772</v>
      </c>
      <c r="T195" s="210"/>
      <c r="U195" s="210"/>
      <c r="V195" s="210">
        <f>VLOOKUP(C195,LF_LmpBlst!$A$8:$BF$736,58,FALSE)</f>
        <v>61.6</v>
      </c>
      <c r="W195" s="210"/>
      <c r="X195" s="210"/>
      <c r="Y195" s="210" t="s">
        <v>3773</v>
      </c>
      <c r="Z195" s="210" t="s">
        <v>3779</v>
      </c>
      <c r="AA195" s="210" t="s">
        <v>109</v>
      </c>
      <c r="AB195" s="210">
        <v>0</v>
      </c>
      <c r="AC195" s="204">
        <v>42005</v>
      </c>
      <c r="AD195" s="210"/>
      <c r="AE195" s="210" t="s">
        <v>3775</v>
      </c>
      <c r="AF195" s="210" t="s">
        <v>3776</v>
      </c>
      <c r="AG195" s="210" t="s">
        <v>3777</v>
      </c>
      <c r="AH195" s="210">
        <v>0</v>
      </c>
    </row>
    <row r="196" spans="1:34">
      <c r="A196" s="129"/>
      <c r="B196" s="210" t="s">
        <v>109</v>
      </c>
      <c r="C196" s="210" t="s">
        <v>2934</v>
      </c>
      <c r="D196" s="210" t="s">
        <v>3767</v>
      </c>
      <c r="E196" s="210" t="s">
        <v>1776</v>
      </c>
      <c r="F196" s="210" t="s">
        <v>1038</v>
      </c>
      <c r="G196" s="210" t="s">
        <v>3768</v>
      </c>
      <c r="H196" s="210" t="s">
        <v>3769</v>
      </c>
      <c r="I196" s="210" t="s">
        <v>3770</v>
      </c>
      <c r="J196" s="210" t="s">
        <v>3771</v>
      </c>
      <c r="K196" s="210" t="s">
        <v>109</v>
      </c>
      <c r="L196" s="210" t="s">
        <v>3778</v>
      </c>
      <c r="M196" s="210" t="s">
        <v>1091</v>
      </c>
      <c r="N196" s="210" t="str">
        <f t="shared" si="3"/>
        <v>LFLmpBlst-T8-48in-28w+El-PS-NLO(27w)</v>
      </c>
      <c r="O196" s="210" t="s">
        <v>109</v>
      </c>
      <c r="P196" s="210" t="s">
        <v>109</v>
      </c>
      <c r="Q196" s="210" t="s">
        <v>109</v>
      </c>
      <c r="R196" s="210" t="s">
        <v>109</v>
      </c>
      <c r="S196" s="210" t="s">
        <v>3772</v>
      </c>
      <c r="T196" s="210"/>
      <c r="U196" s="210"/>
      <c r="V196" s="210">
        <f>VLOOKUP(C196,LF_LmpBlst!$A$8:$BF$736,58,FALSE)</f>
        <v>39.85</v>
      </c>
      <c r="W196" s="210"/>
      <c r="X196" s="210"/>
      <c r="Y196" s="210" t="s">
        <v>3773</v>
      </c>
      <c r="Z196" s="210" t="s">
        <v>3779</v>
      </c>
      <c r="AA196" s="210" t="s">
        <v>109</v>
      </c>
      <c r="AB196" s="210">
        <v>0</v>
      </c>
      <c r="AC196" s="204">
        <v>42005</v>
      </c>
      <c r="AD196" s="210"/>
      <c r="AE196" s="210" t="s">
        <v>3775</v>
      </c>
      <c r="AF196" s="210" t="s">
        <v>3776</v>
      </c>
      <c r="AG196" s="210" t="s">
        <v>3777</v>
      </c>
      <c r="AH196" s="210">
        <v>0</v>
      </c>
    </row>
    <row r="197" spans="1:34">
      <c r="A197" s="129"/>
      <c r="B197" s="210" t="s">
        <v>109</v>
      </c>
      <c r="C197" s="210" t="s">
        <v>2936</v>
      </c>
      <c r="D197" s="210" t="s">
        <v>3767</v>
      </c>
      <c r="E197" s="210" t="s">
        <v>1776</v>
      </c>
      <c r="F197" s="210" t="s">
        <v>1038</v>
      </c>
      <c r="G197" s="210" t="s">
        <v>3768</v>
      </c>
      <c r="H197" s="210" t="s">
        <v>3769</v>
      </c>
      <c r="I197" s="210" t="s">
        <v>3770</v>
      </c>
      <c r="J197" s="210" t="s">
        <v>3771</v>
      </c>
      <c r="K197" s="210" t="s">
        <v>109</v>
      </c>
      <c r="L197" s="210" t="s">
        <v>3778</v>
      </c>
      <c r="M197" s="210" t="s">
        <v>1091</v>
      </c>
      <c r="N197" s="210" t="str">
        <f t="shared" si="3"/>
        <v>LFLmpBlst-T8-48in-28w+El-PS-NLO(50w)</v>
      </c>
      <c r="O197" s="210" t="s">
        <v>109</v>
      </c>
      <c r="P197" s="210" t="s">
        <v>109</v>
      </c>
      <c r="Q197" s="210" t="s">
        <v>109</v>
      </c>
      <c r="R197" s="210" t="s">
        <v>109</v>
      </c>
      <c r="S197" s="210" t="s">
        <v>3772</v>
      </c>
      <c r="T197" s="210"/>
      <c r="U197" s="210"/>
      <c r="V197" s="210">
        <f>VLOOKUP(C197,LF_LmpBlst!$A$8:$BF$736,58,FALSE)</f>
        <v>50.73</v>
      </c>
      <c r="W197" s="210"/>
      <c r="X197" s="210"/>
      <c r="Y197" s="210" t="s">
        <v>3773</v>
      </c>
      <c r="Z197" s="210" t="s">
        <v>3779</v>
      </c>
      <c r="AA197" s="210" t="s">
        <v>109</v>
      </c>
      <c r="AB197" s="210">
        <v>0</v>
      </c>
      <c r="AC197" s="204">
        <v>42005</v>
      </c>
      <c r="AD197" s="210"/>
      <c r="AE197" s="210" t="s">
        <v>3775</v>
      </c>
      <c r="AF197" s="210" t="s">
        <v>3776</v>
      </c>
      <c r="AG197" s="210" t="s">
        <v>3777</v>
      </c>
      <c r="AH197" s="210">
        <v>0</v>
      </c>
    </row>
    <row r="198" spans="1:34">
      <c r="A198" s="129"/>
      <c r="B198" s="210" t="s">
        <v>109</v>
      </c>
      <c r="C198" s="210" t="s">
        <v>2939</v>
      </c>
      <c r="D198" s="210" t="s">
        <v>3767</v>
      </c>
      <c r="E198" s="210" t="s">
        <v>1776</v>
      </c>
      <c r="F198" s="210" t="s">
        <v>1038</v>
      </c>
      <c r="G198" s="210" t="s">
        <v>3768</v>
      </c>
      <c r="H198" s="210" t="s">
        <v>3769</v>
      </c>
      <c r="I198" s="210" t="s">
        <v>3770</v>
      </c>
      <c r="J198" s="210" t="s">
        <v>3771</v>
      </c>
      <c r="K198" s="210" t="s">
        <v>109</v>
      </c>
      <c r="L198" s="210" t="s">
        <v>3778</v>
      </c>
      <c r="M198" s="210" t="s">
        <v>1091</v>
      </c>
      <c r="N198" s="210" t="str">
        <f t="shared" si="3"/>
        <v>LFLmpBlst-T8-48in-28w+El-PS-NLO(76w)</v>
      </c>
      <c r="O198" s="210" t="s">
        <v>109</v>
      </c>
      <c r="P198" s="210" t="s">
        <v>109</v>
      </c>
      <c r="Q198" s="210" t="s">
        <v>109</v>
      </c>
      <c r="R198" s="210" t="s">
        <v>109</v>
      </c>
      <c r="S198" s="210" t="s">
        <v>3772</v>
      </c>
      <c r="T198" s="210"/>
      <c r="U198" s="210"/>
      <c r="V198" s="210">
        <f>VLOOKUP(C198,LF_LmpBlst!$A$8:$BF$736,58,FALSE)</f>
        <v>90.57</v>
      </c>
      <c r="W198" s="210"/>
      <c r="X198" s="210"/>
      <c r="Y198" s="210" t="s">
        <v>3773</v>
      </c>
      <c r="Z198" s="210" t="s">
        <v>3779</v>
      </c>
      <c r="AA198" s="210" t="s">
        <v>109</v>
      </c>
      <c r="AB198" s="210">
        <v>0</v>
      </c>
      <c r="AC198" s="204">
        <v>42005</v>
      </c>
      <c r="AD198" s="210"/>
      <c r="AE198" s="210" t="s">
        <v>3775</v>
      </c>
      <c r="AF198" s="210" t="s">
        <v>3776</v>
      </c>
      <c r="AG198" s="210" t="s">
        <v>3777</v>
      </c>
      <c r="AH198" s="210">
        <v>0</v>
      </c>
    </row>
    <row r="199" spans="1:34">
      <c r="A199" s="129"/>
      <c r="B199" s="210" t="s">
        <v>109</v>
      </c>
      <c r="C199" s="210" t="s">
        <v>2941</v>
      </c>
      <c r="D199" s="210" t="s">
        <v>3767</v>
      </c>
      <c r="E199" s="210" t="s">
        <v>1776</v>
      </c>
      <c r="F199" s="210" t="s">
        <v>1038</v>
      </c>
      <c r="G199" s="210" t="s">
        <v>3768</v>
      </c>
      <c r="H199" s="210" t="s">
        <v>3769</v>
      </c>
      <c r="I199" s="210" t="s">
        <v>3770</v>
      </c>
      <c r="J199" s="210" t="s">
        <v>3771</v>
      </c>
      <c r="K199" s="210" t="s">
        <v>109</v>
      </c>
      <c r="L199" s="210" t="s">
        <v>3778</v>
      </c>
      <c r="M199" s="210" t="s">
        <v>1091</v>
      </c>
      <c r="N199" s="210" t="str">
        <f t="shared" si="3"/>
        <v>LFLmpBlst-T8-48in-28w+El-PS-NLO(98w)</v>
      </c>
      <c r="O199" s="210" t="s">
        <v>109</v>
      </c>
      <c r="P199" s="210" t="s">
        <v>109</v>
      </c>
      <c r="Q199" s="210" t="s">
        <v>109</v>
      </c>
      <c r="R199" s="210" t="s">
        <v>109</v>
      </c>
      <c r="S199" s="210" t="s">
        <v>3772</v>
      </c>
      <c r="T199" s="210"/>
      <c r="U199" s="210"/>
      <c r="V199" s="210">
        <f>VLOOKUP(C199,LF_LmpBlst!$A$8:$BF$736,58,FALSE)</f>
        <v>101.45</v>
      </c>
      <c r="W199" s="210"/>
      <c r="X199" s="210"/>
      <c r="Y199" s="210" t="s">
        <v>3773</v>
      </c>
      <c r="Z199" s="210" t="s">
        <v>3779</v>
      </c>
      <c r="AA199" s="210" t="s">
        <v>109</v>
      </c>
      <c r="AB199" s="210">
        <v>0</v>
      </c>
      <c r="AC199" s="204">
        <v>42005</v>
      </c>
      <c r="AD199" s="210"/>
      <c r="AE199" s="210" t="s">
        <v>3775</v>
      </c>
      <c r="AF199" s="210" t="s">
        <v>3776</v>
      </c>
      <c r="AG199" s="210" t="s">
        <v>3777</v>
      </c>
      <c r="AH199" s="210">
        <v>0</v>
      </c>
    </row>
    <row r="200" spans="1:34">
      <c r="A200" s="129"/>
      <c r="B200" s="210" t="s">
        <v>109</v>
      </c>
      <c r="C200" s="210" t="s">
        <v>2943</v>
      </c>
      <c r="D200" s="210" t="s">
        <v>3767</v>
      </c>
      <c r="E200" s="210" t="s">
        <v>1776</v>
      </c>
      <c r="F200" s="210" t="s">
        <v>1038</v>
      </c>
      <c r="G200" s="210" t="s">
        <v>3768</v>
      </c>
      <c r="H200" s="210" t="s">
        <v>3769</v>
      </c>
      <c r="I200" s="210" t="s">
        <v>3770</v>
      </c>
      <c r="J200" s="210" t="s">
        <v>3771</v>
      </c>
      <c r="K200" s="210" t="s">
        <v>109</v>
      </c>
      <c r="L200" s="210" t="s">
        <v>3778</v>
      </c>
      <c r="M200" s="210" t="s">
        <v>1091</v>
      </c>
      <c r="N200" s="210" t="str">
        <f t="shared" si="3"/>
        <v>LFLmpBlst-T8-48in-28w+El-PS-NLO(99w)</v>
      </c>
      <c r="O200" s="210" t="s">
        <v>109</v>
      </c>
      <c r="P200" s="210" t="s">
        <v>109</v>
      </c>
      <c r="Q200" s="210" t="s">
        <v>109</v>
      </c>
      <c r="R200" s="210" t="s">
        <v>109</v>
      </c>
      <c r="S200" s="210" t="s">
        <v>3772</v>
      </c>
      <c r="T200" s="210"/>
      <c r="U200" s="210"/>
      <c r="V200" s="210">
        <f>VLOOKUP(C200,LF_LmpBlst!$A$8:$BF$736,58,FALSE)</f>
        <v>72.48</v>
      </c>
      <c r="W200" s="210"/>
      <c r="X200" s="210"/>
      <c r="Y200" s="210" t="s">
        <v>3773</v>
      </c>
      <c r="Z200" s="210" t="s">
        <v>3779</v>
      </c>
      <c r="AA200" s="210" t="s">
        <v>109</v>
      </c>
      <c r="AB200" s="210">
        <v>0</v>
      </c>
      <c r="AC200" s="204">
        <v>42005</v>
      </c>
      <c r="AD200" s="210"/>
      <c r="AE200" s="210" t="s">
        <v>3775</v>
      </c>
      <c r="AF200" s="210" t="s">
        <v>3776</v>
      </c>
      <c r="AG200" s="210" t="s">
        <v>3777</v>
      </c>
      <c r="AH200" s="210">
        <v>0</v>
      </c>
    </row>
    <row r="201" spans="1:34">
      <c r="A201" s="129"/>
      <c r="B201" s="210" t="s">
        <v>109</v>
      </c>
      <c r="C201" s="210" t="s">
        <v>2946</v>
      </c>
      <c r="D201" s="210" t="s">
        <v>3767</v>
      </c>
      <c r="E201" s="210" t="s">
        <v>1776</v>
      </c>
      <c r="F201" s="210" t="s">
        <v>1038</v>
      </c>
      <c r="G201" s="210" t="s">
        <v>3768</v>
      </c>
      <c r="H201" s="210" t="s">
        <v>3769</v>
      </c>
      <c r="I201" s="210" t="s">
        <v>3770</v>
      </c>
      <c r="J201" s="210" t="s">
        <v>3771</v>
      </c>
      <c r="K201" s="210" t="s">
        <v>109</v>
      </c>
      <c r="L201" s="210" t="s">
        <v>3778</v>
      </c>
      <c r="M201" s="210" t="s">
        <v>1091</v>
      </c>
      <c r="N201" s="210" t="str">
        <f t="shared" si="3"/>
        <v>LFLmpBlst-T8-48in-28w+El-PS-NLO+Refl(51w)</v>
      </c>
      <c r="O201" s="210" t="s">
        <v>109</v>
      </c>
      <c r="P201" s="210" t="s">
        <v>109</v>
      </c>
      <c r="Q201" s="210" t="s">
        <v>109</v>
      </c>
      <c r="R201" s="210" t="s">
        <v>109</v>
      </c>
      <c r="S201" s="210" t="s">
        <v>3772</v>
      </c>
      <c r="T201" s="210"/>
      <c r="U201" s="210"/>
      <c r="V201" s="210">
        <f>VLOOKUP(C201,LF_LmpBlst!$A$8:$BF$736,58,FALSE)</f>
        <v>50.73</v>
      </c>
      <c r="W201" s="210"/>
      <c r="X201" s="210"/>
      <c r="Y201" s="210" t="s">
        <v>3773</v>
      </c>
      <c r="Z201" s="210" t="s">
        <v>3779</v>
      </c>
      <c r="AA201" s="210" t="s">
        <v>109</v>
      </c>
      <c r="AB201" s="210">
        <v>0</v>
      </c>
      <c r="AC201" s="204">
        <v>42005</v>
      </c>
      <c r="AD201" s="210"/>
      <c r="AE201" s="210" t="s">
        <v>3775</v>
      </c>
      <c r="AF201" s="210" t="s">
        <v>3776</v>
      </c>
      <c r="AG201" s="210" t="s">
        <v>3777</v>
      </c>
      <c r="AH201" s="210">
        <v>0</v>
      </c>
    </row>
    <row r="202" spans="1:34">
      <c r="A202" s="129"/>
      <c r="B202" s="210" t="s">
        <v>109</v>
      </c>
      <c r="C202" s="210" t="s">
        <v>2948</v>
      </c>
      <c r="D202" s="210" t="s">
        <v>3767</v>
      </c>
      <c r="E202" s="210" t="s">
        <v>1776</v>
      </c>
      <c r="F202" s="210" t="s">
        <v>1038</v>
      </c>
      <c r="G202" s="210" t="s">
        <v>3768</v>
      </c>
      <c r="H202" s="210" t="s">
        <v>3769</v>
      </c>
      <c r="I202" s="210" t="s">
        <v>3770</v>
      </c>
      <c r="J202" s="210" t="s">
        <v>3771</v>
      </c>
      <c r="K202" s="210" t="s">
        <v>109</v>
      </c>
      <c r="L202" s="210" t="s">
        <v>3778</v>
      </c>
      <c r="M202" s="210" t="s">
        <v>1091</v>
      </c>
      <c r="N202" s="210" t="str">
        <f t="shared" si="3"/>
        <v>LFLmpBlst-T8-48in-28w+El-PS-RLO-1(63w)</v>
      </c>
      <c r="O202" s="210" t="s">
        <v>109</v>
      </c>
      <c r="P202" s="210" t="s">
        <v>109</v>
      </c>
      <c r="Q202" s="210" t="s">
        <v>109</v>
      </c>
      <c r="R202" s="210" t="s">
        <v>109</v>
      </c>
      <c r="S202" s="210" t="s">
        <v>3772</v>
      </c>
      <c r="T202" s="210"/>
      <c r="U202" s="210"/>
      <c r="V202" s="210">
        <f>VLOOKUP(C202,LF_LmpBlst!$A$8:$BF$736,58,FALSE)</f>
        <v>61.6</v>
      </c>
      <c r="W202" s="210"/>
      <c r="X202" s="210"/>
      <c r="Y202" s="210" t="s">
        <v>3773</v>
      </c>
      <c r="Z202" s="210" t="s">
        <v>3779</v>
      </c>
      <c r="AA202" s="210" t="s">
        <v>109</v>
      </c>
      <c r="AB202" s="210">
        <v>0</v>
      </c>
      <c r="AC202" s="204">
        <v>42005</v>
      </c>
      <c r="AD202" s="210"/>
      <c r="AE202" s="210" t="s">
        <v>3775</v>
      </c>
      <c r="AF202" s="210" t="s">
        <v>3776</v>
      </c>
      <c r="AG202" s="210" t="s">
        <v>3777</v>
      </c>
      <c r="AH202" s="210">
        <v>0</v>
      </c>
    </row>
    <row r="203" spans="1:34">
      <c r="A203" s="129"/>
      <c r="B203" s="210" t="s">
        <v>109</v>
      </c>
      <c r="C203" s="210" t="s">
        <v>2951</v>
      </c>
      <c r="D203" s="210" t="s">
        <v>3767</v>
      </c>
      <c r="E203" s="210" t="s">
        <v>1776</v>
      </c>
      <c r="F203" s="210" t="s">
        <v>1038</v>
      </c>
      <c r="G203" s="210" t="s">
        <v>3768</v>
      </c>
      <c r="H203" s="210" t="s">
        <v>3769</v>
      </c>
      <c r="I203" s="210" t="s">
        <v>3770</v>
      </c>
      <c r="J203" s="210" t="s">
        <v>3771</v>
      </c>
      <c r="K203" s="210" t="s">
        <v>109</v>
      </c>
      <c r="L203" s="210" t="s">
        <v>3778</v>
      </c>
      <c r="M203" s="210" t="s">
        <v>1091</v>
      </c>
      <c r="N203" s="210" t="str">
        <f t="shared" si="3"/>
        <v>LFLmpBlst-T8-48in-28w+El-PS-RLO-2(63w)</v>
      </c>
      <c r="O203" s="210" t="s">
        <v>109</v>
      </c>
      <c r="P203" s="210" t="s">
        <v>109</v>
      </c>
      <c r="Q203" s="210" t="s">
        <v>109</v>
      </c>
      <c r="R203" s="210" t="s">
        <v>109</v>
      </c>
      <c r="S203" s="210" t="s">
        <v>3772</v>
      </c>
      <c r="T203" s="210"/>
      <c r="U203" s="210"/>
      <c r="V203" s="210">
        <f>VLOOKUP(C203,LF_LmpBlst!$A$8:$BF$736,58,FALSE)</f>
        <v>90.57</v>
      </c>
      <c r="W203" s="210"/>
      <c r="X203" s="210"/>
      <c r="Y203" s="210" t="s">
        <v>3773</v>
      </c>
      <c r="Z203" s="210" t="s">
        <v>3779</v>
      </c>
      <c r="AA203" s="210" t="s">
        <v>109</v>
      </c>
      <c r="AB203" s="210">
        <v>0</v>
      </c>
      <c r="AC203" s="204">
        <v>42005</v>
      </c>
      <c r="AD203" s="210"/>
      <c r="AE203" s="210" t="s">
        <v>3775</v>
      </c>
      <c r="AF203" s="210" t="s">
        <v>3776</v>
      </c>
      <c r="AG203" s="210" t="s">
        <v>3777</v>
      </c>
      <c r="AH203" s="210">
        <v>0</v>
      </c>
    </row>
    <row r="204" spans="1:34">
      <c r="A204" s="129"/>
      <c r="B204" s="210" t="s">
        <v>109</v>
      </c>
      <c r="C204" s="210" t="s">
        <v>2953</v>
      </c>
      <c r="D204" s="210" t="s">
        <v>3767</v>
      </c>
      <c r="E204" s="210" t="s">
        <v>1776</v>
      </c>
      <c r="F204" s="210" t="s">
        <v>1038</v>
      </c>
      <c r="G204" s="210" t="s">
        <v>3768</v>
      </c>
      <c r="H204" s="210" t="s">
        <v>3769</v>
      </c>
      <c r="I204" s="210" t="s">
        <v>3770</v>
      </c>
      <c r="J204" s="210" t="s">
        <v>3771</v>
      </c>
      <c r="K204" s="210" t="s">
        <v>109</v>
      </c>
      <c r="L204" s="210" t="s">
        <v>3778</v>
      </c>
      <c r="M204" s="210" t="s">
        <v>1091</v>
      </c>
      <c r="N204" s="210" t="str">
        <f t="shared" si="3"/>
        <v>LFLmpBlst-T8-48in-28w+El-PS-RLO(23w)</v>
      </c>
      <c r="O204" s="210" t="s">
        <v>109</v>
      </c>
      <c r="P204" s="210" t="s">
        <v>109</v>
      </c>
      <c r="Q204" s="210" t="s">
        <v>109</v>
      </c>
      <c r="R204" s="210" t="s">
        <v>109</v>
      </c>
      <c r="S204" s="210" t="s">
        <v>3772</v>
      </c>
      <c r="T204" s="210"/>
      <c r="U204" s="210"/>
      <c r="V204" s="210">
        <f>VLOOKUP(C204,LF_LmpBlst!$A$8:$BF$736,58,FALSE)</f>
        <v>39.85</v>
      </c>
      <c r="W204" s="210"/>
      <c r="X204" s="210"/>
      <c r="Y204" s="210" t="s">
        <v>3773</v>
      </c>
      <c r="Z204" s="210" t="s">
        <v>3779</v>
      </c>
      <c r="AA204" s="210" t="s">
        <v>109</v>
      </c>
      <c r="AB204" s="210">
        <v>0</v>
      </c>
      <c r="AC204" s="204">
        <v>42005</v>
      </c>
      <c r="AD204" s="210"/>
      <c r="AE204" s="210" t="s">
        <v>3775</v>
      </c>
      <c r="AF204" s="210" t="s">
        <v>3776</v>
      </c>
      <c r="AG204" s="210" t="s">
        <v>3777</v>
      </c>
      <c r="AH204" s="210">
        <v>0</v>
      </c>
    </row>
    <row r="205" spans="1:34">
      <c r="A205" s="129"/>
      <c r="B205" s="210" t="s">
        <v>109</v>
      </c>
      <c r="C205" s="210" t="s">
        <v>2955</v>
      </c>
      <c r="D205" s="210" t="s">
        <v>3767</v>
      </c>
      <c r="E205" s="210" t="s">
        <v>1776</v>
      </c>
      <c r="F205" s="210" t="s">
        <v>1038</v>
      </c>
      <c r="G205" s="210" t="s">
        <v>3768</v>
      </c>
      <c r="H205" s="210" t="s">
        <v>3769</v>
      </c>
      <c r="I205" s="210" t="s">
        <v>3770</v>
      </c>
      <c r="J205" s="210" t="s">
        <v>3771</v>
      </c>
      <c r="K205" s="210" t="s">
        <v>109</v>
      </c>
      <c r="L205" s="210" t="s">
        <v>3778</v>
      </c>
      <c r="M205" s="210" t="s">
        <v>1091</v>
      </c>
      <c r="N205" s="210" t="str">
        <f t="shared" si="3"/>
        <v>LFLmpBlst-T8-48in-28w+El-PS-RLO(42w)</v>
      </c>
      <c r="O205" s="210" t="s">
        <v>109</v>
      </c>
      <c r="P205" s="210" t="s">
        <v>109</v>
      </c>
      <c r="Q205" s="210" t="s">
        <v>109</v>
      </c>
      <c r="R205" s="210" t="s">
        <v>109</v>
      </c>
      <c r="S205" s="210" t="s">
        <v>3772</v>
      </c>
      <c r="T205" s="210"/>
      <c r="U205" s="210"/>
      <c r="V205" s="210">
        <f>VLOOKUP(C205,LF_LmpBlst!$A$8:$BF$736,58,FALSE)</f>
        <v>50.73</v>
      </c>
      <c r="W205" s="210"/>
      <c r="X205" s="210"/>
      <c r="Y205" s="210" t="s">
        <v>3773</v>
      </c>
      <c r="Z205" s="210" t="s">
        <v>3779</v>
      </c>
      <c r="AA205" s="210" t="s">
        <v>109</v>
      </c>
      <c r="AB205" s="210">
        <v>0</v>
      </c>
      <c r="AC205" s="204">
        <v>42005</v>
      </c>
      <c r="AD205" s="210"/>
      <c r="AE205" s="210" t="s">
        <v>3775</v>
      </c>
      <c r="AF205" s="210" t="s">
        <v>3776</v>
      </c>
      <c r="AG205" s="210" t="s">
        <v>3777</v>
      </c>
      <c r="AH205" s="210">
        <v>0</v>
      </c>
    </row>
    <row r="206" spans="1:34">
      <c r="A206" s="129"/>
      <c r="B206" s="210" t="s">
        <v>109</v>
      </c>
      <c r="C206" s="210" t="s">
        <v>2958</v>
      </c>
      <c r="D206" s="210" t="s">
        <v>3767</v>
      </c>
      <c r="E206" s="210" t="s">
        <v>1776</v>
      </c>
      <c r="F206" s="210" t="s">
        <v>1038</v>
      </c>
      <c r="G206" s="210" t="s">
        <v>3768</v>
      </c>
      <c r="H206" s="210" t="s">
        <v>3769</v>
      </c>
      <c r="I206" s="210" t="s">
        <v>3770</v>
      </c>
      <c r="J206" s="210" t="s">
        <v>3771</v>
      </c>
      <c r="K206" s="210" t="s">
        <v>109</v>
      </c>
      <c r="L206" s="210" t="s">
        <v>3778</v>
      </c>
      <c r="M206" s="210" t="s">
        <v>1091</v>
      </c>
      <c r="N206" s="210" t="str">
        <f t="shared" si="3"/>
        <v>LFLmpBlst-T8-48in-28w+El-PS-RLO(60w)</v>
      </c>
      <c r="O206" s="210" t="s">
        <v>109</v>
      </c>
      <c r="P206" s="210" t="s">
        <v>109</v>
      </c>
      <c r="Q206" s="210" t="s">
        <v>109</v>
      </c>
      <c r="R206" s="210" t="s">
        <v>109</v>
      </c>
      <c r="S206" s="210" t="s">
        <v>3772</v>
      </c>
      <c r="T206" s="210"/>
      <c r="U206" s="210"/>
      <c r="V206" s="210">
        <f>VLOOKUP(C206,LF_LmpBlst!$A$8:$BF$736,58,FALSE)</f>
        <v>76.09</v>
      </c>
      <c r="W206" s="210"/>
      <c r="X206" s="210"/>
      <c r="Y206" s="210" t="s">
        <v>3773</v>
      </c>
      <c r="Z206" s="210" t="s">
        <v>3779</v>
      </c>
      <c r="AA206" s="210" t="s">
        <v>109</v>
      </c>
      <c r="AB206" s="210">
        <v>0</v>
      </c>
      <c r="AC206" s="204">
        <v>42005</v>
      </c>
      <c r="AD206" s="210"/>
      <c r="AE206" s="210" t="s">
        <v>3775</v>
      </c>
      <c r="AF206" s="210" t="s">
        <v>3776</v>
      </c>
      <c r="AG206" s="210" t="s">
        <v>3777</v>
      </c>
      <c r="AH206" s="210">
        <v>0</v>
      </c>
    </row>
    <row r="207" spans="1:34">
      <c r="A207" s="129"/>
      <c r="B207" s="210" t="s">
        <v>109</v>
      </c>
      <c r="C207" s="210" t="s">
        <v>2960</v>
      </c>
      <c r="D207" s="210" t="s">
        <v>3767</v>
      </c>
      <c r="E207" s="210" t="s">
        <v>1776</v>
      </c>
      <c r="F207" s="210" t="s">
        <v>1038</v>
      </c>
      <c r="G207" s="210" t="s">
        <v>3768</v>
      </c>
      <c r="H207" s="210" t="s">
        <v>3769</v>
      </c>
      <c r="I207" s="210" t="s">
        <v>3770</v>
      </c>
      <c r="J207" s="210" t="s">
        <v>3771</v>
      </c>
      <c r="K207" s="210" t="s">
        <v>109</v>
      </c>
      <c r="L207" s="210" t="s">
        <v>3778</v>
      </c>
      <c r="M207" s="210" t="s">
        <v>1091</v>
      </c>
      <c r="N207" s="210" t="str">
        <f t="shared" si="3"/>
        <v>LFLmpBlst-T8-48in-28w+El-PS-RLO(80w)</v>
      </c>
      <c r="O207" s="210" t="s">
        <v>109</v>
      </c>
      <c r="P207" s="210" t="s">
        <v>109</v>
      </c>
      <c r="Q207" s="210" t="s">
        <v>109</v>
      </c>
      <c r="R207" s="210" t="s">
        <v>109</v>
      </c>
      <c r="S207" s="210" t="s">
        <v>3772</v>
      </c>
      <c r="T207" s="210"/>
      <c r="U207" s="210"/>
      <c r="V207" s="210">
        <f>VLOOKUP(C207,LF_LmpBlst!$A$8:$BF$736,58,FALSE)</f>
        <v>101.45</v>
      </c>
      <c r="W207" s="210"/>
      <c r="X207" s="210"/>
      <c r="Y207" s="210" t="s">
        <v>3773</v>
      </c>
      <c r="Z207" s="210" t="s">
        <v>3779</v>
      </c>
      <c r="AA207" s="210" t="s">
        <v>109</v>
      </c>
      <c r="AB207" s="210">
        <v>0</v>
      </c>
      <c r="AC207" s="204">
        <v>42005</v>
      </c>
      <c r="AD207" s="210"/>
      <c r="AE207" s="210" t="s">
        <v>3775</v>
      </c>
      <c r="AF207" s="210" t="s">
        <v>3776</v>
      </c>
      <c r="AG207" s="210" t="s">
        <v>3777</v>
      </c>
      <c r="AH207" s="210">
        <v>0</v>
      </c>
    </row>
    <row r="208" spans="1:34">
      <c r="A208" s="129"/>
      <c r="B208" s="210" t="s">
        <v>109</v>
      </c>
      <c r="C208" s="210" t="s">
        <v>2962</v>
      </c>
      <c r="D208" s="210" t="s">
        <v>3767</v>
      </c>
      <c r="E208" s="210" t="s">
        <v>1776</v>
      </c>
      <c r="F208" s="210" t="s">
        <v>1038</v>
      </c>
      <c r="G208" s="210" t="s">
        <v>3768</v>
      </c>
      <c r="H208" s="210" t="s">
        <v>3769</v>
      </c>
      <c r="I208" s="210" t="s">
        <v>3770</v>
      </c>
      <c r="J208" s="210" t="s">
        <v>3771</v>
      </c>
      <c r="K208" s="210" t="s">
        <v>109</v>
      </c>
      <c r="L208" s="210" t="s">
        <v>3778</v>
      </c>
      <c r="M208" s="210" t="s">
        <v>1091</v>
      </c>
      <c r="N208" s="210" t="str">
        <f t="shared" si="3"/>
        <v>LFLmpBlst-T8-48in-28w+El-PS-RLO(84w)</v>
      </c>
      <c r="O208" s="210" t="s">
        <v>109</v>
      </c>
      <c r="P208" s="210" t="s">
        <v>109</v>
      </c>
      <c r="Q208" s="210" t="s">
        <v>109</v>
      </c>
      <c r="R208" s="210" t="s">
        <v>109</v>
      </c>
      <c r="S208" s="210" t="s">
        <v>3772</v>
      </c>
      <c r="T208" s="210"/>
      <c r="U208" s="210"/>
      <c r="V208" s="210">
        <f>VLOOKUP(C208,LF_LmpBlst!$A$8:$BF$736,58,FALSE)</f>
        <v>72.48</v>
      </c>
      <c r="W208" s="210"/>
      <c r="X208" s="210"/>
      <c r="Y208" s="210" t="s">
        <v>3773</v>
      </c>
      <c r="Z208" s="210" t="s">
        <v>3779</v>
      </c>
      <c r="AA208" s="210" t="s">
        <v>109</v>
      </c>
      <c r="AB208" s="210">
        <v>0</v>
      </c>
      <c r="AC208" s="204">
        <v>42005</v>
      </c>
      <c r="AD208" s="210"/>
      <c r="AE208" s="210" t="s">
        <v>3775</v>
      </c>
      <c r="AF208" s="210" t="s">
        <v>3776</v>
      </c>
      <c r="AG208" s="210" t="s">
        <v>3777</v>
      </c>
      <c r="AH208" s="210">
        <v>0</v>
      </c>
    </row>
    <row r="209" spans="1:34">
      <c r="A209" s="129"/>
      <c r="B209" s="210" t="s">
        <v>109</v>
      </c>
      <c r="C209" s="210" t="s">
        <v>2965</v>
      </c>
      <c r="D209" s="210" t="s">
        <v>3767</v>
      </c>
      <c r="E209" s="210" t="s">
        <v>1776</v>
      </c>
      <c r="F209" s="210" t="s">
        <v>1038</v>
      </c>
      <c r="G209" s="210" t="s">
        <v>3768</v>
      </c>
      <c r="H209" s="210" t="s">
        <v>3769</v>
      </c>
      <c r="I209" s="210" t="s">
        <v>3770</v>
      </c>
      <c r="J209" s="210" t="s">
        <v>3771</v>
      </c>
      <c r="K209" s="210" t="s">
        <v>109</v>
      </c>
      <c r="L209" s="210" t="s">
        <v>3778</v>
      </c>
      <c r="M209" s="210" t="s">
        <v>1091</v>
      </c>
      <c r="N209" s="210" t="str">
        <f t="shared" si="3"/>
        <v>LFLmpBlst-T8-48in-28w+El-PS-VHLO(37.4w)</v>
      </c>
      <c r="O209" s="210" t="s">
        <v>109</v>
      </c>
      <c r="P209" s="210" t="s">
        <v>109</v>
      </c>
      <c r="Q209" s="210" t="s">
        <v>109</v>
      </c>
      <c r="R209" s="210" t="s">
        <v>109</v>
      </c>
      <c r="S209" s="210" t="s">
        <v>3772</v>
      </c>
      <c r="T209" s="210"/>
      <c r="U209" s="210"/>
      <c r="V209" s="210">
        <f>VLOOKUP(C209,LF_LmpBlst!$A$8:$BF$736,58,FALSE)</f>
        <v>39.85</v>
      </c>
      <c r="W209" s="210"/>
      <c r="X209" s="210"/>
      <c r="Y209" s="210" t="s">
        <v>3773</v>
      </c>
      <c r="Z209" s="210" t="s">
        <v>3779</v>
      </c>
      <c r="AA209" s="210" t="s">
        <v>109</v>
      </c>
      <c r="AB209" s="210">
        <v>0</v>
      </c>
      <c r="AC209" s="204">
        <v>42005</v>
      </c>
      <c r="AD209" s="210"/>
      <c r="AE209" s="210" t="s">
        <v>3775</v>
      </c>
      <c r="AF209" s="210" t="s">
        <v>3776</v>
      </c>
      <c r="AG209" s="210" t="s">
        <v>3777</v>
      </c>
      <c r="AH209" s="210">
        <v>0</v>
      </c>
    </row>
    <row r="210" spans="1:34">
      <c r="A210" s="129"/>
      <c r="B210" s="210" t="s">
        <v>109</v>
      </c>
      <c r="C210" s="210" t="s">
        <v>2967</v>
      </c>
      <c r="D210" s="210" t="s">
        <v>3767</v>
      </c>
      <c r="E210" s="210" t="s">
        <v>1776</v>
      </c>
      <c r="F210" s="210" t="s">
        <v>1038</v>
      </c>
      <c r="G210" s="210" t="s">
        <v>3768</v>
      </c>
      <c r="H210" s="210" t="s">
        <v>3769</v>
      </c>
      <c r="I210" s="210" t="s">
        <v>3770</v>
      </c>
      <c r="J210" s="210" t="s">
        <v>3771</v>
      </c>
      <c r="K210" s="210" t="s">
        <v>109</v>
      </c>
      <c r="L210" s="210" t="s">
        <v>3778</v>
      </c>
      <c r="M210" s="210" t="s">
        <v>1091</v>
      </c>
      <c r="N210" s="210" t="str">
        <f t="shared" si="3"/>
        <v>LFLmpBlst-T8-48in-28w+El-PS-VHLO(38w)</v>
      </c>
      <c r="O210" s="210" t="s">
        <v>109</v>
      </c>
      <c r="P210" s="210" t="s">
        <v>109</v>
      </c>
      <c r="Q210" s="210" t="s">
        <v>109</v>
      </c>
      <c r="R210" s="210" t="s">
        <v>109</v>
      </c>
      <c r="S210" s="210" t="s">
        <v>3772</v>
      </c>
      <c r="T210" s="210"/>
      <c r="U210" s="210"/>
      <c r="V210" s="210">
        <f>VLOOKUP(C210,LF_LmpBlst!$A$8:$BF$736,58,FALSE)</f>
        <v>39.85</v>
      </c>
      <c r="W210" s="210"/>
      <c r="X210" s="210"/>
      <c r="Y210" s="210" t="s">
        <v>3773</v>
      </c>
      <c r="Z210" s="210" t="s">
        <v>3779</v>
      </c>
      <c r="AA210" s="210" t="s">
        <v>109</v>
      </c>
      <c r="AB210" s="210">
        <v>0</v>
      </c>
      <c r="AC210" s="204">
        <v>42005</v>
      </c>
      <c r="AD210" s="210"/>
      <c r="AE210" s="210" t="s">
        <v>3775</v>
      </c>
      <c r="AF210" s="210" t="s">
        <v>3776</v>
      </c>
      <c r="AG210" s="210" t="s">
        <v>3777</v>
      </c>
      <c r="AH210" s="210">
        <v>0</v>
      </c>
    </row>
    <row r="211" spans="1:34">
      <c r="A211" s="129"/>
      <c r="B211" s="210" t="s">
        <v>109</v>
      </c>
      <c r="C211" s="210" t="s">
        <v>2969</v>
      </c>
      <c r="D211" s="210" t="s">
        <v>3767</v>
      </c>
      <c r="E211" s="210" t="s">
        <v>1776</v>
      </c>
      <c r="F211" s="210" t="s">
        <v>1038</v>
      </c>
      <c r="G211" s="210" t="s">
        <v>3768</v>
      </c>
      <c r="H211" s="210" t="s">
        <v>3769</v>
      </c>
      <c r="I211" s="210" t="s">
        <v>3770</v>
      </c>
      <c r="J211" s="210" t="s">
        <v>3771</v>
      </c>
      <c r="K211" s="210" t="s">
        <v>109</v>
      </c>
      <c r="L211" s="210" t="s">
        <v>3778</v>
      </c>
      <c r="M211" s="210" t="s">
        <v>1091</v>
      </c>
      <c r="N211" s="210" t="str">
        <f t="shared" si="3"/>
        <v>LFLmpBlst-T8-48in-28w+El-PS-VHLO(64w)</v>
      </c>
      <c r="O211" s="210" t="s">
        <v>109</v>
      </c>
      <c r="P211" s="210" t="s">
        <v>109</v>
      </c>
      <c r="Q211" s="210" t="s">
        <v>109</v>
      </c>
      <c r="R211" s="210" t="s">
        <v>109</v>
      </c>
      <c r="S211" s="210" t="s">
        <v>3772</v>
      </c>
      <c r="T211" s="210"/>
      <c r="U211" s="210"/>
      <c r="V211" s="210">
        <f>VLOOKUP(C211,LF_LmpBlst!$A$8:$BF$736,58,FALSE)</f>
        <v>50.73</v>
      </c>
      <c r="W211" s="210"/>
      <c r="X211" s="210"/>
      <c r="Y211" s="210" t="s">
        <v>3773</v>
      </c>
      <c r="Z211" s="210" t="s">
        <v>3779</v>
      </c>
      <c r="AA211" s="210" t="s">
        <v>109</v>
      </c>
      <c r="AB211" s="210">
        <v>0</v>
      </c>
      <c r="AC211" s="204">
        <v>42005</v>
      </c>
      <c r="AD211" s="210"/>
      <c r="AE211" s="210" t="s">
        <v>3775</v>
      </c>
      <c r="AF211" s="210" t="s">
        <v>3776</v>
      </c>
      <c r="AG211" s="210" t="s">
        <v>3777</v>
      </c>
      <c r="AH211" s="210">
        <v>0</v>
      </c>
    </row>
    <row r="212" spans="1:34">
      <c r="A212" s="129"/>
      <c r="B212" s="210" t="s">
        <v>109</v>
      </c>
      <c r="C212" s="210" t="s">
        <v>2972</v>
      </c>
      <c r="D212" s="210" t="s">
        <v>3767</v>
      </c>
      <c r="E212" s="210" t="s">
        <v>1776</v>
      </c>
      <c r="F212" s="210" t="s">
        <v>1038</v>
      </c>
      <c r="G212" s="210" t="s">
        <v>3768</v>
      </c>
      <c r="H212" s="210" t="s">
        <v>3769</v>
      </c>
      <c r="I212" s="210" t="s">
        <v>3770</v>
      </c>
      <c r="J212" s="210" t="s">
        <v>3771</v>
      </c>
      <c r="K212" s="210" t="s">
        <v>109</v>
      </c>
      <c r="L212" s="210" t="s">
        <v>3778</v>
      </c>
      <c r="M212" s="210" t="s">
        <v>1091</v>
      </c>
      <c r="N212" s="210" t="str">
        <f t="shared" si="3"/>
        <v>LFLmpBlst-T8-48in-28w+El-PS-VHLO(97w)</v>
      </c>
      <c r="O212" s="210" t="s">
        <v>109</v>
      </c>
      <c r="P212" s="210" t="s">
        <v>109</v>
      </c>
      <c r="Q212" s="210" t="s">
        <v>109</v>
      </c>
      <c r="R212" s="210" t="s">
        <v>109</v>
      </c>
      <c r="S212" s="210" t="s">
        <v>3772</v>
      </c>
      <c r="T212" s="210"/>
      <c r="U212" s="210"/>
      <c r="V212" s="210">
        <f>VLOOKUP(C212,LF_LmpBlst!$A$8:$BF$736,58,FALSE)</f>
        <v>61.6</v>
      </c>
      <c r="W212" s="210"/>
      <c r="X212" s="210"/>
      <c r="Y212" s="210" t="s">
        <v>3773</v>
      </c>
      <c r="Z212" s="210" t="s">
        <v>3779</v>
      </c>
      <c r="AA212" s="210" t="s">
        <v>109</v>
      </c>
      <c r="AB212" s="210">
        <v>0</v>
      </c>
      <c r="AC212" s="204">
        <v>42005</v>
      </c>
      <c r="AD212" s="210"/>
      <c r="AE212" s="210" t="s">
        <v>3775</v>
      </c>
      <c r="AF212" s="210" t="s">
        <v>3776</v>
      </c>
      <c r="AG212" s="210" t="s">
        <v>3777</v>
      </c>
      <c r="AH212" s="210">
        <v>0</v>
      </c>
    </row>
    <row r="213" spans="1:34">
      <c r="A213" s="129"/>
      <c r="B213" s="210" t="s">
        <v>109</v>
      </c>
      <c r="C213" s="210" t="s">
        <v>2975</v>
      </c>
      <c r="D213" s="210" t="s">
        <v>3767</v>
      </c>
      <c r="E213" s="210" t="s">
        <v>1776</v>
      </c>
      <c r="F213" s="210" t="s">
        <v>1038</v>
      </c>
      <c r="G213" s="210" t="s">
        <v>3768</v>
      </c>
      <c r="H213" s="210" t="s">
        <v>3769</v>
      </c>
      <c r="I213" s="210" t="s">
        <v>3770</v>
      </c>
      <c r="J213" s="210" t="s">
        <v>3771</v>
      </c>
      <c r="K213" s="210" t="s">
        <v>109</v>
      </c>
      <c r="L213" s="210" t="s">
        <v>3778</v>
      </c>
      <c r="M213" s="210" t="s">
        <v>1091</v>
      </c>
      <c r="N213" s="210" t="str">
        <f t="shared" si="3"/>
        <v>LFLmpBlst-T8-48in-30w+El-IS-NLO-Del(51w)</v>
      </c>
      <c r="O213" s="210" t="s">
        <v>109</v>
      </c>
      <c r="P213" s="210" t="s">
        <v>109</v>
      </c>
      <c r="Q213" s="210" t="s">
        <v>109</v>
      </c>
      <c r="R213" s="210" t="s">
        <v>109</v>
      </c>
      <c r="S213" s="210" t="s">
        <v>3772</v>
      </c>
      <c r="T213" s="210"/>
      <c r="U213" s="210"/>
      <c r="V213" s="210">
        <f>VLOOKUP(C213,LF_LmpBlst!$A$8:$BF$736,58,FALSE)</f>
        <v>31.73</v>
      </c>
      <c r="W213" s="210"/>
      <c r="X213" s="210"/>
      <c r="Y213" s="210" t="s">
        <v>3773</v>
      </c>
      <c r="Z213" s="210" t="s">
        <v>3779</v>
      </c>
      <c r="AA213" s="210" t="s">
        <v>109</v>
      </c>
      <c r="AB213" s="210">
        <v>0</v>
      </c>
      <c r="AC213" s="204">
        <v>42005</v>
      </c>
      <c r="AD213" s="210"/>
      <c r="AE213" s="210" t="s">
        <v>3775</v>
      </c>
      <c r="AF213" s="210" t="s">
        <v>3776</v>
      </c>
      <c r="AG213" s="210" t="s">
        <v>3777</v>
      </c>
      <c r="AH213" s="210">
        <v>0</v>
      </c>
    </row>
    <row r="214" spans="1:34">
      <c r="A214" s="129"/>
      <c r="B214" s="210" t="s">
        <v>109</v>
      </c>
      <c r="C214" s="210" t="s">
        <v>2977</v>
      </c>
      <c r="D214" s="210" t="s">
        <v>3767</v>
      </c>
      <c r="E214" s="210" t="s">
        <v>1776</v>
      </c>
      <c r="F214" s="210" t="s">
        <v>1038</v>
      </c>
      <c r="G214" s="210" t="s">
        <v>3768</v>
      </c>
      <c r="H214" s="210" t="s">
        <v>3769</v>
      </c>
      <c r="I214" s="210" t="s">
        <v>3770</v>
      </c>
      <c r="J214" s="210" t="s">
        <v>3771</v>
      </c>
      <c r="K214" s="210" t="s">
        <v>109</v>
      </c>
      <c r="L214" s="210" t="s">
        <v>3778</v>
      </c>
      <c r="M214" s="210" t="s">
        <v>1091</v>
      </c>
      <c r="N214" s="210" t="str">
        <f t="shared" si="3"/>
        <v>LFLmpBlst-T8-48in-30w+El-IS-NLO(102w)</v>
      </c>
      <c r="O214" s="210" t="s">
        <v>109</v>
      </c>
      <c r="P214" s="210" t="s">
        <v>109</v>
      </c>
      <c r="Q214" s="210" t="s">
        <v>109</v>
      </c>
      <c r="R214" s="210" t="s">
        <v>109</v>
      </c>
      <c r="S214" s="210" t="s">
        <v>3772</v>
      </c>
      <c r="T214" s="210"/>
      <c r="U214" s="210"/>
      <c r="V214" s="210">
        <f>VLOOKUP(C214,LF_LmpBlst!$A$8:$BF$736,58,FALSE)</f>
        <v>52.94</v>
      </c>
      <c r="W214" s="210"/>
      <c r="X214" s="210"/>
      <c r="Y214" s="210" t="s">
        <v>3773</v>
      </c>
      <c r="Z214" s="210" t="s">
        <v>3779</v>
      </c>
      <c r="AA214" s="210" t="s">
        <v>109</v>
      </c>
      <c r="AB214" s="210">
        <v>0</v>
      </c>
      <c r="AC214" s="204">
        <v>42005</v>
      </c>
      <c r="AD214" s="210"/>
      <c r="AE214" s="210" t="s">
        <v>3775</v>
      </c>
      <c r="AF214" s="210" t="s">
        <v>3776</v>
      </c>
      <c r="AG214" s="210" t="s">
        <v>3777</v>
      </c>
      <c r="AH214" s="210">
        <v>0</v>
      </c>
    </row>
    <row r="215" spans="1:34">
      <c r="A215" s="129"/>
      <c r="B215" s="210" t="s">
        <v>109</v>
      </c>
      <c r="C215" s="210" t="s">
        <v>2980</v>
      </c>
      <c r="D215" s="210" t="s">
        <v>3767</v>
      </c>
      <c r="E215" s="210" t="s">
        <v>1776</v>
      </c>
      <c r="F215" s="210" t="s">
        <v>1038</v>
      </c>
      <c r="G215" s="210" t="s">
        <v>3768</v>
      </c>
      <c r="H215" s="210" t="s">
        <v>3769</v>
      </c>
      <c r="I215" s="210" t="s">
        <v>3770</v>
      </c>
      <c r="J215" s="210" t="s">
        <v>3771</v>
      </c>
      <c r="K215" s="210" t="s">
        <v>109</v>
      </c>
      <c r="L215" s="210" t="s">
        <v>3778</v>
      </c>
      <c r="M215" s="210" t="s">
        <v>1091</v>
      </c>
      <c r="N215" s="210" t="str">
        <f t="shared" si="3"/>
        <v>LFLmpBlst-T8-48in-30w+El-IS-NLO(153w)</v>
      </c>
      <c r="O215" s="210" t="s">
        <v>109</v>
      </c>
      <c r="P215" s="210" t="s">
        <v>109</v>
      </c>
      <c r="Q215" s="210" t="s">
        <v>109</v>
      </c>
      <c r="R215" s="210" t="s">
        <v>109</v>
      </c>
      <c r="S215" s="210" t="s">
        <v>3772</v>
      </c>
      <c r="T215" s="210"/>
      <c r="U215" s="210"/>
      <c r="V215" s="210">
        <f>VLOOKUP(C215,LF_LmpBlst!$A$8:$BF$736,58,FALSE)</f>
        <v>73.52</v>
      </c>
      <c r="W215" s="210"/>
      <c r="X215" s="210"/>
      <c r="Y215" s="210" t="s">
        <v>3773</v>
      </c>
      <c r="Z215" s="210" t="s">
        <v>3779</v>
      </c>
      <c r="AA215" s="210" t="s">
        <v>109</v>
      </c>
      <c r="AB215" s="210">
        <v>0</v>
      </c>
      <c r="AC215" s="204">
        <v>42005</v>
      </c>
      <c r="AD215" s="210"/>
      <c r="AE215" s="210" t="s">
        <v>3775</v>
      </c>
      <c r="AF215" s="210" t="s">
        <v>3776</v>
      </c>
      <c r="AG215" s="210" t="s">
        <v>3777</v>
      </c>
      <c r="AH215" s="210">
        <v>0</v>
      </c>
    </row>
    <row r="216" spans="1:34">
      <c r="A216" s="129"/>
      <c r="B216" s="210" t="s">
        <v>109</v>
      </c>
      <c r="C216" s="210" t="s">
        <v>2983</v>
      </c>
      <c r="D216" s="210" t="s">
        <v>3767</v>
      </c>
      <c r="E216" s="210" t="s">
        <v>1776</v>
      </c>
      <c r="F216" s="210" t="s">
        <v>1038</v>
      </c>
      <c r="G216" s="210" t="s">
        <v>3768</v>
      </c>
      <c r="H216" s="210" t="s">
        <v>3769</v>
      </c>
      <c r="I216" s="210" t="s">
        <v>3770</v>
      </c>
      <c r="J216" s="210" t="s">
        <v>3771</v>
      </c>
      <c r="K216" s="210" t="s">
        <v>109</v>
      </c>
      <c r="L216" s="210" t="s">
        <v>3778</v>
      </c>
      <c r="M216" s="210" t="s">
        <v>1091</v>
      </c>
      <c r="N216" s="210" t="str">
        <f t="shared" si="3"/>
        <v>LFLmpBlst-T8-48in-30w+El-IS-NLO(204w)</v>
      </c>
      <c r="O216" s="210" t="s">
        <v>109</v>
      </c>
      <c r="P216" s="210" t="s">
        <v>109</v>
      </c>
      <c r="Q216" s="210" t="s">
        <v>109</v>
      </c>
      <c r="R216" s="210" t="s">
        <v>109</v>
      </c>
      <c r="S216" s="210" t="s">
        <v>3772</v>
      </c>
      <c r="T216" s="210"/>
      <c r="U216" s="210"/>
      <c r="V216" s="210">
        <f>VLOOKUP(C216,LF_LmpBlst!$A$8:$BF$736,58,FALSE)</f>
        <v>94.1</v>
      </c>
      <c r="W216" s="210"/>
      <c r="X216" s="210"/>
      <c r="Y216" s="210" t="s">
        <v>3773</v>
      </c>
      <c r="Z216" s="210" t="s">
        <v>3779</v>
      </c>
      <c r="AA216" s="210" t="s">
        <v>109</v>
      </c>
      <c r="AB216" s="210">
        <v>0</v>
      </c>
      <c r="AC216" s="204">
        <v>42005</v>
      </c>
      <c r="AD216" s="210"/>
      <c r="AE216" s="210" t="s">
        <v>3775</v>
      </c>
      <c r="AF216" s="210" t="s">
        <v>3776</v>
      </c>
      <c r="AG216" s="210" t="s">
        <v>3777</v>
      </c>
      <c r="AH216" s="210">
        <v>0</v>
      </c>
    </row>
    <row r="217" spans="1:34">
      <c r="A217" s="129"/>
      <c r="B217" s="210" t="s">
        <v>109</v>
      </c>
      <c r="C217" s="210" t="s">
        <v>2986</v>
      </c>
      <c r="D217" s="210" t="s">
        <v>3767</v>
      </c>
      <c r="E217" s="210" t="s">
        <v>1776</v>
      </c>
      <c r="F217" s="210" t="s">
        <v>1038</v>
      </c>
      <c r="G217" s="210" t="s">
        <v>3768</v>
      </c>
      <c r="H217" s="210" t="s">
        <v>3769</v>
      </c>
      <c r="I217" s="210" t="s">
        <v>3770</v>
      </c>
      <c r="J217" s="210" t="s">
        <v>3771</v>
      </c>
      <c r="K217" s="210" t="s">
        <v>109</v>
      </c>
      <c r="L217" s="210" t="s">
        <v>3778</v>
      </c>
      <c r="M217" s="210" t="s">
        <v>1091</v>
      </c>
      <c r="N217" s="210" t="str">
        <f t="shared" si="3"/>
        <v>LFLmpBlst-T8-48in-30w+El-IS-NLO(27w)</v>
      </c>
      <c r="O217" s="210" t="s">
        <v>109</v>
      </c>
      <c r="P217" s="210" t="s">
        <v>109</v>
      </c>
      <c r="Q217" s="210" t="s">
        <v>109</v>
      </c>
      <c r="R217" s="210" t="s">
        <v>109</v>
      </c>
      <c r="S217" s="210" t="s">
        <v>3772</v>
      </c>
      <c r="T217" s="210"/>
      <c r="U217" s="210"/>
      <c r="V217" s="210">
        <f>VLOOKUP(C217,LF_LmpBlst!$A$8:$BF$736,58,FALSE)</f>
        <v>22.07</v>
      </c>
      <c r="W217" s="210"/>
      <c r="X217" s="210"/>
      <c r="Y217" s="210" t="s">
        <v>3773</v>
      </c>
      <c r="Z217" s="210" t="s">
        <v>3779</v>
      </c>
      <c r="AA217" s="210" t="s">
        <v>109</v>
      </c>
      <c r="AB217" s="210">
        <v>0</v>
      </c>
      <c r="AC217" s="204">
        <v>42005</v>
      </c>
      <c r="AD217" s="210"/>
      <c r="AE217" s="210" t="s">
        <v>3775</v>
      </c>
      <c r="AF217" s="210" t="s">
        <v>3776</v>
      </c>
      <c r="AG217" s="210" t="s">
        <v>3777</v>
      </c>
      <c r="AH217" s="210">
        <v>0</v>
      </c>
    </row>
    <row r="218" spans="1:34">
      <c r="A218" s="129"/>
      <c r="B218" s="210" t="s">
        <v>109</v>
      </c>
      <c r="C218" s="210" t="s">
        <v>2989</v>
      </c>
      <c r="D218" s="210" t="s">
        <v>3767</v>
      </c>
      <c r="E218" s="210" t="s">
        <v>1776</v>
      </c>
      <c r="F218" s="210" t="s">
        <v>1038</v>
      </c>
      <c r="G218" s="210" t="s">
        <v>3768</v>
      </c>
      <c r="H218" s="210" t="s">
        <v>3769</v>
      </c>
      <c r="I218" s="210" t="s">
        <v>3770</v>
      </c>
      <c r="J218" s="210" t="s">
        <v>3771</v>
      </c>
      <c r="K218" s="210" t="s">
        <v>109</v>
      </c>
      <c r="L218" s="210" t="s">
        <v>3778</v>
      </c>
      <c r="M218" s="210" t="s">
        <v>1091</v>
      </c>
      <c r="N218" s="210" t="str">
        <f t="shared" si="3"/>
        <v>LFLmpBlst-T8-48in-30w+El-IS-NLO(51w)</v>
      </c>
      <c r="O218" s="210" t="s">
        <v>109</v>
      </c>
      <c r="P218" s="210" t="s">
        <v>109</v>
      </c>
      <c r="Q218" s="210" t="s">
        <v>109</v>
      </c>
      <c r="R218" s="210" t="s">
        <v>109</v>
      </c>
      <c r="S218" s="210" t="s">
        <v>3772</v>
      </c>
      <c r="T218" s="210"/>
      <c r="U218" s="210"/>
      <c r="V218" s="210">
        <f>VLOOKUP(C218,LF_LmpBlst!$A$8:$BF$736,58,FALSE)</f>
        <v>32.36</v>
      </c>
      <c r="W218" s="210"/>
      <c r="X218" s="210"/>
      <c r="Y218" s="210" t="s">
        <v>3773</v>
      </c>
      <c r="Z218" s="210" t="s">
        <v>3779</v>
      </c>
      <c r="AA218" s="210" t="s">
        <v>109</v>
      </c>
      <c r="AB218" s="210">
        <v>0</v>
      </c>
      <c r="AC218" s="204">
        <v>42005</v>
      </c>
      <c r="AD218" s="210"/>
      <c r="AE218" s="210" t="s">
        <v>3775</v>
      </c>
      <c r="AF218" s="210" t="s">
        <v>3776</v>
      </c>
      <c r="AG218" s="210" t="s">
        <v>3777</v>
      </c>
      <c r="AH218" s="210">
        <v>0</v>
      </c>
    </row>
    <row r="219" spans="1:34">
      <c r="A219" s="129"/>
      <c r="B219" s="210" t="s">
        <v>109</v>
      </c>
      <c r="C219" s="210" t="s">
        <v>2992</v>
      </c>
      <c r="D219" s="210" t="s">
        <v>3767</v>
      </c>
      <c r="E219" s="210" t="s">
        <v>1776</v>
      </c>
      <c r="F219" s="210" t="s">
        <v>1038</v>
      </c>
      <c r="G219" s="210" t="s">
        <v>3768</v>
      </c>
      <c r="H219" s="210" t="s">
        <v>3769</v>
      </c>
      <c r="I219" s="210" t="s">
        <v>3770</v>
      </c>
      <c r="J219" s="210" t="s">
        <v>3771</v>
      </c>
      <c r="K219" s="210" t="s">
        <v>109</v>
      </c>
      <c r="L219" s="210" t="s">
        <v>3778</v>
      </c>
      <c r="M219" s="210" t="s">
        <v>1091</v>
      </c>
      <c r="N219" s="210" t="str">
        <f t="shared" si="3"/>
        <v>LFLmpBlst-T8-48in-30w+El-IS-NLO(77w)</v>
      </c>
      <c r="O219" s="210" t="s">
        <v>109</v>
      </c>
      <c r="P219" s="210" t="s">
        <v>109</v>
      </c>
      <c r="Q219" s="210" t="s">
        <v>109</v>
      </c>
      <c r="R219" s="210" t="s">
        <v>109</v>
      </c>
      <c r="S219" s="210" t="s">
        <v>3772</v>
      </c>
      <c r="T219" s="210"/>
      <c r="U219" s="210"/>
      <c r="V219" s="210">
        <f>VLOOKUP(C219,LF_LmpBlst!$A$8:$BF$736,58,FALSE)</f>
        <v>42.65</v>
      </c>
      <c r="W219" s="210"/>
      <c r="X219" s="210"/>
      <c r="Y219" s="210" t="s">
        <v>3773</v>
      </c>
      <c r="Z219" s="210" t="s">
        <v>3779</v>
      </c>
      <c r="AA219" s="210" t="s">
        <v>109</v>
      </c>
      <c r="AB219" s="210">
        <v>0</v>
      </c>
      <c r="AC219" s="204">
        <v>42005</v>
      </c>
      <c r="AD219" s="210"/>
      <c r="AE219" s="210" t="s">
        <v>3775</v>
      </c>
      <c r="AF219" s="210" t="s">
        <v>3776</v>
      </c>
      <c r="AG219" s="210" t="s">
        <v>3777</v>
      </c>
      <c r="AH219" s="210">
        <v>0</v>
      </c>
    </row>
    <row r="220" spans="1:34">
      <c r="A220" s="129"/>
      <c r="B220" s="210" t="s">
        <v>109</v>
      </c>
      <c r="C220" s="210" t="s">
        <v>2995</v>
      </c>
      <c r="D220" s="210" t="s">
        <v>3767</v>
      </c>
      <c r="E220" s="210" t="s">
        <v>1776</v>
      </c>
      <c r="F220" s="210" t="s">
        <v>1038</v>
      </c>
      <c r="G220" s="210" t="s">
        <v>3768</v>
      </c>
      <c r="H220" s="210" t="s">
        <v>3769</v>
      </c>
      <c r="I220" s="210" t="s">
        <v>3770</v>
      </c>
      <c r="J220" s="210" t="s">
        <v>3771</v>
      </c>
      <c r="K220" s="210" t="s">
        <v>109</v>
      </c>
      <c r="L220" s="210" t="s">
        <v>3778</v>
      </c>
      <c r="M220" s="210" t="s">
        <v>1091</v>
      </c>
      <c r="N220" s="210" t="str">
        <f t="shared" si="3"/>
        <v>LFLmpBlst-T8-48in-30w+El-IS-RLO(135w)</v>
      </c>
      <c r="O220" s="210" t="s">
        <v>109</v>
      </c>
      <c r="P220" s="210" t="s">
        <v>109</v>
      </c>
      <c r="Q220" s="210" t="s">
        <v>109</v>
      </c>
      <c r="R220" s="210" t="s">
        <v>109</v>
      </c>
      <c r="S220" s="210" t="s">
        <v>3772</v>
      </c>
      <c r="T220" s="210"/>
      <c r="U220" s="210"/>
      <c r="V220" s="210">
        <f>VLOOKUP(C220,LF_LmpBlst!$A$8:$BF$736,58,FALSE)</f>
        <v>73.52</v>
      </c>
      <c r="W220" s="210"/>
      <c r="X220" s="210"/>
      <c r="Y220" s="210" t="s">
        <v>3773</v>
      </c>
      <c r="Z220" s="210" t="s">
        <v>3779</v>
      </c>
      <c r="AA220" s="210" t="s">
        <v>109</v>
      </c>
      <c r="AB220" s="210">
        <v>0</v>
      </c>
      <c r="AC220" s="204">
        <v>42005</v>
      </c>
      <c r="AD220" s="210"/>
      <c r="AE220" s="210" t="s">
        <v>3775</v>
      </c>
      <c r="AF220" s="210" t="s">
        <v>3776</v>
      </c>
      <c r="AG220" s="210" t="s">
        <v>3777</v>
      </c>
      <c r="AH220" s="210">
        <v>0</v>
      </c>
    </row>
    <row r="221" spans="1:34">
      <c r="A221" s="129"/>
      <c r="B221" s="210" t="s">
        <v>109</v>
      </c>
      <c r="C221" s="210" t="s">
        <v>2998</v>
      </c>
      <c r="D221" s="210" t="s">
        <v>3767</v>
      </c>
      <c r="E221" s="210" t="s">
        <v>1776</v>
      </c>
      <c r="F221" s="210" t="s">
        <v>1038</v>
      </c>
      <c r="G221" s="210" t="s">
        <v>3768</v>
      </c>
      <c r="H221" s="210" t="s">
        <v>3769</v>
      </c>
      <c r="I221" s="210" t="s">
        <v>3770</v>
      </c>
      <c r="J221" s="210" t="s">
        <v>3771</v>
      </c>
      <c r="K221" s="210" t="s">
        <v>109</v>
      </c>
      <c r="L221" s="210" t="s">
        <v>3778</v>
      </c>
      <c r="M221" s="210" t="s">
        <v>1091</v>
      </c>
      <c r="N221" s="210" t="str">
        <f t="shared" si="3"/>
        <v>LFLmpBlst-T8-48in-30w+El-IS-RLO(180w)</v>
      </c>
      <c r="O221" s="210" t="s">
        <v>109</v>
      </c>
      <c r="P221" s="210" t="s">
        <v>109</v>
      </c>
      <c r="Q221" s="210" t="s">
        <v>109</v>
      </c>
      <c r="R221" s="210" t="s">
        <v>109</v>
      </c>
      <c r="S221" s="210" t="s">
        <v>3772</v>
      </c>
      <c r="T221" s="210"/>
      <c r="U221" s="210"/>
      <c r="V221" s="210">
        <f>VLOOKUP(C221,LF_LmpBlst!$A$8:$BF$736,58,FALSE)</f>
        <v>94.1</v>
      </c>
      <c r="W221" s="210"/>
      <c r="X221" s="210"/>
      <c r="Y221" s="210" t="s">
        <v>3773</v>
      </c>
      <c r="Z221" s="210" t="s">
        <v>3779</v>
      </c>
      <c r="AA221" s="210" t="s">
        <v>109</v>
      </c>
      <c r="AB221" s="210">
        <v>0</v>
      </c>
      <c r="AC221" s="204">
        <v>42005</v>
      </c>
      <c r="AD221" s="210"/>
      <c r="AE221" s="210" t="s">
        <v>3775</v>
      </c>
      <c r="AF221" s="210" t="s">
        <v>3776</v>
      </c>
      <c r="AG221" s="210" t="s">
        <v>3777</v>
      </c>
      <c r="AH221" s="210">
        <v>0</v>
      </c>
    </row>
    <row r="222" spans="1:34">
      <c r="A222" s="129"/>
      <c r="B222" s="210" t="s">
        <v>109</v>
      </c>
      <c r="C222" s="210" t="s">
        <v>3001</v>
      </c>
      <c r="D222" s="210" t="s">
        <v>3767</v>
      </c>
      <c r="E222" s="210" t="s">
        <v>1776</v>
      </c>
      <c r="F222" s="210" t="s">
        <v>1038</v>
      </c>
      <c r="G222" s="210" t="s">
        <v>3768</v>
      </c>
      <c r="H222" s="210" t="s">
        <v>3769</v>
      </c>
      <c r="I222" s="210" t="s">
        <v>3770</v>
      </c>
      <c r="J222" s="210" t="s">
        <v>3771</v>
      </c>
      <c r="K222" s="210" t="s">
        <v>109</v>
      </c>
      <c r="L222" s="210" t="s">
        <v>3778</v>
      </c>
      <c r="M222" s="210" t="s">
        <v>1091</v>
      </c>
      <c r="N222" s="210" t="str">
        <f t="shared" si="3"/>
        <v>LFLmpBlst-T8-48in-30w+El-IS-RLO(24w)</v>
      </c>
      <c r="O222" s="210" t="s">
        <v>109</v>
      </c>
      <c r="P222" s="210" t="s">
        <v>109</v>
      </c>
      <c r="Q222" s="210" t="s">
        <v>109</v>
      </c>
      <c r="R222" s="210" t="s">
        <v>109</v>
      </c>
      <c r="S222" s="210" t="s">
        <v>3772</v>
      </c>
      <c r="T222" s="210"/>
      <c r="U222" s="210"/>
      <c r="V222" s="210">
        <f>VLOOKUP(C222,LF_LmpBlst!$A$8:$BF$736,58,FALSE)</f>
        <v>22.07</v>
      </c>
      <c r="W222" s="210"/>
      <c r="X222" s="210"/>
      <c r="Y222" s="210" t="s">
        <v>3773</v>
      </c>
      <c r="Z222" s="210" t="s">
        <v>3779</v>
      </c>
      <c r="AA222" s="210" t="s">
        <v>109</v>
      </c>
      <c r="AB222" s="210">
        <v>0</v>
      </c>
      <c r="AC222" s="204">
        <v>42005</v>
      </c>
      <c r="AD222" s="210"/>
      <c r="AE222" s="210" t="s">
        <v>3775</v>
      </c>
      <c r="AF222" s="210" t="s">
        <v>3776</v>
      </c>
      <c r="AG222" s="210" t="s">
        <v>3777</v>
      </c>
      <c r="AH222" s="210">
        <v>0</v>
      </c>
    </row>
    <row r="223" spans="1:34">
      <c r="A223" s="129"/>
      <c r="B223" s="210" t="s">
        <v>109</v>
      </c>
      <c r="C223" s="210" t="s">
        <v>3004</v>
      </c>
      <c r="D223" s="210" t="s">
        <v>3767</v>
      </c>
      <c r="E223" s="210" t="s">
        <v>1776</v>
      </c>
      <c r="F223" s="210" t="s">
        <v>1038</v>
      </c>
      <c r="G223" s="210" t="s">
        <v>3768</v>
      </c>
      <c r="H223" s="210" t="s">
        <v>3769</v>
      </c>
      <c r="I223" s="210" t="s">
        <v>3770</v>
      </c>
      <c r="J223" s="210" t="s">
        <v>3771</v>
      </c>
      <c r="K223" s="210" t="s">
        <v>109</v>
      </c>
      <c r="L223" s="210" t="s">
        <v>3778</v>
      </c>
      <c r="M223" s="210" t="s">
        <v>1091</v>
      </c>
      <c r="N223" s="210" t="str">
        <f t="shared" si="3"/>
        <v>LFLmpBlst-T8-48in-30w+El-IS-RLO(45w)</v>
      </c>
      <c r="O223" s="210" t="s">
        <v>109</v>
      </c>
      <c r="P223" s="210" t="s">
        <v>109</v>
      </c>
      <c r="Q223" s="210" t="s">
        <v>109</v>
      </c>
      <c r="R223" s="210" t="s">
        <v>109</v>
      </c>
      <c r="S223" s="210" t="s">
        <v>3772</v>
      </c>
      <c r="T223" s="210"/>
      <c r="U223" s="210"/>
      <c r="V223" s="210">
        <f>VLOOKUP(C223,LF_LmpBlst!$A$8:$BF$736,58,FALSE)</f>
        <v>32.36</v>
      </c>
      <c r="W223" s="210"/>
      <c r="X223" s="210"/>
      <c r="Y223" s="210" t="s">
        <v>3773</v>
      </c>
      <c r="Z223" s="210" t="s">
        <v>3779</v>
      </c>
      <c r="AA223" s="210" t="s">
        <v>109</v>
      </c>
      <c r="AB223" s="210">
        <v>0</v>
      </c>
      <c r="AC223" s="204">
        <v>42005</v>
      </c>
      <c r="AD223" s="210"/>
      <c r="AE223" s="210" t="s">
        <v>3775</v>
      </c>
      <c r="AF223" s="210" t="s">
        <v>3776</v>
      </c>
      <c r="AG223" s="210" t="s">
        <v>3777</v>
      </c>
      <c r="AH223" s="210">
        <v>0</v>
      </c>
    </row>
    <row r="224" spans="1:34">
      <c r="A224" s="129"/>
      <c r="B224" s="210" t="s">
        <v>109</v>
      </c>
      <c r="C224" s="210" t="s">
        <v>3007</v>
      </c>
      <c r="D224" s="210" t="s">
        <v>3767</v>
      </c>
      <c r="E224" s="210" t="s">
        <v>1776</v>
      </c>
      <c r="F224" s="210" t="s">
        <v>1038</v>
      </c>
      <c r="G224" s="210" t="s">
        <v>3768</v>
      </c>
      <c r="H224" s="210" t="s">
        <v>3769</v>
      </c>
      <c r="I224" s="210" t="s">
        <v>3770</v>
      </c>
      <c r="J224" s="210" t="s">
        <v>3771</v>
      </c>
      <c r="K224" s="210" t="s">
        <v>109</v>
      </c>
      <c r="L224" s="210" t="s">
        <v>3778</v>
      </c>
      <c r="M224" s="210" t="s">
        <v>1091</v>
      </c>
      <c r="N224" s="210" t="str">
        <f t="shared" si="3"/>
        <v>LFLmpBlst-T8-48in-30w+El-IS-RLO(67w)</v>
      </c>
      <c r="O224" s="210" t="s">
        <v>109</v>
      </c>
      <c r="P224" s="210" t="s">
        <v>109</v>
      </c>
      <c r="Q224" s="210" t="s">
        <v>109</v>
      </c>
      <c r="R224" s="210" t="s">
        <v>109</v>
      </c>
      <c r="S224" s="210" t="s">
        <v>3772</v>
      </c>
      <c r="T224" s="210"/>
      <c r="U224" s="210"/>
      <c r="V224" s="210">
        <f>VLOOKUP(C224,LF_LmpBlst!$A$8:$BF$736,58,FALSE)</f>
        <v>42.65</v>
      </c>
      <c r="W224" s="210"/>
      <c r="X224" s="210"/>
      <c r="Y224" s="210" t="s">
        <v>3773</v>
      </c>
      <c r="Z224" s="210" t="s">
        <v>3779</v>
      </c>
      <c r="AA224" s="210" t="s">
        <v>109</v>
      </c>
      <c r="AB224" s="210">
        <v>0</v>
      </c>
      <c r="AC224" s="204">
        <v>42005</v>
      </c>
      <c r="AD224" s="210"/>
      <c r="AE224" s="210" t="s">
        <v>3775</v>
      </c>
      <c r="AF224" s="210" t="s">
        <v>3776</v>
      </c>
      <c r="AG224" s="210" t="s">
        <v>3777</v>
      </c>
      <c r="AH224" s="210">
        <v>0</v>
      </c>
    </row>
    <row r="225" spans="1:34">
      <c r="A225" s="129"/>
      <c r="B225" s="210" t="s">
        <v>109</v>
      </c>
      <c r="C225" s="210" t="s">
        <v>3010</v>
      </c>
      <c r="D225" s="210" t="s">
        <v>3767</v>
      </c>
      <c r="E225" s="210" t="s">
        <v>1776</v>
      </c>
      <c r="F225" s="210" t="s">
        <v>1038</v>
      </c>
      <c r="G225" s="210" t="s">
        <v>3768</v>
      </c>
      <c r="H225" s="210" t="s">
        <v>3769</v>
      </c>
      <c r="I225" s="210" t="s">
        <v>3770</v>
      </c>
      <c r="J225" s="210" t="s">
        <v>3771</v>
      </c>
      <c r="K225" s="210" t="s">
        <v>109</v>
      </c>
      <c r="L225" s="210" t="s">
        <v>3778</v>
      </c>
      <c r="M225" s="210" t="s">
        <v>1091</v>
      </c>
      <c r="N225" s="210" t="str">
        <f t="shared" si="3"/>
        <v>LFLmpBlst-T8-48in-30w+El-IS-RLO(90w)</v>
      </c>
      <c r="O225" s="210" t="s">
        <v>109</v>
      </c>
      <c r="P225" s="210" t="s">
        <v>109</v>
      </c>
      <c r="Q225" s="210" t="s">
        <v>109</v>
      </c>
      <c r="R225" s="210" t="s">
        <v>109</v>
      </c>
      <c r="S225" s="210" t="s">
        <v>3772</v>
      </c>
      <c r="T225" s="210"/>
      <c r="U225" s="210"/>
      <c r="V225" s="210">
        <f>VLOOKUP(C225,LF_LmpBlst!$A$8:$BF$736,58,FALSE)</f>
        <v>52.94</v>
      </c>
      <c r="W225" s="210"/>
      <c r="X225" s="210"/>
      <c r="Y225" s="210" t="s">
        <v>3773</v>
      </c>
      <c r="Z225" s="210" t="s">
        <v>3779</v>
      </c>
      <c r="AA225" s="210" t="s">
        <v>109</v>
      </c>
      <c r="AB225" s="210">
        <v>0</v>
      </c>
      <c r="AC225" s="204">
        <v>42005</v>
      </c>
      <c r="AD225" s="210"/>
      <c r="AE225" s="210" t="s">
        <v>3775</v>
      </c>
      <c r="AF225" s="210" t="s">
        <v>3776</v>
      </c>
      <c r="AG225" s="210" t="s">
        <v>3777</v>
      </c>
      <c r="AH225" s="210">
        <v>0</v>
      </c>
    </row>
    <row r="226" spans="1:34">
      <c r="A226" s="129"/>
      <c r="B226" s="210" t="s">
        <v>109</v>
      </c>
      <c r="C226" s="210" t="s">
        <v>3013</v>
      </c>
      <c r="D226" s="210" t="s">
        <v>3767</v>
      </c>
      <c r="E226" s="210" t="s">
        <v>1776</v>
      </c>
      <c r="F226" s="210" t="s">
        <v>1038</v>
      </c>
      <c r="G226" s="210" t="s">
        <v>3768</v>
      </c>
      <c r="H226" s="210" t="s">
        <v>3769</v>
      </c>
      <c r="I226" s="210" t="s">
        <v>3770</v>
      </c>
      <c r="J226" s="210" t="s">
        <v>3771</v>
      </c>
      <c r="K226" s="210" t="s">
        <v>109</v>
      </c>
      <c r="L226" s="210" t="s">
        <v>3778</v>
      </c>
      <c r="M226" s="210" t="s">
        <v>1091</v>
      </c>
      <c r="N226" s="210" t="str">
        <f t="shared" si="3"/>
        <v>LFLmpBlst-T8-48in-32w-1g+El-IS-HLO(31w)</v>
      </c>
      <c r="O226" s="210" t="s">
        <v>109</v>
      </c>
      <c r="P226" s="210" t="s">
        <v>109</v>
      </c>
      <c r="Q226" s="210" t="s">
        <v>109</v>
      </c>
      <c r="R226" s="210" t="s">
        <v>109</v>
      </c>
      <c r="S226" s="210" t="s">
        <v>3772</v>
      </c>
      <c r="T226" s="210"/>
      <c r="U226" s="210"/>
      <c r="V226" s="210">
        <f>VLOOKUP(C226,LF_LmpBlst!$A$8:$BF$736,58,FALSE)</f>
        <v>11.64</v>
      </c>
      <c r="W226" s="210"/>
      <c r="X226" s="210"/>
      <c r="Y226" s="210" t="s">
        <v>3773</v>
      </c>
      <c r="Z226" s="210" t="s">
        <v>3779</v>
      </c>
      <c r="AA226" s="210" t="s">
        <v>109</v>
      </c>
      <c r="AB226" s="210">
        <v>0</v>
      </c>
      <c r="AC226" s="204">
        <v>42005</v>
      </c>
      <c r="AD226" s="210"/>
      <c r="AE226" s="210" t="s">
        <v>3775</v>
      </c>
      <c r="AF226" s="210" t="s">
        <v>3776</v>
      </c>
      <c r="AG226" s="210" t="s">
        <v>3777</v>
      </c>
      <c r="AH226" s="210">
        <v>0</v>
      </c>
    </row>
    <row r="227" spans="1:34">
      <c r="A227" s="129"/>
      <c r="B227" s="210" t="s">
        <v>109</v>
      </c>
      <c r="C227" s="210" t="s">
        <v>3016</v>
      </c>
      <c r="D227" s="210" t="s">
        <v>3767</v>
      </c>
      <c r="E227" s="210" t="s">
        <v>1776</v>
      </c>
      <c r="F227" s="210" t="s">
        <v>1038</v>
      </c>
      <c r="G227" s="210" t="s">
        <v>3768</v>
      </c>
      <c r="H227" s="210" t="s">
        <v>3769</v>
      </c>
      <c r="I227" s="210" t="s">
        <v>3770</v>
      </c>
      <c r="J227" s="210" t="s">
        <v>3771</v>
      </c>
      <c r="K227" s="210" t="s">
        <v>109</v>
      </c>
      <c r="L227" s="210" t="s">
        <v>3778</v>
      </c>
      <c r="M227" s="210" t="s">
        <v>1091</v>
      </c>
      <c r="N227" s="210" t="str">
        <f t="shared" si="3"/>
        <v>LFLmpBlst-T8-48in-32w-1g+El-IS-HLO(33w)</v>
      </c>
      <c r="O227" s="210" t="s">
        <v>109</v>
      </c>
      <c r="P227" s="210" t="s">
        <v>109</v>
      </c>
      <c r="Q227" s="210" t="s">
        <v>109</v>
      </c>
      <c r="R227" s="210" t="s">
        <v>109</v>
      </c>
      <c r="S227" s="210" t="s">
        <v>3772</v>
      </c>
      <c r="T227" s="210"/>
      <c r="U227" s="210"/>
      <c r="V227" s="210">
        <f>VLOOKUP(C227,LF_LmpBlst!$A$8:$BF$736,58,FALSE)</f>
        <v>13.69</v>
      </c>
      <c r="W227" s="210"/>
      <c r="X227" s="210"/>
      <c r="Y227" s="210" t="s">
        <v>3773</v>
      </c>
      <c r="Z227" s="210" t="s">
        <v>3779</v>
      </c>
      <c r="AA227" s="210" t="s">
        <v>109</v>
      </c>
      <c r="AB227" s="210">
        <v>0</v>
      </c>
      <c r="AC227" s="204">
        <v>42005</v>
      </c>
      <c r="AD227" s="210"/>
      <c r="AE227" s="210" t="s">
        <v>3775</v>
      </c>
      <c r="AF227" s="210" t="s">
        <v>3776</v>
      </c>
      <c r="AG227" s="210" t="s">
        <v>3777</v>
      </c>
      <c r="AH227" s="210">
        <v>0</v>
      </c>
    </row>
    <row r="228" spans="1:34">
      <c r="A228" s="129"/>
      <c r="B228" s="210" t="s">
        <v>109</v>
      </c>
      <c r="C228" s="210" t="s">
        <v>3019</v>
      </c>
      <c r="D228" s="210" t="s">
        <v>3767</v>
      </c>
      <c r="E228" s="210" t="s">
        <v>1776</v>
      </c>
      <c r="F228" s="210" t="s">
        <v>1038</v>
      </c>
      <c r="G228" s="210" t="s">
        <v>3768</v>
      </c>
      <c r="H228" s="210" t="s">
        <v>3769</v>
      </c>
      <c r="I228" s="210" t="s">
        <v>3770</v>
      </c>
      <c r="J228" s="210" t="s">
        <v>3771</v>
      </c>
      <c r="K228" s="210" t="s">
        <v>109</v>
      </c>
      <c r="L228" s="210" t="s">
        <v>3778</v>
      </c>
      <c r="M228" s="210" t="s">
        <v>1091</v>
      </c>
      <c r="N228" s="210" t="str">
        <f t="shared" si="3"/>
        <v>LFLmpBlst-T8-48in-32w-1g+El-IS-HLO(36w)</v>
      </c>
      <c r="O228" s="210" t="s">
        <v>109</v>
      </c>
      <c r="P228" s="210" t="s">
        <v>109</v>
      </c>
      <c r="Q228" s="210" t="s">
        <v>109</v>
      </c>
      <c r="R228" s="210" t="s">
        <v>109</v>
      </c>
      <c r="S228" s="210" t="s">
        <v>3772</v>
      </c>
      <c r="T228" s="210"/>
      <c r="U228" s="210"/>
      <c r="V228" s="210">
        <f>VLOOKUP(C228,LF_LmpBlst!$A$8:$BF$736,58,FALSE)</f>
        <v>19.579999999999998</v>
      </c>
      <c r="W228" s="210"/>
      <c r="X228" s="210"/>
      <c r="Y228" s="210" t="s">
        <v>3773</v>
      </c>
      <c r="Z228" s="210" t="s">
        <v>3779</v>
      </c>
      <c r="AA228" s="210" t="s">
        <v>109</v>
      </c>
      <c r="AB228" s="210">
        <v>0</v>
      </c>
      <c r="AC228" s="204">
        <v>42005</v>
      </c>
      <c r="AD228" s="210"/>
      <c r="AE228" s="210" t="s">
        <v>3775</v>
      </c>
      <c r="AF228" s="210" t="s">
        <v>3776</v>
      </c>
      <c r="AG228" s="210" t="s">
        <v>3777</v>
      </c>
      <c r="AH228" s="210">
        <v>0</v>
      </c>
    </row>
    <row r="229" spans="1:34">
      <c r="A229" s="129"/>
      <c r="B229" s="210" t="s">
        <v>109</v>
      </c>
      <c r="C229" s="210" t="s">
        <v>3022</v>
      </c>
      <c r="D229" s="210" t="s">
        <v>3767</v>
      </c>
      <c r="E229" s="210" t="s">
        <v>1776</v>
      </c>
      <c r="F229" s="210" t="s">
        <v>1038</v>
      </c>
      <c r="G229" s="210" t="s">
        <v>3768</v>
      </c>
      <c r="H229" s="210" t="s">
        <v>3769</v>
      </c>
      <c r="I229" s="210" t="s">
        <v>3770</v>
      </c>
      <c r="J229" s="210" t="s">
        <v>3771</v>
      </c>
      <c r="K229" s="210" t="s">
        <v>109</v>
      </c>
      <c r="L229" s="210" t="s">
        <v>3778</v>
      </c>
      <c r="M229" s="210" t="s">
        <v>1091</v>
      </c>
      <c r="N229" s="210" t="str">
        <f t="shared" si="3"/>
        <v>LFLmpBlst-T8-48in-32w-1g+El-IS-HLO(65w)</v>
      </c>
      <c r="O229" s="210" t="s">
        <v>109</v>
      </c>
      <c r="P229" s="210" t="s">
        <v>109</v>
      </c>
      <c r="Q229" s="210" t="s">
        <v>109</v>
      </c>
      <c r="R229" s="210" t="s">
        <v>109</v>
      </c>
      <c r="S229" s="210" t="s">
        <v>3772</v>
      </c>
      <c r="T229" s="210"/>
      <c r="U229" s="210"/>
      <c r="V229" s="210">
        <f>VLOOKUP(C229,LF_LmpBlst!$A$8:$BF$736,58,FALSE)</f>
        <v>27.38</v>
      </c>
      <c r="W229" s="210"/>
      <c r="X229" s="210"/>
      <c r="Y229" s="210" t="s">
        <v>3773</v>
      </c>
      <c r="Z229" s="210" t="s">
        <v>3779</v>
      </c>
      <c r="AA229" s="210" t="s">
        <v>109</v>
      </c>
      <c r="AB229" s="210">
        <v>0</v>
      </c>
      <c r="AC229" s="204">
        <v>42005</v>
      </c>
      <c r="AD229" s="210"/>
      <c r="AE229" s="210" t="s">
        <v>3775</v>
      </c>
      <c r="AF229" s="210" t="s">
        <v>3776</v>
      </c>
      <c r="AG229" s="210" t="s">
        <v>3777</v>
      </c>
      <c r="AH229" s="210">
        <v>0</v>
      </c>
    </row>
    <row r="230" spans="1:34">
      <c r="A230" s="129"/>
      <c r="B230" s="210" t="s">
        <v>109</v>
      </c>
      <c r="C230" s="210" t="s">
        <v>3025</v>
      </c>
      <c r="D230" s="210" t="s">
        <v>3767</v>
      </c>
      <c r="E230" s="210" t="s">
        <v>1776</v>
      </c>
      <c r="F230" s="210" t="s">
        <v>1038</v>
      </c>
      <c r="G230" s="210" t="s">
        <v>3768</v>
      </c>
      <c r="H230" s="210" t="s">
        <v>3769</v>
      </c>
      <c r="I230" s="210" t="s">
        <v>3770</v>
      </c>
      <c r="J230" s="210" t="s">
        <v>3771</v>
      </c>
      <c r="K230" s="210" t="s">
        <v>109</v>
      </c>
      <c r="L230" s="210" t="s">
        <v>3778</v>
      </c>
      <c r="M230" s="210" t="s">
        <v>1091</v>
      </c>
      <c r="N230" s="210" t="str">
        <f t="shared" si="3"/>
        <v>LFLmpBlst-T8-48in-32w-1g+El-IS-HLO(93w)</v>
      </c>
      <c r="O230" s="210" t="s">
        <v>109</v>
      </c>
      <c r="P230" s="210" t="s">
        <v>109</v>
      </c>
      <c r="Q230" s="210" t="s">
        <v>109</v>
      </c>
      <c r="R230" s="210" t="s">
        <v>109</v>
      </c>
      <c r="S230" s="210" t="s">
        <v>3772</v>
      </c>
      <c r="T230" s="210"/>
      <c r="U230" s="210"/>
      <c r="V230" s="210">
        <f>VLOOKUP(C230,LF_LmpBlst!$A$8:$BF$736,58,FALSE)</f>
        <v>35.19</v>
      </c>
      <c r="W230" s="210"/>
      <c r="X230" s="210"/>
      <c r="Y230" s="210" t="s">
        <v>3773</v>
      </c>
      <c r="Z230" s="210" t="s">
        <v>3779</v>
      </c>
      <c r="AA230" s="210" t="s">
        <v>109</v>
      </c>
      <c r="AB230" s="210">
        <v>0</v>
      </c>
      <c r="AC230" s="204">
        <v>42005</v>
      </c>
      <c r="AD230" s="210"/>
      <c r="AE230" s="210" t="s">
        <v>3775</v>
      </c>
      <c r="AF230" s="210" t="s">
        <v>3776</v>
      </c>
      <c r="AG230" s="210" t="s">
        <v>3777</v>
      </c>
      <c r="AH230" s="210">
        <v>0</v>
      </c>
    </row>
    <row r="231" spans="1:34">
      <c r="A231" s="129"/>
      <c r="B231" s="210" t="s">
        <v>109</v>
      </c>
      <c r="C231" s="210" t="s">
        <v>3028</v>
      </c>
      <c r="D231" s="210" t="s">
        <v>3767</v>
      </c>
      <c r="E231" s="210" t="s">
        <v>1776</v>
      </c>
      <c r="F231" s="210" t="s">
        <v>1038</v>
      </c>
      <c r="G231" s="210" t="s">
        <v>3768</v>
      </c>
      <c r="H231" s="210" t="s">
        <v>3769</v>
      </c>
      <c r="I231" s="210" t="s">
        <v>3770</v>
      </c>
      <c r="J231" s="210" t="s">
        <v>3771</v>
      </c>
      <c r="K231" s="210" t="s">
        <v>109</v>
      </c>
      <c r="L231" s="210" t="s">
        <v>3778</v>
      </c>
      <c r="M231" s="210" t="s">
        <v>1091</v>
      </c>
      <c r="N231" s="210" t="str">
        <f t="shared" si="3"/>
        <v>LFLmpBlst-T8-48in-32w-1g+El-IS-NLO-1(30w)</v>
      </c>
      <c r="O231" s="210" t="s">
        <v>109</v>
      </c>
      <c r="P231" s="210" t="s">
        <v>109</v>
      </c>
      <c r="Q231" s="210" t="s">
        <v>109</v>
      </c>
      <c r="R231" s="210" t="s">
        <v>109</v>
      </c>
      <c r="S231" s="210" t="s">
        <v>3772</v>
      </c>
      <c r="T231" s="210"/>
      <c r="U231" s="210"/>
      <c r="V231" s="210">
        <f>VLOOKUP(C231,LF_LmpBlst!$A$8:$BF$736,58,FALSE)</f>
        <v>19.579999999999998</v>
      </c>
      <c r="W231" s="210"/>
      <c r="X231" s="210"/>
      <c r="Y231" s="210" t="s">
        <v>3773</v>
      </c>
      <c r="Z231" s="210" t="s">
        <v>3779</v>
      </c>
      <c r="AA231" s="210" t="s">
        <v>109</v>
      </c>
      <c r="AB231" s="210">
        <v>0</v>
      </c>
      <c r="AC231" s="204">
        <v>42005</v>
      </c>
      <c r="AD231" s="210"/>
      <c r="AE231" s="210" t="s">
        <v>3775</v>
      </c>
      <c r="AF231" s="210" t="s">
        <v>3776</v>
      </c>
      <c r="AG231" s="210" t="s">
        <v>3777</v>
      </c>
      <c r="AH231" s="210">
        <v>0</v>
      </c>
    </row>
    <row r="232" spans="1:34">
      <c r="A232" s="129"/>
      <c r="B232" s="210" t="s">
        <v>109</v>
      </c>
      <c r="C232" s="210" t="s">
        <v>3030</v>
      </c>
      <c r="D232" s="210" t="s">
        <v>3767</v>
      </c>
      <c r="E232" s="210" t="s">
        <v>1776</v>
      </c>
      <c r="F232" s="210" t="s">
        <v>1038</v>
      </c>
      <c r="G232" s="210" t="s">
        <v>3768</v>
      </c>
      <c r="H232" s="210" t="s">
        <v>3769</v>
      </c>
      <c r="I232" s="210" t="s">
        <v>3770</v>
      </c>
      <c r="J232" s="210" t="s">
        <v>3771</v>
      </c>
      <c r="K232" s="210" t="s">
        <v>109</v>
      </c>
      <c r="L232" s="210" t="s">
        <v>3778</v>
      </c>
      <c r="M232" s="210" t="s">
        <v>1091</v>
      </c>
      <c r="N232" s="210" t="str">
        <f t="shared" si="3"/>
        <v>LFLmpBlst-T8-48in-32w-1g+El-IS-NLO-2(30w)</v>
      </c>
      <c r="O232" s="210" t="s">
        <v>109</v>
      </c>
      <c r="P232" s="210" t="s">
        <v>109</v>
      </c>
      <c r="Q232" s="210" t="s">
        <v>109</v>
      </c>
      <c r="R232" s="210" t="s">
        <v>109</v>
      </c>
      <c r="S232" s="210" t="s">
        <v>3772</v>
      </c>
      <c r="T232" s="210"/>
      <c r="U232" s="210"/>
      <c r="V232" s="210">
        <f>VLOOKUP(C232,LF_LmpBlst!$A$8:$BF$736,58,FALSE)</f>
        <v>11.64</v>
      </c>
      <c r="W232" s="210"/>
      <c r="X232" s="210"/>
      <c r="Y232" s="210" t="s">
        <v>3773</v>
      </c>
      <c r="Z232" s="210" t="s">
        <v>3779</v>
      </c>
      <c r="AA232" s="210" t="s">
        <v>109</v>
      </c>
      <c r="AB232" s="210">
        <v>0</v>
      </c>
      <c r="AC232" s="204">
        <v>42005</v>
      </c>
      <c r="AD232" s="210"/>
      <c r="AE232" s="210" t="s">
        <v>3775</v>
      </c>
      <c r="AF232" s="210" t="s">
        <v>3776</v>
      </c>
      <c r="AG232" s="210" t="s">
        <v>3777</v>
      </c>
      <c r="AH232" s="210">
        <v>0</v>
      </c>
    </row>
    <row r="233" spans="1:34">
      <c r="A233" s="129"/>
      <c r="B233" s="210" t="s">
        <v>109</v>
      </c>
      <c r="C233" s="210" t="s">
        <v>3033</v>
      </c>
      <c r="D233" s="210" t="s">
        <v>3767</v>
      </c>
      <c r="E233" s="210" t="s">
        <v>1776</v>
      </c>
      <c r="F233" s="210" t="s">
        <v>1038</v>
      </c>
      <c r="G233" s="210" t="s">
        <v>3768</v>
      </c>
      <c r="H233" s="210" t="s">
        <v>3769</v>
      </c>
      <c r="I233" s="210" t="s">
        <v>3770</v>
      </c>
      <c r="J233" s="210" t="s">
        <v>3771</v>
      </c>
      <c r="K233" s="210" t="s">
        <v>109</v>
      </c>
      <c r="L233" s="210" t="s">
        <v>3778</v>
      </c>
      <c r="M233" s="210" t="s">
        <v>1091</v>
      </c>
      <c r="N233" s="210" t="str">
        <f t="shared" si="3"/>
        <v>LFLmpBlst-T8-48in-32w-1g+El-IS-NLO-3(30w)</v>
      </c>
      <c r="O233" s="210" t="s">
        <v>109</v>
      </c>
      <c r="P233" s="210" t="s">
        <v>109</v>
      </c>
      <c r="Q233" s="210" t="s">
        <v>109</v>
      </c>
      <c r="R233" s="210" t="s">
        <v>109</v>
      </c>
      <c r="S233" s="210" t="s">
        <v>3772</v>
      </c>
      <c r="T233" s="210"/>
      <c r="U233" s="210"/>
      <c r="V233" s="210">
        <f>VLOOKUP(C233,LF_LmpBlst!$A$8:$BF$736,58,FALSE)</f>
        <v>13.69</v>
      </c>
      <c r="W233" s="210"/>
      <c r="X233" s="210"/>
      <c r="Y233" s="210" t="s">
        <v>3773</v>
      </c>
      <c r="Z233" s="210" t="s">
        <v>3779</v>
      </c>
      <c r="AA233" s="210" t="s">
        <v>109</v>
      </c>
      <c r="AB233" s="210">
        <v>0</v>
      </c>
      <c r="AC233" s="204">
        <v>42005</v>
      </c>
      <c r="AD233" s="210"/>
      <c r="AE233" s="210" t="s">
        <v>3775</v>
      </c>
      <c r="AF233" s="210" t="s">
        <v>3776</v>
      </c>
      <c r="AG233" s="210" t="s">
        <v>3777</v>
      </c>
      <c r="AH233" s="210">
        <v>0</v>
      </c>
    </row>
    <row r="234" spans="1:34">
      <c r="A234" s="129"/>
      <c r="B234" s="210" t="s">
        <v>109</v>
      </c>
      <c r="C234" s="210" t="s">
        <v>3036</v>
      </c>
      <c r="D234" s="210" t="s">
        <v>3767</v>
      </c>
      <c r="E234" s="210" t="s">
        <v>1776</v>
      </c>
      <c r="F234" s="210" t="s">
        <v>1038</v>
      </c>
      <c r="G234" s="210" t="s">
        <v>3768</v>
      </c>
      <c r="H234" s="210" t="s">
        <v>3769</v>
      </c>
      <c r="I234" s="210" t="s">
        <v>3770</v>
      </c>
      <c r="J234" s="210" t="s">
        <v>3771</v>
      </c>
      <c r="K234" s="210" t="s">
        <v>109</v>
      </c>
      <c r="L234" s="210" t="s">
        <v>3778</v>
      </c>
      <c r="M234" s="210" t="s">
        <v>1091</v>
      </c>
      <c r="N234" s="210" t="str">
        <f t="shared" si="3"/>
        <v>LFLmpBlst-T8-48in-32w-1g+El-IS-NLO-Del(0w)</v>
      </c>
      <c r="O234" s="210" t="s">
        <v>109</v>
      </c>
      <c r="P234" s="210" t="s">
        <v>109</v>
      </c>
      <c r="Q234" s="210" t="s">
        <v>109</v>
      </c>
      <c r="R234" s="210" t="s">
        <v>109</v>
      </c>
      <c r="S234" s="210" t="s">
        <v>3772</v>
      </c>
      <c r="T234" s="210"/>
      <c r="U234" s="210"/>
      <c r="V234" s="210">
        <f>VLOOKUP(C234,LF_LmpBlst!$A$8:$BF$736,58,FALSE)</f>
        <v>27.38</v>
      </c>
      <c r="W234" s="210"/>
      <c r="X234" s="210"/>
      <c r="Y234" s="210" t="s">
        <v>3773</v>
      </c>
      <c r="Z234" s="210" t="s">
        <v>3779</v>
      </c>
      <c r="AA234" s="210" t="s">
        <v>109</v>
      </c>
      <c r="AB234" s="210">
        <v>0</v>
      </c>
      <c r="AC234" s="204">
        <v>42005</v>
      </c>
      <c r="AD234" s="210"/>
      <c r="AE234" s="210" t="s">
        <v>3775</v>
      </c>
      <c r="AF234" s="210" t="s">
        <v>3776</v>
      </c>
      <c r="AG234" s="210" t="s">
        <v>3777</v>
      </c>
      <c r="AH234" s="210">
        <v>0</v>
      </c>
    </row>
    <row r="235" spans="1:34">
      <c r="A235" s="129"/>
      <c r="B235" s="210" t="s">
        <v>109</v>
      </c>
      <c r="C235" s="210" t="s">
        <v>3038</v>
      </c>
      <c r="D235" s="210" t="s">
        <v>3767</v>
      </c>
      <c r="E235" s="210" t="s">
        <v>1776</v>
      </c>
      <c r="F235" s="210" t="s">
        <v>1038</v>
      </c>
      <c r="G235" s="210" t="s">
        <v>3768</v>
      </c>
      <c r="H235" s="210" t="s">
        <v>3769</v>
      </c>
      <c r="I235" s="210" t="s">
        <v>3770</v>
      </c>
      <c r="J235" s="210" t="s">
        <v>3771</v>
      </c>
      <c r="K235" s="210" t="s">
        <v>109</v>
      </c>
      <c r="L235" s="210" t="s">
        <v>3778</v>
      </c>
      <c r="M235" s="210" t="s">
        <v>1091</v>
      </c>
      <c r="N235" s="210" t="str">
        <f t="shared" si="3"/>
        <v>LFLmpBlst-T8-48in-32w-1g+El-IS-NLO-Del(112w)</v>
      </c>
      <c r="O235" s="210" t="s">
        <v>109</v>
      </c>
      <c r="P235" s="210" t="s">
        <v>109</v>
      </c>
      <c r="Q235" s="210" t="s">
        <v>109</v>
      </c>
      <c r="R235" s="210" t="s">
        <v>109</v>
      </c>
      <c r="S235" s="210" t="s">
        <v>3772</v>
      </c>
      <c r="T235" s="210"/>
      <c r="U235" s="210"/>
      <c r="V235" s="210">
        <f>VLOOKUP(C235,LF_LmpBlst!$A$8:$BF$736,58,FALSE)</f>
        <v>37.69</v>
      </c>
      <c r="W235" s="210"/>
      <c r="X235" s="210"/>
      <c r="Y235" s="210" t="s">
        <v>3773</v>
      </c>
      <c r="Z235" s="210" t="s">
        <v>3779</v>
      </c>
      <c r="AA235" s="210" t="s">
        <v>109</v>
      </c>
      <c r="AB235" s="210">
        <v>0</v>
      </c>
      <c r="AC235" s="204">
        <v>42005</v>
      </c>
      <c r="AD235" s="210"/>
      <c r="AE235" s="210" t="s">
        <v>3775</v>
      </c>
      <c r="AF235" s="210" t="s">
        <v>3776</v>
      </c>
      <c r="AG235" s="210" t="s">
        <v>3777</v>
      </c>
      <c r="AH235" s="210">
        <v>0</v>
      </c>
    </row>
    <row r="236" spans="1:34">
      <c r="A236" s="129"/>
      <c r="B236" s="210" t="s">
        <v>109</v>
      </c>
      <c r="C236" s="210" t="s">
        <v>3040</v>
      </c>
      <c r="D236" s="210" t="s">
        <v>3767</v>
      </c>
      <c r="E236" s="210" t="s">
        <v>1776</v>
      </c>
      <c r="F236" s="210" t="s">
        <v>1038</v>
      </c>
      <c r="G236" s="210" t="s">
        <v>3768</v>
      </c>
      <c r="H236" s="210" t="s">
        <v>3769</v>
      </c>
      <c r="I236" s="210" t="s">
        <v>3770</v>
      </c>
      <c r="J236" s="210" t="s">
        <v>3771</v>
      </c>
      <c r="K236" s="210" t="s">
        <v>109</v>
      </c>
      <c r="L236" s="210" t="s">
        <v>3778</v>
      </c>
      <c r="M236" s="210" t="s">
        <v>1091</v>
      </c>
      <c r="N236" s="210" t="str">
        <f t="shared" si="3"/>
        <v>LFLmpBlst-T8-48in-32w-1g+El-IS-NLO-Del(51w)</v>
      </c>
      <c r="O236" s="210" t="s">
        <v>109</v>
      </c>
      <c r="P236" s="210" t="s">
        <v>109</v>
      </c>
      <c r="Q236" s="210" t="s">
        <v>109</v>
      </c>
      <c r="R236" s="210" t="s">
        <v>109</v>
      </c>
      <c r="S236" s="210" t="s">
        <v>3772</v>
      </c>
      <c r="T236" s="210"/>
      <c r="U236" s="210"/>
      <c r="V236" s="210">
        <f>VLOOKUP(C236,LF_LmpBlst!$A$8:$BF$736,58,FALSE)</f>
        <v>27.38</v>
      </c>
      <c r="W236" s="210"/>
      <c r="X236" s="210"/>
      <c r="Y236" s="210" t="s">
        <v>3773</v>
      </c>
      <c r="Z236" s="210" t="s">
        <v>3779</v>
      </c>
      <c r="AA236" s="210" t="s">
        <v>109</v>
      </c>
      <c r="AB236" s="210">
        <v>0</v>
      </c>
      <c r="AC236" s="204">
        <v>42005</v>
      </c>
      <c r="AD236" s="210"/>
      <c r="AE236" s="210" t="s">
        <v>3775</v>
      </c>
      <c r="AF236" s="210" t="s">
        <v>3776</v>
      </c>
      <c r="AG236" s="210" t="s">
        <v>3777</v>
      </c>
      <c r="AH236" s="210">
        <v>0</v>
      </c>
    </row>
    <row r="237" spans="1:34">
      <c r="A237" s="129"/>
      <c r="B237" s="210" t="s">
        <v>109</v>
      </c>
      <c r="C237" s="210" t="s">
        <v>3042</v>
      </c>
      <c r="D237" s="210" t="s">
        <v>3767</v>
      </c>
      <c r="E237" s="210" t="s">
        <v>1776</v>
      </c>
      <c r="F237" s="210" t="s">
        <v>1038</v>
      </c>
      <c r="G237" s="210" t="s">
        <v>3768</v>
      </c>
      <c r="H237" s="210" t="s">
        <v>3769</v>
      </c>
      <c r="I237" s="210" t="s">
        <v>3770</v>
      </c>
      <c r="J237" s="210" t="s">
        <v>3771</v>
      </c>
      <c r="K237" s="210" t="s">
        <v>109</v>
      </c>
      <c r="L237" s="210" t="s">
        <v>3778</v>
      </c>
      <c r="M237" s="210" t="s">
        <v>1091</v>
      </c>
      <c r="N237" s="210" t="str">
        <f t="shared" si="3"/>
        <v>LFLmpBlst-T8-48in-32w-1g+El-IS-NLO-Del(59w)</v>
      </c>
      <c r="O237" s="210" t="s">
        <v>109</v>
      </c>
      <c r="P237" s="210" t="s">
        <v>109</v>
      </c>
      <c r="Q237" s="210" t="s">
        <v>109</v>
      </c>
      <c r="R237" s="210" t="s">
        <v>109</v>
      </c>
      <c r="S237" s="210" t="s">
        <v>3772</v>
      </c>
      <c r="T237" s="210"/>
      <c r="U237" s="210"/>
      <c r="V237" s="210">
        <f>VLOOKUP(C237,LF_LmpBlst!$A$8:$BF$736,58,FALSE)</f>
        <v>27.38</v>
      </c>
      <c r="W237" s="210"/>
      <c r="X237" s="210"/>
      <c r="Y237" s="210" t="s">
        <v>3773</v>
      </c>
      <c r="Z237" s="210" t="s">
        <v>3779</v>
      </c>
      <c r="AA237" s="210" t="s">
        <v>109</v>
      </c>
      <c r="AB237" s="210">
        <v>0</v>
      </c>
      <c r="AC237" s="204">
        <v>42005</v>
      </c>
      <c r="AD237" s="210"/>
      <c r="AE237" s="210" t="s">
        <v>3775</v>
      </c>
      <c r="AF237" s="210" t="s">
        <v>3776</v>
      </c>
      <c r="AG237" s="210" t="s">
        <v>3777</v>
      </c>
      <c r="AH237" s="210">
        <v>0</v>
      </c>
    </row>
    <row r="238" spans="1:34">
      <c r="A238" s="129"/>
      <c r="B238" s="210" t="s">
        <v>109</v>
      </c>
      <c r="C238" s="210" t="s">
        <v>3044</v>
      </c>
      <c r="D238" s="210" t="s">
        <v>3767</v>
      </c>
      <c r="E238" s="210" t="s">
        <v>1776</v>
      </c>
      <c r="F238" s="210" t="s">
        <v>1038</v>
      </c>
      <c r="G238" s="210" t="s">
        <v>3768</v>
      </c>
      <c r="H238" s="210" t="s">
        <v>3769</v>
      </c>
      <c r="I238" s="210" t="s">
        <v>3770</v>
      </c>
      <c r="J238" s="210" t="s">
        <v>3771</v>
      </c>
      <c r="K238" s="210" t="s">
        <v>109</v>
      </c>
      <c r="L238" s="210" t="s">
        <v>3778</v>
      </c>
      <c r="M238" s="210" t="s">
        <v>1091</v>
      </c>
      <c r="N238" s="210" t="str">
        <f t="shared" si="3"/>
        <v>LFLmpBlst-T8-48in-32w-1g+El-IS-NLO-Del(77w)</v>
      </c>
      <c r="O238" s="210" t="s">
        <v>109</v>
      </c>
      <c r="P238" s="210" t="s">
        <v>109</v>
      </c>
      <c r="Q238" s="210" t="s">
        <v>109</v>
      </c>
      <c r="R238" s="210" t="s">
        <v>109</v>
      </c>
      <c r="S238" s="210" t="s">
        <v>3772</v>
      </c>
      <c r="T238" s="210"/>
      <c r="U238" s="210"/>
      <c r="V238" s="210">
        <f>VLOOKUP(C238,LF_LmpBlst!$A$8:$BF$736,58,FALSE)</f>
        <v>35.19</v>
      </c>
      <c r="W238" s="210"/>
      <c r="X238" s="210"/>
      <c r="Y238" s="210" t="s">
        <v>3773</v>
      </c>
      <c r="Z238" s="210" t="s">
        <v>3779</v>
      </c>
      <c r="AA238" s="210" t="s">
        <v>109</v>
      </c>
      <c r="AB238" s="210">
        <v>0</v>
      </c>
      <c r="AC238" s="204">
        <v>42005</v>
      </c>
      <c r="AD238" s="210"/>
      <c r="AE238" s="210" t="s">
        <v>3775</v>
      </c>
      <c r="AF238" s="210" t="s">
        <v>3776</v>
      </c>
      <c r="AG238" s="210" t="s">
        <v>3777</v>
      </c>
      <c r="AH238" s="210">
        <v>0</v>
      </c>
    </row>
    <row r="239" spans="1:34">
      <c r="A239" s="129"/>
      <c r="B239" s="210" t="s">
        <v>109</v>
      </c>
      <c r="C239" s="210" t="s">
        <v>3046</v>
      </c>
      <c r="D239" s="210" t="s">
        <v>3767</v>
      </c>
      <c r="E239" s="210" t="s">
        <v>1776</v>
      </c>
      <c r="F239" s="210" t="s">
        <v>1038</v>
      </c>
      <c r="G239" s="210" t="s">
        <v>3768</v>
      </c>
      <c r="H239" s="210" t="s">
        <v>3769</v>
      </c>
      <c r="I239" s="210" t="s">
        <v>3770</v>
      </c>
      <c r="J239" s="210" t="s">
        <v>3771</v>
      </c>
      <c r="K239" s="210" t="s">
        <v>109</v>
      </c>
      <c r="L239" s="210" t="s">
        <v>3778</v>
      </c>
      <c r="M239" s="210" t="s">
        <v>1091</v>
      </c>
      <c r="N239" s="210" t="str">
        <f t="shared" si="3"/>
        <v>LFLmpBlst-T8-48in-32w-1g+El-IS-NLO(112w)</v>
      </c>
      <c r="O239" s="210" t="s">
        <v>109</v>
      </c>
      <c r="P239" s="210" t="s">
        <v>109</v>
      </c>
      <c r="Q239" s="210" t="s">
        <v>109</v>
      </c>
      <c r="R239" s="210" t="s">
        <v>109</v>
      </c>
      <c r="S239" s="210" t="s">
        <v>3772</v>
      </c>
      <c r="T239" s="210"/>
      <c r="U239" s="210"/>
      <c r="V239" s="210">
        <f>VLOOKUP(C239,LF_LmpBlst!$A$8:$BF$736,58,FALSE)</f>
        <v>42.99</v>
      </c>
      <c r="W239" s="210"/>
      <c r="X239" s="210"/>
      <c r="Y239" s="210" t="s">
        <v>3773</v>
      </c>
      <c r="Z239" s="210" t="s">
        <v>3779</v>
      </c>
      <c r="AA239" s="210" t="s">
        <v>109</v>
      </c>
      <c r="AB239" s="210">
        <v>0</v>
      </c>
      <c r="AC239" s="204">
        <v>42005</v>
      </c>
      <c r="AD239" s="210"/>
      <c r="AE239" s="210" t="s">
        <v>3775</v>
      </c>
      <c r="AF239" s="210" t="s">
        <v>3776</v>
      </c>
      <c r="AG239" s="210" t="s">
        <v>3777</v>
      </c>
      <c r="AH239" s="210">
        <v>0</v>
      </c>
    </row>
    <row r="240" spans="1:34">
      <c r="A240" s="129"/>
      <c r="B240" s="210" t="s">
        <v>109</v>
      </c>
      <c r="C240" s="210" t="s">
        <v>3049</v>
      </c>
      <c r="D240" s="210" t="s">
        <v>3767</v>
      </c>
      <c r="E240" s="210" t="s">
        <v>1776</v>
      </c>
      <c r="F240" s="210" t="s">
        <v>1038</v>
      </c>
      <c r="G240" s="210" t="s">
        <v>3768</v>
      </c>
      <c r="H240" s="210" t="s">
        <v>3769</v>
      </c>
      <c r="I240" s="210" t="s">
        <v>3770</v>
      </c>
      <c r="J240" s="210" t="s">
        <v>3771</v>
      </c>
      <c r="K240" s="210" t="s">
        <v>109</v>
      </c>
      <c r="L240" s="210" t="s">
        <v>3778</v>
      </c>
      <c r="M240" s="210" t="s">
        <v>1091</v>
      </c>
      <c r="N240" s="210" t="str">
        <f t="shared" si="3"/>
        <v>LFLmpBlst-T8-48in-32w-1g+El-IS-NLO(118w)</v>
      </c>
      <c r="O240" s="210" t="s">
        <v>109</v>
      </c>
      <c r="P240" s="210" t="s">
        <v>109</v>
      </c>
      <c r="Q240" s="210" t="s">
        <v>109</v>
      </c>
      <c r="R240" s="210" t="s">
        <v>109</v>
      </c>
      <c r="S240" s="210" t="s">
        <v>3772</v>
      </c>
      <c r="T240" s="210"/>
      <c r="U240" s="210"/>
      <c r="V240" s="210">
        <f>VLOOKUP(C240,LF_LmpBlst!$A$8:$BF$736,58,FALSE)</f>
        <v>54.77</v>
      </c>
      <c r="W240" s="210"/>
      <c r="X240" s="210"/>
      <c r="Y240" s="210" t="s">
        <v>3773</v>
      </c>
      <c r="Z240" s="210" t="s">
        <v>3779</v>
      </c>
      <c r="AA240" s="210" t="s">
        <v>109</v>
      </c>
      <c r="AB240" s="210">
        <v>0</v>
      </c>
      <c r="AC240" s="204">
        <v>42005</v>
      </c>
      <c r="AD240" s="210"/>
      <c r="AE240" s="210" t="s">
        <v>3775</v>
      </c>
      <c r="AF240" s="210" t="s">
        <v>3776</v>
      </c>
      <c r="AG240" s="210" t="s">
        <v>3777</v>
      </c>
      <c r="AH240" s="210">
        <v>0</v>
      </c>
    </row>
    <row r="241" spans="1:34">
      <c r="A241" s="129"/>
      <c r="B241" s="210" t="s">
        <v>109</v>
      </c>
      <c r="C241" s="210" t="s">
        <v>3052</v>
      </c>
      <c r="D241" s="210" t="s">
        <v>3767</v>
      </c>
      <c r="E241" s="210" t="s">
        <v>1776</v>
      </c>
      <c r="F241" s="210" t="s">
        <v>1038</v>
      </c>
      <c r="G241" s="210" t="s">
        <v>3768</v>
      </c>
      <c r="H241" s="210" t="s">
        <v>3769</v>
      </c>
      <c r="I241" s="210" t="s">
        <v>3770</v>
      </c>
      <c r="J241" s="210" t="s">
        <v>3771</v>
      </c>
      <c r="K241" s="210" t="s">
        <v>109</v>
      </c>
      <c r="L241" s="210" t="s">
        <v>3778</v>
      </c>
      <c r="M241" s="210" t="s">
        <v>1091</v>
      </c>
      <c r="N241" s="210" t="str">
        <f t="shared" si="3"/>
        <v>LFLmpBlst-T8-48in-32w-1g+El-IS-NLO(148w)</v>
      </c>
      <c r="O241" s="210" t="s">
        <v>109</v>
      </c>
      <c r="P241" s="210" t="s">
        <v>109</v>
      </c>
      <c r="Q241" s="210" t="s">
        <v>109</v>
      </c>
      <c r="R241" s="210" t="s">
        <v>109</v>
      </c>
      <c r="S241" s="210" t="s">
        <v>3772</v>
      </c>
      <c r="T241" s="210"/>
      <c r="U241" s="210"/>
      <c r="V241" s="210">
        <f>VLOOKUP(C241,LF_LmpBlst!$A$8:$BF$736,58,FALSE)</f>
        <v>62.57</v>
      </c>
      <c r="W241" s="210"/>
      <c r="X241" s="210"/>
      <c r="Y241" s="210" t="s">
        <v>3773</v>
      </c>
      <c r="Z241" s="210" t="s">
        <v>3779</v>
      </c>
      <c r="AA241" s="210" t="s">
        <v>109</v>
      </c>
      <c r="AB241" s="210">
        <v>0</v>
      </c>
      <c r="AC241" s="204">
        <v>42005</v>
      </c>
      <c r="AD241" s="210"/>
      <c r="AE241" s="210" t="s">
        <v>3775</v>
      </c>
      <c r="AF241" s="210" t="s">
        <v>3776</v>
      </c>
      <c r="AG241" s="210" t="s">
        <v>3777</v>
      </c>
      <c r="AH241" s="210">
        <v>0</v>
      </c>
    </row>
    <row r="242" spans="1:34">
      <c r="A242" s="129"/>
      <c r="B242" s="210" t="s">
        <v>109</v>
      </c>
      <c r="C242" s="210" t="s">
        <v>3056</v>
      </c>
      <c r="D242" s="210" t="s">
        <v>3767</v>
      </c>
      <c r="E242" s="210" t="s">
        <v>1776</v>
      </c>
      <c r="F242" s="210" t="s">
        <v>1038</v>
      </c>
      <c r="G242" s="210" t="s">
        <v>3768</v>
      </c>
      <c r="H242" s="210" t="s">
        <v>3769</v>
      </c>
      <c r="I242" s="210" t="s">
        <v>3770</v>
      </c>
      <c r="J242" s="210" t="s">
        <v>3771</v>
      </c>
      <c r="K242" s="210" t="s">
        <v>109</v>
      </c>
      <c r="L242" s="210" t="s">
        <v>3778</v>
      </c>
      <c r="M242" s="210" t="s">
        <v>1091</v>
      </c>
      <c r="N242" s="210" t="str">
        <f t="shared" si="3"/>
        <v>LFLmpBlst-T8-48in-32w-1g+El-IS-NLO(175w)</v>
      </c>
      <c r="O242" s="210" t="s">
        <v>109</v>
      </c>
      <c r="P242" s="210" t="s">
        <v>109</v>
      </c>
      <c r="Q242" s="210" t="s">
        <v>109</v>
      </c>
      <c r="R242" s="210" t="s">
        <v>109</v>
      </c>
      <c r="S242" s="210" t="s">
        <v>3772</v>
      </c>
      <c r="T242" s="210"/>
      <c r="U242" s="210"/>
      <c r="V242" s="210">
        <f>VLOOKUP(C242,LF_LmpBlst!$A$8:$BF$736,58,FALSE)</f>
        <v>70.37</v>
      </c>
      <c r="W242" s="210"/>
      <c r="X242" s="210"/>
      <c r="Y242" s="210" t="s">
        <v>3773</v>
      </c>
      <c r="Z242" s="210" t="s">
        <v>3779</v>
      </c>
      <c r="AA242" s="210" t="s">
        <v>109</v>
      </c>
      <c r="AB242" s="210">
        <v>0</v>
      </c>
      <c r="AC242" s="204">
        <v>42005</v>
      </c>
      <c r="AD242" s="210"/>
      <c r="AE242" s="210" t="s">
        <v>3775</v>
      </c>
      <c r="AF242" s="210" t="s">
        <v>3776</v>
      </c>
      <c r="AG242" s="210" t="s">
        <v>3777</v>
      </c>
      <c r="AH242" s="210">
        <v>0</v>
      </c>
    </row>
    <row r="243" spans="1:34">
      <c r="A243" s="129"/>
      <c r="B243" s="210" t="s">
        <v>109</v>
      </c>
      <c r="C243" s="210" t="s">
        <v>3059</v>
      </c>
      <c r="D243" s="210" t="s">
        <v>3767</v>
      </c>
      <c r="E243" s="210" t="s">
        <v>1776</v>
      </c>
      <c r="F243" s="210" t="s">
        <v>1038</v>
      </c>
      <c r="G243" s="210" t="s">
        <v>3768</v>
      </c>
      <c r="H243" s="210" t="s">
        <v>3769</v>
      </c>
      <c r="I243" s="210" t="s">
        <v>3770</v>
      </c>
      <c r="J243" s="210" t="s">
        <v>3771</v>
      </c>
      <c r="K243" s="210" t="s">
        <v>109</v>
      </c>
      <c r="L243" s="210" t="s">
        <v>3778</v>
      </c>
      <c r="M243" s="210" t="s">
        <v>1091</v>
      </c>
      <c r="N243" s="210" t="str">
        <f t="shared" si="3"/>
        <v>LFLmpBlst-T8-48in-32w-1g+El-IS-NLO(224w)</v>
      </c>
      <c r="O243" s="210" t="s">
        <v>109</v>
      </c>
      <c r="P243" s="210" t="s">
        <v>109</v>
      </c>
      <c r="Q243" s="210" t="s">
        <v>109</v>
      </c>
      <c r="R243" s="210" t="s">
        <v>109</v>
      </c>
      <c r="S243" s="210" t="s">
        <v>3772</v>
      </c>
      <c r="T243" s="210"/>
      <c r="U243" s="210"/>
      <c r="V243" s="210">
        <f>VLOOKUP(C243,LF_LmpBlst!$A$8:$BF$736,58,FALSE)</f>
        <v>85.98</v>
      </c>
      <c r="W243" s="210"/>
      <c r="X243" s="210"/>
      <c r="Y243" s="210" t="s">
        <v>3773</v>
      </c>
      <c r="Z243" s="210" t="s">
        <v>3779</v>
      </c>
      <c r="AA243" s="210" t="s">
        <v>109</v>
      </c>
      <c r="AB243" s="210">
        <v>0</v>
      </c>
      <c r="AC243" s="204">
        <v>42005</v>
      </c>
      <c r="AD243" s="210"/>
      <c r="AE243" s="210" t="s">
        <v>3775</v>
      </c>
      <c r="AF243" s="210" t="s">
        <v>3776</v>
      </c>
      <c r="AG243" s="210" t="s">
        <v>3777</v>
      </c>
      <c r="AH243" s="210">
        <v>0</v>
      </c>
    </row>
    <row r="244" spans="1:34">
      <c r="A244" s="129"/>
      <c r="B244" s="210" t="s">
        <v>109</v>
      </c>
      <c r="C244" s="210" t="s">
        <v>3062</v>
      </c>
      <c r="D244" s="210" t="s">
        <v>3767</v>
      </c>
      <c r="E244" s="210" t="s">
        <v>1776</v>
      </c>
      <c r="F244" s="210" t="s">
        <v>1038</v>
      </c>
      <c r="G244" s="210" t="s">
        <v>3768</v>
      </c>
      <c r="H244" s="210" t="s">
        <v>3769</v>
      </c>
      <c r="I244" s="210" t="s">
        <v>3770</v>
      </c>
      <c r="J244" s="210" t="s">
        <v>3771</v>
      </c>
      <c r="K244" s="210" t="s">
        <v>109</v>
      </c>
      <c r="L244" s="210" t="s">
        <v>3778</v>
      </c>
      <c r="M244" s="210" t="s">
        <v>1091</v>
      </c>
      <c r="N244" s="210" t="str">
        <f t="shared" si="3"/>
        <v>LFLmpBlst-T8-48in-32w-1g+El-IS-NLO(28w)</v>
      </c>
      <c r="O244" s="210" t="s">
        <v>109</v>
      </c>
      <c r="P244" s="210" t="s">
        <v>109</v>
      </c>
      <c r="Q244" s="210" t="s">
        <v>109</v>
      </c>
      <c r="R244" s="210" t="s">
        <v>109</v>
      </c>
      <c r="S244" s="210" t="s">
        <v>3772</v>
      </c>
      <c r="T244" s="210"/>
      <c r="U244" s="210"/>
      <c r="V244" s="210">
        <f>VLOOKUP(C244,LF_LmpBlst!$A$8:$BF$736,58,FALSE)</f>
        <v>10.75</v>
      </c>
      <c r="W244" s="210"/>
      <c r="X244" s="210"/>
      <c r="Y244" s="210" t="s">
        <v>3773</v>
      </c>
      <c r="Z244" s="210" t="s">
        <v>3779</v>
      </c>
      <c r="AA244" s="210" t="s">
        <v>109</v>
      </c>
      <c r="AB244" s="210">
        <v>0</v>
      </c>
      <c r="AC244" s="204">
        <v>42005</v>
      </c>
      <c r="AD244" s="210"/>
      <c r="AE244" s="210" t="s">
        <v>3775</v>
      </c>
      <c r="AF244" s="210" t="s">
        <v>3776</v>
      </c>
      <c r="AG244" s="210" t="s">
        <v>3777</v>
      </c>
      <c r="AH244" s="210">
        <v>0</v>
      </c>
    </row>
    <row r="245" spans="1:34">
      <c r="A245" s="129"/>
      <c r="B245" s="210" t="s">
        <v>109</v>
      </c>
      <c r="C245" s="210" t="s">
        <v>3065</v>
      </c>
      <c r="D245" s="210" t="s">
        <v>3767</v>
      </c>
      <c r="E245" s="210" t="s">
        <v>1776</v>
      </c>
      <c r="F245" s="210" t="s">
        <v>1038</v>
      </c>
      <c r="G245" s="210" t="s">
        <v>3768</v>
      </c>
      <c r="H245" s="210" t="s">
        <v>3769</v>
      </c>
      <c r="I245" s="210" t="s">
        <v>3770</v>
      </c>
      <c r="J245" s="210" t="s">
        <v>3771</v>
      </c>
      <c r="K245" s="210" t="s">
        <v>109</v>
      </c>
      <c r="L245" s="210" t="s">
        <v>3778</v>
      </c>
      <c r="M245" s="210" t="s">
        <v>1091</v>
      </c>
      <c r="N245" s="210" t="str">
        <f t="shared" si="3"/>
        <v>LFLmpBlst-T8-48in-32w-1g+El-IS-NLO(30.5w)</v>
      </c>
      <c r="O245" s="210" t="s">
        <v>109</v>
      </c>
      <c r="P245" s="210" t="s">
        <v>109</v>
      </c>
      <c r="Q245" s="210" t="s">
        <v>109</v>
      </c>
      <c r="R245" s="210" t="s">
        <v>109</v>
      </c>
      <c r="S245" s="210" t="s">
        <v>3772</v>
      </c>
      <c r="T245" s="210"/>
      <c r="U245" s="210"/>
      <c r="V245" s="210">
        <f>VLOOKUP(C245,LF_LmpBlst!$A$8:$BF$736,58,FALSE)</f>
        <v>11.64</v>
      </c>
      <c r="W245" s="210"/>
      <c r="X245" s="210"/>
      <c r="Y245" s="210" t="s">
        <v>3773</v>
      </c>
      <c r="Z245" s="210" t="s">
        <v>3779</v>
      </c>
      <c r="AA245" s="210" t="s">
        <v>109</v>
      </c>
      <c r="AB245" s="210">
        <v>0</v>
      </c>
      <c r="AC245" s="204">
        <v>42005</v>
      </c>
      <c r="AD245" s="210"/>
      <c r="AE245" s="210" t="s">
        <v>3775</v>
      </c>
      <c r="AF245" s="210" t="s">
        <v>3776</v>
      </c>
      <c r="AG245" s="210" t="s">
        <v>3777</v>
      </c>
      <c r="AH245" s="210">
        <v>0</v>
      </c>
    </row>
    <row r="246" spans="1:34">
      <c r="A246" s="129"/>
      <c r="B246" s="210" t="s">
        <v>109</v>
      </c>
      <c r="C246" s="210" t="s">
        <v>3067</v>
      </c>
      <c r="D246" s="210" t="s">
        <v>3767</v>
      </c>
      <c r="E246" s="210" t="s">
        <v>1776</v>
      </c>
      <c r="F246" s="210" t="s">
        <v>1038</v>
      </c>
      <c r="G246" s="210" t="s">
        <v>3768</v>
      </c>
      <c r="H246" s="210" t="s">
        <v>3769</v>
      </c>
      <c r="I246" s="210" t="s">
        <v>3770</v>
      </c>
      <c r="J246" s="210" t="s">
        <v>3771</v>
      </c>
      <c r="K246" s="210" t="s">
        <v>109</v>
      </c>
      <c r="L246" s="210" t="s">
        <v>3778</v>
      </c>
      <c r="M246" s="210" t="s">
        <v>1091</v>
      </c>
      <c r="N246" s="210" t="str">
        <f t="shared" si="3"/>
        <v>LFLmpBlst-T8-48in-32w-1g+El-IS-NLO(31w)</v>
      </c>
      <c r="O246" s="210" t="s">
        <v>109</v>
      </c>
      <c r="P246" s="210" t="s">
        <v>109</v>
      </c>
      <c r="Q246" s="210" t="s">
        <v>109</v>
      </c>
      <c r="R246" s="210" t="s">
        <v>109</v>
      </c>
      <c r="S246" s="210" t="s">
        <v>3772</v>
      </c>
      <c r="T246" s="210"/>
      <c r="U246" s="210"/>
      <c r="V246" s="210">
        <f>VLOOKUP(C246,LF_LmpBlst!$A$8:$BF$736,58,FALSE)</f>
        <v>11.64</v>
      </c>
      <c r="W246" s="210"/>
      <c r="X246" s="210"/>
      <c r="Y246" s="210" t="s">
        <v>3773</v>
      </c>
      <c r="Z246" s="210" t="s">
        <v>3779</v>
      </c>
      <c r="AA246" s="210" t="s">
        <v>109</v>
      </c>
      <c r="AB246" s="210">
        <v>0</v>
      </c>
      <c r="AC246" s="204">
        <v>42005</v>
      </c>
      <c r="AD246" s="210"/>
      <c r="AE246" s="210" t="s">
        <v>3775</v>
      </c>
      <c r="AF246" s="210" t="s">
        <v>3776</v>
      </c>
      <c r="AG246" s="210" t="s">
        <v>3777</v>
      </c>
      <c r="AH246" s="210">
        <v>0</v>
      </c>
    </row>
    <row r="247" spans="1:34">
      <c r="A247" s="129"/>
      <c r="B247" s="210" t="s">
        <v>109</v>
      </c>
      <c r="C247" s="210" t="s">
        <v>3069</v>
      </c>
      <c r="D247" s="210" t="s">
        <v>3767</v>
      </c>
      <c r="E247" s="210" t="s">
        <v>1776</v>
      </c>
      <c r="F247" s="210" t="s">
        <v>1038</v>
      </c>
      <c r="G247" s="210" t="s">
        <v>3768</v>
      </c>
      <c r="H247" s="210" t="s">
        <v>3769</v>
      </c>
      <c r="I247" s="210" t="s">
        <v>3770</v>
      </c>
      <c r="J247" s="210" t="s">
        <v>3771</v>
      </c>
      <c r="K247" s="210" t="s">
        <v>109</v>
      </c>
      <c r="L247" s="210" t="s">
        <v>3778</v>
      </c>
      <c r="M247" s="210" t="s">
        <v>1091</v>
      </c>
      <c r="N247" s="210" t="str">
        <f t="shared" si="3"/>
        <v>LFLmpBlst-T8-48in-32w-1g+El-IS-NLO(56w)</v>
      </c>
      <c r="O247" s="210" t="s">
        <v>109</v>
      </c>
      <c r="P247" s="210" t="s">
        <v>109</v>
      </c>
      <c r="Q247" s="210" t="s">
        <v>109</v>
      </c>
      <c r="R247" s="210" t="s">
        <v>109</v>
      </c>
      <c r="S247" s="210" t="s">
        <v>3772</v>
      </c>
      <c r="T247" s="210"/>
      <c r="U247" s="210"/>
      <c r="V247" s="210">
        <f>VLOOKUP(C247,LF_LmpBlst!$A$8:$BF$736,58,FALSE)</f>
        <v>21.49</v>
      </c>
      <c r="W247" s="210"/>
      <c r="X247" s="210"/>
      <c r="Y247" s="210" t="s">
        <v>3773</v>
      </c>
      <c r="Z247" s="210" t="s">
        <v>3779</v>
      </c>
      <c r="AA247" s="210" t="s">
        <v>109</v>
      </c>
      <c r="AB247" s="210">
        <v>0</v>
      </c>
      <c r="AC247" s="204">
        <v>42005</v>
      </c>
      <c r="AD247" s="210"/>
      <c r="AE247" s="210" t="s">
        <v>3775</v>
      </c>
      <c r="AF247" s="210" t="s">
        <v>3776</v>
      </c>
      <c r="AG247" s="210" t="s">
        <v>3777</v>
      </c>
      <c r="AH247" s="210">
        <v>0</v>
      </c>
    </row>
    <row r="248" spans="1:34">
      <c r="A248" s="129"/>
      <c r="B248" s="210" t="s">
        <v>109</v>
      </c>
      <c r="C248" s="210" t="s">
        <v>3072</v>
      </c>
      <c r="D248" s="210" t="s">
        <v>3767</v>
      </c>
      <c r="E248" s="210" t="s">
        <v>1776</v>
      </c>
      <c r="F248" s="210" t="s">
        <v>1038</v>
      </c>
      <c r="G248" s="210" t="s">
        <v>3768</v>
      </c>
      <c r="H248" s="210" t="s">
        <v>3769</v>
      </c>
      <c r="I248" s="210" t="s">
        <v>3770</v>
      </c>
      <c r="J248" s="210" t="s">
        <v>3771</v>
      </c>
      <c r="K248" s="210" t="s">
        <v>109</v>
      </c>
      <c r="L248" s="210" t="s">
        <v>3778</v>
      </c>
      <c r="M248" s="210" t="s">
        <v>1091</v>
      </c>
      <c r="N248" s="210" t="str">
        <f t="shared" si="3"/>
        <v>LFLmpBlst-T8-48in-32w-1g+El-IS-NLO(59w)</v>
      </c>
      <c r="O248" s="210" t="s">
        <v>109</v>
      </c>
      <c r="P248" s="210" t="s">
        <v>109</v>
      </c>
      <c r="Q248" s="210" t="s">
        <v>109</v>
      </c>
      <c r="R248" s="210" t="s">
        <v>109</v>
      </c>
      <c r="S248" s="210" t="s">
        <v>3772</v>
      </c>
      <c r="T248" s="210"/>
      <c r="U248" s="210"/>
      <c r="V248" s="210">
        <f>VLOOKUP(C248,LF_LmpBlst!$A$8:$BF$736,58,FALSE)</f>
        <v>27.38</v>
      </c>
      <c r="W248" s="210"/>
      <c r="X248" s="210"/>
      <c r="Y248" s="210" t="s">
        <v>3773</v>
      </c>
      <c r="Z248" s="210" t="s">
        <v>3779</v>
      </c>
      <c r="AA248" s="210" t="s">
        <v>109</v>
      </c>
      <c r="AB248" s="210">
        <v>0</v>
      </c>
      <c r="AC248" s="204">
        <v>42005</v>
      </c>
      <c r="AD248" s="210"/>
      <c r="AE248" s="210" t="s">
        <v>3775</v>
      </c>
      <c r="AF248" s="210" t="s">
        <v>3776</v>
      </c>
      <c r="AG248" s="210" t="s">
        <v>3777</v>
      </c>
      <c r="AH248" s="210">
        <v>0</v>
      </c>
    </row>
    <row r="249" spans="1:34">
      <c r="A249" s="129"/>
      <c r="B249" s="210" t="s">
        <v>109</v>
      </c>
      <c r="C249" s="210" t="s">
        <v>3075</v>
      </c>
      <c r="D249" s="210" t="s">
        <v>3767</v>
      </c>
      <c r="E249" s="210" t="s">
        <v>1776</v>
      </c>
      <c r="F249" s="210" t="s">
        <v>1038</v>
      </c>
      <c r="G249" s="210" t="s">
        <v>3768</v>
      </c>
      <c r="H249" s="210" t="s">
        <v>3769</v>
      </c>
      <c r="I249" s="210" t="s">
        <v>3770</v>
      </c>
      <c r="J249" s="210" t="s">
        <v>3771</v>
      </c>
      <c r="K249" s="210" t="s">
        <v>109</v>
      </c>
      <c r="L249" s="210" t="s">
        <v>3778</v>
      </c>
      <c r="M249" s="210" t="s">
        <v>1091</v>
      </c>
      <c r="N249" s="210" t="str">
        <f t="shared" si="3"/>
        <v>LFLmpBlst-T8-48in-32w-1g+El-IS-NLO(89w)</v>
      </c>
      <c r="O249" s="210" t="s">
        <v>109</v>
      </c>
      <c r="P249" s="210" t="s">
        <v>109</v>
      </c>
      <c r="Q249" s="210" t="s">
        <v>109</v>
      </c>
      <c r="R249" s="210" t="s">
        <v>109</v>
      </c>
      <c r="S249" s="210" t="s">
        <v>3772</v>
      </c>
      <c r="T249" s="210"/>
      <c r="U249" s="210"/>
      <c r="V249" s="210">
        <f>VLOOKUP(C249,LF_LmpBlst!$A$8:$BF$736,58,FALSE)</f>
        <v>35.19</v>
      </c>
      <c r="W249" s="210"/>
      <c r="X249" s="210"/>
      <c r="Y249" s="210" t="s">
        <v>3773</v>
      </c>
      <c r="Z249" s="210" t="s">
        <v>3779</v>
      </c>
      <c r="AA249" s="210" t="s">
        <v>109</v>
      </c>
      <c r="AB249" s="210">
        <v>0</v>
      </c>
      <c r="AC249" s="204">
        <v>42005</v>
      </c>
      <c r="AD249" s="210"/>
      <c r="AE249" s="210" t="s">
        <v>3775</v>
      </c>
      <c r="AF249" s="210" t="s">
        <v>3776</v>
      </c>
      <c r="AG249" s="210" t="s">
        <v>3777</v>
      </c>
      <c r="AH249" s="210">
        <v>0</v>
      </c>
    </row>
    <row r="250" spans="1:34">
      <c r="A250" s="129"/>
      <c r="B250" s="210" t="s">
        <v>109</v>
      </c>
      <c r="C250" s="210" t="s">
        <v>3078</v>
      </c>
      <c r="D250" s="210" t="s">
        <v>3767</v>
      </c>
      <c r="E250" s="210" t="s">
        <v>1776</v>
      </c>
      <c r="F250" s="210" t="s">
        <v>1038</v>
      </c>
      <c r="G250" s="210" t="s">
        <v>3768</v>
      </c>
      <c r="H250" s="210" t="s">
        <v>3769</v>
      </c>
      <c r="I250" s="210" t="s">
        <v>3770</v>
      </c>
      <c r="J250" s="210" t="s">
        <v>3771</v>
      </c>
      <c r="K250" s="210" t="s">
        <v>109</v>
      </c>
      <c r="L250" s="210" t="s">
        <v>3778</v>
      </c>
      <c r="M250" s="210" t="s">
        <v>1091</v>
      </c>
      <c r="N250" s="210" t="str">
        <f t="shared" si="3"/>
        <v>LFLmpBlst-T8-48in-32w-1g+El-IS-NLO(90w)</v>
      </c>
      <c r="O250" s="210" t="s">
        <v>109</v>
      </c>
      <c r="P250" s="210" t="s">
        <v>109</v>
      </c>
      <c r="Q250" s="210" t="s">
        <v>109</v>
      </c>
      <c r="R250" s="210" t="s">
        <v>109</v>
      </c>
      <c r="S250" s="210" t="s">
        <v>3772</v>
      </c>
      <c r="T250" s="210"/>
      <c r="U250" s="210"/>
      <c r="V250" s="210">
        <f>VLOOKUP(C250,LF_LmpBlst!$A$8:$BF$736,58,FALSE)</f>
        <v>46.97</v>
      </c>
      <c r="W250" s="210"/>
      <c r="X250" s="210"/>
      <c r="Y250" s="210" t="s">
        <v>3773</v>
      </c>
      <c r="Z250" s="210" t="s">
        <v>3779</v>
      </c>
      <c r="AA250" s="210" t="s">
        <v>109</v>
      </c>
      <c r="AB250" s="210">
        <v>0</v>
      </c>
      <c r="AC250" s="204">
        <v>42005</v>
      </c>
      <c r="AD250" s="210"/>
      <c r="AE250" s="210" t="s">
        <v>3775</v>
      </c>
      <c r="AF250" s="210" t="s">
        <v>3776</v>
      </c>
      <c r="AG250" s="210" t="s">
        <v>3777</v>
      </c>
      <c r="AH250" s="210">
        <v>0</v>
      </c>
    </row>
    <row r="251" spans="1:34">
      <c r="A251" s="129"/>
      <c r="B251" s="210" t="s">
        <v>109</v>
      </c>
      <c r="C251" s="210" t="s">
        <v>3081</v>
      </c>
      <c r="D251" s="210" t="s">
        <v>3767</v>
      </c>
      <c r="E251" s="210" t="s">
        <v>1776</v>
      </c>
      <c r="F251" s="210" t="s">
        <v>1038</v>
      </c>
      <c r="G251" s="210" t="s">
        <v>3768</v>
      </c>
      <c r="H251" s="210" t="s">
        <v>3769</v>
      </c>
      <c r="I251" s="210" t="s">
        <v>3770</v>
      </c>
      <c r="J251" s="210" t="s">
        <v>3771</v>
      </c>
      <c r="K251" s="210" t="s">
        <v>109</v>
      </c>
      <c r="L251" s="210" t="s">
        <v>3778</v>
      </c>
      <c r="M251" s="210" t="s">
        <v>1091</v>
      </c>
      <c r="N251" s="210" t="str">
        <f t="shared" si="3"/>
        <v>LFLmpBlst-T8-48in-32w-1g+El-IS-RLO-1(26w)</v>
      </c>
      <c r="O251" s="210" t="s">
        <v>109</v>
      </c>
      <c r="P251" s="210" t="s">
        <v>109</v>
      </c>
      <c r="Q251" s="210" t="s">
        <v>109</v>
      </c>
      <c r="R251" s="210" t="s">
        <v>109</v>
      </c>
      <c r="S251" s="210" t="s">
        <v>3772</v>
      </c>
      <c r="T251" s="210"/>
      <c r="U251" s="210"/>
      <c r="V251" s="210">
        <f>VLOOKUP(C251,LF_LmpBlst!$A$8:$BF$736,58,FALSE)</f>
        <v>10.75</v>
      </c>
      <c r="W251" s="210"/>
      <c r="X251" s="210"/>
      <c r="Y251" s="210" t="s">
        <v>3773</v>
      </c>
      <c r="Z251" s="210" t="s">
        <v>3779</v>
      </c>
      <c r="AA251" s="210" t="s">
        <v>109</v>
      </c>
      <c r="AB251" s="210">
        <v>0</v>
      </c>
      <c r="AC251" s="204">
        <v>42005</v>
      </c>
      <c r="AD251" s="210"/>
      <c r="AE251" s="210" t="s">
        <v>3775</v>
      </c>
      <c r="AF251" s="210" t="s">
        <v>3776</v>
      </c>
      <c r="AG251" s="210" t="s">
        <v>3777</v>
      </c>
      <c r="AH251" s="210">
        <v>0</v>
      </c>
    </row>
    <row r="252" spans="1:34">
      <c r="A252" s="129"/>
      <c r="B252" s="210" t="s">
        <v>109</v>
      </c>
      <c r="C252" s="210" t="s">
        <v>3084</v>
      </c>
      <c r="D252" s="210" t="s">
        <v>3767</v>
      </c>
      <c r="E252" s="210" t="s">
        <v>1776</v>
      </c>
      <c r="F252" s="210" t="s">
        <v>1038</v>
      </c>
      <c r="G252" s="210" t="s">
        <v>3768</v>
      </c>
      <c r="H252" s="210" t="s">
        <v>3769</v>
      </c>
      <c r="I252" s="210" t="s">
        <v>3770</v>
      </c>
      <c r="J252" s="210" t="s">
        <v>3771</v>
      </c>
      <c r="K252" s="210" t="s">
        <v>109</v>
      </c>
      <c r="L252" s="210" t="s">
        <v>3778</v>
      </c>
      <c r="M252" s="210" t="s">
        <v>1091</v>
      </c>
      <c r="N252" s="210" t="str">
        <f t="shared" si="3"/>
        <v>LFLmpBlst-T8-48in-32w-1g+El-IS-RLO-2(26w)</v>
      </c>
      <c r="O252" s="210" t="s">
        <v>109</v>
      </c>
      <c r="P252" s="210" t="s">
        <v>109</v>
      </c>
      <c r="Q252" s="210" t="s">
        <v>109</v>
      </c>
      <c r="R252" s="210" t="s">
        <v>109</v>
      </c>
      <c r="S252" s="210" t="s">
        <v>3772</v>
      </c>
      <c r="T252" s="210"/>
      <c r="U252" s="210"/>
      <c r="V252" s="210">
        <f>VLOOKUP(C252,LF_LmpBlst!$A$8:$BF$736,58,FALSE)</f>
        <v>11.64</v>
      </c>
      <c r="W252" s="210"/>
      <c r="X252" s="210"/>
      <c r="Y252" s="210" t="s">
        <v>3773</v>
      </c>
      <c r="Z252" s="210" t="s">
        <v>3779</v>
      </c>
      <c r="AA252" s="210" t="s">
        <v>109</v>
      </c>
      <c r="AB252" s="210">
        <v>0</v>
      </c>
      <c r="AC252" s="204">
        <v>42005</v>
      </c>
      <c r="AD252" s="210"/>
      <c r="AE252" s="210" t="s">
        <v>3775</v>
      </c>
      <c r="AF252" s="210" t="s">
        <v>3776</v>
      </c>
      <c r="AG252" s="210" t="s">
        <v>3777</v>
      </c>
      <c r="AH252" s="210">
        <v>0</v>
      </c>
    </row>
    <row r="253" spans="1:34">
      <c r="A253" s="129"/>
      <c r="B253" s="210" t="s">
        <v>109</v>
      </c>
      <c r="C253" s="210" t="s">
        <v>3087</v>
      </c>
      <c r="D253" s="210" t="s">
        <v>3767</v>
      </c>
      <c r="E253" s="210" t="s">
        <v>1776</v>
      </c>
      <c r="F253" s="210" t="s">
        <v>1038</v>
      </c>
      <c r="G253" s="210" t="s">
        <v>3768</v>
      </c>
      <c r="H253" s="210" t="s">
        <v>3769</v>
      </c>
      <c r="I253" s="210" t="s">
        <v>3770</v>
      </c>
      <c r="J253" s="210" t="s">
        <v>3771</v>
      </c>
      <c r="K253" s="210" t="s">
        <v>109</v>
      </c>
      <c r="L253" s="210" t="s">
        <v>3778</v>
      </c>
      <c r="M253" s="210" t="s">
        <v>1091</v>
      </c>
      <c r="N253" s="210" t="str">
        <f t="shared" si="3"/>
        <v>LFLmpBlst-T8-48in-32w-1g+El-IS-RLO-3(26w)</v>
      </c>
      <c r="O253" s="210" t="s">
        <v>109</v>
      </c>
      <c r="P253" s="210" t="s">
        <v>109</v>
      </c>
      <c r="Q253" s="210" t="s">
        <v>109</v>
      </c>
      <c r="R253" s="210" t="s">
        <v>109</v>
      </c>
      <c r="S253" s="210" t="s">
        <v>3772</v>
      </c>
      <c r="T253" s="210"/>
      <c r="U253" s="210"/>
      <c r="V253" s="210">
        <f>VLOOKUP(C253,LF_LmpBlst!$A$8:$BF$736,58,FALSE)</f>
        <v>13.69</v>
      </c>
      <c r="W253" s="210"/>
      <c r="X253" s="210"/>
      <c r="Y253" s="210" t="s">
        <v>3773</v>
      </c>
      <c r="Z253" s="210" t="s">
        <v>3779</v>
      </c>
      <c r="AA253" s="210" t="s">
        <v>109</v>
      </c>
      <c r="AB253" s="210">
        <v>0</v>
      </c>
      <c r="AC253" s="204">
        <v>42005</v>
      </c>
      <c r="AD253" s="210"/>
      <c r="AE253" s="210" t="s">
        <v>3775</v>
      </c>
      <c r="AF253" s="210" t="s">
        <v>3776</v>
      </c>
      <c r="AG253" s="210" t="s">
        <v>3777</v>
      </c>
      <c r="AH253" s="210">
        <v>0</v>
      </c>
    </row>
    <row r="254" spans="1:34">
      <c r="A254" s="129"/>
      <c r="B254" s="210" t="s">
        <v>109</v>
      </c>
      <c r="C254" s="210" t="s">
        <v>3090</v>
      </c>
      <c r="D254" s="210" t="s">
        <v>3767</v>
      </c>
      <c r="E254" s="210" t="s">
        <v>1776</v>
      </c>
      <c r="F254" s="210" t="s">
        <v>1038</v>
      </c>
      <c r="G254" s="210" t="s">
        <v>3768</v>
      </c>
      <c r="H254" s="210" t="s">
        <v>3769</v>
      </c>
      <c r="I254" s="210" t="s">
        <v>3770</v>
      </c>
      <c r="J254" s="210" t="s">
        <v>3771</v>
      </c>
      <c r="K254" s="210" t="s">
        <v>109</v>
      </c>
      <c r="L254" s="210" t="s">
        <v>3778</v>
      </c>
      <c r="M254" s="210" t="s">
        <v>1091</v>
      </c>
      <c r="N254" s="210" t="str">
        <f t="shared" si="3"/>
        <v>LFLmpBlst-T8-48in-32w-1g+El-IS-RLO(102w)</v>
      </c>
      <c r="O254" s="210" t="s">
        <v>109</v>
      </c>
      <c r="P254" s="210" t="s">
        <v>109</v>
      </c>
      <c r="Q254" s="210" t="s">
        <v>109</v>
      </c>
      <c r="R254" s="210" t="s">
        <v>109</v>
      </c>
      <c r="S254" s="210" t="s">
        <v>3772</v>
      </c>
      <c r="T254" s="210"/>
      <c r="U254" s="210"/>
      <c r="V254" s="210">
        <f>VLOOKUP(C254,LF_LmpBlst!$A$8:$BF$736,58,FALSE)</f>
        <v>42.99</v>
      </c>
      <c r="W254" s="210"/>
      <c r="X254" s="210"/>
      <c r="Y254" s="210" t="s">
        <v>3773</v>
      </c>
      <c r="Z254" s="210" t="s">
        <v>3779</v>
      </c>
      <c r="AA254" s="210" t="s">
        <v>109</v>
      </c>
      <c r="AB254" s="210">
        <v>0</v>
      </c>
      <c r="AC254" s="204">
        <v>42005</v>
      </c>
      <c r="AD254" s="210"/>
      <c r="AE254" s="210" t="s">
        <v>3775</v>
      </c>
      <c r="AF254" s="210" t="s">
        <v>3776</v>
      </c>
      <c r="AG254" s="210" t="s">
        <v>3777</v>
      </c>
      <c r="AH254" s="210">
        <v>0</v>
      </c>
    </row>
    <row r="255" spans="1:34">
      <c r="A255" s="129"/>
      <c r="B255" s="210" t="s">
        <v>109</v>
      </c>
      <c r="C255" s="210" t="s">
        <v>3093</v>
      </c>
      <c r="D255" s="210" t="s">
        <v>3767</v>
      </c>
      <c r="E255" s="210" t="s">
        <v>1776</v>
      </c>
      <c r="F255" s="210" t="s">
        <v>1038</v>
      </c>
      <c r="G255" s="210" t="s">
        <v>3768</v>
      </c>
      <c r="H255" s="210" t="s">
        <v>3769</v>
      </c>
      <c r="I255" s="210" t="s">
        <v>3770</v>
      </c>
      <c r="J255" s="210" t="s">
        <v>3771</v>
      </c>
      <c r="K255" s="210" t="s">
        <v>109</v>
      </c>
      <c r="L255" s="210" t="s">
        <v>3778</v>
      </c>
      <c r="M255" s="210" t="s">
        <v>1091</v>
      </c>
      <c r="N255" s="210" t="str">
        <f t="shared" si="3"/>
        <v>LFLmpBlst-T8-48in-32w-1g+El-IS-RLO(156w)</v>
      </c>
      <c r="O255" s="210" t="s">
        <v>109</v>
      </c>
      <c r="P255" s="210" t="s">
        <v>109</v>
      </c>
      <c r="Q255" s="210" t="s">
        <v>109</v>
      </c>
      <c r="R255" s="210" t="s">
        <v>109</v>
      </c>
      <c r="S255" s="210" t="s">
        <v>3772</v>
      </c>
      <c r="T255" s="210"/>
      <c r="U255" s="210"/>
      <c r="V255" s="210">
        <f>VLOOKUP(C255,LF_LmpBlst!$A$8:$BF$736,58,FALSE)</f>
        <v>70.37</v>
      </c>
      <c r="W255" s="210"/>
      <c r="X255" s="210"/>
      <c r="Y255" s="210" t="s">
        <v>3773</v>
      </c>
      <c r="Z255" s="210" t="s">
        <v>3779</v>
      </c>
      <c r="AA255" s="210" t="s">
        <v>109</v>
      </c>
      <c r="AB255" s="210">
        <v>0</v>
      </c>
      <c r="AC255" s="204">
        <v>42005</v>
      </c>
      <c r="AD255" s="210"/>
      <c r="AE255" s="210" t="s">
        <v>3775</v>
      </c>
      <c r="AF255" s="210" t="s">
        <v>3776</v>
      </c>
      <c r="AG255" s="210" t="s">
        <v>3777</v>
      </c>
      <c r="AH255" s="210">
        <v>0</v>
      </c>
    </row>
    <row r="256" spans="1:34">
      <c r="A256" s="129"/>
      <c r="B256" s="210" t="s">
        <v>109</v>
      </c>
      <c r="C256" s="210" t="s">
        <v>3096</v>
      </c>
      <c r="D256" s="210" t="s">
        <v>3767</v>
      </c>
      <c r="E256" s="210" t="s">
        <v>1776</v>
      </c>
      <c r="F256" s="210" t="s">
        <v>1038</v>
      </c>
      <c r="G256" s="210" t="s">
        <v>3768</v>
      </c>
      <c r="H256" s="210" t="s">
        <v>3769</v>
      </c>
      <c r="I256" s="210" t="s">
        <v>3770</v>
      </c>
      <c r="J256" s="210" t="s">
        <v>3771</v>
      </c>
      <c r="K256" s="210" t="s">
        <v>109</v>
      </c>
      <c r="L256" s="210" t="s">
        <v>3778</v>
      </c>
      <c r="M256" s="210" t="s">
        <v>1091</v>
      </c>
      <c r="N256" s="210" t="str">
        <f t="shared" si="3"/>
        <v>LFLmpBlst-T8-48in-32w-1g+El-IS-RLO(204w)</v>
      </c>
      <c r="O256" s="210" t="s">
        <v>109</v>
      </c>
      <c r="P256" s="210" t="s">
        <v>109</v>
      </c>
      <c r="Q256" s="210" t="s">
        <v>109</v>
      </c>
      <c r="R256" s="210" t="s">
        <v>109</v>
      </c>
      <c r="S256" s="210" t="s">
        <v>3772</v>
      </c>
      <c r="T256" s="210"/>
      <c r="U256" s="210"/>
      <c r="V256" s="210">
        <f>VLOOKUP(C256,LF_LmpBlst!$A$8:$BF$736,58,FALSE)</f>
        <v>85.98</v>
      </c>
      <c r="W256" s="210"/>
      <c r="X256" s="210"/>
      <c r="Y256" s="210" t="s">
        <v>3773</v>
      </c>
      <c r="Z256" s="210" t="s">
        <v>3779</v>
      </c>
      <c r="AA256" s="210" t="s">
        <v>109</v>
      </c>
      <c r="AB256" s="210">
        <v>0</v>
      </c>
      <c r="AC256" s="204">
        <v>42005</v>
      </c>
      <c r="AD256" s="210"/>
      <c r="AE256" s="210" t="s">
        <v>3775</v>
      </c>
      <c r="AF256" s="210" t="s">
        <v>3776</v>
      </c>
      <c r="AG256" s="210" t="s">
        <v>3777</v>
      </c>
      <c r="AH256" s="210">
        <v>0</v>
      </c>
    </row>
    <row r="257" spans="1:34">
      <c r="A257" s="129"/>
      <c r="B257" s="210" t="s">
        <v>109</v>
      </c>
      <c r="C257" s="210" t="s">
        <v>3099</v>
      </c>
      <c r="D257" s="210" t="s">
        <v>3767</v>
      </c>
      <c r="E257" s="210" t="s">
        <v>1776</v>
      </c>
      <c r="F257" s="210" t="s">
        <v>1038</v>
      </c>
      <c r="G257" s="210" t="s">
        <v>3768</v>
      </c>
      <c r="H257" s="210" t="s">
        <v>3769</v>
      </c>
      <c r="I257" s="210" t="s">
        <v>3770</v>
      </c>
      <c r="J257" s="210" t="s">
        <v>3771</v>
      </c>
      <c r="K257" s="210" t="s">
        <v>109</v>
      </c>
      <c r="L257" s="210" t="s">
        <v>3778</v>
      </c>
      <c r="M257" s="210" t="s">
        <v>1091</v>
      </c>
      <c r="N257" s="210" t="str">
        <f t="shared" ref="N257:N320" si="4">IF(LEFT(C257,3)="Std","",C257)</f>
        <v>LFLmpBlst-T8-48in-32w-1g+El-IS-RLO(51w)</v>
      </c>
      <c r="O257" s="210" t="s">
        <v>109</v>
      </c>
      <c r="P257" s="210" t="s">
        <v>109</v>
      </c>
      <c r="Q257" s="210" t="s">
        <v>109</v>
      </c>
      <c r="R257" s="210" t="s">
        <v>109</v>
      </c>
      <c r="S257" s="210" t="s">
        <v>3772</v>
      </c>
      <c r="T257" s="210"/>
      <c r="U257" s="210"/>
      <c r="V257" s="210">
        <f>VLOOKUP(C257,LF_LmpBlst!$A$8:$BF$736,58,FALSE)</f>
        <v>21.49</v>
      </c>
      <c r="W257" s="210"/>
      <c r="X257" s="210"/>
      <c r="Y257" s="210" t="s">
        <v>3773</v>
      </c>
      <c r="Z257" s="210" t="s">
        <v>3779</v>
      </c>
      <c r="AA257" s="210" t="s">
        <v>109</v>
      </c>
      <c r="AB257" s="210">
        <v>0</v>
      </c>
      <c r="AC257" s="204">
        <v>42005</v>
      </c>
      <c r="AD257" s="210"/>
      <c r="AE257" s="210" t="s">
        <v>3775</v>
      </c>
      <c r="AF257" s="210" t="s">
        <v>3776</v>
      </c>
      <c r="AG257" s="210" t="s">
        <v>3777</v>
      </c>
      <c r="AH257" s="210">
        <v>0</v>
      </c>
    </row>
    <row r="258" spans="1:34">
      <c r="A258" s="129"/>
      <c r="B258" s="210" t="s">
        <v>109</v>
      </c>
      <c r="C258" s="210" t="s">
        <v>3102</v>
      </c>
      <c r="D258" s="210" t="s">
        <v>3767</v>
      </c>
      <c r="E258" s="210" t="s">
        <v>1776</v>
      </c>
      <c r="F258" s="210" t="s">
        <v>1038</v>
      </c>
      <c r="G258" s="210" t="s">
        <v>3768</v>
      </c>
      <c r="H258" s="210" t="s">
        <v>3769</v>
      </c>
      <c r="I258" s="210" t="s">
        <v>3770</v>
      </c>
      <c r="J258" s="210" t="s">
        <v>3771</v>
      </c>
      <c r="K258" s="210" t="s">
        <v>109</v>
      </c>
      <c r="L258" s="210" t="s">
        <v>3778</v>
      </c>
      <c r="M258" s="210" t="s">
        <v>1091</v>
      </c>
      <c r="N258" s="210" t="str">
        <f t="shared" si="4"/>
        <v>LFLmpBlst-T8-48in-32w-1g+El-IS-RLO(52w)</v>
      </c>
      <c r="O258" s="210" t="s">
        <v>109</v>
      </c>
      <c r="P258" s="210" t="s">
        <v>109</v>
      </c>
      <c r="Q258" s="210" t="s">
        <v>109</v>
      </c>
      <c r="R258" s="210" t="s">
        <v>109</v>
      </c>
      <c r="S258" s="210" t="s">
        <v>3772</v>
      </c>
      <c r="T258" s="210"/>
      <c r="U258" s="210"/>
      <c r="V258" s="210">
        <f>VLOOKUP(C258,LF_LmpBlst!$A$8:$BF$736,58,FALSE)</f>
        <v>27.38</v>
      </c>
      <c r="W258" s="210"/>
      <c r="X258" s="210"/>
      <c r="Y258" s="210" t="s">
        <v>3773</v>
      </c>
      <c r="Z258" s="210" t="s">
        <v>3779</v>
      </c>
      <c r="AA258" s="210" t="s">
        <v>109</v>
      </c>
      <c r="AB258" s="210">
        <v>0</v>
      </c>
      <c r="AC258" s="204">
        <v>42005</v>
      </c>
      <c r="AD258" s="210"/>
      <c r="AE258" s="210" t="s">
        <v>3775</v>
      </c>
      <c r="AF258" s="210" t="s">
        <v>3776</v>
      </c>
      <c r="AG258" s="210" t="s">
        <v>3777</v>
      </c>
      <c r="AH258" s="210">
        <v>0</v>
      </c>
    </row>
    <row r="259" spans="1:34">
      <c r="A259" s="129"/>
      <c r="B259" s="210" t="s">
        <v>109</v>
      </c>
      <c r="C259" s="210" t="s">
        <v>3105</v>
      </c>
      <c r="D259" s="210" t="s">
        <v>3767</v>
      </c>
      <c r="E259" s="210" t="s">
        <v>1776</v>
      </c>
      <c r="F259" s="210" t="s">
        <v>1038</v>
      </c>
      <c r="G259" s="210" t="s">
        <v>3768</v>
      </c>
      <c r="H259" s="210" t="s">
        <v>3769</v>
      </c>
      <c r="I259" s="210" t="s">
        <v>3770</v>
      </c>
      <c r="J259" s="210" t="s">
        <v>3771</v>
      </c>
      <c r="K259" s="210" t="s">
        <v>109</v>
      </c>
      <c r="L259" s="210" t="s">
        <v>3778</v>
      </c>
      <c r="M259" s="210" t="s">
        <v>1091</v>
      </c>
      <c r="N259" s="210" t="str">
        <f t="shared" si="4"/>
        <v>LFLmpBlst-T8-48in-32w-1g+El-IS-RLO(78w)</v>
      </c>
      <c r="O259" s="210" t="s">
        <v>109</v>
      </c>
      <c r="P259" s="210" t="s">
        <v>109</v>
      </c>
      <c r="Q259" s="210" t="s">
        <v>109</v>
      </c>
      <c r="R259" s="210" t="s">
        <v>109</v>
      </c>
      <c r="S259" s="210" t="s">
        <v>3772</v>
      </c>
      <c r="T259" s="210"/>
      <c r="U259" s="210"/>
      <c r="V259" s="210">
        <f>VLOOKUP(C259,LF_LmpBlst!$A$8:$BF$736,58,FALSE)</f>
        <v>35.19</v>
      </c>
      <c r="W259" s="210"/>
      <c r="X259" s="210"/>
      <c r="Y259" s="210" t="s">
        <v>3773</v>
      </c>
      <c r="Z259" s="210" t="s">
        <v>3779</v>
      </c>
      <c r="AA259" s="210" t="s">
        <v>109</v>
      </c>
      <c r="AB259" s="210">
        <v>0</v>
      </c>
      <c r="AC259" s="204">
        <v>42005</v>
      </c>
      <c r="AD259" s="210"/>
      <c r="AE259" s="210" t="s">
        <v>3775</v>
      </c>
      <c r="AF259" s="210" t="s">
        <v>3776</v>
      </c>
      <c r="AG259" s="210" t="s">
        <v>3777</v>
      </c>
      <c r="AH259" s="210">
        <v>0</v>
      </c>
    </row>
    <row r="260" spans="1:34">
      <c r="A260" s="129"/>
      <c r="B260" s="210" t="s">
        <v>109</v>
      </c>
      <c r="C260" s="210" t="s">
        <v>3108</v>
      </c>
      <c r="D260" s="210" t="s">
        <v>3767</v>
      </c>
      <c r="E260" s="210" t="s">
        <v>1776</v>
      </c>
      <c r="F260" s="210" t="s">
        <v>1038</v>
      </c>
      <c r="G260" s="210" t="s">
        <v>3768</v>
      </c>
      <c r="H260" s="210" t="s">
        <v>3769</v>
      </c>
      <c r="I260" s="210" t="s">
        <v>3770</v>
      </c>
      <c r="J260" s="210" t="s">
        <v>3771</v>
      </c>
      <c r="K260" s="210" t="s">
        <v>109</v>
      </c>
      <c r="L260" s="210" t="s">
        <v>3778</v>
      </c>
      <c r="M260" s="210" t="s">
        <v>1091</v>
      </c>
      <c r="N260" s="210" t="str">
        <f t="shared" si="4"/>
        <v>LFLmpBlst-T8-48in-32w-1g+El-IS-VHLO-1(38w)</v>
      </c>
      <c r="O260" s="210" t="s">
        <v>109</v>
      </c>
      <c r="P260" s="210" t="s">
        <v>109</v>
      </c>
      <c r="Q260" s="210" t="s">
        <v>109</v>
      </c>
      <c r="R260" s="210" t="s">
        <v>109</v>
      </c>
      <c r="S260" s="210" t="s">
        <v>3772</v>
      </c>
      <c r="T260" s="210"/>
      <c r="U260" s="210"/>
      <c r="V260" s="210">
        <f>VLOOKUP(C260,LF_LmpBlst!$A$8:$BF$736,58,FALSE)</f>
        <v>10.75</v>
      </c>
      <c r="W260" s="210"/>
      <c r="X260" s="210"/>
      <c r="Y260" s="210" t="s">
        <v>3773</v>
      </c>
      <c r="Z260" s="210" t="s">
        <v>3779</v>
      </c>
      <c r="AA260" s="210" t="s">
        <v>109</v>
      </c>
      <c r="AB260" s="210">
        <v>0</v>
      </c>
      <c r="AC260" s="204">
        <v>42005</v>
      </c>
      <c r="AD260" s="210"/>
      <c r="AE260" s="210" t="s">
        <v>3775</v>
      </c>
      <c r="AF260" s="210" t="s">
        <v>3776</v>
      </c>
      <c r="AG260" s="210" t="s">
        <v>3777</v>
      </c>
      <c r="AH260" s="210">
        <v>0</v>
      </c>
    </row>
    <row r="261" spans="1:34">
      <c r="A261" s="129"/>
      <c r="B261" s="210" t="s">
        <v>109</v>
      </c>
      <c r="C261" s="210" t="s">
        <v>3111</v>
      </c>
      <c r="D261" s="210" t="s">
        <v>3767</v>
      </c>
      <c r="E261" s="210" t="s">
        <v>1776</v>
      </c>
      <c r="F261" s="210" t="s">
        <v>1038</v>
      </c>
      <c r="G261" s="210" t="s">
        <v>3768</v>
      </c>
      <c r="H261" s="210" t="s">
        <v>3769</v>
      </c>
      <c r="I261" s="210" t="s">
        <v>3770</v>
      </c>
      <c r="J261" s="210" t="s">
        <v>3771</v>
      </c>
      <c r="K261" s="210" t="s">
        <v>109</v>
      </c>
      <c r="L261" s="210" t="s">
        <v>3778</v>
      </c>
      <c r="M261" s="210" t="s">
        <v>1091</v>
      </c>
      <c r="N261" s="210" t="str">
        <f t="shared" si="4"/>
        <v>LFLmpBlst-T8-48in-32w-1g+El-IS-VHLO-2(38w)</v>
      </c>
      <c r="O261" s="210" t="s">
        <v>109</v>
      </c>
      <c r="P261" s="210" t="s">
        <v>109</v>
      </c>
      <c r="Q261" s="210" t="s">
        <v>109</v>
      </c>
      <c r="R261" s="210" t="s">
        <v>109</v>
      </c>
      <c r="S261" s="210" t="s">
        <v>3772</v>
      </c>
      <c r="T261" s="210"/>
      <c r="U261" s="210"/>
      <c r="V261" s="210">
        <f>VLOOKUP(C261,LF_LmpBlst!$A$8:$BF$736,58,FALSE)</f>
        <v>11.64</v>
      </c>
      <c r="W261" s="210"/>
      <c r="X261" s="210"/>
      <c r="Y261" s="210" t="s">
        <v>3773</v>
      </c>
      <c r="Z261" s="210" t="s">
        <v>3779</v>
      </c>
      <c r="AA261" s="210" t="s">
        <v>109</v>
      </c>
      <c r="AB261" s="210">
        <v>0</v>
      </c>
      <c r="AC261" s="204">
        <v>42005</v>
      </c>
      <c r="AD261" s="210"/>
      <c r="AE261" s="210" t="s">
        <v>3775</v>
      </c>
      <c r="AF261" s="210" t="s">
        <v>3776</v>
      </c>
      <c r="AG261" s="210" t="s">
        <v>3777</v>
      </c>
      <c r="AH261" s="210">
        <v>0</v>
      </c>
    </row>
    <row r="262" spans="1:34">
      <c r="A262" s="129"/>
      <c r="B262" s="210" t="s">
        <v>109</v>
      </c>
      <c r="C262" s="210" t="s">
        <v>3114</v>
      </c>
      <c r="D262" s="210" t="s">
        <v>3767</v>
      </c>
      <c r="E262" s="210" t="s">
        <v>1776</v>
      </c>
      <c r="F262" s="210" t="s">
        <v>1038</v>
      </c>
      <c r="G262" s="210" t="s">
        <v>3768</v>
      </c>
      <c r="H262" s="210" t="s">
        <v>3769</v>
      </c>
      <c r="I262" s="210" t="s">
        <v>3770</v>
      </c>
      <c r="J262" s="210" t="s">
        <v>3771</v>
      </c>
      <c r="K262" s="210" t="s">
        <v>109</v>
      </c>
      <c r="L262" s="210" t="s">
        <v>3778</v>
      </c>
      <c r="M262" s="210" t="s">
        <v>1091</v>
      </c>
      <c r="N262" s="210" t="str">
        <f t="shared" si="4"/>
        <v>LFLmpBlst-T8-48in-32w-1g+El-IS-VHLO(112w)</v>
      </c>
      <c r="O262" s="210" t="s">
        <v>109</v>
      </c>
      <c r="P262" s="210" t="s">
        <v>109</v>
      </c>
      <c r="Q262" s="210" t="s">
        <v>109</v>
      </c>
      <c r="R262" s="210" t="s">
        <v>109</v>
      </c>
      <c r="S262" s="210" t="s">
        <v>3772</v>
      </c>
      <c r="T262" s="210"/>
      <c r="U262" s="210"/>
      <c r="V262" s="210">
        <f>VLOOKUP(C262,LF_LmpBlst!$A$8:$BF$736,58,FALSE)</f>
        <v>35.19</v>
      </c>
      <c r="W262" s="210"/>
      <c r="X262" s="210"/>
      <c r="Y262" s="210" t="s">
        <v>3773</v>
      </c>
      <c r="Z262" s="210" t="s">
        <v>3779</v>
      </c>
      <c r="AA262" s="210" t="s">
        <v>109</v>
      </c>
      <c r="AB262" s="210">
        <v>0</v>
      </c>
      <c r="AC262" s="204">
        <v>42005</v>
      </c>
      <c r="AD262" s="210"/>
      <c r="AE262" s="210" t="s">
        <v>3775</v>
      </c>
      <c r="AF262" s="210" t="s">
        <v>3776</v>
      </c>
      <c r="AG262" s="210" t="s">
        <v>3777</v>
      </c>
      <c r="AH262" s="210">
        <v>0</v>
      </c>
    </row>
    <row r="263" spans="1:34">
      <c r="A263" s="129"/>
      <c r="B263" s="210" t="s">
        <v>109</v>
      </c>
      <c r="C263" s="210" t="s">
        <v>3117</v>
      </c>
      <c r="D263" s="210" t="s">
        <v>3767</v>
      </c>
      <c r="E263" s="210" t="s">
        <v>1776</v>
      </c>
      <c r="F263" s="210" t="s">
        <v>1038</v>
      </c>
      <c r="G263" s="210" t="s">
        <v>3768</v>
      </c>
      <c r="H263" s="210" t="s">
        <v>3769</v>
      </c>
      <c r="I263" s="210" t="s">
        <v>3770</v>
      </c>
      <c r="J263" s="210" t="s">
        <v>3771</v>
      </c>
      <c r="K263" s="210" t="s">
        <v>109</v>
      </c>
      <c r="L263" s="210" t="s">
        <v>3778</v>
      </c>
      <c r="M263" s="210" t="s">
        <v>1091</v>
      </c>
      <c r="N263" s="210" t="str">
        <f t="shared" si="4"/>
        <v>LFLmpBlst-T8-48in-32w-1g+El-IS-VHLO(151w)</v>
      </c>
      <c r="O263" s="210" t="s">
        <v>109</v>
      </c>
      <c r="P263" s="210" t="s">
        <v>109</v>
      </c>
      <c r="Q263" s="210" t="s">
        <v>109</v>
      </c>
      <c r="R263" s="210" t="s">
        <v>109</v>
      </c>
      <c r="S263" s="210" t="s">
        <v>3772</v>
      </c>
      <c r="T263" s="210"/>
      <c r="U263" s="210"/>
      <c r="V263" s="210">
        <f>VLOOKUP(C263,LF_LmpBlst!$A$8:$BF$736,58,FALSE)</f>
        <v>54.77</v>
      </c>
      <c r="W263" s="210"/>
      <c r="X263" s="210"/>
      <c r="Y263" s="210" t="s">
        <v>3773</v>
      </c>
      <c r="Z263" s="210" t="s">
        <v>3779</v>
      </c>
      <c r="AA263" s="210" t="s">
        <v>109</v>
      </c>
      <c r="AB263" s="210">
        <v>0</v>
      </c>
      <c r="AC263" s="204">
        <v>42005</v>
      </c>
      <c r="AD263" s="210"/>
      <c r="AE263" s="210" t="s">
        <v>3775</v>
      </c>
      <c r="AF263" s="210" t="s">
        <v>3776</v>
      </c>
      <c r="AG263" s="210" t="s">
        <v>3777</v>
      </c>
      <c r="AH263" s="210">
        <v>0</v>
      </c>
    </row>
    <row r="264" spans="1:34">
      <c r="A264" s="129"/>
      <c r="B264" s="210" t="s">
        <v>109</v>
      </c>
      <c r="C264" s="210" t="s">
        <v>3120</v>
      </c>
      <c r="D264" s="210" t="s">
        <v>3767</v>
      </c>
      <c r="E264" s="210" t="s">
        <v>1776</v>
      </c>
      <c r="F264" s="210" t="s">
        <v>1038</v>
      </c>
      <c r="G264" s="210" t="s">
        <v>3768</v>
      </c>
      <c r="H264" s="210" t="s">
        <v>3769</v>
      </c>
      <c r="I264" s="210" t="s">
        <v>3770</v>
      </c>
      <c r="J264" s="210" t="s">
        <v>3771</v>
      </c>
      <c r="K264" s="210" t="s">
        <v>109</v>
      </c>
      <c r="L264" s="210" t="s">
        <v>3778</v>
      </c>
      <c r="M264" s="210" t="s">
        <v>1091</v>
      </c>
      <c r="N264" s="210" t="str">
        <f t="shared" si="4"/>
        <v>LFLmpBlst-T8-48in-32w-1g+El-IS-VHLO(152w)</v>
      </c>
      <c r="O264" s="210" t="s">
        <v>109</v>
      </c>
      <c r="P264" s="210" t="s">
        <v>109</v>
      </c>
      <c r="Q264" s="210" t="s">
        <v>109</v>
      </c>
      <c r="R264" s="210" t="s">
        <v>109</v>
      </c>
      <c r="S264" s="210" t="s">
        <v>3772</v>
      </c>
      <c r="T264" s="210"/>
      <c r="U264" s="210"/>
      <c r="V264" s="210">
        <f>VLOOKUP(C264,LF_LmpBlst!$A$8:$BF$736,58,FALSE)</f>
        <v>42.99</v>
      </c>
      <c r="W264" s="210"/>
      <c r="X264" s="210"/>
      <c r="Y264" s="210" t="s">
        <v>3773</v>
      </c>
      <c r="Z264" s="210" t="s">
        <v>3779</v>
      </c>
      <c r="AA264" s="210" t="s">
        <v>109</v>
      </c>
      <c r="AB264" s="210">
        <v>0</v>
      </c>
      <c r="AC264" s="204">
        <v>42005</v>
      </c>
      <c r="AD264" s="210"/>
      <c r="AE264" s="210" t="s">
        <v>3775</v>
      </c>
      <c r="AF264" s="210" t="s">
        <v>3776</v>
      </c>
      <c r="AG264" s="210" t="s">
        <v>3777</v>
      </c>
      <c r="AH264" s="210">
        <v>0</v>
      </c>
    </row>
    <row r="265" spans="1:34">
      <c r="A265" s="129"/>
      <c r="B265" s="210" t="s">
        <v>109</v>
      </c>
      <c r="C265" s="210" t="s">
        <v>3123</v>
      </c>
      <c r="D265" s="210" t="s">
        <v>3767</v>
      </c>
      <c r="E265" s="210" t="s">
        <v>1776</v>
      </c>
      <c r="F265" s="210" t="s">
        <v>1038</v>
      </c>
      <c r="G265" s="210" t="s">
        <v>3768</v>
      </c>
      <c r="H265" s="210" t="s">
        <v>3769</v>
      </c>
      <c r="I265" s="210" t="s">
        <v>3770</v>
      </c>
      <c r="J265" s="210" t="s">
        <v>3771</v>
      </c>
      <c r="K265" s="210" t="s">
        <v>109</v>
      </c>
      <c r="L265" s="210" t="s">
        <v>3778</v>
      </c>
      <c r="M265" s="210" t="s">
        <v>1091</v>
      </c>
      <c r="N265" s="210" t="str">
        <f t="shared" si="4"/>
        <v>LFLmpBlst-T8-48in-32w-1g+El-IS-VHLO(189w)</v>
      </c>
      <c r="O265" s="210" t="s">
        <v>109</v>
      </c>
      <c r="P265" s="210" t="s">
        <v>109</v>
      </c>
      <c r="Q265" s="210" t="s">
        <v>109</v>
      </c>
      <c r="R265" s="210" t="s">
        <v>109</v>
      </c>
      <c r="S265" s="210" t="s">
        <v>3772</v>
      </c>
      <c r="T265" s="210"/>
      <c r="U265" s="210"/>
      <c r="V265" s="210">
        <f>VLOOKUP(C265,LF_LmpBlst!$A$8:$BF$736,58,FALSE)</f>
        <v>62.57</v>
      </c>
      <c r="W265" s="210"/>
      <c r="X265" s="210"/>
      <c r="Y265" s="210" t="s">
        <v>3773</v>
      </c>
      <c r="Z265" s="210" t="s">
        <v>3779</v>
      </c>
      <c r="AA265" s="210" t="s">
        <v>109</v>
      </c>
      <c r="AB265" s="210">
        <v>0</v>
      </c>
      <c r="AC265" s="204">
        <v>42005</v>
      </c>
      <c r="AD265" s="210"/>
      <c r="AE265" s="210" t="s">
        <v>3775</v>
      </c>
      <c r="AF265" s="210" t="s">
        <v>3776</v>
      </c>
      <c r="AG265" s="210" t="s">
        <v>3777</v>
      </c>
      <c r="AH265" s="210">
        <v>0</v>
      </c>
    </row>
    <row r="266" spans="1:34">
      <c r="A266" s="129"/>
      <c r="B266" s="210" t="s">
        <v>109</v>
      </c>
      <c r="C266" s="210" t="s">
        <v>3126</v>
      </c>
      <c r="D266" s="210" t="s">
        <v>3767</v>
      </c>
      <c r="E266" s="210" t="s">
        <v>1776</v>
      </c>
      <c r="F266" s="210" t="s">
        <v>1038</v>
      </c>
      <c r="G266" s="210" t="s">
        <v>3768</v>
      </c>
      <c r="H266" s="210" t="s">
        <v>3769</v>
      </c>
      <c r="I266" s="210" t="s">
        <v>3770</v>
      </c>
      <c r="J266" s="210" t="s">
        <v>3771</v>
      </c>
      <c r="K266" s="210" t="s">
        <v>109</v>
      </c>
      <c r="L266" s="210" t="s">
        <v>3778</v>
      </c>
      <c r="M266" s="210" t="s">
        <v>1091</v>
      </c>
      <c r="N266" s="210" t="str">
        <f t="shared" si="4"/>
        <v>LFLmpBlst-T8-48in-32w-1g+El-IS-VHLO(226w)</v>
      </c>
      <c r="O266" s="210" t="s">
        <v>109</v>
      </c>
      <c r="P266" s="210" t="s">
        <v>109</v>
      </c>
      <c r="Q266" s="210" t="s">
        <v>109</v>
      </c>
      <c r="R266" s="210" t="s">
        <v>109</v>
      </c>
      <c r="S266" s="210" t="s">
        <v>3772</v>
      </c>
      <c r="T266" s="210"/>
      <c r="U266" s="210"/>
      <c r="V266" s="210">
        <f>VLOOKUP(C266,LF_LmpBlst!$A$8:$BF$736,58,FALSE)</f>
        <v>70.37</v>
      </c>
      <c r="W266" s="210"/>
      <c r="X266" s="210"/>
      <c r="Y266" s="210" t="s">
        <v>3773</v>
      </c>
      <c r="Z266" s="210" t="s">
        <v>3779</v>
      </c>
      <c r="AA266" s="210" t="s">
        <v>109</v>
      </c>
      <c r="AB266" s="210">
        <v>0</v>
      </c>
      <c r="AC266" s="204">
        <v>42005</v>
      </c>
      <c r="AD266" s="210"/>
      <c r="AE266" s="210" t="s">
        <v>3775</v>
      </c>
      <c r="AF266" s="210" t="s">
        <v>3776</v>
      </c>
      <c r="AG266" s="210" t="s">
        <v>3777</v>
      </c>
      <c r="AH266" s="210">
        <v>0</v>
      </c>
    </row>
    <row r="267" spans="1:34">
      <c r="A267" s="129"/>
      <c r="B267" s="210" t="s">
        <v>109</v>
      </c>
      <c r="C267" s="210" t="s">
        <v>3129</v>
      </c>
      <c r="D267" s="210" t="s">
        <v>3767</v>
      </c>
      <c r="E267" s="210" t="s">
        <v>1776</v>
      </c>
      <c r="F267" s="210" t="s">
        <v>1038</v>
      </c>
      <c r="G267" s="210" t="s">
        <v>3768</v>
      </c>
      <c r="H267" s="210" t="s">
        <v>3769</v>
      </c>
      <c r="I267" s="210" t="s">
        <v>3770</v>
      </c>
      <c r="J267" s="210" t="s">
        <v>3771</v>
      </c>
      <c r="K267" s="210" t="s">
        <v>109</v>
      </c>
      <c r="L267" s="210" t="s">
        <v>3778</v>
      </c>
      <c r="M267" s="210" t="s">
        <v>1091</v>
      </c>
      <c r="N267" s="210" t="str">
        <f t="shared" si="4"/>
        <v>LFLmpBlst-T8-48in-32w-1g+El-IS-VHLO(40w)</v>
      </c>
      <c r="O267" s="210" t="s">
        <v>109</v>
      </c>
      <c r="P267" s="210" t="s">
        <v>109</v>
      </c>
      <c r="Q267" s="210" t="s">
        <v>109</v>
      </c>
      <c r="R267" s="210" t="s">
        <v>109</v>
      </c>
      <c r="S267" s="210" t="s">
        <v>3772</v>
      </c>
      <c r="T267" s="210"/>
      <c r="U267" s="210"/>
      <c r="V267" s="210">
        <f>VLOOKUP(C267,LF_LmpBlst!$A$8:$BF$736,58,FALSE)</f>
        <v>13.69</v>
      </c>
      <c r="W267" s="210"/>
      <c r="X267" s="210"/>
      <c r="Y267" s="210" t="s">
        <v>3773</v>
      </c>
      <c r="Z267" s="210" t="s">
        <v>3779</v>
      </c>
      <c r="AA267" s="210" t="s">
        <v>109</v>
      </c>
      <c r="AB267" s="210">
        <v>0</v>
      </c>
      <c r="AC267" s="204">
        <v>42005</v>
      </c>
      <c r="AD267" s="210"/>
      <c r="AE267" s="210" t="s">
        <v>3775</v>
      </c>
      <c r="AF267" s="210" t="s">
        <v>3776</v>
      </c>
      <c r="AG267" s="210" t="s">
        <v>3777</v>
      </c>
      <c r="AH267" s="210">
        <v>0</v>
      </c>
    </row>
    <row r="268" spans="1:34">
      <c r="A268" s="129"/>
      <c r="B268" s="210" t="s">
        <v>109</v>
      </c>
      <c r="C268" s="210" t="s">
        <v>3132</v>
      </c>
      <c r="D268" s="210" t="s">
        <v>3767</v>
      </c>
      <c r="E268" s="210" t="s">
        <v>1776</v>
      </c>
      <c r="F268" s="210" t="s">
        <v>1038</v>
      </c>
      <c r="G268" s="210" t="s">
        <v>3768</v>
      </c>
      <c r="H268" s="210" t="s">
        <v>3769</v>
      </c>
      <c r="I268" s="210" t="s">
        <v>3770</v>
      </c>
      <c r="J268" s="210" t="s">
        <v>3771</v>
      </c>
      <c r="K268" s="210" t="s">
        <v>109</v>
      </c>
      <c r="L268" s="210" t="s">
        <v>3778</v>
      </c>
      <c r="M268" s="210" t="s">
        <v>1091</v>
      </c>
      <c r="N268" s="210" t="str">
        <f t="shared" si="4"/>
        <v>LFLmpBlst-T8-48in-32w-1g+El-IS-VHLO(41w)</v>
      </c>
      <c r="O268" s="210" t="s">
        <v>109</v>
      </c>
      <c r="P268" s="210" t="s">
        <v>109</v>
      </c>
      <c r="Q268" s="210" t="s">
        <v>109</v>
      </c>
      <c r="R268" s="210" t="s">
        <v>109</v>
      </c>
      <c r="S268" s="210" t="s">
        <v>3772</v>
      </c>
      <c r="T268" s="210"/>
      <c r="U268" s="210"/>
      <c r="V268" s="210">
        <f>VLOOKUP(C268,LF_LmpBlst!$A$8:$BF$736,58,FALSE)</f>
        <v>19.579999999999998</v>
      </c>
      <c r="W268" s="210"/>
      <c r="X268" s="210"/>
      <c r="Y268" s="210" t="s">
        <v>3773</v>
      </c>
      <c r="Z268" s="210" t="s">
        <v>3779</v>
      </c>
      <c r="AA268" s="210" t="s">
        <v>109</v>
      </c>
      <c r="AB268" s="210">
        <v>0</v>
      </c>
      <c r="AC268" s="204">
        <v>42005</v>
      </c>
      <c r="AD268" s="210"/>
      <c r="AE268" s="210" t="s">
        <v>3775</v>
      </c>
      <c r="AF268" s="210" t="s">
        <v>3776</v>
      </c>
      <c r="AG268" s="210" t="s">
        <v>3777</v>
      </c>
      <c r="AH268" s="210">
        <v>0</v>
      </c>
    </row>
    <row r="269" spans="1:34">
      <c r="A269" s="129"/>
      <c r="B269" s="210" t="s">
        <v>109</v>
      </c>
      <c r="C269" s="210" t="s">
        <v>3135</v>
      </c>
      <c r="D269" s="210" t="s">
        <v>3767</v>
      </c>
      <c r="E269" s="210" t="s">
        <v>1776</v>
      </c>
      <c r="F269" s="210" t="s">
        <v>1038</v>
      </c>
      <c r="G269" s="210" t="s">
        <v>3768</v>
      </c>
      <c r="H269" s="210" t="s">
        <v>3769</v>
      </c>
      <c r="I269" s="210" t="s">
        <v>3770</v>
      </c>
      <c r="J269" s="210" t="s">
        <v>3771</v>
      </c>
      <c r="K269" s="210" t="s">
        <v>109</v>
      </c>
      <c r="L269" s="210" t="s">
        <v>3778</v>
      </c>
      <c r="M269" s="210" t="s">
        <v>1091</v>
      </c>
      <c r="N269" s="210" t="str">
        <f t="shared" si="4"/>
        <v>LFLmpBlst-T8-48in-32w-1g+El-IS-VHLO(79w)</v>
      </c>
      <c r="O269" s="210" t="s">
        <v>109</v>
      </c>
      <c r="P269" s="210" t="s">
        <v>109</v>
      </c>
      <c r="Q269" s="210" t="s">
        <v>109</v>
      </c>
      <c r="R269" s="210" t="s">
        <v>109</v>
      </c>
      <c r="S269" s="210" t="s">
        <v>3772</v>
      </c>
      <c r="T269" s="210"/>
      <c r="U269" s="210"/>
      <c r="V269" s="210">
        <f>VLOOKUP(C269,LF_LmpBlst!$A$8:$BF$736,58,FALSE)</f>
        <v>27.38</v>
      </c>
      <c r="W269" s="210"/>
      <c r="X269" s="210"/>
      <c r="Y269" s="210" t="s">
        <v>3773</v>
      </c>
      <c r="Z269" s="210" t="s">
        <v>3779</v>
      </c>
      <c r="AA269" s="210" t="s">
        <v>109</v>
      </c>
      <c r="AB269" s="210">
        <v>0</v>
      </c>
      <c r="AC269" s="204">
        <v>42005</v>
      </c>
      <c r="AD269" s="210"/>
      <c r="AE269" s="210" t="s">
        <v>3775</v>
      </c>
      <c r="AF269" s="210" t="s">
        <v>3776</v>
      </c>
      <c r="AG269" s="210" t="s">
        <v>3777</v>
      </c>
      <c r="AH269" s="210">
        <v>0</v>
      </c>
    </row>
    <row r="270" spans="1:34">
      <c r="A270" s="129"/>
      <c r="B270" s="210" t="s">
        <v>109</v>
      </c>
      <c r="C270" s="210" t="s">
        <v>3225</v>
      </c>
      <c r="D270" s="210" t="s">
        <v>3767</v>
      </c>
      <c r="E270" s="210" t="s">
        <v>1776</v>
      </c>
      <c r="F270" s="210" t="s">
        <v>1038</v>
      </c>
      <c r="G270" s="210" t="s">
        <v>3768</v>
      </c>
      <c r="H270" s="210" t="s">
        <v>3769</v>
      </c>
      <c r="I270" s="210" t="s">
        <v>3770</v>
      </c>
      <c r="J270" s="210" t="s">
        <v>3771</v>
      </c>
      <c r="K270" s="210" t="s">
        <v>109</v>
      </c>
      <c r="L270" s="210" t="s">
        <v>3778</v>
      </c>
      <c r="M270" s="210" t="s">
        <v>1091</v>
      </c>
      <c r="N270" s="210" t="str">
        <f t="shared" si="4"/>
        <v>LFLmpBlst-T8-48in-32w-1g+MagES-RS-NLO(110w)</v>
      </c>
      <c r="O270" s="210" t="s">
        <v>109</v>
      </c>
      <c r="P270" s="210" t="s">
        <v>109</v>
      </c>
      <c r="Q270" s="210" t="s">
        <v>109</v>
      </c>
      <c r="R270" s="210" t="s">
        <v>109</v>
      </c>
      <c r="S270" s="210" t="s">
        <v>3772</v>
      </c>
      <c r="T270" s="210"/>
      <c r="U270" s="210"/>
      <c r="V270" s="210">
        <f>VLOOKUP(C270,LF_LmpBlst!$A$8:$BF$736,58,FALSE)</f>
        <v>111.43</v>
      </c>
      <c r="W270" s="210"/>
      <c r="X270" s="210"/>
      <c r="Y270" s="210" t="s">
        <v>3773</v>
      </c>
      <c r="Z270" s="210" t="s">
        <v>3779</v>
      </c>
      <c r="AA270" s="210" t="s">
        <v>109</v>
      </c>
      <c r="AB270" s="210">
        <v>0</v>
      </c>
      <c r="AC270" s="204">
        <v>42005</v>
      </c>
      <c r="AD270" s="210"/>
      <c r="AE270" s="210" t="s">
        <v>3775</v>
      </c>
      <c r="AF270" s="210" t="s">
        <v>3776</v>
      </c>
      <c r="AG270" s="210" t="s">
        <v>3777</v>
      </c>
      <c r="AH270" s="210">
        <v>0</v>
      </c>
    </row>
    <row r="271" spans="1:34">
      <c r="A271" s="129"/>
      <c r="B271" s="210" t="s">
        <v>109</v>
      </c>
      <c r="C271" s="210" t="s">
        <v>3228</v>
      </c>
      <c r="D271" s="210" t="s">
        <v>3767</v>
      </c>
      <c r="E271" s="210" t="s">
        <v>1776</v>
      </c>
      <c r="F271" s="210" t="s">
        <v>1038</v>
      </c>
      <c r="G271" s="210" t="s">
        <v>3768</v>
      </c>
      <c r="H271" s="210" t="s">
        <v>3769</v>
      </c>
      <c r="I271" s="210" t="s">
        <v>3770</v>
      </c>
      <c r="J271" s="210" t="s">
        <v>3771</v>
      </c>
      <c r="K271" s="210" t="s">
        <v>109</v>
      </c>
      <c r="L271" s="210" t="s">
        <v>3778</v>
      </c>
      <c r="M271" s="210" t="s">
        <v>1091</v>
      </c>
      <c r="N271" s="210" t="str">
        <f t="shared" si="4"/>
        <v>LFLmpBlst-T8-48in-32w-1g+MagES-RS-NLO(142w)</v>
      </c>
      <c r="O271" s="210" t="s">
        <v>109</v>
      </c>
      <c r="P271" s="210" t="s">
        <v>109</v>
      </c>
      <c r="Q271" s="210" t="s">
        <v>109</v>
      </c>
      <c r="R271" s="210" t="s">
        <v>109</v>
      </c>
      <c r="S271" s="210" t="s">
        <v>3772</v>
      </c>
      <c r="T271" s="210"/>
      <c r="U271" s="210"/>
      <c r="V271" s="210">
        <f>VLOOKUP(C271,LF_LmpBlst!$A$8:$BF$736,58,FALSE)</f>
        <v>191.97</v>
      </c>
      <c r="W271" s="210"/>
      <c r="X271" s="210"/>
      <c r="Y271" s="210" t="s">
        <v>3773</v>
      </c>
      <c r="Z271" s="210" t="s">
        <v>3779</v>
      </c>
      <c r="AA271" s="210" t="s">
        <v>109</v>
      </c>
      <c r="AB271" s="210">
        <v>0</v>
      </c>
      <c r="AC271" s="204">
        <v>42005</v>
      </c>
      <c r="AD271" s="210"/>
      <c r="AE271" s="210" t="s">
        <v>3775</v>
      </c>
      <c r="AF271" s="210" t="s">
        <v>3776</v>
      </c>
      <c r="AG271" s="210" t="s">
        <v>3777</v>
      </c>
      <c r="AH271" s="210">
        <v>0</v>
      </c>
    </row>
    <row r="272" spans="1:34">
      <c r="A272" s="129"/>
      <c r="B272" s="210" t="s">
        <v>109</v>
      </c>
      <c r="C272" s="210" t="s">
        <v>3231</v>
      </c>
      <c r="D272" s="210" t="s">
        <v>3767</v>
      </c>
      <c r="E272" s="210" t="s">
        <v>1776</v>
      </c>
      <c r="F272" s="210" t="s">
        <v>1038</v>
      </c>
      <c r="G272" s="210" t="s">
        <v>3768</v>
      </c>
      <c r="H272" s="210" t="s">
        <v>3769</v>
      </c>
      <c r="I272" s="210" t="s">
        <v>3770</v>
      </c>
      <c r="J272" s="210" t="s">
        <v>3771</v>
      </c>
      <c r="K272" s="210" t="s">
        <v>109</v>
      </c>
      <c r="L272" s="210" t="s">
        <v>3778</v>
      </c>
      <c r="M272" s="210" t="s">
        <v>1091</v>
      </c>
      <c r="N272" s="210" t="str">
        <f t="shared" si="4"/>
        <v>LFLmpBlst-T8-48in-32w-1g+MagES-RS-NLO(35w)</v>
      </c>
      <c r="O272" s="210" t="s">
        <v>109</v>
      </c>
      <c r="P272" s="210" t="s">
        <v>109</v>
      </c>
      <c r="Q272" s="210" t="s">
        <v>109</v>
      </c>
      <c r="R272" s="210" t="s">
        <v>109</v>
      </c>
      <c r="S272" s="210" t="s">
        <v>3772</v>
      </c>
      <c r="T272" s="210"/>
      <c r="U272" s="210"/>
      <c r="V272" s="210">
        <f>VLOOKUP(C272,LF_LmpBlst!$A$8:$BF$736,58,FALSE)</f>
        <v>80.53</v>
      </c>
      <c r="W272" s="210"/>
      <c r="X272" s="210"/>
      <c r="Y272" s="210" t="s">
        <v>3773</v>
      </c>
      <c r="Z272" s="210" t="s">
        <v>3779</v>
      </c>
      <c r="AA272" s="210" t="s">
        <v>109</v>
      </c>
      <c r="AB272" s="210">
        <v>0</v>
      </c>
      <c r="AC272" s="204">
        <v>42005</v>
      </c>
      <c r="AD272" s="210"/>
      <c r="AE272" s="210" t="s">
        <v>3775</v>
      </c>
      <c r="AF272" s="210" t="s">
        <v>3776</v>
      </c>
      <c r="AG272" s="210" t="s">
        <v>3777</v>
      </c>
      <c r="AH272" s="210">
        <v>0</v>
      </c>
    </row>
    <row r="273" spans="1:34">
      <c r="A273" s="129"/>
      <c r="B273" s="210" t="s">
        <v>109</v>
      </c>
      <c r="C273" s="210" t="s">
        <v>3234</v>
      </c>
      <c r="D273" s="210" t="s">
        <v>3767</v>
      </c>
      <c r="E273" s="210" t="s">
        <v>1776</v>
      </c>
      <c r="F273" s="210" t="s">
        <v>1038</v>
      </c>
      <c r="G273" s="210" t="s">
        <v>3768</v>
      </c>
      <c r="H273" s="210" t="s">
        <v>3769</v>
      </c>
      <c r="I273" s="210" t="s">
        <v>3770</v>
      </c>
      <c r="J273" s="210" t="s">
        <v>3771</v>
      </c>
      <c r="K273" s="210" t="s">
        <v>109</v>
      </c>
      <c r="L273" s="210" t="s">
        <v>3778</v>
      </c>
      <c r="M273" s="210" t="s">
        <v>1091</v>
      </c>
      <c r="N273" s="210" t="str">
        <f t="shared" si="4"/>
        <v>LFLmpBlst-T8-48in-32w-1g+MagES-RS-NLO(71w)</v>
      </c>
      <c r="O273" s="210" t="s">
        <v>109</v>
      </c>
      <c r="P273" s="210" t="s">
        <v>109</v>
      </c>
      <c r="Q273" s="210" t="s">
        <v>109</v>
      </c>
      <c r="R273" s="210" t="s">
        <v>109</v>
      </c>
      <c r="S273" s="210" t="s">
        <v>3772</v>
      </c>
      <c r="T273" s="210"/>
      <c r="U273" s="210"/>
      <c r="V273" s="210">
        <f>VLOOKUP(C273,LF_LmpBlst!$A$8:$BF$736,58,FALSE)</f>
        <v>95.98</v>
      </c>
      <c r="W273" s="210"/>
      <c r="X273" s="210"/>
      <c r="Y273" s="210" t="s">
        <v>3773</v>
      </c>
      <c r="Z273" s="210" t="s">
        <v>3779</v>
      </c>
      <c r="AA273" s="210" t="s">
        <v>109</v>
      </c>
      <c r="AB273" s="210">
        <v>0</v>
      </c>
      <c r="AC273" s="204">
        <v>42005</v>
      </c>
      <c r="AD273" s="210"/>
      <c r="AE273" s="210" t="s">
        <v>3775</v>
      </c>
      <c r="AF273" s="210" t="s">
        <v>3776</v>
      </c>
      <c r="AG273" s="210" t="s">
        <v>3777</v>
      </c>
      <c r="AH273" s="210">
        <v>0</v>
      </c>
    </row>
    <row r="274" spans="1:34">
      <c r="A274" s="129"/>
      <c r="B274" s="210" t="s">
        <v>109</v>
      </c>
      <c r="C274" s="210" t="s">
        <v>3237</v>
      </c>
      <c r="D274" s="210" t="s">
        <v>3767</v>
      </c>
      <c r="E274" s="210" t="s">
        <v>1776</v>
      </c>
      <c r="F274" s="210" t="s">
        <v>1038</v>
      </c>
      <c r="G274" s="210" t="s">
        <v>3768</v>
      </c>
      <c r="H274" s="210" t="s">
        <v>3769</v>
      </c>
      <c r="I274" s="210" t="s">
        <v>3770</v>
      </c>
      <c r="J274" s="210" t="s">
        <v>3771</v>
      </c>
      <c r="K274" s="210" t="s">
        <v>109</v>
      </c>
      <c r="L274" s="210" t="s">
        <v>3778</v>
      </c>
      <c r="M274" s="210" t="s">
        <v>1091</v>
      </c>
      <c r="N274" s="210" t="str">
        <f t="shared" si="4"/>
        <v>LFLmpBlst-T8-48in-32w-2g+El-IS-HLO(31w)</v>
      </c>
      <c r="O274" s="210" t="s">
        <v>109</v>
      </c>
      <c r="P274" s="210" t="s">
        <v>109</v>
      </c>
      <c r="Q274" s="210" t="s">
        <v>109</v>
      </c>
      <c r="R274" s="210" t="s">
        <v>109</v>
      </c>
      <c r="S274" s="210" t="s">
        <v>3772</v>
      </c>
      <c r="T274" s="210"/>
      <c r="U274" s="210"/>
      <c r="V274" s="210">
        <f>VLOOKUP(C274,LF_LmpBlst!$A$8:$BF$736,58,FALSE)</f>
        <v>12.66</v>
      </c>
      <c r="W274" s="210"/>
      <c r="X274" s="210"/>
      <c r="Y274" s="210" t="s">
        <v>3773</v>
      </c>
      <c r="Z274" s="210" t="s">
        <v>3779</v>
      </c>
      <c r="AA274" s="210" t="s">
        <v>109</v>
      </c>
      <c r="AB274" s="210">
        <v>0</v>
      </c>
      <c r="AC274" s="204">
        <v>42005</v>
      </c>
      <c r="AD274" s="210"/>
      <c r="AE274" s="210" t="s">
        <v>3775</v>
      </c>
      <c r="AF274" s="210" t="s">
        <v>3776</v>
      </c>
      <c r="AG274" s="210" t="s">
        <v>3777</v>
      </c>
      <c r="AH274" s="210">
        <v>0</v>
      </c>
    </row>
    <row r="275" spans="1:34">
      <c r="A275" s="129"/>
      <c r="B275" s="210" t="s">
        <v>109</v>
      </c>
      <c r="C275" s="210" t="s">
        <v>3240</v>
      </c>
      <c r="D275" s="210" t="s">
        <v>3767</v>
      </c>
      <c r="E275" s="210" t="s">
        <v>1776</v>
      </c>
      <c r="F275" s="210" t="s">
        <v>1038</v>
      </c>
      <c r="G275" s="210" t="s">
        <v>3768</v>
      </c>
      <c r="H275" s="210" t="s">
        <v>3769</v>
      </c>
      <c r="I275" s="210" t="s">
        <v>3770</v>
      </c>
      <c r="J275" s="210" t="s">
        <v>3771</v>
      </c>
      <c r="K275" s="210" t="s">
        <v>109</v>
      </c>
      <c r="L275" s="210" t="s">
        <v>3778</v>
      </c>
      <c r="M275" s="210" t="s">
        <v>1091</v>
      </c>
      <c r="N275" s="210" t="str">
        <f t="shared" si="4"/>
        <v>LFLmpBlst-T8-48in-32w-2g+El-IS-HLO(33w)</v>
      </c>
      <c r="O275" s="210" t="s">
        <v>109</v>
      </c>
      <c r="P275" s="210" t="s">
        <v>109</v>
      </c>
      <c r="Q275" s="210" t="s">
        <v>109</v>
      </c>
      <c r="R275" s="210" t="s">
        <v>109</v>
      </c>
      <c r="S275" s="210" t="s">
        <v>3772</v>
      </c>
      <c r="T275" s="210"/>
      <c r="U275" s="210"/>
      <c r="V275" s="210">
        <f>VLOOKUP(C275,LF_LmpBlst!$A$8:$BF$736,58,FALSE)</f>
        <v>14.71</v>
      </c>
      <c r="W275" s="210"/>
      <c r="X275" s="210"/>
      <c r="Y275" s="210" t="s">
        <v>3773</v>
      </c>
      <c r="Z275" s="210" t="s">
        <v>3779</v>
      </c>
      <c r="AA275" s="210" t="s">
        <v>109</v>
      </c>
      <c r="AB275" s="210">
        <v>0</v>
      </c>
      <c r="AC275" s="204">
        <v>42005</v>
      </c>
      <c r="AD275" s="210"/>
      <c r="AE275" s="210" t="s">
        <v>3775</v>
      </c>
      <c r="AF275" s="210" t="s">
        <v>3776</v>
      </c>
      <c r="AG275" s="210" t="s">
        <v>3777</v>
      </c>
      <c r="AH275" s="210">
        <v>0</v>
      </c>
    </row>
    <row r="276" spans="1:34">
      <c r="A276" s="129"/>
      <c r="B276" s="210" t="s">
        <v>109</v>
      </c>
      <c r="C276" s="210" t="s">
        <v>3243</v>
      </c>
      <c r="D276" s="210" t="s">
        <v>3767</v>
      </c>
      <c r="E276" s="210" t="s">
        <v>1776</v>
      </c>
      <c r="F276" s="210" t="s">
        <v>1038</v>
      </c>
      <c r="G276" s="210" t="s">
        <v>3768</v>
      </c>
      <c r="H276" s="210" t="s">
        <v>3769</v>
      </c>
      <c r="I276" s="210" t="s">
        <v>3770</v>
      </c>
      <c r="J276" s="210" t="s">
        <v>3771</v>
      </c>
      <c r="K276" s="210" t="s">
        <v>109</v>
      </c>
      <c r="L276" s="210" t="s">
        <v>3778</v>
      </c>
      <c r="M276" s="210" t="s">
        <v>1091</v>
      </c>
      <c r="N276" s="210" t="str">
        <f t="shared" si="4"/>
        <v>LFLmpBlst-T8-48in-32w-2g+El-IS-HLO(36w)</v>
      </c>
      <c r="O276" s="210" t="s">
        <v>109</v>
      </c>
      <c r="P276" s="210" t="s">
        <v>109</v>
      </c>
      <c r="Q276" s="210" t="s">
        <v>109</v>
      </c>
      <c r="R276" s="210" t="s">
        <v>109</v>
      </c>
      <c r="S276" s="210" t="s">
        <v>3772</v>
      </c>
      <c r="T276" s="210"/>
      <c r="U276" s="210"/>
      <c r="V276" s="210">
        <f>VLOOKUP(C276,LF_LmpBlst!$A$8:$BF$736,58,FALSE)</f>
        <v>20.6</v>
      </c>
      <c r="W276" s="210"/>
      <c r="X276" s="210"/>
      <c r="Y276" s="210" t="s">
        <v>3773</v>
      </c>
      <c r="Z276" s="210" t="s">
        <v>3779</v>
      </c>
      <c r="AA276" s="210" t="s">
        <v>109</v>
      </c>
      <c r="AB276" s="210">
        <v>0</v>
      </c>
      <c r="AC276" s="204">
        <v>42005</v>
      </c>
      <c r="AD276" s="210"/>
      <c r="AE276" s="210" t="s">
        <v>3775</v>
      </c>
      <c r="AF276" s="210" t="s">
        <v>3776</v>
      </c>
      <c r="AG276" s="210" t="s">
        <v>3777</v>
      </c>
      <c r="AH276" s="210">
        <v>0</v>
      </c>
    </row>
    <row r="277" spans="1:34">
      <c r="A277" s="129"/>
      <c r="B277" s="210" t="s">
        <v>109</v>
      </c>
      <c r="C277" s="210" t="s">
        <v>3246</v>
      </c>
      <c r="D277" s="210" t="s">
        <v>3767</v>
      </c>
      <c r="E277" s="210" t="s">
        <v>1776</v>
      </c>
      <c r="F277" s="210" t="s">
        <v>1038</v>
      </c>
      <c r="G277" s="210" t="s">
        <v>3768</v>
      </c>
      <c r="H277" s="210" t="s">
        <v>3769</v>
      </c>
      <c r="I277" s="210" t="s">
        <v>3770</v>
      </c>
      <c r="J277" s="210" t="s">
        <v>3771</v>
      </c>
      <c r="K277" s="210" t="s">
        <v>109</v>
      </c>
      <c r="L277" s="210" t="s">
        <v>3778</v>
      </c>
      <c r="M277" s="210" t="s">
        <v>1091</v>
      </c>
      <c r="N277" s="210" t="str">
        <f t="shared" si="4"/>
        <v>LFLmpBlst-T8-48in-32w-2g+El-IS-HLO(65w)</v>
      </c>
      <c r="O277" s="210" t="s">
        <v>109</v>
      </c>
      <c r="P277" s="210" t="s">
        <v>109</v>
      </c>
      <c r="Q277" s="210" t="s">
        <v>109</v>
      </c>
      <c r="R277" s="210" t="s">
        <v>109</v>
      </c>
      <c r="S277" s="210" t="s">
        <v>3772</v>
      </c>
      <c r="T277" s="210"/>
      <c r="U277" s="210"/>
      <c r="V277" s="210">
        <f>VLOOKUP(C277,LF_LmpBlst!$A$8:$BF$736,58,FALSE)</f>
        <v>29.42</v>
      </c>
      <c r="W277" s="210"/>
      <c r="X277" s="210"/>
      <c r="Y277" s="210" t="s">
        <v>3773</v>
      </c>
      <c r="Z277" s="210" t="s">
        <v>3779</v>
      </c>
      <c r="AA277" s="210" t="s">
        <v>109</v>
      </c>
      <c r="AB277" s="210">
        <v>0</v>
      </c>
      <c r="AC277" s="204">
        <v>42005</v>
      </c>
      <c r="AD277" s="210"/>
      <c r="AE277" s="210" t="s">
        <v>3775</v>
      </c>
      <c r="AF277" s="210" t="s">
        <v>3776</v>
      </c>
      <c r="AG277" s="210" t="s">
        <v>3777</v>
      </c>
      <c r="AH277" s="210">
        <v>0</v>
      </c>
    </row>
    <row r="278" spans="1:34">
      <c r="A278" s="129"/>
      <c r="B278" s="210" t="s">
        <v>109</v>
      </c>
      <c r="C278" s="210" t="s">
        <v>3249</v>
      </c>
      <c r="D278" s="210" t="s">
        <v>3767</v>
      </c>
      <c r="E278" s="210" t="s">
        <v>1776</v>
      </c>
      <c r="F278" s="210" t="s">
        <v>1038</v>
      </c>
      <c r="G278" s="210" t="s">
        <v>3768</v>
      </c>
      <c r="H278" s="210" t="s">
        <v>3769</v>
      </c>
      <c r="I278" s="210" t="s">
        <v>3770</v>
      </c>
      <c r="J278" s="210" t="s">
        <v>3771</v>
      </c>
      <c r="K278" s="210" t="s">
        <v>109</v>
      </c>
      <c r="L278" s="210" t="s">
        <v>3778</v>
      </c>
      <c r="M278" s="210" t="s">
        <v>1091</v>
      </c>
      <c r="N278" s="210" t="str">
        <f t="shared" si="4"/>
        <v>LFLmpBlst-T8-48in-32w-2g+El-IS-HLO(68w)</v>
      </c>
      <c r="O278" s="210" t="s">
        <v>109</v>
      </c>
      <c r="P278" s="210" t="s">
        <v>109</v>
      </c>
      <c r="Q278" s="210" t="s">
        <v>109</v>
      </c>
      <c r="R278" s="210" t="s">
        <v>109</v>
      </c>
      <c r="S278" s="210" t="s">
        <v>3772</v>
      </c>
      <c r="T278" s="210"/>
      <c r="U278" s="210"/>
      <c r="V278" s="210">
        <f>VLOOKUP(C278,LF_LmpBlst!$A$8:$BF$736,58,FALSE)</f>
        <v>29.42</v>
      </c>
      <c r="W278" s="210"/>
      <c r="X278" s="210"/>
      <c r="Y278" s="210" t="s">
        <v>3773</v>
      </c>
      <c r="Z278" s="210" t="s">
        <v>3779</v>
      </c>
      <c r="AA278" s="210" t="s">
        <v>109</v>
      </c>
      <c r="AB278" s="210">
        <v>0</v>
      </c>
      <c r="AC278" s="204">
        <v>42005</v>
      </c>
      <c r="AD278" s="210"/>
      <c r="AE278" s="210" t="s">
        <v>3775</v>
      </c>
      <c r="AF278" s="210" t="s">
        <v>3776</v>
      </c>
      <c r="AG278" s="210" t="s">
        <v>3777</v>
      </c>
      <c r="AH278" s="210">
        <v>0</v>
      </c>
    </row>
    <row r="279" spans="1:34">
      <c r="A279" s="129"/>
      <c r="B279" s="210" t="s">
        <v>109</v>
      </c>
      <c r="C279" s="210" t="s">
        <v>3251</v>
      </c>
      <c r="D279" s="210" t="s">
        <v>3767</v>
      </c>
      <c r="E279" s="210" t="s">
        <v>1776</v>
      </c>
      <c r="F279" s="210" t="s">
        <v>1038</v>
      </c>
      <c r="G279" s="210" t="s">
        <v>3768</v>
      </c>
      <c r="H279" s="210" t="s">
        <v>3769</v>
      </c>
      <c r="I279" s="210" t="s">
        <v>3770</v>
      </c>
      <c r="J279" s="210" t="s">
        <v>3771</v>
      </c>
      <c r="K279" s="210" t="s">
        <v>109</v>
      </c>
      <c r="L279" s="210" t="s">
        <v>3778</v>
      </c>
      <c r="M279" s="210" t="s">
        <v>1091</v>
      </c>
      <c r="N279" s="210" t="str">
        <f t="shared" si="4"/>
        <v>LFLmpBlst-T8-48in-32w-2g+El-IS-HLO(93w)</v>
      </c>
      <c r="O279" s="210" t="s">
        <v>109</v>
      </c>
      <c r="P279" s="210" t="s">
        <v>109</v>
      </c>
      <c r="Q279" s="210" t="s">
        <v>109</v>
      </c>
      <c r="R279" s="210" t="s">
        <v>109</v>
      </c>
      <c r="S279" s="210" t="s">
        <v>3772</v>
      </c>
      <c r="T279" s="210"/>
      <c r="U279" s="210"/>
      <c r="V279" s="210">
        <f>VLOOKUP(C279,LF_LmpBlst!$A$8:$BF$736,58,FALSE)</f>
        <v>38.25</v>
      </c>
      <c r="W279" s="210"/>
      <c r="X279" s="210"/>
      <c r="Y279" s="210" t="s">
        <v>3773</v>
      </c>
      <c r="Z279" s="210" t="s">
        <v>3779</v>
      </c>
      <c r="AA279" s="210" t="s">
        <v>109</v>
      </c>
      <c r="AB279" s="210">
        <v>0</v>
      </c>
      <c r="AC279" s="204">
        <v>42005</v>
      </c>
      <c r="AD279" s="210"/>
      <c r="AE279" s="210" t="s">
        <v>3775</v>
      </c>
      <c r="AF279" s="210" t="s">
        <v>3776</v>
      </c>
      <c r="AG279" s="210" t="s">
        <v>3777</v>
      </c>
      <c r="AH279" s="210">
        <v>0</v>
      </c>
    </row>
    <row r="280" spans="1:34">
      <c r="A280" s="129"/>
      <c r="B280" s="210" t="s">
        <v>109</v>
      </c>
      <c r="C280" s="210" t="s">
        <v>3254</v>
      </c>
      <c r="D280" s="210" t="s">
        <v>3767</v>
      </c>
      <c r="E280" s="210" t="s">
        <v>1776</v>
      </c>
      <c r="F280" s="210" t="s">
        <v>1038</v>
      </c>
      <c r="G280" s="210" t="s">
        <v>3768</v>
      </c>
      <c r="H280" s="210" t="s">
        <v>3769</v>
      </c>
      <c r="I280" s="210" t="s">
        <v>3770</v>
      </c>
      <c r="J280" s="210" t="s">
        <v>3771</v>
      </c>
      <c r="K280" s="210" t="s">
        <v>109</v>
      </c>
      <c r="L280" s="210" t="s">
        <v>3778</v>
      </c>
      <c r="M280" s="210" t="s">
        <v>1091</v>
      </c>
      <c r="N280" s="210" t="str">
        <f t="shared" si="4"/>
        <v>LFLmpBlst-T8-48in-32w-2g+El-IS-NLO-1(30w)</v>
      </c>
      <c r="O280" s="210" t="s">
        <v>109</v>
      </c>
      <c r="P280" s="210" t="s">
        <v>109</v>
      </c>
      <c r="Q280" s="210" t="s">
        <v>109</v>
      </c>
      <c r="R280" s="210" t="s">
        <v>109</v>
      </c>
      <c r="S280" s="210" t="s">
        <v>3772</v>
      </c>
      <c r="T280" s="210"/>
      <c r="U280" s="210"/>
      <c r="V280" s="210">
        <f>VLOOKUP(C280,LF_LmpBlst!$A$8:$BF$736,58,FALSE)</f>
        <v>12.66</v>
      </c>
      <c r="W280" s="210"/>
      <c r="X280" s="210"/>
      <c r="Y280" s="210" t="s">
        <v>3773</v>
      </c>
      <c r="Z280" s="210" t="s">
        <v>3779</v>
      </c>
      <c r="AA280" s="210" t="s">
        <v>109</v>
      </c>
      <c r="AB280" s="210">
        <v>0</v>
      </c>
      <c r="AC280" s="204">
        <v>42005</v>
      </c>
      <c r="AD280" s="210"/>
      <c r="AE280" s="210" t="s">
        <v>3775</v>
      </c>
      <c r="AF280" s="210" t="s">
        <v>3776</v>
      </c>
      <c r="AG280" s="210" t="s">
        <v>3777</v>
      </c>
      <c r="AH280" s="210">
        <v>0</v>
      </c>
    </row>
    <row r="281" spans="1:34">
      <c r="A281" s="129"/>
      <c r="B281" s="210" t="s">
        <v>109</v>
      </c>
      <c r="C281" s="210" t="s">
        <v>3257</v>
      </c>
      <c r="D281" s="210" t="s">
        <v>3767</v>
      </c>
      <c r="E281" s="210" t="s">
        <v>1776</v>
      </c>
      <c r="F281" s="210" t="s">
        <v>1038</v>
      </c>
      <c r="G281" s="210" t="s">
        <v>3768</v>
      </c>
      <c r="H281" s="210" t="s">
        <v>3769</v>
      </c>
      <c r="I281" s="210" t="s">
        <v>3770</v>
      </c>
      <c r="J281" s="210" t="s">
        <v>3771</v>
      </c>
      <c r="K281" s="210" t="s">
        <v>109</v>
      </c>
      <c r="L281" s="210" t="s">
        <v>3778</v>
      </c>
      <c r="M281" s="210" t="s">
        <v>1091</v>
      </c>
      <c r="N281" s="210" t="str">
        <f t="shared" si="4"/>
        <v>LFLmpBlst-T8-48in-32w-2g+El-IS-NLO-2(30w)</v>
      </c>
      <c r="O281" s="210" t="s">
        <v>109</v>
      </c>
      <c r="P281" s="210" t="s">
        <v>109</v>
      </c>
      <c r="Q281" s="210" t="s">
        <v>109</v>
      </c>
      <c r="R281" s="210" t="s">
        <v>109</v>
      </c>
      <c r="S281" s="210" t="s">
        <v>3772</v>
      </c>
      <c r="T281" s="210"/>
      <c r="U281" s="210"/>
      <c r="V281" s="210">
        <f>VLOOKUP(C281,LF_LmpBlst!$A$8:$BF$736,58,FALSE)</f>
        <v>14.71</v>
      </c>
      <c r="W281" s="210"/>
      <c r="X281" s="210"/>
      <c r="Y281" s="210" t="s">
        <v>3773</v>
      </c>
      <c r="Z281" s="210" t="s">
        <v>3779</v>
      </c>
      <c r="AA281" s="210" t="s">
        <v>109</v>
      </c>
      <c r="AB281" s="210">
        <v>0</v>
      </c>
      <c r="AC281" s="204">
        <v>42005</v>
      </c>
      <c r="AD281" s="210"/>
      <c r="AE281" s="210" t="s">
        <v>3775</v>
      </c>
      <c r="AF281" s="210" t="s">
        <v>3776</v>
      </c>
      <c r="AG281" s="210" t="s">
        <v>3777</v>
      </c>
      <c r="AH281" s="210">
        <v>0</v>
      </c>
    </row>
    <row r="282" spans="1:34">
      <c r="A282" s="129"/>
      <c r="B282" s="210" t="s">
        <v>109</v>
      </c>
      <c r="C282" s="210" t="s">
        <v>3260</v>
      </c>
      <c r="D282" s="210" t="s">
        <v>3767</v>
      </c>
      <c r="E282" s="210" t="s">
        <v>1776</v>
      </c>
      <c r="F282" s="210" t="s">
        <v>1038</v>
      </c>
      <c r="G282" s="210" t="s">
        <v>3768</v>
      </c>
      <c r="H282" s="210" t="s">
        <v>3769</v>
      </c>
      <c r="I282" s="210" t="s">
        <v>3770</v>
      </c>
      <c r="J282" s="210" t="s">
        <v>3771</v>
      </c>
      <c r="K282" s="210" t="s">
        <v>109</v>
      </c>
      <c r="L282" s="210" t="s">
        <v>3778</v>
      </c>
      <c r="M282" s="210" t="s">
        <v>1091</v>
      </c>
      <c r="N282" s="210" t="str">
        <f t="shared" si="4"/>
        <v>LFLmpBlst-T8-48in-32w-2g+El-IS-NLO-Dim(59w)</v>
      </c>
      <c r="O282" s="210" t="s">
        <v>109</v>
      </c>
      <c r="P282" s="210" t="s">
        <v>109</v>
      </c>
      <c r="Q282" s="210" t="s">
        <v>109</v>
      </c>
      <c r="R282" s="210" t="s">
        <v>109</v>
      </c>
      <c r="S282" s="210" t="s">
        <v>3772</v>
      </c>
      <c r="T282" s="210"/>
      <c r="U282" s="210"/>
      <c r="V282" s="210">
        <f>VLOOKUP(C282,LF_LmpBlst!$A$8:$BF$736,58,FALSE)</f>
        <v>61.01</v>
      </c>
      <c r="W282" s="210"/>
      <c r="X282" s="210"/>
      <c r="Y282" s="210" t="s">
        <v>3773</v>
      </c>
      <c r="Z282" s="210" t="s">
        <v>3779</v>
      </c>
      <c r="AA282" s="210" t="s">
        <v>109</v>
      </c>
      <c r="AB282" s="210">
        <v>0</v>
      </c>
      <c r="AC282" s="204">
        <v>42005</v>
      </c>
      <c r="AD282" s="210"/>
      <c r="AE282" s="210" t="s">
        <v>3775</v>
      </c>
      <c r="AF282" s="210" t="s">
        <v>3776</v>
      </c>
      <c r="AG282" s="210" t="s">
        <v>3777</v>
      </c>
      <c r="AH282" s="210">
        <v>0</v>
      </c>
    </row>
    <row r="283" spans="1:34">
      <c r="A283" s="129"/>
      <c r="B283" s="210" t="s">
        <v>109</v>
      </c>
      <c r="C283" s="210" t="s">
        <v>3262</v>
      </c>
      <c r="D283" s="210" t="s">
        <v>3767</v>
      </c>
      <c r="E283" s="210" t="s">
        <v>1776</v>
      </c>
      <c r="F283" s="210" t="s">
        <v>1038</v>
      </c>
      <c r="G283" s="210" t="s">
        <v>3768</v>
      </c>
      <c r="H283" s="210" t="s">
        <v>3769</v>
      </c>
      <c r="I283" s="210" t="s">
        <v>3770</v>
      </c>
      <c r="J283" s="210" t="s">
        <v>3771</v>
      </c>
      <c r="K283" s="210" t="s">
        <v>109</v>
      </c>
      <c r="L283" s="210" t="s">
        <v>3778</v>
      </c>
      <c r="M283" s="210" t="s">
        <v>1091</v>
      </c>
      <c r="N283" s="210" t="str">
        <f t="shared" si="4"/>
        <v>LFLmpBlst-T8-48in-32w-2g+El-IS-NLO-Dim(70w)</v>
      </c>
      <c r="O283" s="210" t="s">
        <v>109</v>
      </c>
      <c r="P283" s="210" t="s">
        <v>109</v>
      </c>
      <c r="Q283" s="210" t="s">
        <v>109</v>
      </c>
      <c r="R283" s="210" t="s">
        <v>109</v>
      </c>
      <c r="S283" s="210" t="s">
        <v>3772</v>
      </c>
      <c r="T283" s="210"/>
      <c r="U283" s="210"/>
      <c r="V283" s="210">
        <f>VLOOKUP(C283,LF_LmpBlst!$A$8:$BF$736,58,FALSE)</f>
        <v>61.01</v>
      </c>
      <c r="W283" s="210"/>
      <c r="X283" s="210"/>
      <c r="Y283" s="210" t="s">
        <v>3773</v>
      </c>
      <c r="Z283" s="210" t="s">
        <v>3779</v>
      </c>
      <c r="AA283" s="210" t="s">
        <v>109</v>
      </c>
      <c r="AB283" s="210">
        <v>0</v>
      </c>
      <c r="AC283" s="204">
        <v>42005</v>
      </c>
      <c r="AD283" s="210"/>
      <c r="AE283" s="210" t="s">
        <v>3775</v>
      </c>
      <c r="AF283" s="210" t="s">
        <v>3776</v>
      </c>
      <c r="AG283" s="210" t="s">
        <v>3777</v>
      </c>
      <c r="AH283" s="210">
        <v>0</v>
      </c>
    </row>
    <row r="284" spans="1:34">
      <c r="A284" s="129"/>
      <c r="B284" s="210" t="s">
        <v>109</v>
      </c>
      <c r="C284" s="210" t="s">
        <v>3264</v>
      </c>
      <c r="D284" s="210" t="s">
        <v>3767</v>
      </c>
      <c r="E284" s="210" t="s">
        <v>1776</v>
      </c>
      <c r="F284" s="210" t="s">
        <v>1038</v>
      </c>
      <c r="G284" s="210" t="s">
        <v>3768</v>
      </c>
      <c r="H284" s="210" t="s">
        <v>3769</v>
      </c>
      <c r="I284" s="210" t="s">
        <v>3770</v>
      </c>
      <c r="J284" s="210" t="s">
        <v>3771</v>
      </c>
      <c r="K284" s="210" t="s">
        <v>109</v>
      </c>
      <c r="L284" s="210" t="s">
        <v>3778</v>
      </c>
      <c r="M284" s="210" t="s">
        <v>1091</v>
      </c>
      <c r="N284" s="210" t="str">
        <f t="shared" si="4"/>
        <v>LFLmpBlst-T8-48in-32w-2g+El-IS-NLO(112w)</v>
      </c>
      <c r="O284" s="210" t="s">
        <v>109</v>
      </c>
      <c r="P284" s="210" t="s">
        <v>109</v>
      </c>
      <c r="Q284" s="210" t="s">
        <v>109</v>
      </c>
      <c r="R284" s="210" t="s">
        <v>109</v>
      </c>
      <c r="S284" s="210" t="s">
        <v>3772</v>
      </c>
      <c r="T284" s="210"/>
      <c r="U284" s="210"/>
      <c r="V284" s="210">
        <f>VLOOKUP(C284,LF_LmpBlst!$A$8:$BF$736,58,FALSE)</f>
        <v>47.07</v>
      </c>
      <c r="W284" s="210"/>
      <c r="X284" s="210"/>
      <c r="Y284" s="210" t="s">
        <v>3773</v>
      </c>
      <c r="Z284" s="210" t="s">
        <v>3779</v>
      </c>
      <c r="AA284" s="210" t="s">
        <v>109</v>
      </c>
      <c r="AB284" s="210">
        <v>0</v>
      </c>
      <c r="AC284" s="204">
        <v>42005</v>
      </c>
      <c r="AD284" s="210"/>
      <c r="AE284" s="210" t="s">
        <v>3775</v>
      </c>
      <c r="AF284" s="210" t="s">
        <v>3776</v>
      </c>
      <c r="AG284" s="210" t="s">
        <v>3777</v>
      </c>
      <c r="AH284" s="210">
        <v>0</v>
      </c>
    </row>
    <row r="285" spans="1:34">
      <c r="A285" s="129"/>
      <c r="B285" s="210" t="s">
        <v>109</v>
      </c>
      <c r="C285" s="210" t="s">
        <v>3267</v>
      </c>
      <c r="D285" s="210" t="s">
        <v>3767</v>
      </c>
      <c r="E285" s="210" t="s">
        <v>1776</v>
      </c>
      <c r="F285" s="210" t="s">
        <v>1038</v>
      </c>
      <c r="G285" s="210" t="s">
        <v>3768</v>
      </c>
      <c r="H285" s="210" t="s">
        <v>3769</v>
      </c>
      <c r="I285" s="210" t="s">
        <v>3770</v>
      </c>
      <c r="J285" s="210" t="s">
        <v>3771</v>
      </c>
      <c r="K285" s="210" t="s">
        <v>109</v>
      </c>
      <c r="L285" s="210" t="s">
        <v>3778</v>
      </c>
      <c r="M285" s="210" t="s">
        <v>1091</v>
      </c>
      <c r="N285" s="210" t="str">
        <f t="shared" si="4"/>
        <v>LFLmpBlst-T8-48in-32w-2g+El-IS-NLO(118w)</v>
      </c>
      <c r="O285" s="210" t="s">
        <v>109</v>
      </c>
      <c r="P285" s="210" t="s">
        <v>109</v>
      </c>
      <c r="Q285" s="210" t="s">
        <v>109</v>
      </c>
      <c r="R285" s="210" t="s">
        <v>109</v>
      </c>
      <c r="S285" s="210" t="s">
        <v>3772</v>
      </c>
      <c r="T285" s="210"/>
      <c r="U285" s="210"/>
      <c r="V285" s="210">
        <f>VLOOKUP(C285,LF_LmpBlst!$A$8:$BF$736,58,FALSE)</f>
        <v>58.85</v>
      </c>
      <c r="W285" s="210"/>
      <c r="X285" s="210"/>
      <c r="Y285" s="210" t="s">
        <v>3773</v>
      </c>
      <c r="Z285" s="210" t="s">
        <v>3779</v>
      </c>
      <c r="AA285" s="210" t="s">
        <v>109</v>
      </c>
      <c r="AB285" s="210">
        <v>0</v>
      </c>
      <c r="AC285" s="204">
        <v>42005</v>
      </c>
      <c r="AD285" s="210"/>
      <c r="AE285" s="210" t="s">
        <v>3775</v>
      </c>
      <c r="AF285" s="210" t="s">
        <v>3776</v>
      </c>
      <c r="AG285" s="210" t="s">
        <v>3777</v>
      </c>
      <c r="AH285" s="210">
        <v>0</v>
      </c>
    </row>
    <row r="286" spans="1:34">
      <c r="A286" s="129"/>
      <c r="B286" s="210" t="s">
        <v>109</v>
      </c>
      <c r="C286" s="210" t="s">
        <v>3270</v>
      </c>
      <c r="D286" s="210" t="s">
        <v>3767</v>
      </c>
      <c r="E286" s="210" t="s">
        <v>1776</v>
      </c>
      <c r="F286" s="210" t="s">
        <v>1038</v>
      </c>
      <c r="G286" s="210" t="s">
        <v>3768</v>
      </c>
      <c r="H286" s="210" t="s">
        <v>3769</v>
      </c>
      <c r="I286" s="210" t="s">
        <v>3770</v>
      </c>
      <c r="J286" s="210" t="s">
        <v>3771</v>
      </c>
      <c r="K286" s="210" t="s">
        <v>109</v>
      </c>
      <c r="L286" s="210" t="s">
        <v>3778</v>
      </c>
      <c r="M286" s="210" t="s">
        <v>1091</v>
      </c>
      <c r="N286" s="210" t="str">
        <f t="shared" si="4"/>
        <v>LFLmpBlst-T8-48in-32w-2g+El-IS-NLO(148w)</v>
      </c>
      <c r="O286" s="210" t="s">
        <v>109</v>
      </c>
      <c r="P286" s="210" t="s">
        <v>109</v>
      </c>
      <c r="Q286" s="210" t="s">
        <v>109</v>
      </c>
      <c r="R286" s="210" t="s">
        <v>109</v>
      </c>
      <c r="S286" s="210" t="s">
        <v>3772</v>
      </c>
      <c r="T286" s="210"/>
      <c r="U286" s="210"/>
      <c r="V286" s="210">
        <f>VLOOKUP(C286,LF_LmpBlst!$A$8:$BF$736,58,FALSE)</f>
        <v>67.67</v>
      </c>
      <c r="W286" s="210"/>
      <c r="X286" s="210"/>
      <c r="Y286" s="210" t="s">
        <v>3773</v>
      </c>
      <c r="Z286" s="210" t="s">
        <v>3779</v>
      </c>
      <c r="AA286" s="210" t="s">
        <v>109</v>
      </c>
      <c r="AB286" s="210">
        <v>0</v>
      </c>
      <c r="AC286" s="204">
        <v>42005</v>
      </c>
      <c r="AD286" s="210"/>
      <c r="AE286" s="210" t="s">
        <v>3775</v>
      </c>
      <c r="AF286" s="210" t="s">
        <v>3776</v>
      </c>
      <c r="AG286" s="210" t="s">
        <v>3777</v>
      </c>
      <c r="AH286" s="210">
        <v>0</v>
      </c>
    </row>
    <row r="287" spans="1:34">
      <c r="A287" s="129"/>
      <c r="B287" s="210" t="s">
        <v>109</v>
      </c>
      <c r="C287" s="210" t="s">
        <v>3273</v>
      </c>
      <c r="D287" s="210" t="s">
        <v>3767</v>
      </c>
      <c r="E287" s="210" t="s">
        <v>1776</v>
      </c>
      <c r="F287" s="210" t="s">
        <v>1038</v>
      </c>
      <c r="G287" s="210" t="s">
        <v>3768</v>
      </c>
      <c r="H287" s="210" t="s">
        <v>3769</v>
      </c>
      <c r="I287" s="210" t="s">
        <v>3770</v>
      </c>
      <c r="J287" s="210" t="s">
        <v>3771</v>
      </c>
      <c r="K287" s="210" t="s">
        <v>109</v>
      </c>
      <c r="L287" s="210" t="s">
        <v>3778</v>
      </c>
      <c r="M287" s="210" t="s">
        <v>1091</v>
      </c>
      <c r="N287" s="210" t="str">
        <f t="shared" si="4"/>
        <v>LFLmpBlst-T8-48in-32w-2g+El-IS-NLO(175w)</v>
      </c>
      <c r="O287" s="210" t="s">
        <v>109</v>
      </c>
      <c r="P287" s="210" t="s">
        <v>109</v>
      </c>
      <c r="Q287" s="210" t="s">
        <v>109</v>
      </c>
      <c r="R287" s="210" t="s">
        <v>109</v>
      </c>
      <c r="S287" s="210" t="s">
        <v>3772</v>
      </c>
      <c r="T287" s="210"/>
      <c r="U287" s="210"/>
      <c r="V287" s="210">
        <f>VLOOKUP(C287,LF_LmpBlst!$A$8:$BF$736,58,FALSE)</f>
        <v>76.489999999999995</v>
      </c>
      <c r="W287" s="210"/>
      <c r="X287" s="210"/>
      <c r="Y287" s="210" t="s">
        <v>3773</v>
      </c>
      <c r="Z287" s="210" t="s">
        <v>3779</v>
      </c>
      <c r="AA287" s="210" t="s">
        <v>109</v>
      </c>
      <c r="AB287" s="210">
        <v>0</v>
      </c>
      <c r="AC287" s="204">
        <v>42005</v>
      </c>
      <c r="AD287" s="210"/>
      <c r="AE287" s="210" t="s">
        <v>3775</v>
      </c>
      <c r="AF287" s="210" t="s">
        <v>3776</v>
      </c>
      <c r="AG287" s="210" t="s">
        <v>3777</v>
      </c>
      <c r="AH287" s="210">
        <v>0</v>
      </c>
    </row>
    <row r="288" spans="1:34">
      <c r="A288" s="129"/>
      <c r="B288" s="210" t="s">
        <v>109</v>
      </c>
      <c r="C288" s="210" t="s">
        <v>3276</v>
      </c>
      <c r="D288" s="210" t="s">
        <v>3767</v>
      </c>
      <c r="E288" s="210" t="s">
        <v>1776</v>
      </c>
      <c r="F288" s="210" t="s">
        <v>1038</v>
      </c>
      <c r="G288" s="210" t="s">
        <v>3768</v>
      </c>
      <c r="H288" s="210" t="s">
        <v>3769</v>
      </c>
      <c r="I288" s="210" t="s">
        <v>3770</v>
      </c>
      <c r="J288" s="210" t="s">
        <v>3771</v>
      </c>
      <c r="K288" s="210" t="s">
        <v>109</v>
      </c>
      <c r="L288" s="210" t="s">
        <v>3778</v>
      </c>
      <c r="M288" s="210" t="s">
        <v>1091</v>
      </c>
      <c r="N288" s="210" t="str">
        <f t="shared" si="4"/>
        <v>LFLmpBlst-T8-48in-32w-2g+El-IS-NLO(224w)</v>
      </c>
      <c r="O288" s="210" t="s">
        <v>109</v>
      </c>
      <c r="P288" s="210" t="s">
        <v>109</v>
      </c>
      <c r="Q288" s="210" t="s">
        <v>109</v>
      </c>
      <c r="R288" s="210" t="s">
        <v>109</v>
      </c>
      <c r="S288" s="210" t="s">
        <v>3772</v>
      </c>
      <c r="T288" s="210"/>
      <c r="U288" s="210"/>
      <c r="V288" s="210">
        <f>VLOOKUP(C288,LF_LmpBlst!$A$8:$BF$736,58,FALSE)</f>
        <v>94.14</v>
      </c>
      <c r="W288" s="210"/>
      <c r="X288" s="210"/>
      <c r="Y288" s="210" t="s">
        <v>3773</v>
      </c>
      <c r="Z288" s="210" t="s">
        <v>3779</v>
      </c>
      <c r="AA288" s="210" t="s">
        <v>109</v>
      </c>
      <c r="AB288" s="210">
        <v>0</v>
      </c>
      <c r="AC288" s="204">
        <v>42005</v>
      </c>
      <c r="AD288" s="210"/>
      <c r="AE288" s="210" t="s">
        <v>3775</v>
      </c>
      <c r="AF288" s="210" t="s">
        <v>3776</v>
      </c>
      <c r="AG288" s="210" t="s">
        <v>3777</v>
      </c>
      <c r="AH288" s="210">
        <v>0</v>
      </c>
    </row>
    <row r="289" spans="1:34">
      <c r="A289" s="129"/>
      <c r="B289" s="210" t="s">
        <v>109</v>
      </c>
      <c r="C289" s="210" t="s">
        <v>3279</v>
      </c>
      <c r="D289" s="210" t="s">
        <v>3767</v>
      </c>
      <c r="E289" s="210" t="s">
        <v>1776</v>
      </c>
      <c r="F289" s="210" t="s">
        <v>1038</v>
      </c>
      <c r="G289" s="210" t="s">
        <v>3768</v>
      </c>
      <c r="H289" s="210" t="s">
        <v>3769</v>
      </c>
      <c r="I289" s="210" t="s">
        <v>3770</v>
      </c>
      <c r="J289" s="210" t="s">
        <v>3771</v>
      </c>
      <c r="K289" s="210" t="s">
        <v>109</v>
      </c>
      <c r="L289" s="210" t="s">
        <v>3778</v>
      </c>
      <c r="M289" s="210" t="s">
        <v>1091</v>
      </c>
      <c r="N289" s="210" t="str">
        <f t="shared" si="4"/>
        <v>LFLmpBlst-T8-48in-32w-2g+El-IS-NLO(28w)</v>
      </c>
      <c r="O289" s="210" t="s">
        <v>109</v>
      </c>
      <c r="P289" s="210" t="s">
        <v>109</v>
      </c>
      <c r="Q289" s="210" t="s">
        <v>109</v>
      </c>
      <c r="R289" s="210" t="s">
        <v>109</v>
      </c>
      <c r="S289" s="210" t="s">
        <v>3772</v>
      </c>
      <c r="T289" s="210"/>
      <c r="U289" s="210"/>
      <c r="V289" s="210">
        <f>VLOOKUP(C289,LF_LmpBlst!$A$8:$BF$736,58,FALSE)</f>
        <v>11.77</v>
      </c>
      <c r="W289" s="210"/>
      <c r="X289" s="210"/>
      <c r="Y289" s="210" t="s">
        <v>3773</v>
      </c>
      <c r="Z289" s="210" t="s">
        <v>3779</v>
      </c>
      <c r="AA289" s="210" t="s">
        <v>109</v>
      </c>
      <c r="AB289" s="210">
        <v>0</v>
      </c>
      <c r="AC289" s="204">
        <v>42005</v>
      </c>
      <c r="AD289" s="210"/>
      <c r="AE289" s="210" t="s">
        <v>3775</v>
      </c>
      <c r="AF289" s="210" t="s">
        <v>3776</v>
      </c>
      <c r="AG289" s="210" t="s">
        <v>3777</v>
      </c>
      <c r="AH289" s="210">
        <v>0</v>
      </c>
    </row>
    <row r="290" spans="1:34">
      <c r="A290" s="129"/>
      <c r="B290" s="210" t="s">
        <v>109</v>
      </c>
      <c r="C290" s="210" t="s">
        <v>3282</v>
      </c>
      <c r="D290" s="210" t="s">
        <v>3767</v>
      </c>
      <c r="E290" s="210" t="s">
        <v>1776</v>
      </c>
      <c r="F290" s="210" t="s">
        <v>1038</v>
      </c>
      <c r="G290" s="210" t="s">
        <v>3768</v>
      </c>
      <c r="H290" s="210" t="s">
        <v>3769</v>
      </c>
      <c r="I290" s="210" t="s">
        <v>3770</v>
      </c>
      <c r="J290" s="210" t="s">
        <v>3771</v>
      </c>
      <c r="K290" s="210" t="s">
        <v>109</v>
      </c>
      <c r="L290" s="210" t="s">
        <v>3778</v>
      </c>
      <c r="M290" s="210" t="s">
        <v>1091</v>
      </c>
      <c r="N290" s="210" t="str">
        <f t="shared" si="4"/>
        <v>LFLmpBlst-T8-48in-32w-2g+El-IS-NLO(31w)</v>
      </c>
      <c r="O290" s="210" t="s">
        <v>109</v>
      </c>
      <c r="P290" s="210" t="s">
        <v>109</v>
      </c>
      <c r="Q290" s="210" t="s">
        <v>109</v>
      </c>
      <c r="R290" s="210" t="s">
        <v>109</v>
      </c>
      <c r="S290" s="210" t="s">
        <v>3772</v>
      </c>
      <c r="T290" s="210"/>
      <c r="U290" s="210"/>
      <c r="V290" s="210">
        <f>VLOOKUP(C290,LF_LmpBlst!$A$8:$BF$736,58,FALSE)</f>
        <v>20.6</v>
      </c>
      <c r="W290" s="210"/>
      <c r="X290" s="210"/>
      <c r="Y290" s="210" t="s">
        <v>3773</v>
      </c>
      <c r="Z290" s="210" t="s">
        <v>3779</v>
      </c>
      <c r="AA290" s="210" t="s">
        <v>109</v>
      </c>
      <c r="AB290" s="210">
        <v>0</v>
      </c>
      <c r="AC290" s="204">
        <v>42005</v>
      </c>
      <c r="AD290" s="210"/>
      <c r="AE290" s="210" t="s">
        <v>3775</v>
      </c>
      <c r="AF290" s="210" t="s">
        <v>3776</v>
      </c>
      <c r="AG290" s="210" t="s">
        <v>3777</v>
      </c>
      <c r="AH290" s="210">
        <v>0</v>
      </c>
    </row>
    <row r="291" spans="1:34">
      <c r="A291" s="129"/>
      <c r="B291" s="210" t="s">
        <v>109</v>
      </c>
      <c r="C291" s="210" t="s">
        <v>3285</v>
      </c>
      <c r="D291" s="210" t="s">
        <v>3767</v>
      </c>
      <c r="E291" s="210" t="s">
        <v>1776</v>
      </c>
      <c r="F291" s="210" t="s">
        <v>1038</v>
      </c>
      <c r="G291" s="210" t="s">
        <v>3768</v>
      </c>
      <c r="H291" s="210" t="s">
        <v>3769</v>
      </c>
      <c r="I291" s="210" t="s">
        <v>3770</v>
      </c>
      <c r="J291" s="210" t="s">
        <v>3771</v>
      </c>
      <c r="K291" s="210" t="s">
        <v>109</v>
      </c>
      <c r="L291" s="210" t="s">
        <v>3778</v>
      </c>
      <c r="M291" s="210" t="s">
        <v>1091</v>
      </c>
      <c r="N291" s="210" t="str">
        <f t="shared" si="4"/>
        <v>LFLmpBlst-T8-48in-32w-2g+El-IS-NLO(32w)</v>
      </c>
      <c r="O291" s="210" t="s">
        <v>109</v>
      </c>
      <c r="P291" s="210" t="s">
        <v>109</v>
      </c>
      <c r="Q291" s="210" t="s">
        <v>109</v>
      </c>
      <c r="R291" s="210" t="s">
        <v>109</v>
      </c>
      <c r="S291" s="210" t="s">
        <v>3772</v>
      </c>
      <c r="T291" s="210"/>
      <c r="U291" s="210"/>
      <c r="V291" s="210">
        <f>VLOOKUP(C291,LF_LmpBlst!$A$8:$BF$736,58,FALSE)</f>
        <v>20.6</v>
      </c>
      <c r="W291" s="210"/>
      <c r="X291" s="210"/>
      <c r="Y291" s="210" t="s">
        <v>3773</v>
      </c>
      <c r="Z291" s="210" t="s">
        <v>3779</v>
      </c>
      <c r="AA291" s="210" t="s">
        <v>109</v>
      </c>
      <c r="AB291" s="210">
        <v>0</v>
      </c>
      <c r="AC291" s="204">
        <v>42005</v>
      </c>
      <c r="AD291" s="210"/>
      <c r="AE291" s="210" t="s">
        <v>3775</v>
      </c>
      <c r="AF291" s="210" t="s">
        <v>3776</v>
      </c>
      <c r="AG291" s="210" t="s">
        <v>3777</v>
      </c>
      <c r="AH291" s="210">
        <v>0</v>
      </c>
    </row>
    <row r="292" spans="1:34">
      <c r="A292" s="129"/>
      <c r="B292" s="210" t="s">
        <v>109</v>
      </c>
      <c r="C292" s="210" t="s">
        <v>3287</v>
      </c>
      <c r="D292" s="210" t="s">
        <v>3767</v>
      </c>
      <c r="E292" s="210" t="s">
        <v>1776</v>
      </c>
      <c r="F292" s="210" t="s">
        <v>1038</v>
      </c>
      <c r="G292" s="210" t="s">
        <v>3768</v>
      </c>
      <c r="H292" s="210" t="s">
        <v>3769</v>
      </c>
      <c r="I292" s="210" t="s">
        <v>3770</v>
      </c>
      <c r="J292" s="210" t="s">
        <v>3771</v>
      </c>
      <c r="K292" s="210" t="s">
        <v>109</v>
      </c>
      <c r="L292" s="210" t="s">
        <v>3778</v>
      </c>
      <c r="M292" s="210" t="s">
        <v>1091</v>
      </c>
      <c r="N292" s="210" t="str">
        <f t="shared" si="4"/>
        <v>LFLmpBlst-T8-48in-32w-2g+El-IS-NLO(56w)</v>
      </c>
      <c r="O292" s="210" t="s">
        <v>109</v>
      </c>
      <c r="P292" s="210" t="s">
        <v>109</v>
      </c>
      <c r="Q292" s="210" t="s">
        <v>109</v>
      </c>
      <c r="R292" s="210" t="s">
        <v>109</v>
      </c>
      <c r="S292" s="210" t="s">
        <v>3772</v>
      </c>
      <c r="T292" s="210"/>
      <c r="U292" s="210"/>
      <c r="V292" s="210">
        <f>VLOOKUP(C292,LF_LmpBlst!$A$8:$BF$736,58,FALSE)</f>
        <v>23.53</v>
      </c>
      <c r="W292" s="210"/>
      <c r="X292" s="210"/>
      <c r="Y292" s="210" t="s">
        <v>3773</v>
      </c>
      <c r="Z292" s="210" t="s">
        <v>3779</v>
      </c>
      <c r="AA292" s="210" t="s">
        <v>109</v>
      </c>
      <c r="AB292" s="210">
        <v>0</v>
      </c>
      <c r="AC292" s="204">
        <v>42005</v>
      </c>
      <c r="AD292" s="210"/>
      <c r="AE292" s="210" t="s">
        <v>3775</v>
      </c>
      <c r="AF292" s="210" t="s">
        <v>3776</v>
      </c>
      <c r="AG292" s="210" t="s">
        <v>3777</v>
      </c>
      <c r="AH292" s="210">
        <v>0</v>
      </c>
    </row>
    <row r="293" spans="1:34">
      <c r="A293" s="129"/>
      <c r="B293" s="210" t="s">
        <v>109</v>
      </c>
      <c r="C293" s="210" t="s">
        <v>3290</v>
      </c>
      <c r="D293" s="210" t="s">
        <v>3767</v>
      </c>
      <c r="E293" s="210" t="s">
        <v>1776</v>
      </c>
      <c r="F293" s="210" t="s">
        <v>1038</v>
      </c>
      <c r="G293" s="210" t="s">
        <v>3768</v>
      </c>
      <c r="H293" s="210" t="s">
        <v>3769</v>
      </c>
      <c r="I293" s="210" t="s">
        <v>3770</v>
      </c>
      <c r="J293" s="210" t="s">
        <v>3771</v>
      </c>
      <c r="K293" s="210" t="s">
        <v>109</v>
      </c>
      <c r="L293" s="210" t="s">
        <v>3778</v>
      </c>
      <c r="M293" s="210" t="s">
        <v>1091</v>
      </c>
      <c r="N293" s="210" t="str">
        <f t="shared" si="4"/>
        <v>LFLmpBlst-T8-48in-32w-2g+El-IS-NLO(59w)</v>
      </c>
      <c r="O293" s="210" t="s">
        <v>109</v>
      </c>
      <c r="P293" s="210" t="s">
        <v>109</v>
      </c>
      <c r="Q293" s="210" t="s">
        <v>109</v>
      </c>
      <c r="R293" s="210" t="s">
        <v>109</v>
      </c>
      <c r="S293" s="210" t="s">
        <v>3772</v>
      </c>
      <c r="T293" s="210"/>
      <c r="U293" s="210"/>
      <c r="V293" s="210">
        <f>VLOOKUP(C293,LF_LmpBlst!$A$8:$BF$736,58,FALSE)</f>
        <v>29.42</v>
      </c>
      <c r="W293" s="210"/>
      <c r="X293" s="210"/>
      <c r="Y293" s="210" t="s">
        <v>3773</v>
      </c>
      <c r="Z293" s="210" t="s">
        <v>3779</v>
      </c>
      <c r="AA293" s="210" t="s">
        <v>109</v>
      </c>
      <c r="AB293" s="210">
        <v>0</v>
      </c>
      <c r="AC293" s="204">
        <v>42005</v>
      </c>
      <c r="AD293" s="210"/>
      <c r="AE293" s="210" t="s">
        <v>3775</v>
      </c>
      <c r="AF293" s="210" t="s">
        <v>3776</v>
      </c>
      <c r="AG293" s="210" t="s">
        <v>3777</v>
      </c>
      <c r="AH293" s="210">
        <v>0</v>
      </c>
    </row>
    <row r="294" spans="1:34">
      <c r="A294" s="129"/>
      <c r="B294" s="210" t="s">
        <v>109</v>
      </c>
      <c r="C294" s="210" t="s">
        <v>3292</v>
      </c>
      <c r="D294" s="210" t="s">
        <v>3767</v>
      </c>
      <c r="E294" s="210" t="s">
        <v>1776</v>
      </c>
      <c r="F294" s="210" t="s">
        <v>1038</v>
      </c>
      <c r="G294" s="210" t="s">
        <v>3768</v>
      </c>
      <c r="H294" s="210" t="s">
        <v>3769</v>
      </c>
      <c r="I294" s="210" t="s">
        <v>3770</v>
      </c>
      <c r="J294" s="210" t="s">
        <v>3771</v>
      </c>
      <c r="K294" s="210" t="s">
        <v>109</v>
      </c>
      <c r="L294" s="210" t="s">
        <v>3778</v>
      </c>
      <c r="M294" s="210" t="s">
        <v>1091</v>
      </c>
      <c r="N294" s="210" t="str">
        <f t="shared" si="4"/>
        <v>LFLmpBlst-T8-48in-32w-2g+El-IS-NLO(89w)</v>
      </c>
      <c r="O294" s="210" t="s">
        <v>109</v>
      </c>
      <c r="P294" s="210" t="s">
        <v>109</v>
      </c>
      <c r="Q294" s="210" t="s">
        <v>109</v>
      </c>
      <c r="R294" s="210" t="s">
        <v>109</v>
      </c>
      <c r="S294" s="210" t="s">
        <v>3772</v>
      </c>
      <c r="T294" s="210"/>
      <c r="U294" s="210"/>
      <c r="V294" s="210">
        <f>VLOOKUP(C294,LF_LmpBlst!$A$8:$BF$736,58,FALSE)</f>
        <v>38.25</v>
      </c>
      <c r="W294" s="210"/>
      <c r="X294" s="210"/>
      <c r="Y294" s="210" t="s">
        <v>3773</v>
      </c>
      <c r="Z294" s="210" t="s">
        <v>3779</v>
      </c>
      <c r="AA294" s="210" t="s">
        <v>109</v>
      </c>
      <c r="AB294" s="210">
        <v>0</v>
      </c>
      <c r="AC294" s="204">
        <v>42005</v>
      </c>
      <c r="AD294" s="210"/>
      <c r="AE294" s="210" t="s">
        <v>3775</v>
      </c>
      <c r="AF294" s="210" t="s">
        <v>3776</v>
      </c>
      <c r="AG294" s="210" t="s">
        <v>3777</v>
      </c>
      <c r="AH294" s="210">
        <v>0</v>
      </c>
    </row>
    <row r="295" spans="1:34">
      <c r="A295" s="129"/>
      <c r="B295" s="210" t="s">
        <v>109</v>
      </c>
      <c r="C295" s="210" t="s">
        <v>3295</v>
      </c>
      <c r="D295" s="210" t="s">
        <v>3767</v>
      </c>
      <c r="E295" s="210" t="s">
        <v>1776</v>
      </c>
      <c r="F295" s="210" t="s">
        <v>1038</v>
      </c>
      <c r="G295" s="210" t="s">
        <v>3768</v>
      </c>
      <c r="H295" s="210" t="s">
        <v>3769</v>
      </c>
      <c r="I295" s="210" t="s">
        <v>3770</v>
      </c>
      <c r="J295" s="210" t="s">
        <v>3771</v>
      </c>
      <c r="K295" s="210" t="s">
        <v>109</v>
      </c>
      <c r="L295" s="210" t="s">
        <v>3778</v>
      </c>
      <c r="M295" s="210" t="s">
        <v>1091</v>
      </c>
      <c r="N295" s="210" t="str">
        <f t="shared" si="4"/>
        <v>LFLmpBlst-T8-48in-32w-2g+El-IS-NLO(90w)</v>
      </c>
      <c r="O295" s="210" t="s">
        <v>109</v>
      </c>
      <c r="P295" s="210" t="s">
        <v>109</v>
      </c>
      <c r="Q295" s="210" t="s">
        <v>109</v>
      </c>
      <c r="R295" s="210" t="s">
        <v>109</v>
      </c>
      <c r="S295" s="210" t="s">
        <v>3772</v>
      </c>
      <c r="T295" s="210"/>
      <c r="U295" s="210"/>
      <c r="V295" s="210">
        <f>VLOOKUP(C295,LF_LmpBlst!$A$8:$BF$736,58,FALSE)</f>
        <v>50.03</v>
      </c>
      <c r="W295" s="210"/>
      <c r="X295" s="210"/>
      <c r="Y295" s="210" t="s">
        <v>3773</v>
      </c>
      <c r="Z295" s="210" t="s">
        <v>3779</v>
      </c>
      <c r="AA295" s="210" t="s">
        <v>109</v>
      </c>
      <c r="AB295" s="210">
        <v>0</v>
      </c>
      <c r="AC295" s="204">
        <v>42005</v>
      </c>
      <c r="AD295" s="210"/>
      <c r="AE295" s="210" t="s">
        <v>3775</v>
      </c>
      <c r="AF295" s="210" t="s">
        <v>3776</v>
      </c>
      <c r="AG295" s="210" t="s">
        <v>3777</v>
      </c>
      <c r="AH295" s="210">
        <v>0</v>
      </c>
    </row>
    <row r="296" spans="1:34">
      <c r="A296" s="129"/>
      <c r="B296" s="210" t="s">
        <v>109</v>
      </c>
      <c r="C296" s="210" t="s">
        <v>3298</v>
      </c>
      <c r="D296" s="210" t="s">
        <v>3767</v>
      </c>
      <c r="E296" s="210" t="s">
        <v>1776</v>
      </c>
      <c r="F296" s="210" t="s">
        <v>1038</v>
      </c>
      <c r="G296" s="210" t="s">
        <v>3768</v>
      </c>
      <c r="H296" s="210" t="s">
        <v>3769</v>
      </c>
      <c r="I296" s="210" t="s">
        <v>3770</v>
      </c>
      <c r="J296" s="210" t="s">
        <v>3771</v>
      </c>
      <c r="K296" s="210" t="s">
        <v>109</v>
      </c>
      <c r="L296" s="210" t="s">
        <v>3778</v>
      </c>
      <c r="M296" s="210" t="s">
        <v>1091</v>
      </c>
      <c r="N296" s="210" t="str">
        <f t="shared" si="4"/>
        <v>LFLmpBlst-T8-48in-32w-2g+El-IS-NLO+Refl(59w)</v>
      </c>
      <c r="O296" s="210" t="s">
        <v>109</v>
      </c>
      <c r="P296" s="210" t="s">
        <v>109</v>
      </c>
      <c r="Q296" s="210" t="s">
        <v>109</v>
      </c>
      <c r="R296" s="210" t="s">
        <v>109</v>
      </c>
      <c r="S296" s="210" t="s">
        <v>3772</v>
      </c>
      <c r="T296" s="210"/>
      <c r="U296" s="210"/>
      <c r="V296" s="210">
        <f>VLOOKUP(C296,LF_LmpBlst!$A$8:$BF$736,58,FALSE)</f>
        <v>29.42</v>
      </c>
      <c r="W296" s="210"/>
      <c r="X296" s="210"/>
      <c r="Y296" s="210" t="s">
        <v>3773</v>
      </c>
      <c r="Z296" s="210" t="s">
        <v>3779</v>
      </c>
      <c r="AA296" s="210" t="s">
        <v>109</v>
      </c>
      <c r="AB296" s="210">
        <v>0</v>
      </c>
      <c r="AC296" s="204">
        <v>42005</v>
      </c>
      <c r="AD296" s="210"/>
      <c r="AE296" s="210" t="s">
        <v>3775</v>
      </c>
      <c r="AF296" s="210" t="s">
        <v>3776</v>
      </c>
      <c r="AG296" s="210" t="s">
        <v>3777</v>
      </c>
      <c r="AH296" s="210">
        <v>0</v>
      </c>
    </row>
    <row r="297" spans="1:34">
      <c r="A297" s="129"/>
      <c r="B297" s="210" t="s">
        <v>109</v>
      </c>
      <c r="C297" s="210" t="s">
        <v>3301</v>
      </c>
      <c r="D297" s="210" t="s">
        <v>3767</v>
      </c>
      <c r="E297" s="210" t="s">
        <v>1776</v>
      </c>
      <c r="F297" s="210" t="s">
        <v>1038</v>
      </c>
      <c r="G297" s="210" t="s">
        <v>3768</v>
      </c>
      <c r="H297" s="210" t="s">
        <v>3769</v>
      </c>
      <c r="I297" s="210" t="s">
        <v>3770</v>
      </c>
      <c r="J297" s="210" t="s">
        <v>3771</v>
      </c>
      <c r="K297" s="210" t="s">
        <v>109</v>
      </c>
      <c r="L297" s="210" t="s">
        <v>3778</v>
      </c>
      <c r="M297" s="210" t="s">
        <v>1091</v>
      </c>
      <c r="N297" s="210" t="str">
        <f t="shared" si="4"/>
        <v>LFLmpBlst-T8-48in-32w-2g+El-IS-RLO-1(26w)</v>
      </c>
      <c r="O297" s="210" t="s">
        <v>109</v>
      </c>
      <c r="P297" s="210" t="s">
        <v>109</v>
      </c>
      <c r="Q297" s="210" t="s">
        <v>109</v>
      </c>
      <c r="R297" s="210" t="s">
        <v>109</v>
      </c>
      <c r="S297" s="210" t="s">
        <v>3772</v>
      </c>
      <c r="T297" s="210"/>
      <c r="U297" s="210"/>
      <c r="V297" s="210">
        <f>VLOOKUP(C297,LF_LmpBlst!$A$8:$BF$736,58,FALSE)</f>
        <v>11.77</v>
      </c>
      <c r="W297" s="210"/>
      <c r="X297" s="210"/>
      <c r="Y297" s="210" t="s">
        <v>3773</v>
      </c>
      <c r="Z297" s="210" t="s">
        <v>3779</v>
      </c>
      <c r="AA297" s="210" t="s">
        <v>109</v>
      </c>
      <c r="AB297" s="210">
        <v>0</v>
      </c>
      <c r="AC297" s="204">
        <v>42005</v>
      </c>
      <c r="AD297" s="210"/>
      <c r="AE297" s="210" t="s">
        <v>3775</v>
      </c>
      <c r="AF297" s="210" t="s">
        <v>3776</v>
      </c>
      <c r="AG297" s="210" t="s">
        <v>3777</v>
      </c>
      <c r="AH297" s="210">
        <v>0</v>
      </c>
    </row>
    <row r="298" spans="1:34">
      <c r="A298" s="129"/>
      <c r="B298" s="210" t="s">
        <v>109</v>
      </c>
      <c r="C298" s="210" t="s">
        <v>3304</v>
      </c>
      <c r="D298" s="210" t="s">
        <v>3767</v>
      </c>
      <c r="E298" s="210" t="s">
        <v>1776</v>
      </c>
      <c r="F298" s="210" t="s">
        <v>1038</v>
      </c>
      <c r="G298" s="210" t="s">
        <v>3768</v>
      </c>
      <c r="H298" s="210" t="s">
        <v>3769</v>
      </c>
      <c r="I298" s="210" t="s">
        <v>3770</v>
      </c>
      <c r="J298" s="210" t="s">
        <v>3771</v>
      </c>
      <c r="K298" s="210" t="s">
        <v>109</v>
      </c>
      <c r="L298" s="210" t="s">
        <v>3778</v>
      </c>
      <c r="M298" s="210" t="s">
        <v>1091</v>
      </c>
      <c r="N298" s="210" t="str">
        <f t="shared" si="4"/>
        <v>LFLmpBlst-T8-48in-32w-2g+El-IS-RLO-2(26w)</v>
      </c>
      <c r="O298" s="210" t="s">
        <v>109</v>
      </c>
      <c r="P298" s="210" t="s">
        <v>109</v>
      </c>
      <c r="Q298" s="210" t="s">
        <v>109</v>
      </c>
      <c r="R298" s="210" t="s">
        <v>109</v>
      </c>
      <c r="S298" s="210" t="s">
        <v>3772</v>
      </c>
      <c r="T298" s="210"/>
      <c r="U298" s="210"/>
      <c r="V298" s="210">
        <f>VLOOKUP(C298,LF_LmpBlst!$A$8:$BF$736,58,FALSE)</f>
        <v>12.66</v>
      </c>
      <c r="W298" s="210"/>
      <c r="X298" s="210"/>
      <c r="Y298" s="210" t="s">
        <v>3773</v>
      </c>
      <c r="Z298" s="210" t="s">
        <v>3779</v>
      </c>
      <c r="AA298" s="210" t="s">
        <v>109</v>
      </c>
      <c r="AB298" s="210">
        <v>0</v>
      </c>
      <c r="AC298" s="204">
        <v>42005</v>
      </c>
      <c r="AD298" s="210"/>
      <c r="AE298" s="210" t="s">
        <v>3775</v>
      </c>
      <c r="AF298" s="210" t="s">
        <v>3776</v>
      </c>
      <c r="AG298" s="210" t="s">
        <v>3777</v>
      </c>
      <c r="AH298" s="210">
        <v>0</v>
      </c>
    </row>
    <row r="299" spans="1:34">
      <c r="A299" s="129"/>
      <c r="B299" s="210" t="s">
        <v>109</v>
      </c>
      <c r="C299" s="210" t="s">
        <v>3307</v>
      </c>
      <c r="D299" s="210" t="s">
        <v>3767</v>
      </c>
      <c r="E299" s="210" t="s">
        <v>1776</v>
      </c>
      <c r="F299" s="210" t="s">
        <v>1038</v>
      </c>
      <c r="G299" s="210" t="s">
        <v>3768</v>
      </c>
      <c r="H299" s="210" t="s">
        <v>3769</v>
      </c>
      <c r="I299" s="210" t="s">
        <v>3770</v>
      </c>
      <c r="J299" s="210" t="s">
        <v>3771</v>
      </c>
      <c r="K299" s="210" t="s">
        <v>109</v>
      </c>
      <c r="L299" s="210" t="s">
        <v>3778</v>
      </c>
      <c r="M299" s="210" t="s">
        <v>1091</v>
      </c>
      <c r="N299" s="210" t="str">
        <f t="shared" si="4"/>
        <v>LFLmpBlst-T8-48in-32w-2g+El-IS-RLO-3(26w)</v>
      </c>
      <c r="O299" s="210" t="s">
        <v>109</v>
      </c>
      <c r="P299" s="210" t="s">
        <v>109</v>
      </c>
      <c r="Q299" s="210" t="s">
        <v>109</v>
      </c>
      <c r="R299" s="210" t="s">
        <v>109</v>
      </c>
      <c r="S299" s="210" t="s">
        <v>3772</v>
      </c>
      <c r="T299" s="210"/>
      <c r="U299" s="210"/>
      <c r="V299" s="210">
        <f>VLOOKUP(C299,LF_LmpBlst!$A$8:$BF$736,58,FALSE)</f>
        <v>14.71</v>
      </c>
      <c r="W299" s="210"/>
      <c r="X299" s="210"/>
      <c r="Y299" s="210" t="s">
        <v>3773</v>
      </c>
      <c r="Z299" s="210" t="s">
        <v>3779</v>
      </c>
      <c r="AA299" s="210" t="s">
        <v>109</v>
      </c>
      <c r="AB299" s="210">
        <v>0</v>
      </c>
      <c r="AC299" s="204">
        <v>42005</v>
      </c>
      <c r="AD299" s="210"/>
      <c r="AE299" s="210" t="s">
        <v>3775</v>
      </c>
      <c r="AF299" s="210" t="s">
        <v>3776</v>
      </c>
      <c r="AG299" s="210" t="s">
        <v>3777</v>
      </c>
      <c r="AH299" s="210">
        <v>0</v>
      </c>
    </row>
    <row r="300" spans="1:34">
      <c r="A300" s="129"/>
      <c r="B300" s="210" t="s">
        <v>109</v>
      </c>
      <c r="C300" s="210" t="s">
        <v>3310</v>
      </c>
      <c r="D300" s="210" t="s">
        <v>3767</v>
      </c>
      <c r="E300" s="210" t="s">
        <v>1776</v>
      </c>
      <c r="F300" s="210" t="s">
        <v>1038</v>
      </c>
      <c r="G300" s="210" t="s">
        <v>3768</v>
      </c>
      <c r="H300" s="210" t="s">
        <v>3769</v>
      </c>
      <c r="I300" s="210" t="s">
        <v>3770</v>
      </c>
      <c r="J300" s="210" t="s">
        <v>3771</v>
      </c>
      <c r="K300" s="210" t="s">
        <v>109</v>
      </c>
      <c r="L300" s="210" t="s">
        <v>3778</v>
      </c>
      <c r="M300" s="210" t="s">
        <v>1091</v>
      </c>
      <c r="N300" s="210" t="str">
        <f t="shared" si="4"/>
        <v>LFLmpBlst-T8-48in-32w-2g+El-IS-RLO(102w)</v>
      </c>
      <c r="O300" s="210" t="s">
        <v>109</v>
      </c>
      <c r="P300" s="210" t="s">
        <v>109</v>
      </c>
      <c r="Q300" s="210" t="s">
        <v>109</v>
      </c>
      <c r="R300" s="210" t="s">
        <v>109</v>
      </c>
      <c r="S300" s="210" t="s">
        <v>3772</v>
      </c>
      <c r="T300" s="210"/>
      <c r="U300" s="210"/>
      <c r="V300" s="210">
        <f>VLOOKUP(C300,LF_LmpBlst!$A$8:$BF$736,58,FALSE)</f>
        <v>47.07</v>
      </c>
      <c r="W300" s="210"/>
      <c r="X300" s="210"/>
      <c r="Y300" s="210" t="s">
        <v>3773</v>
      </c>
      <c r="Z300" s="210" t="s">
        <v>3779</v>
      </c>
      <c r="AA300" s="210" t="s">
        <v>109</v>
      </c>
      <c r="AB300" s="210">
        <v>0</v>
      </c>
      <c r="AC300" s="204">
        <v>42005</v>
      </c>
      <c r="AD300" s="210"/>
      <c r="AE300" s="210" t="s">
        <v>3775</v>
      </c>
      <c r="AF300" s="210" t="s">
        <v>3776</v>
      </c>
      <c r="AG300" s="210" t="s">
        <v>3777</v>
      </c>
      <c r="AH300" s="210">
        <v>0</v>
      </c>
    </row>
    <row r="301" spans="1:34">
      <c r="A301" s="129"/>
      <c r="B301" s="210" t="s">
        <v>109</v>
      </c>
      <c r="C301" s="210" t="s">
        <v>3313</v>
      </c>
      <c r="D301" s="210" t="s">
        <v>3767</v>
      </c>
      <c r="E301" s="210" t="s">
        <v>1776</v>
      </c>
      <c r="F301" s="210" t="s">
        <v>1038</v>
      </c>
      <c r="G301" s="210" t="s">
        <v>3768</v>
      </c>
      <c r="H301" s="210" t="s">
        <v>3769</v>
      </c>
      <c r="I301" s="210" t="s">
        <v>3770</v>
      </c>
      <c r="J301" s="210" t="s">
        <v>3771</v>
      </c>
      <c r="K301" s="210" t="s">
        <v>109</v>
      </c>
      <c r="L301" s="210" t="s">
        <v>3778</v>
      </c>
      <c r="M301" s="210" t="s">
        <v>1091</v>
      </c>
      <c r="N301" s="210" t="str">
        <f t="shared" si="4"/>
        <v>LFLmpBlst-T8-48in-32w-2g+El-IS-RLO(156w)</v>
      </c>
      <c r="O301" s="210" t="s">
        <v>109</v>
      </c>
      <c r="P301" s="210" t="s">
        <v>109</v>
      </c>
      <c r="Q301" s="210" t="s">
        <v>109</v>
      </c>
      <c r="R301" s="210" t="s">
        <v>109</v>
      </c>
      <c r="S301" s="210" t="s">
        <v>3772</v>
      </c>
      <c r="T301" s="210"/>
      <c r="U301" s="210"/>
      <c r="V301" s="210">
        <f>VLOOKUP(C301,LF_LmpBlst!$A$8:$BF$736,58,FALSE)</f>
        <v>76.489999999999995</v>
      </c>
      <c r="W301" s="210"/>
      <c r="X301" s="210"/>
      <c r="Y301" s="210" t="s">
        <v>3773</v>
      </c>
      <c r="Z301" s="210" t="s">
        <v>3779</v>
      </c>
      <c r="AA301" s="210" t="s">
        <v>109</v>
      </c>
      <c r="AB301" s="210">
        <v>0</v>
      </c>
      <c r="AC301" s="204">
        <v>42005</v>
      </c>
      <c r="AD301" s="210"/>
      <c r="AE301" s="210" t="s">
        <v>3775</v>
      </c>
      <c r="AF301" s="210" t="s">
        <v>3776</v>
      </c>
      <c r="AG301" s="210" t="s">
        <v>3777</v>
      </c>
      <c r="AH301" s="210">
        <v>0</v>
      </c>
    </row>
    <row r="302" spans="1:34">
      <c r="A302" s="129"/>
      <c r="B302" s="210" t="s">
        <v>109</v>
      </c>
      <c r="C302" s="210" t="s">
        <v>3316</v>
      </c>
      <c r="D302" s="210" t="s">
        <v>3767</v>
      </c>
      <c r="E302" s="210" t="s">
        <v>1776</v>
      </c>
      <c r="F302" s="210" t="s">
        <v>1038</v>
      </c>
      <c r="G302" s="210" t="s">
        <v>3768</v>
      </c>
      <c r="H302" s="210" t="s">
        <v>3769</v>
      </c>
      <c r="I302" s="210" t="s">
        <v>3770</v>
      </c>
      <c r="J302" s="210" t="s">
        <v>3771</v>
      </c>
      <c r="K302" s="210" t="s">
        <v>109</v>
      </c>
      <c r="L302" s="210" t="s">
        <v>3778</v>
      </c>
      <c r="M302" s="210" t="s">
        <v>1091</v>
      </c>
      <c r="N302" s="210" t="str">
        <f t="shared" si="4"/>
        <v>LFLmpBlst-T8-48in-32w-2g+El-IS-RLO(204w)</v>
      </c>
      <c r="O302" s="210" t="s">
        <v>109</v>
      </c>
      <c r="P302" s="210" t="s">
        <v>109</v>
      </c>
      <c r="Q302" s="210" t="s">
        <v>109</v>
      </c>
      <c r="R302" s="210" t="s">
        <v>109</v>
      </c>
      <c r="S302" s="210" t="s">
        <v>3772</v>
      </c>
      <c r="T302" s="210"/>
      <c r="U302" s="210"/>
      <c r="V302" s="210">
        <f>VLOOKUP(C302,LF_LmpBlst!$A$8:$BF$736,58,FALSE)</f>
        <v>94.14</v>
      </c>
      <c r="W302" s="210"/>
      <c r="X302" s="210"/>
      <c r="Y302" s="210" t="s">
        <v>3773</v>
      </c>
      <c r="Z302" s="210" t="s">
        <v>3779</v>
      </c>
      <c r="AA302" s="210" t="s">
        <v>109</v>
      </c>
      <c r="AB302" s="210">
        <v>0</v>
      </c>
      <c r="AC302" s="204">
        <v>42005</v>
      </c>
      <c r="AD302" s="210"/>
      <c r="AE302" s="210" t="s">
        <v>3775</v>
      </c>
      <c r="AF302" s="210" t="s">
        <v>3776</v>
      </c>
      <c r="AG302" s="210" t="s">
        <v>3777</v>
      </c>
      <c r="AH302" s="210">
        <v>0</v>
      </c>
    </row>
    <row r="303" spans="1:34">
      <c r="A303" s="129"/>
      <c r="B303" s="210" t="s">
        <v>109</v>
      </c>
      <c r="C303" s="210" t="s">
        <v>3319</v>
      </c>
      <c r="D303" s="210" t="s">
        <v>3767</v>
      </c>
      <c r="E303" s="210" t="s">
        <v>1776</v>
      </c>
      <c r="F303" s="210" t="s">
        <v>1038</v>
      </c>
      <c r="G303" s="210" t="s">
        <v>3768</v>
      </c>
      <c r="H303" s="210" t="s">
        <v>3769</v>
      </c>
      <c r="I303" s="210" t="s">
        <v>3770</v>
      </c>
      <c r="J303" s="210" t="s">
        <v>3771</v>
      </c>
      <c r="K303" s="210" t="s">
        <v>109</v>
      </c>
      <c r="L303" s="210" t="s">
        <v>3778</v>
      </c>
      <c r="M303" s="210" t="s">
        <v>1091</v>
      </c>
      <c r="N303" s="210" t="str">
        <f t="shared" si="4"/>
        <v>LFLmpBlst-T8-48in-32w-2g+El-IS-RLO(51w)</v>
      </c>
      <c r="O303" s="210" t="s">
        <v>109</v>
      </c>
      <c r="P303" s="210" t="s">
        <v>109</v>
      </c>
      <c r="Q303" s="210" t="s">
        <v>109</v>
      </c>
      <c r="R303" s="210" t="s">
        <v>109</v>
      </c>
      <c r="S303" s="210" t="s">
        <v>3772</v>
      </c>
      <c r="T303" s="210"/>
      <c r="U303" s="210"/>
      <c r="V303" s="210">
        <f>VLOOKUP(C303,LF_LmpBlst!$A$8:$BF$736,58,FALSE)</f>
        <v>23.53</v>
      </c>
      <c r="W303" s="210"/>
      <c r="X303" s="210"/>
      <c r="Y303" s="210" t="s">
        <v>3773</v>
      </c>
      <c r="Z303" s="210" t="s">
        <v>3779</v>
      </c>
      <c r="AA303" s="210" t="s">
        <v>109</v>
      </c>
      <c r="AB303" s="210">
        <v>0</v>
      </c>
      <c r="AC303" s="204">
        <v>42005</v>
      </c>
      <c r="AD303" s="210"/>
      <c r="AE303" s="210" t="s">
        <v>3775</v>
      </c>
      <c r="AF303" s="210" t="s">
        <v>3776</v>
      </c>
      <c r="AG303" s="210" t="s">
        <v>3777</v>
      </c>
      <c r="AH303" s="210">
        <v>0</v>
      </c>
    </row>
    <row r="304" spans="1:34">
      <c r="A304" s="129"/>
      <c r="B304" s="210" t="s">
        <v>109</v>
      </c>
      <c r="C304" s="210" t="s">
        <v>3322</v>
      </c>
      <c r="D304" s="210" t="s">
        <v>3767</v>
      </c>
      <c r="E304" s="210" t="s">
        <v>1776</v>
      </c>
      <c r="F304" s="210" t="s">
        <v>1038</v>
      </c>
      <c r="G304" s="210" t="s">
        <v>3768</v>
      </c>
      <c r="H304" s="210" t="s">
        <v>3769</v>
      </c>
      <c r="I304" s="210" t="s">
        <v>3770</v>
      </c>
      <c r="J304" s="210" t="s">
        <v>3771</v>
      </c>
      <c r="K304" s="210" t="s">
        <v>109</v>
      </c>
      <c r="L304" s="210" t="s">
        <v>3778</v>
      </c>
      <c r="M304" s="210" t="s">
        <v>1091</v>
      </c>
      <c r="N304" s="210" t="str">
        <f t="shared" si="4"/>
        <v>LFLmpBlst-T8-48in-32w-2g+El-IS-RLO(52w)</v>
      </c>
      <c r="O304" s="210" t="s">
        <v>109</v>
      </c>
      <c r="P304" s="210" t="s">
        <v>109</v>
      </c>
      <c r="Q304" s="210" t="s">
        <v>109</v>
      </c>
      <c r="R304" s="210" t="s">
        <v>109</v>
      </c>
      <c r="S304" s="210" t="s">
        <v>3772</v>
      </c>
      <c r="T304" s="210"/>
      <c r="U304" s="210"/>
      <c r="V304" s="210">
        <f>VLOOKUP(C304,LF_LmpBlst!$A$8:$BF$736,58,FALSE)</f>
        <v>29.42</v>
      </c>
      <c r="W304" s="210"/>
      <c r="X304" s="210"/>
      <c r="Y304" s="210" t="s">
        <v>3773</v>
      </c>
      <c r="Z304" s="210" t="s">
        <v>3779</v>
      </c>
      <c r="AA304" s="210" t="s">
        <v>109</v>
      </c>
      <c r="AB304" s="210">
        <v>0</v>
      </c>
      <c r="AC304" s="204">
        <v>42005</v>
      </c>
      <c r="AD304" s="210"/>
      <c r="AE304" s="210" t="s">
        <v>3775</v>
      </c>
      <c r="AF304" s="210" t="s">
        <v>3776</v>
      </c>
      <c r="AG304" s="210" t="s">
        <v>3777</v>
      </c>
      <c r="AH304" s="210">
        <v>0</v>
      </c>
    </row>
    <row r="305" spans="1:34">
      <c r="A305" s="129"/>
      <c r="B305" s="210" t="s">
        <v>109</v>
      </c>
      <c r="C305" s="210" t="s">
        <v>3325</v>
      </c>
      <c r="D305" s="210" t="s">
        <v>3767</v>
      </c>
      <c r="E305" s="210" t="s">
        <v>1776</v>
      </c>
      <c r="F305" s="210" t="s">
        <v>1038</v>
      </c>
      <c r="G305" s="210" t="s">
        <v>3768</v>
      </c>
      <c r="H305" s="210" t="s">
        <v>3769</v>
      </c>
      <c r="I305" s="210" t="s">
        <v>3770</v>
      </c>
      <c r="J305" s="210" t="s">
        <v>3771</v>
      </c>
      <c r="K305" s="210" t="s">
        <v>109</v>
      </c>
      <c r="L305" s="210" t="s">
        <v>3778</v>
      </c>
      <c r="M305" s="210" t="s">
        <v>1091</v>
      </c>
      <c r="N305" s="210" t="str">
        <f t="shared" si="4"/>
        <v>LFLmpBlst-T8-48in-32w-2g+El-IS-RLO(78w)</v>
      </c>
      <c r="O305" s="210" t="s">
        <v>109</v>
      </c>
      <c r="P305" s="210" t="s">
        <v>109</v>
      </c>
      <c r="Q305" s="210" t="s">
        <v>109</v>
      </c>
      <c r="R305" s="210" t="s">
        <v>109</v>
      </c>
      <c r="S305" s="210" t="s">
        <v>3772</v>
      </c>
      <c r="T305" s="210"/>
      <c r="U305" s="210"/>
      <c r="V305" s="210">
        <f>VLOOKUP(C305,LF_LmpBlst!$A$8:$BF$736,58,FALSE)</f>
        <v>38.25</v>
      </c>
      <c r="W305" s="210"/>
      <c r="X305" s="210"/>
      <c r="Y305" s="210" t="s">
        <v>3773</v>
      </c>
      <c r="Z305" s="210" t="s">
        <v>3779</v>
      </c>
      <c r="AA305" s="210" t="s">
        <v>109</v>
      </c>
      <c r="AB305" s="210">
        <v>0</v>
      </c>
      <c r="AC305" s="204">
        <v>42005</v>
      </c>
      <c r="AD305" s="210"/>
      <c r="AE305" s="210" t="s">
        <v>3775</v>
      </c>
      <c r="AF305" s="210" t="s">
        <v>3776</v>
      </c>
      <c r="AG305" s="210" t="s">
        <v>3777</v>
      </c>
      <c r="AH305" s="210">
        <v>0</v>
      </c>
    </row>
    <row r="306" spans="1:34">
      <c r="A306" s="129"/>
      <c r="B306" s="210" t="s">
        <v>109</v>
      </c>
      <c r="C306" s="210" t="s">
        <v>3328</v>
      </c>
      <c r="D306" s="210" t="s">
        <v>3767</v>
      </c>
      <c r="E306" s="210" t="s">
        <v>1776</v>
      </c>
      <c r="F306" s="210" t="s">
        <v>1038</v>
      </c>
      <c r="G306" s="210" t="s">
        <v>3768</v>
      </c>
      <c r="H306" s="210" t="s">
        <v>3769</v>
      </c>
      <c r="I306" s="210" t="s">
        <v>3770</v>
      </c>
      <c r="J306" s="210" t="s">
        <v>3771</v>
      </c>
      <c r="K306" s="210" t="s">
        <v>109</v>
      </c>
      <c r="L306" s="210" t="s">
        <v>3778</v>
      </c>
      <c r="M306" s="210" t="s">
        <v>1091</v>
      </c>
      <c r="N306" s="210" t="str">
        <f t="shared" si="4"/>
        <v>LFLmpBlst-T8-48in-32w-2g+El-IS-VHLO-1(38w)</v>
      </c>
      <c r="O306" s="210" t="s">
        <v>109</v>
      </c>
      <c r="P306" s="210" t="s">
        <v>109</v>
      </c>
      <c r="Q306" s="210" t="s">
        <v>109</v>
      </c>
      <c r="R306" s="210" t="s">
        <v>109</v>
      </c>
      <c r="S306" s="210" t="s">
        <v>3772</v>
      </c>
      <c r="T306" s="210"/>
      <c r="U306" s="210"/>
      <c r="V306" s="210">
        <f>VLOOKUP(C306,LF_LmpBlst!$A$8:$BF$736,58,FALSE)</f>
        <v>11.77</v>
      </c>
      <c r="W306" s="210"/>
      <c r="X306" s="210"/>
      <c r="Y306" s="210" t="s">
        <v>3773</v>
      </c>
      <c r="Z306" s="210" t="s">
        <v>3779</v>
      </c>
      <c r="AA306" s="210" t="s">
        <v>109</v>
      </c>
      <c r="AB306" s="210">
        <v>0</v>
      </c>
      <c r="AC306" s="204">
        <v>42005</v>
      </c>
      <c r="AD306" s="210"/>
      <c r="AE306" s="210" t="s">
        <v>3775</v>
      </c>
      <c r="AF306" s="210" t="s">
        <v>3776</v>
      </c>
      <c r="AG306" s="210" t="s">
        <v>3777</v>
      </c>
      <c r="AH306" s="210">
        <v>0</v>
      </c>
    </row>
    <row r="307" spans="1:34">
      <c r="A307" s="129"/>
      <c r="B307" s="210" t="s">
        <v>109</v>
      </c>
      <c r="C307" s="210" t="s">
        <v>3331</v>
      </c>
      <c r="D307" s="210" t="s">
        <v>3767</v>
      </c>
      <c r="E307" s="210" t="s">
        <v>1776</v>
      </c>
      <c r="F307" s="210" t="s">
        <v>1038</v>
      </c>
      <c r="G307" s="210" t="s">
        <v>3768</v>
      </c>
      <c r="H307" s="210" t="s">
        <v>3769</v>
      </c>
      <c r="I307" s="210" t="s">
        <v>3770</v>
      </c>
      <c r="J307" s="210" t="s">
        <v>3771</v>
      </c>
      <c r="K307" s="210" t="s">
        <v>109</v>
      </c>
      <c r="L307" s="210" t="s">
        <v>3778</v>
      </c>
      <c r="M307" s="210" t="s">
        <v>1091</v>
      </c>
      <c r="N307" s="210" t="str">
        <f t="shared" si="4"/>
        <v>LFLmpBlst-T8-48in-32w-2g+El-IS-VHLO-2(38w)</v>
      </c>
      <c r="O307" s="210" t="s">
        <v>109</v>
      </c>
      <c r="P307" s="210" t="s">
        <v>109</v>
      </c>
      <c r="Q307" s="210" t="s">
        <v>109</v>
      </c>
      <c r="R307" s="210" t="s">
        <v>109</v>
      </c>
      <c r="S307" s="210" t="s">
        <v>3772</v>
      </c>
      <c r="T307" s="210"/>
      <c r="U307" s="210"/>
      <c r="V307" s="210">
        <f>VLOOKUP(C307,LF_LmpBlst!$A$8:$BF$736,58,FALSE)</f>
        <v>12.66</v>
      </c>
      <c r="W307" s="210"/>
      <c r="X307" s="210"/>
      <c r="Y307" s="210" t="s">
        <v>3773</v>
      </c>
      <c r="Z307" s="210" t="s">
        <v>3779</v>
      </c>
      <c r="AA307" s="210" t="s">
        <v>109</v>
      </c>
      <c r="AB307" s="210">
        <v>0</v>
      </c>
      <c r="AC307" s="204">
        <v>42005</v>
      </c>
      <c r="AD307" s="210"/>
      <c r="AE307" s="210" t="s">
        <v>3775</v>
      </c>
      <c r="AF307" s="210" t="s">
        <v>3776</v>
      </c>
      <c r="AG307" s="210" t="s">
        <v>3777</v>
      </c>
      <c r="AH307" s="210">
        <v>0</v>
      </c>
    </row>
    <row r="308" spans="1:34">
      <c r="A308" s="129"/>
      <c r="B308" s="210" t="s">
        <v>109</v>
      </c>
      <c r="C308" s="210" t="s">
        <v>3334</v>
      </c>
      <c r="D308" s="210" t="s">
        <v>3767</v>
      </c>
      <c r="E308" s="210" t="s">
        <v>1776</v>
      </c>
      <c r="F308" s="210" t="s">
        <v>1038</v>
      </c>
      <c r="G308" s="210" t="s">
        <v>3768</v>
      </c>
      <c r="H308" s="210" t="s">
        <v>3769</v>
      </c>
      <c r="I308" s="210" t="s">
        <v>3770</v>
      </c>
      <c r="J308" s="210" t="s">
        <v>3771</v>
      </c>
      <c r="K308" s="210" t="s">
        <v>109</v>
      </c>
      <c r="L308" s="210" t="s">
        <v>3778</v>
      </c>
      <c r="M308" s="210" t="s">
        <v>1091</v>
      </c>
      <c r="N308" s="210" t="str">
        <f t="shared" si="4"/>
        <v>LFLmpBlst-T8-48in-32w-2g+El-IS-VHLO(112w)</v>
      </c>
      <c r="O308" s="210" t="s">
        <v>109</v>
      </c>
      <c r="P308" s="210" t="s">
        <v>109</v>
      </c>
      <c r="Q308" s="210" t="s">
        <v>109</v>
      </c>
      <c r="R308" s="210" t="s">
        <v>109</v>
      </c>
      <c r="S308" s="210" t="s">
        <v>3772</v>
      </c>
      <c r="T308" s="210"/>
      <c r="U308" s="210"/>
      <c r="V308" s="210">
        <f>VLOOKUP(C308,LF_LmpBlst!$A$8:$BF$736,58,FALSE)</f>
        <v>38.25</v>
      </c>
      <c r="W308" s="210"/>
      <c r="X308" s="210"/>
      <c r="Y308" s="210" t="s">
        <v>3773</v>
      </c>
      <c r="Z308" s="210" t="s">
        <v>3779</v>
      </c>
      <c r="AA308" s="210" t="s">
        <v>109</v>
      </c>
      <c r="AB308" s="210">
        <v>0</v>
      </c>
      <c r="AC308" s="204">
        <v>42005</v>
      </c>
      <c r="AD308" s="210"/>
      <c r="AE308" s="210" t="s">
        <v>3775</v>
      </c>
      <c r="AF308" s="210" t="s">
        <v>3776</v>
      </c>
      <c r="AG308" s="210" t="s">
        <v>3777</v>
      </c>
      <c r="AH308" s="210">
        <v>0</v>
      </c>
    </row>
    <row r="309" spans="1:34">
      <c r="A309" s="129"/>
      <c r="B309" s="210" t="s">
        <v>109</v>
      </c>
      <c r="C309" s="210" t="s">
        <v>3337</v>
      </c>
      <c r="D309" s="210" t="s">
        <v>3767</v>
      </c>
      <c r="E309" s="210" t="s">
        <v>1776</v>
      </c>
      <c r="F309" s="210" t="s">
        <v>1038</v>
      </c>
      <c r="G309" s="210" t="s">
        <v>3768</v>
      </c>
      <c r="H309" s="210" t="s">
        <v>3769</v>
      </c>
      <c r="I309" s="210" t="s">
        <v>3770</v>
      </c>
      <c r="J309" s="210" t="s">
        <v>3771</v>
      </c>
      <c r="K309" s="210" t="s">
        <v>109</v>
      </c>
      <c r="L309" s="210" t="s">
        <v>3778</v>
      </c>
      <c r="M309" s="210" t="s">
        <v>1091</v>
      </c>
      <c r="N309" s="210" t="str">
        <f t="shared" si="4"/>
        <v>LFLmpBlst-T8-48in-32w-2g+El-IS-VHLO(151w)</v>
      </c>
      <c r="O309" s="210" t="s">
        <v>109</v>
      </c>
      <c r="P309" s="210" t="s">
        <v>109</v>
      </c>
      <c r="Q309" s="210" t="s">
        <v>109</v>
      </c>
      <c r="R309" s="210" t="s">
        <v>109</v>
      </c>
      <c r="S309" s="210" t="s">
        <v>3772</v>
      </c>
      <c r="T309" s="210"/>
      <c r="U309" s="210"/>
      <c r="V309" s="210">
        <f>VLOOKUP(C309,LF_LmpBlst!$A$8:$BF$736,58,FALSE)</f>
        <v>47.07</v>
      </c>
      <c r="W309" s="210"/>
      <c r="X309" s="210"/>
      <c r="Y309" s="210" t="s">
        <v>3773</v>
      </c>
      <c r="Z309" s="210" t="s">
        <v>3779</v>
      </c>
      <c r="AA309" s="210" t="s">
        <v>109</v>
      </c>
      <c r="AB309" s="210">
        <v>0</v>
      </c>
      <c r="AC309" s="204">
        <v>42005</v>
      </c>
      <c r="AD309" s="210"/>
      <c r="AE309" s="210" t="s">
        <v>3775</v>
      </c>
      <c r="AF309" s="210" t="s">
        <v>3776</v>
      </c>
      <c r="AG309" s="210" t="s">
        <v>3777</v>
      </c>
      <c r="AH309" s="210">
        <v>0</v>
      </c>
    </row>
    <row r="310" spans="1:34">
      <c r="A310" s="129"/>
      <c r="B310" s="210" t="s">
        <v>109</v>
      </c>
      <c r="C310" s="210" t="s">
        <v>3340</v>
      </c>
      <c r="D310" s="210" t="s">
        <v>3767</v>
      </c>
      <c r="E310" s="210" t="s">
        <v>1776</v>
      </c>
      <c r="F310" s="210" t="s">
        <v>1038</v>
      </c>
      <c r="G310" s="210" t="s">
        <v>3768</v>
      </c>
      <c r="H310" s="210" t="s">
        <v>3769</v>
      </c>
      <c r="I310" s="210" t="s">
        <v>3770</v>
      </c>
      <c r="J310" s="210" t="s">
        <v>3771</v>
      </c>
      <c r="K310" s="210" t="s">
        <v>109</v>
      </c>
      <c r="L310" s="210" t="s">
        <v>3778</v>
      </c>
      <c r="M310" s="210" t="s">
        <v>1091</v>
      </c>
      <c r="N310" s="210" t="str">
        <f t="shared" si="4"/>
        <v>LFLmpBlst-T8-48in-32w-2g+El-IS-VHLO(152w)</v>
      </c>
      <c r="O310" s="210" t="s">
        <v>109</v>
      </c>
      <c r="P310" s="210" t="s">
        <v>109</v>
      </c>
      <c r="Q310" s="210" t="s">
        <v>109</v>
      </c>
      <c r="R310" s="210" t="s">
        <v>109</v>
      </c>
      <c r="S310" s="210" t="s">
        <v>3772</v>
      </c>
      <c r="T310" s="210"/>
      <c r="U310" s="210"/>
      <c r="V310" s="210">
        <f>VLOOKUP(C310,LF_LmpBlst!$A$8:$BF$736,58,FALSE)</f>
        <v>58.85</v>
      </c>
      <c r="W310" s="210"/>
      <c r="X310" s="210"/>
      <c r="Y310" s="210" t="s">
        <v>3773</v>
      </c>
      <c r="Z310" s="210" t="s">
        <v>3779</v>
      </c>
      <c r="AA310" s="210" t="s">
        <v>109</v>
      </c>
      <c r="AB310" s="210">
        <v>0</v>
      </c>
      <c r="AC310" s="204">
        <v>42005</v>
      </c>
      <c r="AD310" s="210"/>
      <c r="AE310" s="210" t="s">
        <v>3775</v>
      </c>
      <c r="AF310" s="210" t="s">
        <v>3776</v>
      </c>
      <c r="AG310" s="210" t="s">
        <v>3777</v>
      </c>
      <c r="AH310" s="210">
        <v>0</v>
      </c>
    </row>
    <row r="311" spans="1:34">
      <c r="A311" s="129"/>
      <c r="B311" s="210" t="s">
        <v>109</v>
      </c>
      <c r="C311" s="210" t="s">
        <v>3343</v>
      </c>
      <c r="D311" s="210" t="s">
        <v>3767</v>
      </c>
      <c r="E311" s="210" t="s">
        <v>1776</v>
      </c>
      <c r="F311" s="210" t="s">
        <v>1038</v>
      </c>
      <c r="G311" s="210" t="s">
        <v>3768</v>
      </c>
      <c r="H311" s="210" t="s">
        <v>3769</v>
      </c>
      <c r="I311" s="210" t="s">
        <v>3770</v>
      </c>
      <c r="J311" s="210" t="s">
        <v>3771</v>
      </c>
      <c r="K311" s="210" t="s">
        <v>109</v>
      </c>
      <c r="L311" s="210" t="s">
        <v>3778</v>
      </c>
      <c r="M311" s="210" t="s">
        <v>1091</v>
      </c>
      <c r="N311" s="210" t="str">
        <f t="shared" si="4"/>
        <v>LFLmpBlst-T8-48in-32w-2g+El-IS-VHLO(189w)</v>
      </c>
      <c r="O311" s="210" t="s">
        <v>109</v>
      </c>
      <c r="P311" s="210" t="s">
        <v>109</v>
      </c>
      <c r="Q311" s="210" t="s">
        <v>109</v>
      </c>
      <c r="R311" s="210" t="s">
        <v>109</v>
      </c>
      <c r="S311" s="210" t="s">
        <v>3772</v>
      </c>
      <c r="T311" s="210"/>
      <c r="U311" s="210"/>
      <c r="V311" s="210">
        <f>VLOOKUP(C311,LF_LmpBlst!$A$8:$BF$736,58,FALSE)</f>
        <v>67.67</v>
      </c>
      <c r="W311" s="210"/>
      <c r="X311" s="210"/>
      <c r="Y311" s="210" t="s">
        <v>3773</v>
      </c>
      <c r="Z311" s="210" t="s">
        <v>3779</v>
      </c>
      <c r="AA311" s="210" t="s">
        <v>109</v>
      </c>
      <c r="AB311" s="210">
        <v>0</v>
      </c>
      <c r="AC311" s="204">
        <v>42005</v>
      </c>
      <c r="AD311" s="210"/>
      <c r="AE311" s="210" t="s">
        <v>3775</v>
      </c>
      <c r="AF311" s="210" t="s">
        <v>3776</v>
      </c>
      <c r="AG311" s="210" t="s">
        <v>3777</v>
      </c>
      <c r="AH311" s="210">
        <v>0</v>
      </c>
    </row>
    <row r="312" spans="1:34">
      <c r="A312" s="129"/>
      <c r="B312" s="210" t="s">
        <v>109</v>
      </c>
      <c r="C312" s="210" t="s">
        <v>3346</v>
      </c>
      <c r="D312" s="210" t="s">
        <v>3767</v>
      </c>
      <c r="E312" s="210" t="s">
        <v>1776</v>
      </c>
      <c r="F312" s="210" t="s">
        <v>1038</v>
      </c>
      <c r="G312" s="210" t="s">
        <v>3768</v>
      </c>
      <c r="H312" s="210" t="s">
        <v>3769</v>
      </c>
      <c r="I312" s="210" t="s">
        <v>3770</v>
      </c>
      <c r="J312" s="210" t="s">
        <v>3771</v>
      </c>
      <c r="K312" s="210" t="s">
        <v>109</v>
      </c>
      <c r="L312" s="210" t="s">
        <v>3778</v>
      </c>
      <c r="M312" s="210" t="s">
        <v>1091</v>
      </c>
      <c r="N312" s="210" t="str">
        <f t="shared" si="4"/>
        <v>LFLmpBlst-T8-48in-32w-2g+El-IS-VHLO(226w)</v>
      </c>
      <c r="O312" s="210" t="s">
        <v>109</v>
      </c>
      <c r="P312" s="210" t="s">
        <v>109</v>
      </c>
      <c r="Q312" s="210" t="s">
        <v>109</v>
      </c>
      <c r="R312" s="210" t="s">
        <v>109</v>
      </c>
      <c r="S312" s="210" t="s">
        <v>3772</v>
      </c>
      <c r="T312" s="210"/>
      <c r="U312" s="210"/>
      <c r="V312" s="210">
        <f>VLOOKUP(C312,LF_LmpBlst!$A$8:$BF$736,58,FALSE)</f>
        <v>76.489999999999995</v>
      </c>
      <c r="W312" s="210"/>
      <c r="X312" s="210"/>
      <c r="Y312" s="210" t="s">
        <v>3773</v>
      </c>
      <c r="Z312" s="210" t="s">
        <v>3779</v>
      </c>
      <c r="AA312" s="210" t="s">
        <v>109</v>
      </c>
      <c r="AB312" s="210">
        <v>0</v>
      </c>
      <c r="AC312" s="204">
        <v>42005</v>
      </c>
      <c r="AD312" s="210"/>
      <c r="AE312" s="210" t="s">
        <v>3775</v>
      </c>
      <c r="AF312" s="210" t="s">
        <v>3776</v>
      </c>
      <c r="AG312" s="210" t="s">
        <v>3777</v>
      </c>
      <c r="AH312" s="210">
        <v>0</v>
      </c>
    </row>
    <row r="313" spans="1:34">
      <c r="A313" s="129"/>
      <c r="B313" s="210" t="s">
        <v>109</v>
      </c>
      <c r="C313" s="210" t="s">
        <v>3349</v>
      </c>
      <c r="D313" s="210" t="s">
        <v>3767</v>
      </c>
      <c r="E313" s="210" t="s">
        <v>1776</v>
      </c>
      <c r="F313" s="210" t="s">
        <v>1038</v>
      </c>
      <c r="G313" s="210" t="s">
        <v>3768</v>
      </c>
      <c r="H313" s="210" t="s">
        <v>3769</v>
      </c>
      <c r="I313" s="210" t="s">
        <v>3770</v>
      </c>
      <c r="J313" s="210" t="s">
        <v>3771</v>
      </c>
      <c r="K313" s="210" t="s">
        <v>109</v>
      </c>
      <c r="L313" s="210" t="s">
        <v>3778</v>
      </c>
      <c r="M313" s="210" t="s">
        <v>1091</v>
      </c>
      <c r="N313" s="210" t="str">
        <f t="shared" si="4"/>
        <v>LFLmpBlst-T8-48in-32w-2g+El-IS-VHLO(302w)</v>
      </c>
      <c r="O313" s="210" t="s">
        <v>109</v>
      </c>
      <c r="P313" s="210" t="s">
        <v>109</v>
      </c>
      <c r="Q313" s="210" t="s">
        <v>109</v>
      </c>
      <c r="R313" s="210" t="s">
        <v>109</v>
      </c>
      <c r="S313" s="210" t="s">
        <v>3772</v>
      </c>
      <c r="T313" s="210"/>
      <c r="U313" s="210"/>
      <c r="V313" s="210">
        <f>VLOOKUP(C313,LF_LmpBlst!$A$8:$BF$736,58,FALSE)</f>
        <v>94.14</v>
      </c>
      <c r="W313" s="210"/>
      <c r="X313" s="210"/>
      <c r="Y313" s="210" t="s">
        <v>3773</v>
      </c>
      <c r="Z313" s="210" t="s">
        <v>3779</v>
      </c>
      <c r="AA313" s="210" t="s">
        <v>109</v>
      </c>
      <c r="AB313" s="210">
        <v>0</v>
      </c>
      <c r="AC313" s="204">
        <v>42005</v>
      </c>
      <c r="AD313" s="210"/>
      <c r="AE313" s="210" t="s">
        <v>3775</v>
      </c>
      <c r="AF313" s="210" t="s">
        <v>3776</v>
      </c>
      <c r="AG313" s="210" t="s">
        <v>3777</v>
      </c>
      <c r="AH313" s="210">
        <v>0</v>
      </c>
    </row>
    <row r="314" spans="1:34">
      <c r="A314" s="129"/>
      <c r="B314" s="210" t="s">
        <v>109</v>
      </c>
      <c r="C314" s="210" t="s">
        <v>3351</v>
      </c>
      <c r="D314" s="210" t="s">
        <v>3767</v>
      </c>
      <c r="E314" s="210" t="s">
        <v>1776</v>
      </c>
      <c r="F314" s="210" t="s">
        <v>1038</v>
      </c>
      <c r="G314" s="210" t="s">
        <v>3768</v>
      </c>
      <c r="H314" s="210" t="s">
        <v>3769</v>
      </c>
      <c r="I314" s="210" t="s">
        <v>3770</v>
      </c>
      <c r="J314" s="210" t="s">
        <v>3771</v>
      </c>
      <c r="K314" s="210" t="s">
        <v>109</v>
      </c>
      <c r="L314" s="210" t="s">
        <v>3778</v>
      </c>
      <c r="M314" s="210" t="s">
        <v>1091</v>
      </c>
      <c r="N314" s="210" t="str">
        <f t="shared" si="4"/>
        <v>LFLmpBlst-T8-48in-32w-2g+El-IS-VHLO(40w)</v>
      </c>
      <c r="O314" s="210" t="s">
        <v>109</v>
      </c>
      <c r="P314" s="210" t="s">
        <v>109</v>
      </c>
      <c r="Q314" s="210" t="s">
        <v>109</v>
      </c>
      <c r="R314" s="210" t="s">
        <v>109</v>
      </c>
      <c r="S314" s="210" t="s">
        <v>3772</v>
      </c>
      <c r="T314" s="210"/>
      <c r="U314" s="210"/>
      <c r="V314" s="210">
        <f>VLOOKUP(C314,LF_LmpBlst!$A$8:$BF$736,58,FALSE)</f>
        <v>14.71</v>
      </c>
      <c r="W314" s="210"/>
      <c r="X314" s="210"/>
      <c r="Y314" s="210" t="s">
        <v>3773</v>
      </c>
      <c r="Z314" s="210" t="s">
        <v>3779</v>
      </c>
      <c r="AA314" s="210" t="s">
        <v>109</v>
      </c>
      <c r="AB314" s="210">
        <v>0</v>
      </c>
      <c r="AC314" s="204">
        <v>42005</v>
      </c>
      <c r="AD314" s="210"/>
      <c r="AE314" s="210" t="s">
        <v>3775</v>
      </c>
      <c r="AF314" s="210" t="s">
        <v>3776</v>
      </c>
      <c r="AG314" s="210" t="s">
        <v>3777</v>
      </c>
      <c r="AH314" s="210">
        <v>0</v>
      </c>
    </row>
    <row r="315" spans="1:34">
      <c r="A315" s="129"/>
      <c r="B315" s="210" t="s">
        <v>109</v>
      </c>
      <c r="C315" s="210" t="s">
        <v>3354</v>
      </c>
      <c r="D315" s="210" t="s">
        <v>3767</v>
      </c>
      <c r="E315" s="210" t="s">
        <v>1776</v>
      </c>
      <c r="F315" s="210" t="s">
        <v>1038</v>
      </c>
      <c r="G315" s="210" t="s">
        <v>3768</v>
      </c>
      <c r="H315" s="210" t="s">
        <v>3769</v>
      </c>
      <c r="I315" s="210" t="s">
        <v>3770</v>
      </c>
      <c r="J315" s="210" t="s">
        <v>3771</v>
      </c>
      <c r="K315" s="210" t="s">
        <v>109</v>
      </c>
      <c r="L315" s="210" t="s">
        <v>3778</v>
      </c>
      <c r="M315" s="210" t="s">
        <v>1091</v>
      </c>
      <c r="N315" s="210" t="str">
        <f t="shared" si="4"/>
        <v>LFLmpBlst-T8-48in-32w-2g+El-IS-VHLO(41w)</v>
      </c>
      <c r="O315" s="210" t="s">
        <v>109</v>
      </c>
      <c r="P315" s="210" t="s">
        <v>109</v>
      </c>
      <c r="Q315" s="210" t="s">
        <v>109</v>
      </c>
      <c r="R315" s="210" t="s">
        <v>109</v>
      </c>
      <c r="S315" s="210" t="s">
        <v>3772</v>
      </c>
      <c r="T315" s="210"/>
      <c r="U315" s="210"/>
      <c r="V315" s="210">
        <f>VLOOKUP(C315,LF_LmpBlst!$A$8:$BF$736,58,FALSE)</f>
        <v>20.6</v>
      </c>
      <c r="W315" s="210"/>
      <c r="X315" s="210"/>
      <c r="Y315" s="210" t="s">
        <v>3773</v>
      </c>
      <c r="Z315" s="210" t="s">
        <v>3779</v>
      </c>
      <c r="AA315" s="210" t="s">
        <v>109</v>
      </c>
      <c r="AB315" s="210">
        <v>0</v>
      </c>
      <c r="AC315" s="204">
        <v>42005</v>
      </c>
      <c r="AD315" s="210"/>
      <c r="AE315" s="210" t="s">
        <v>3775</v>
      </c>
      <c r="AF315" s="210" t="s">
        <v>3776</v>
      </c>
      <c r="AG315" s="210" t="s">
        <v>3777</v>
      </c>
      <c r="AH315" s="210">
        <v>0</v>
      </c>
    </row>
    <row r="316" spans="1:34">
      <c r="A316" s="129"/>
      <c r="B316" s="210" t="s">
        <v>109</v>
      </c>
      <c r="C316" s="210" t="s">
        <v>3357</v>
      </c>
      <c r="D316" s="210" t="s">
        <v>3767</v>
      </c>
      <c r="E316" s="210" t="s">
        <v>1776</v>
      </c>
      <c r="F316" s="210" t="s">
        <v>1038</v>
      </c>
      <c r="G316" s="210" t="s">
        <v>3768</v>
      </c>
      <c r="H316" s="210" t="s">
        <v>3769</v>
      </c>
      <c r="I316" s="210" t="s">
        <v>3770</v>
      </c>
      <c r="J316" s="210" t="s">
        <v>3771</v>
      </c>
      <c r="K316" s="210" t="s">
        <v>109</v>
      </c>
      <c r="L316" s="210" t="s">
        <v>3778</v>
      </c>
      <c r="M316" s="210" t="s">
        <v>1091</v>
      </c>
      <c r="N316" s="210" t="str">
        <f t="shared" si="4"/>
        <v>LFLmpBlst-T8-48in-32w-2g+El-IS-VHLO(79w)</v>
      </c>
      <c r="O316" s="210" t="s">
        <v>109</v>
      </c>
      <c r="P316" s="210" t="s">
        <v>109</v>
      </c>
      <c r="Q316" s="210" t="s">
        <v>109</v>
      </c>
      <c r="R316" s="210" t="s">
        <v>109</v>
      </c>
      <c r="S316" s="210" t="s">
        <v>3772</v>
      </c>
      <c r="T316" s="210"/>
      <c r="U316" s="210"/>
      <c r="V316" s="210">
        <f>VLOOKUP(C316,LF_LmpBlst!$A$8:$BF$736,58,FALSE)</f>
        <v>29.42</v>
      </c>
      <c r="W316" s="210"/>
      <c r="X316" s="210"/>
      <c r="Y316" s="210" t="s">
        <v>3773</v>
      </c>
      <c r="Z316" s="210" t="s">
        <v>3779</v>
      </c>
      <c r="AA316" s="210" t="s">
        <v>109</v>
      </c>
      <c r="AB316" s="210">
        <v>0</v>
      </c>
      <c r="AC316" s="204">
        <v>42005</v>
      </c>
      <c r="AD316" s="210"/>
      <c r="AE316" s="210" t="s">
        <v>3775</v>
      </c>
      <c r="AF316" s="210" t="s">
        <v>3776</v>
      </c>
      <c r="AG316" s="210" t="s">
        <v>3777</v>
      </c>
      <c r="AH316" s="210">
        <v>0</v>
      </c>
    </row>
    <row r="317" spans="1:34">
      <c r="A317" s="129"/>
      <c r="B317" s="210" t="s">
        <v>109</v>
      </c>
      <c r="C317" s="210" t="s">
        <v>3435</v>
      </c>
      <c r="D317" s="210" t="s">
        <v>3767</v>
      </c>
      <c r="E317" s="210" t="s">
        <v>1776</v>
      </c>
      <c r="F317" s="210" t="s">
        <v>1038</v>
      </c>
      <c r="G317" s="210" t="s">
        <v>3768</v>
      </c>
      <c r="H317" s="210" t="s">
        <v>3769</v>
      </c>
      <c r="I317" s="210" t="s">
        <v>3770</v>
      </c>
      <c r="J317" s="210" t="s">
        <v>3771</v>
      </c>
      <c r="K317" s="210" t="s">
        <v>109</v>
      </c>
      <c r="L317" s="210" t="s">
        <v>3778</v>
      </c>
      <c r="M317" s="210" t="s">
        <v>1091</v>
      </c>
      <c r="N317" s="210" t="str">
        <f t="shared" si="4"/>
        <v>LFLmpBlst-T8-48in-32w-3g+El-IS-HLO-1(111w)</v>
      </c>
      <c r="O317" s="210" t="s">
        <v>109</v>
      </c>
      <c r="P317" s="210" t="s">
        <v>109</v>
      </c>
      <c r="Q317" s="210" t="s">
        <v>109</v>
      </c>
      <c r="R317" s="210" t="s">
        <v>109</v>
      </c>
      <c r="S317" s="210" t="s">
        <v>3772</v>
      </c>
      <c r="T317" s="210"/>
      <c r="U317" s="210"/>
      <c r="V317" s="210">
        <f>VLOOKUP(C317,LF_LmpBlst!$A$8:$BF$736,58,FALSE)</f>
        <v>40.53</v>
      </c>
      <c r="W317" s="210"/>
      <c r="X317" s="210"/>
      <c r="Y317" s="210" t="s">
        <v>3773</v>
      </c>
      <c r="Z317" s="210" t="s">
        <v>3779</v>
      </c>
      <c r="AA317" s="210" t="s">
        <v>109</v>
      </c>
      <c r="AB317" s="210">
        <v>0</v>
      </c>
      <c r="AC317" s="204">
        <v>42005</v>
      </c>
      <c r="AD317" s="210"/>
      <c r="AE317" s="210" t="s">
        <v>3775</v>
      </c>
      <c r="AF317" s="210" t="s">
        <v>3776</v>
      </c>
      <c r="AG317" s="210" t="s">
        <v>3777</v>
      </c>
      <c r="AH317" s="210">
        <v>0</v>
      </c>
    </row>
    <row r="318" spans="1:34">
      <c r="A318" s="129"/>
      <c r="B318" s="210" t="s">
        <v>109</v>
      </c>
      <c r="C318" s="210" t="s">
        <v>3437</v>
      </c>
      <c r="D318" s="210" t="s">
        <v>3767</v>
      </c>
      <c r="E318" s="210" t="s">
        <v>1776</v>
      </c>
      <c r="F318" s="210" t="s">
        <v>1038</v>
      </c>
      <c r="G318" s="210" t="s">
        <v>3768</v>
      </c>
      <c r="H318" s="210" t="s">
        <v>3769</v>
      </c>
      <c r="I318" s="210" t="s">
        <v>3770</v>
      </c>
      <c r="J318" s="210" t="s">
        <v>3771</v>
      </c>
      <c r="K318" s="210" t="s">
        <v>109</v>
      </c>
      <c r="L318" s="210" t="s">
        <v>3778</v>
      </c>
      <c r="M318" s="210" t="s">
        <v>1091</v>
      </c>
      <c r="N318" s="210" t="str">
        <f t="shared" si="4"/>
        <v>LFLmpBlst-T8-48in-32w-3g+El-IS-HLO-1(222w)</v>
      </c>
      <c r="O318" s="210" t="s">
        <v>109</v>
      </c>
      <c r="P318" s="210" t="s">
        <v>109</v>
      </c>
      <c r="Q318" s="210" t="s">
        <v>109</v>
      </c>
      <c r="R318" s="210" t="s">
        <v>109</v>
      </c>
      <c r="S318" s="210" t="s">
        <v>3772</v>
      </c>
      <c r="T318" s="210"/>
      <c r="U318" s="210"/>
      <c r="V318" s="210">
        <f>VLOOKUP(C318,LF_LmpBlst!$A$8:$BF$736,58,FALSE)</f>
        <v>81.05</v>
      </c>
      <c r="W318" s="210"/>
      <c r="X318" s="210"/>
      <c r="Y318" s="210" t="s">
        <v>3773</v>
      </c>
      <c r="Z318" s="210" t="s">
        <v>3779</v>
      </c>
      <c r="AA318" s="210" t="s">
        <v>109</v>
      </c>
      <c r="AB318" s="210">
        <v>0</v>
      </c>
      <c r="AC318" s="204">
        <v>42005</v>
      </c>
      <c r="AD318" s="210"/>
      <c r="AE318" s="210" t="s">
        <v>3775</v>
      </c>
      <c r="AF318" s="210" t="s">
        <v>3776</v>
      </c>
      <c r="AG318" s="210" t="s">
        <v>3777</v>
      </c>
      <c r="AH318" s="210">
        <v>0</v>
      </c>
    </row>
    <row r="319" spans="1:34">
      <c r="A319" s="129"/>
      <c r="B319" s="210" t="s">
        <v>109</v>
      </c>
      <c r="C319" s="210" t="s">
        <v>3439</v>
      </c>
      <c r="D319" s="210" t="s">
        <v>3767</v>
      </c>
      <c r="E319" s="210" t="s">
        <v>1776</v>
      </c>
      <c r="F319" s="210" t="s">
        <v>1038</v>
      </c>
      <c r="G319" s="210" t="s">
        <v>3768</v>
      </c>
      <c r="H319" s="210" t="s">
        <v>3769</v>
      </c>
      <c r="I319" s="210" t="s">
        <v>3770</v>
      </c>
      <c r="J319" s="210" t="s">
        <v>3771</v>
      </c>
      <c r="K319" s="210" t="s">
        <v>109</v>
      </c>
      <c r="L319" s="210" t="s">
        <v>3778</v>
      </c>
      <c r="M319" s="210" t="s">
        <v>1091</v>
      </c>
      <c r="N319" s="210" t="str">
        <f t="shared" si="4"/>
        <v>LFLmpBlst-T8-48in-32w-3g+El-IS-HLO-2(111w)</v>
      </c>
      <c r="O319" s="210" t="s">
        <v>109</v>
      </c>
      <c r="P319" s="210" t="s">
        <v>109</v>
      </c>
      <c r="Q319" s="210" t="s">
        <v>109</v>
      </c>
      <c r="R319" s="210" t="s">
        <v>109</v>
      </c>
      <c r="S319" s="210" t="s">
        <v>3772</v>
      </c>
      <c r="T319" s="210"/>
      <c r="U319" s="210"/>
      <c r="V319" s="210">
        <f>VLOOKUP(C319,LF_LmpBlst!$A$8:$BF$736,58,FALSE)</f>
        <v>46.42</v>
      </c>
      <c r="W319" s="210"/>
      <c r="X319" s="210"/>
      <c r="Y319" s="210" t="s">
        <v>3773</v>
      </c>
      <c r="Z319" s="210" t="s">
        <v>3779</v>
      </c>
      <c r="AA319" s="210" t="s">
        <v>109</v>
      </c>
      <c r="AB319" s="210">
        <v>0</v>
      </c>
      <c r="AC319" s="204">
        <v>42005</v>
      </c>
      <c r="AD319" s="210"/>
      <c r="AE319" s="210" t="s">
        <v>3775</v>
      </c>
      <c r="AF319" s="210" t="s">
        <v>3776</v>
      </c>
      <c r="AG319" s="210" t="s">
        <v>3777</v>
      </c>
      <c r="AH319" s="210">
        <v>0</v>
      </c>
    </row>
    <row r="320" spans="1:34">
      <c r="A320" s="129"/>
      <c r="B320" s="210" t="s">
        <v>109</v>
      </c>
      <c r="C320" s="210" t="s">
        <v>3441</v>
      </c>
      <c r="D320" s="210" t="s">
        <v>3767</v>
      </c>
      <c r="E320" s="210" t="s">
        <v>1776</v>
      </c>
      <c r="F320" s="210" t="s">
        <v>1038</v>
      </c>
      <c r="G320" s="210" t="s">
        <v>3768</v>
      </c>
      <c r="H320" s="210" t="s">
        <v>3769</v>
      </c>
      <c r="I320" s="210" t="s">
        <v>3770</v>
      </c>
      <c r="J320" s="210" t="s">
        <v>3771</v>
      </c>
      <c r="K320" s="210" t="s">
        <v>109</v>
      </c>
      <c r="L320" s="210" t="s">
        <v>3778</v>
      </c>
      <c r="M320" s="210" t="s">
        <v>1091</v>
      </c>
      <c r="N320" s="210" t="str">
        <f t="shared" si="4"/>
        <v>LFLmpBlst-T8-48in-32w-3g+El-IS-HLO-2(222w)</v>
      </c>
      <c r="O320" s="210" t="s">
        <v>109</v>
      </c>
      <c r="P320" s="210" t="s">
        <v>109</v>
      </c>
      <c r="Q320" s="210" t="s">
        <v>109</v>
      </c>
      <c r="R320" s="210" t="s">
        <v>109</v>
      </c>
      <c r="S320" s="210" t="s">
        <v>3772</v>
      </c>
      <c r="T320" s="210"/>
      <c r="U320" s="210"/>
      <c r="V320" s="210">
        <f>VLOOKUP(C320,LF_LmpBlst!$A$8:$BF$736,58,FALSE)</f>
        <v>92.83</v>
      </c>
      <c r="W320" s="210"/>
      <c r="X320" s="210"/>
      <c r="Y320" s="210" t="s">
        <v>3773</v>
      </c>
      <c r="Z320" s="210" t="s">
        <v>3779</v>
      </c>
      <c r="AA320" s="210" t="s">
        <v>109</v>
      </c>
      <c r="AB320" s="210">
        <v>0</v>
      </c>
      <c r="AC320" s="204">
        <v>42005</v>
      </c>
      <c r="AD320" s="210"/>
      <c r="AE320" s="210" t="s">
        <v>3775</v>
      </c>
      <c r="AF320" s="210" t="s">
        <v>3776</v>
      </c>
      <c r="AG320" s="210" t="s">
        <v>3777</v>
      </c>
      <c r="AH320" s="210">
        <v>0</v>
      </c>
    </row>
    <row r="321" spans="1:34">
      <c r="A321" s="129"/>
      <c r="B321" s="210" t="s">
        <v>109</v>
      </c>
      <c r="C321" s="210" t="s">
        <v>3443</v>
      </c>
      <c r="D321" s="210" t="s">
        <v>3767</v>
      </c>
      <c r="E321" s="210" t="s">
        <v>1776</v>
      </c>
      <c r="F321" s="210" t="s">
        <v>1038</v>
      </c>
      <c r="G321" s="210" t="s">
        <v>3768</v>
      </c>
      <c r="H321" s="210" t="s">
        <v>3769</v>
      </c>
      <c r="I321" s="210" t="s">
        <v>3770</v>
      </c>
      <c r="J321" s="210" t="s">
        <v>3771</v>
      </c>
      <c r="K321" s="210" t="s">
        <v>109</v>
      </c>
      <c r="L321" s="210" t="s">
        <v>3778</v>
      </c>
      <c r="M321" s="210" t="s">
        <v>1091</v>
      </c>
      <c r="N321" s="210" t="str">
        <f t="shared" ref="N321:N384" si="5">IF(LEFT(C321,3)="Std","",C321)</f>
        <v>LFLmpBlst-T8-48in-32w-3g+El-IS-HLO-Dim(218w)</v>
      </c>
      <c r="O321" s="210" t="s">
        <v>109</v>
      </c>
      <c r="P321" s="210" t="s">
        <v>109</v>
      </c>
      <c r="Q321" s="210" t="s">
        <v>109</v>
      </c>
      <c r="R321" s="210" t="s">
        <v>109</v>
      </c>
      <c r="S321" s="210" t="s">
        <v>3772</v>
      </c>
      <c r="T321" s="210"/>
      <c r="U321" s="210"/>
      <c r="V321" s="210">
        <f>VLOOKUP(C321,LF_LmpBlst!$A$8:$BF$736,58,FALSE)</f>
        <v>100.86</v>
      </c>
      <c r="W321" s="210"/>
      <c r="X321" s="210"/>
      <c r="Y321" s="210" t="s">
        <v>3773</v>
      </c>
      <c r="Z321" s="210" t="s">
        <v>3779</v>
      </c>
      <c r="AA321" s="210" t="s">
        <v>109</v>
      </c>
      <c r="AB321" s="210">
        <v>0</v>
      </c>
      <c r="AC321" s="204">
        <v>42005</v>
      </c>
      <c r="AD321" s="210"/>
      <c r="AE321" s="210" t="s">
        <v>3775</v>
      </c>
      <c r="AF321" s="210" t="s">
        <v>3776</v>
      </c>
      <c r="AG321" s="210" t="s">
        <v>3777</v>
      </c>
      <c r="AH321" s="210">
        <v>0</v>
      </c>
    </row>
    <row r="322" spans="1:34">
      <c r="A322" s="129"/>
      <c r="B322" s="210" t="s">
        <v>109</v>
      </c>
      <c r="C322" s="210" t="s">
        <v>3445</v>
      </c>
      <c r="D322" s="210" t="s">
        <v>3767</v>
      </c>
      <c r="E322" s="210" t="s">
        <v>1776</v>
      </c>
      <c r="F322" s="210" t="s">
        <v>1038</v>
      </c>
      <c r="G322" s="210" t="s">
        <v>3768</v>
      </c>
      <c r="H322" s="210" t="s">
        <v>3769</v>
      </c>
      <c r="I322" s="210" t="s">
        <v>3770</v>
      </c>
      <c r="J322" s="210" t="s">
        <v>3771</v>
      </c>
      <c r="K322" s="210" t="s">
        <v>109</v>
      </c>
      <c r="L322" s="210" t="s">
        <v>3778</v>
      </c>
      <c r="M322" s="210" t="s">
        <v>1091</v>
      </c>
      <c r="N322" s="210" t="str">
        <f t="shared" si="5"/>
        <v>LFLmpBlst-T8-48in-32w-3g+El-IS-HLO(112w)</v>
      </c>
      <c r="O322" s="210" t="s">
        <v>109</v>
      </c>
      <c r="P322" s="210" t="s">
        <v>109</v>
      </c>
      <c r="Q322" s="210" t="s">
        <v>109</v>
      </c>
      <c r="R322" s="210" t="s">
        <v>109</v>
      </c>
      <c r="S322" s="210" t="s">
        <v>3772</v>
      </c>
      <c r="T322" s="210"/>
      <c r="U322" s="210"/>
      <c r="V322" s="210">
        <f>VLOOKUP(C322,LF_LmpBlst!$A$8:$BF$736,58,FALSE)</f>
        <v>52.31</v>
      </c>
      <c r="W322" s="210"/>
      <c r="X322" s="210"/>
      <c r="Y322" s="210" t="s">
        <v>3773</v>
      </c>
      <c r="Z322" s="210" t="s">
        <v>3779</v>
      </c>
      <c r="AA322" s="210" t="s">
        <v>109</v>
      </c>
      <c r="AB322" s="210">
        <v>0</v>
      </c>
      <c r="AC322" s="204">
        <v>42005</v>
      </c>
      <c r="AD322" s="210"/>
      <c r="AE322" s="210" t="s">
        <v>3775</v>
      </c>
      <c r="AF322" s="210" t="s">
        <v>3776</v>
      </c>
      <c r="AG322" s="210" t="s">
        <v>3777</v>
      </c>
      <c r="AH322" s="210">
        <v>0</v>
      </c>
    </row>
    <row r="323" spans="1:34">
      <c r="A323" s="129"/>
      <c r="B323" s="210" t="s">
        <v>109</v>
      </c>
      <c r="C323" s="210" t="s">
        <v>3447</v>
      </c>
      <c r="D323" s="210" t="s">
        <v>3767</v>
      </c>
      <c r="E323" s="210" t="s">
        <v>1776</v>
      </c>
      <c r="F323" s="210" t="s">
        <v>1038</v>
      </c>
      <c r="G323" s="210" t="s">
        <v>3768</v>
      </c>
      <c r="H323" s="210" t="s">
        <v>3769</v>
      </c>
      <c r="I323" s="210" t="s">
        <v>3770</v>
      </c>
      <c r="J323" s="210" t="s">
        <v>3771</v>
      </c>
      <c r="K323" s="210" t="s">
        <v>109</v>
      </c>
      <c r="L323" s="210" t="s">
        <v>3778</v>
      </c>
      <c r="M323" s="210" t="s">
        <v>1091</v>
      </c>
      <c r="N323" s="210" t="str">
        <f t="shared" si="5"/>
        <v>LFLmpBlst-T8-48in-32w-3g+El-IS-HLO(146w)</v>
      </c>
      <c r="O323" s="210" t="s">
        <v>109</v>
      </c>
      <c r="P323" s="210" t="s">
        <v>109</v>
      </c>
      <c r="Q323" s="210" t="s">
        <v>109</v>
      </c>
      <c r="R323" s="210" t="s">
        <v>109</v>
      </c>
      <c r="S323" s="210" t="s">
        <v>3772</v>
      </c>
      <c r="T323" s="210"/>
      <c r="U323" s="210"/>
      <c r="V323" s="210">
        <f>VLOOKUP(C323,LF_LmpBlst!$A$8:$BF$736,58,FALSE)</f>
        <v>50.11</v>
      </c>
      <c r="W323" s="210"/>
      <c r="X323" s="210"/>
      <c r="Y323" s="210" t="s">
        <v>3773</v>
      </c>
      <c r="Z323" s="210" t="s">
        <v>3779</v>
      </c>
      <c r="AA323" s="210" t="s">
        <v>109</v>
      </c>
      <c r="AB323" s="210">
        <v>0</v>
      </c>
      <c r="AC323" s="204">
        <v>42005</v>
      </c>
      <c r="AD323" s="210"/>
      <c r="AE323" s="210" t="s">
        <v>3775</v>
      </c>
      <c r="AF323" s="210" t="s">
        <v>3776</v>
      </c>
      <c r="AG323" s="210" t="s">
        <v>3777</v>
      </c>
      <c r="AH323" s="210">
        <v>0</v>
      </c>
    </row>
    <row r="324" spans="1:34">
      <c r="A324" s="129"/>
      <c r="B324" s="210" t="s">
        <v>109</v>
      </c>
      <c r="C324" s="210" t="s">
        <v>3449</v>
      </c>
      <c r="D324" s="210" t="s">
        <v>3767</v>
      </c>
      <c r="E324" s="210" t="s">
        <v>1776</v>
      </c>
      <c r="F324" s="210" t="s">
        <v>1038</v>
      </c>
      <c r="G324" s="210" t="s">
        <v>3768</v>
      </c>
      <c r="H324" s="210" t="s">
        <v>3769</v>
      </c>
      <c r="I324" s="210" t="s">
        <v>3770</v>
      </c>
      <c r="J324" s="210" t="s">
        <v>3771</v>
      </c>
      <c r="K324" s="210" t="s">
        <v>109</v>
      </c>
      <c r="L324" s="210" t="s">
        <v>3778</v>
      </c>
      <c r="M324" s="210" t="s">
        <v>1091</v>
      </c>
      <c r="N324" s="210" t="str">
        <f t="shared" si="5"/>
        <v>LFLmpBlst-T8-48in-32w-3g+El-IS-HLO(148w)</v>
      </c>
      <c r="O324" s="210" t="s">
        <v>109</v>
      </c>
      <c r="P324" s="210" t="s">
        <v>109</v>
      </c>
      <c r="Q324" s="210" t="s">
        <v>109</v>
      </c>
      <c r="R324" s="210" t="s">
        <v>109</v>
      </c>
      <c r="S324" s="210" t="s">
        <v>3772</v>
      </c>
      <c r="T324" s="210"/>
      <c r="U324" s="210"/>
      <c r="V324" s="210">
        <f>VLOOKUP(C324,LF_LmpBlst!$A$8:$BF$736,58,FALSE)</f>
        <v>61.89</v>
      </c>
      <c r="W324" s="210"/>
      <c r="X324" s="210"/>
      <c r="Y324" s="210" t="s">
        <v>3773</v>
      </c>
      <c r="Z324" s="210" t="s">
        <v>3779</v>
      </c>
      <c r="AA324" s="210" t="s">
        <v>109</v>
      </c>
      <c r="AB324" s="210">
        <v>0</v>
      </c>
      <c r="AC324" s="204">
        <v>42005</v>
      </c>
      <c r="AD324" s="210"/>
      <c r="AE324" s="210" t="s">
        <v>3775</v>
      </c>
      <c r="AF324" s="210" t="s">
        <v>3776</v>
      </c>
      <c r="AG324" s="210" t="s">
        <v>3777</v>
      </c>
      <c r="AH324" s="210">
        <v>0</v>
      </c>
    </row>
    <row r="325" spans="1:34">
      <c r="A325" s="129"/>
      <c r="B325" s="210" t="s">
        <v>109</v>
      </c>
      <c r="C325" s="210" t="s">
        <v>3451</v>
      </c>
      <c r="D325" s="210" t="s">
        <v>3767</v>
      </c>
      <c r="E325" s="210" t="s">
        <v>1776</v>
      </c>
      <c r="F325" s="210" t="s">
        <v>1038</v>
      </c>
      <c r="G325" s="210" t="s">
        <v>3768</v>
      </c>
      <c r="H325" s="210" t="s">
        <v>3769</v>
      </c>
      <c r="I325" s="210" t="s">
        <v>3770</v>
      </c>
      <c r="J325" s="210" t="s">
        <v>3771</v>
      </c>
      <c r="K325" s="210" t="s">
        <v>109</v>
      </c>
      <c r="L325" s="210" t="s">
        <v>3778</v>
      </c>
      <c r="M325" s="210" t="s">
        <v>1091</v>
      </c>
      <c r="N325" s="210" t="str">
        <f t="shared" si="5"/>
        <v>LFLmpBlst-T8-48in-32w-3g+El-IS-HLO(221w)</v>
      </c>
      <c r="O325" s="210" t="s">
        <v>109</v>
      </c>
      <c r="P325" s="210" t="s">
        <v>109</v>
      </c>
      <c r="Q325" s="210" t="s">
        <v>109</v>
      </c>
      <c r="R325" s="210" t="s">
        <v>109</v>
      </c>
      <c r="S325" s="210" t="s">
        <v>3772</v>
      </c>
      <c r="T325" s="210"/>
      <c r="U325" s="210"/>
      <c r="V325" s="210">
        <f>VLOOKUP(C325,LF_LmpBlst!$A$8:$BF$736,58,FALSE)</f>
        <v>69.27</v>
      </c>
      <c r="W325" s="210"/>
      <c r="X325" s="210"/>
      <c r="Y325" s="210" t="s">
        <v>3773</v>
      </c>
      <c r="Z325" s="210" t="s">
        <v>3779</v>
      </c>
      <c r="AA325" s="210" t="s">
        <v>109</v>
      </c>
      <c r="AB325" s="210">
        <v>0</v>
      </c>
      <c r="AC325" s="204">
        <v>42005</v>
      </c>
      <c r="AD325" s="210"/>
      <c r="AE325" s="210" t="s">
        <v>3775</v>
      </c>
      <c r="AF325" s="210" t="s">
        <v>3776</v>
      </c>
      <c r="AG325" s="210" t="s">
        <v>3777</v>
      </c>
      <c r="AH325" s="210">
        <v>0</v>
      </c>
    </row>
    <row r="326" spans="1:34">
      <c r="A326" s="129"/>
      <c r="B326" s="210" t="s">
        <v>109</v>
      </c>
      <c r="C326" s="210" t="s">
        <v>3453</v>
      </c>
      <c r="D326" s="210" t="s">
        <v>3767</v>
      </c>
      <c r="E326" s="210" t="s">
        <v>1776</v>
      </c>
      <c r="F326" s="210" t="s">
        <v>1038</v>
      </c>
      <c r="G326" s="210" t="s">
        <v>3768</v>
      </c>
      <c r="H326" s="210" t="s">
        <v>3769</v>
      </c>
      <c r="I326" s="210" t="s">
        <v>3770</v>
      </c>
      <c r="J326" s="210" t="s">
        <v>3771</v>
      </c>
      <c r="K326" s="210" t="s">
        <v>109</v>
      </c>
      <c r="L326" s="210" t="s">
        <v>3778</v>
      </c>
      <c r="M326" s="210" t="s">
        <v>1091</v>
      </c>
      <c r="N326" s="210" t="str">
        <f t="shared" si="5"/>
        <v>LFLmpBlst-T8-48in-32w-3g+El-IS-HLO(292w)</v>
      </c>
      <c r="O326" s="210" t="s">
        <v>109</v>
      </c>
      <c r="P326" s="210" t="s">
        <v>109</v>
      </c>
      <c r="Q326" s="210" t="s">
        <v>109</v>
      </c>
      <c r="R326" s="210" t="s">
        <v>109</v>
      </c>
      <c r="S326" s="210" t="s">
        <v>3772</v>
      </c>
      <c r="T326" s="210"/>
      <c r="U326" s="210"/>
      <c r="V326" s="210">
        <f>VLOOKUP(C326,LF_LmpBlst!$A$8:$BF$736,58,FALSE)</f>
        <v>100.22</v>
      </c>
      <c r="W326" s="210"/>
      <c r="X326" s="210"/>
      <c r="Y326" s="210" t="s">
        <v>3773</v>
      </c>
      <c r="Z326" s="210" t="s">
        <v>3779</v>
      </c>
      <c r="AA326" s="210" t="s">
        <v>109</v>
      </c>
      <c r="AB326" s="210">
        <v>0</v>
      </c>
      <c r="AC326" s="204">
        <v>42005</v>
      </c>
      <c r="AD326" s="210"/>
      <c r="AE326" s="210" t="s">
        <v>3775</v>
      </c>
      <c r="AF326" s="210" t="s">
        <v>3776</v>
      </c>
      <c r="AG326" s="210" t="s">
        <v>3777</v>
      </c>
      <c r="AH326" s="210">
        <v>0</v>
      </c>
    </row>
    <row r="327" spans="1:34">
      <c r="A327" s="129"/>
      <c r="B327" s="210" t="s">
        <v>109</v>
      </c>
      <c r="C327" s="210" t="s">
        <v>3455</v>
      </c>
      <c r="D327" s="210" t="s">
        <v>3767</v>
      </c>
      <c r="E327" s="210" t="s">
        <v>1776</v>
      </c>
      <c r="F327" s="210" t="s">
        <v>1038</v>
      </c>
      <c r="G327" s="210" t="s">
        <v>3768</v>
      </c>
      <c r="H327" s="210" t="s">
        <v>3769</v>
      </c>
      <c r="I327" s="210" t="s">
        <v>3770</v>
      </c>
      <c r="J327" s="210" t="s">
        <v>3771</v>
      </c>
      <c r="K327" s="210" t="s">
        <v>109</v>
      </c>
      <c r="L327" s="210" t="s">
        <v>3778</v>
      </c>
      <c r="M327" s="210" t="s">
        <v>1091</v>
      </c>
      <c r="N327" s="210" t="str">
        <f t="shared" si="5"/>
        <v>LFLmpBlst-T8-48in-32w-3g+El-IS-HLO(296w)</v>
      </c>
      <c r="O327" s="210" t="s">
        <v>109</v>
      </c>
      <c r="P327" s="210" t="s">
        <v>109</v>
      </c>
      <c r="Q327" s="210" t="s">
        <v>109</v>
      </c>
      <c r="R327" s="210" t="s">
        <v>109</v>
      </c>
      <c r="S327" s="210" t="s">
        <v>3772</v>
      </c>
      <c r="T327" s="210"/>
      <c r="U327" s="210"/>
      <c r="V327" s="210">
        <f>VLOOKUP(C327,LF_LmpBlst!$A$8:$BF$736,58,FALSE)</f>
        <v>123.78</v>
      </c>
      <c r="W327" s="210"/>
      <c r="X327" s="210"/>
      <c r="Y327" s="210" t="s">
        <v>3773</v>
      </c>
      <c r="Z327" s="210" t="s">
        <v>3779</v>
      </c>
      <c r="AA327" s="210" t="s">
        <v>109</v>
      </c>
      <c r="AB327" s="210">
        <v>0</v>
      </c>
      <c r="AC327" s="204">
        <v>42005</v>
      </c>
      <c r="AD327" s="210"/>
      <c r="AE327" s="210" t="s">
        <v>3775</v>
      </c>
      <c r="AF327" s="210" t="s">
        <v>3776</v>
      </c>
      <c r="AG327" s="210" t="s">
        <v>3777</v>
      </c>
      <c r="AH327" s="210">
        <v>0</v>
      </c>
    </row>
    <row r="328" spans="1:34">
      <c r="A328" s="129"/>
      <c r="B328" s="210" t="s">
        <v>109</v>
      </c>
      <c r="C328" s="210" t="s">
        <v>3457</v>
      </c>
      <c r="D328" s="210" t="s">
        <v>3767</v>
      </c>
      <c r="E328" s="210" t="s">
        <v>1776</v>
      </c>
      <c r="F328" s="210" t="s">
        <v>1038</v>
      </c>
      <c r="G328" s="210" t="s">
        <v>3768</v>
      </c>
      <c r="H328" s="210" t="s">
        <v>3769</v>
      </c>
      <c r="I328" s="210" t="s">
        <v>3770</v>
      </c>
      <c r="J328" s="210" t="s">
        <v>3771</v>
      </c>
      <c r="K328" s="210" t="s">
        <v>109</v>
      </c>
      <c r="L328" s="210" t="s">
        <v>3778</v>
      </c>
      <c r="M328" s="210" t="s">
        <v>1091</v>
      </c>
      <c r="N328" s="210" t="str">
        <f t="shared" si="5"/>
        <v>LFLmpBlst-T8-48in-32w-3g+El-IS-HLO(38w)</v>
      </c>
      <c r="O328" s="210" t="s">
        <v>109</v>
      </c>
      <c r="P328" s="210" t="s">
        <v>109</v>
      </c>
      <c r="Q328" s="210" t="s">
        <v>109</v>
      </c>
      <c r="R328" s="210" t="s">
        <v>109</v>
      </c>
      <c r="S328" s="210" t="s">
        <v>3772</v>
      </c>
      <c r="T328" s="210"/>
      <c r="U328" s="210"/>
      <c r="V328" s="210">
        <f>VLOOKUP(C328,LF_LmpBlst!$A$8:$BF$736,58,FALSE)</f>
        <v>21.36</v>
      </c>
      <c r="W328" s="210"/>
      <c r="X328" s="210"/>
      <c r="Y328" s="210" t="s">
        <v>3773</v>
      </c>
      <c r="Z328" s="210" t="s">
        <v>3779</v>
      </c>
      <c r="AA328" s="210" t="s">
        <v>109</v>
      </c>
      <c r="AB328" s="210">
        <v>0</v>
      </c>
      <c r="AC328" s="204">
        <v>42005</v>
      </c>
      <c r="AD328" s="210"/>
      <c r="AE328" s="210" t="s">
        <v>3775</v>
      </c>
      <c r="AF328" s="210" t="s">
        <v>3776</v>
      </c>
      <c r="AG328" s="210" t="s">
        <v>3777</v>
      </c>
      <c r="AH328" s="210">
        <v>0</v>
      </c>
    </row>
    <row r="329" spans="1:34">
      <c r="A329" s="129"/>
      <c r="B329" s="210" t="s">
        <v>109</v>
      </c>
      <c r="C329" s="210" t="s">
        <v>3459</v>
      </c>
      <c r="D329" s="210" t="s">
        <v>3767</v>
      </c>
      <c r="E329" s="210" t="s">
        <v>1776</v>
      </c>
      <c r="F329" s="210" t="s">
        <v>1038</v>
      </c>
      <c r="G329" s="210" t="s">
        <v>3768</v>
      </c>
      <c r="H329" s="210" t="s">
        <v>3769</v>
      </c>
      <c r="I329" s="210" t="s">
        <v>3770</v>
      </c>
      <c r="J329" s="210" t="s">
        <v>3771</v>
      </c>
      <c r="K329" s="210" t="s">
        <v>109</v>
      </c>
      <c r="L329" s="210" t="s">
        <v>3778</v>
      </c>
      <c r="M329" s="210" t="s">
        <v>1091</v>
      </c>
      <c r="N329" s="210" t="str">
        <f t="shared" si="5"/>
        <v>LFLmpBlst-T8-48in-32w-3g+El-IS-HLO(62w)</v>
      </c>
      <c r="O329" s="210" t="s">
        <v>109</v>
      </c>
      <c r="P329" s="210" t="s">
        <v>109</v>
      </c>
      <c r="Q329" s="210" t="s">
        <v>109</v>
      </c>
      <c r="R329" s="210" t="s">
        <v>109</v>
      </c>
      <c r="S329" s="210" t="s">
        <v>3772</v>
      </c>
      <c r="T329" s="210"/>
      <c r="U329" s="210"/>
      <c r="V329" s="210">
        <f>VLOOKUP(C329,LF_LmpBlst!$A$8:$BF$736,58,FALSE)</f>
        <v>30.94</v>
      </c>
      <c r="W329" s="210"/>
      <c r="X329" s="210"/>
      <c r="Y329" s="210" t="s">
        <v>3773</v>
      </c>
      <c r="Z329" s="210" t="s">
        <v>3779</v>
      </c>
      <c r="AA329" s="210" t="s">
        <v>109</v>
      </c>
      <c r="AB329" s="210">
        <v>0</v>
      </c>
      <c r="AC329" s="204">
        <v>42005</v>
      </c>
      <c r="AD329" s="210"/>
      <c r="AE329" s="210" t="s">
        <v>3775</v>
      </c>
      <c r="AF329" s="210" t="s">
        <v>3776</v>
      </c>
      <c r="AG329" s="210" t="s">
        <v>3777</v>
      </c>
      <c r="AH329" s="210">
        <v>0</v>
      </c>
    </row>
    <row r="330" spans="1:34">
      <c r="A330" s="129"/>
      <c r="B330" s="210" t="s">
        <v>109</v>
      </c>
      <c r="C330" s="210" t="s">
        <v>3461</v>
      </c>
      <c r="D330" s="210" t="s">
        <v>3767</v>
      </c>
      <c r="E330" s="210" t="s">
        <v>1776</v>
      </c>
      <c r="F330" s="210" t="s">
        <v>1038</v>
      </c>
      <c r="G330" s="210" t="s">
        <v>3768</v>
      </c>
      <c r="H330" s="210" t="s">
        <v>3769</v>
      </c>
      <c r="I330" s="210" t="s">
        <v>3770</v>
      </c>
      <c r="J330" s="210" t="s">
        <v>3771</v>
      </c>
      <c r="K330" s="210" t="s">
        <v>109</v>
      </c>
      <c r="L330" s="210" t="s">
        <v>3778</v>
      </c>
      <c r="M330" s="210" t="s">
        <v>1091</v>
      </c>
      <c r="N330" s="210" t="str">
        <f t="shared" si="5"/>
        <v>LFLmpBlst-T8-48in-32w-3g+El-IS-HLO(74w)</v>
      </c>
      <c r="O330" s="210" t="s">
        <v>109</v>
      </c>
      <c r="P330" s="210" t="s">
        <v>109</v>
      </c>
      <c r="Q330" s="210" t="s">
        <v>109</v>
      </c>
      <c r="R330" s="210" t="s">
        <v>109</v>
      </c>
      <c r="S330" s="210" t="s">
        <v>3772</v>
      </c>
      <c r="T330" s="210"/>
      <c r="U330" s="210"/>
      <c r="V330" s="210">
        <f>VLOOKUP(C330,LF_LmpBlst!$A$8:$BF$736,58,FALSE)</f>
        <v>30.94</v>
      </c>
      <c r="W330" s="210"/>
      <c r="X330" s="210"/>
      <c r="Y330" s="210" t="s">
        <v>3773</v>
      </c>
      <c r="Z330" s="210" t="s">
        <v>3779</v>
      </c>
      <c r="AA330" s="210" t="s">
        <v>109</v>
      </c>
      <c r="AB330" s="210">
        <v>0</v>
      </c>
      <c r="AC330" s="204">
        <v>42005</v>
      </c>
      <c r="AD330" s="210"/>
      <c r="AE330" s="210" t="s">
        <v>3775</v>
      </c>
      <c r="AF330" s="210" t="s">
        <v>3776</v>
      </c>
      <c r="AG330" s="210" t="s">
        <v>3777</v>
      </c>
      <c r="AH330" s="210">
        <v>0</v>
      </c>
    </row>
    <row r="331" spans="1:34">
      <c r="A331" s="129"/>
      <c r="B331" s="210" t="s">
        <v>109</v>
      </c>
      <c r="C331" s="210" t="s">
        <v>3463</v>
      </c>
      <c r="D331" s="210" t="s">
        <v>3767</v>
      </c>
      <c r="E331" s="210" t="s">
        <v>1776</v>
      </c>
      <c r="F331" s="210" t="s">
        <v>1038</v>
      </c>
      <c r="G331" s="210" t="s">
        <v>3768</v>
      </c>
      <c r="H331" s="210" t="s">
        <v>3769</v>
      </c>
      <c r="I331" s="210" t="s">
        <v>3770</v>
      </c>
      <c r="J331" s="210" t="s">
        <v>3771</v>
      </c>
      <c r="K331" s="210" t="s">
        <v>109</v>
      </c>
      <c r="L331" s="210" t="s">
        <v>3778</v>
      </c>
      <c r="M331" s="210" t="s">
        <v>1091</v>
      </c>
      <c r="N331" s="210" t="str">
        <f t="shared" si="5"/>
        <v>LFLmpBlst-T8-48in-32w-3g+El-IS-NLO-1(108w)</v>
      </c>
      <c r="O331" s="210" t="s">
        <v>109</v>
      </c>
      <c r="P331" s="210" t="s">
        <v>109</v>
      </c>
      <c r="Q331" s="210" t="s">
        <v>109</v>
      </c>
      <c r="R331" s="210" t="s">
        <v>109</v>
      </c>
      <c r="S331" s="210" t="s">
        <v>3772</v>
      </c>
      <c r="T331" s="210"/>
      <c r="U331" s="210"/>
      <c r="V331" s="210">
        <f>VLOOKUP(C331,LF_LmpBlst!$A$8:$BF$736,58,FALSE)</f>
        <v>50.11</v>
      </c>
      <c r="W331" s="210"/>
      <c r="X331" s="210"/>
      <c r="Y331" s="210" t="s">
        <v>3773</v>
      </c>
      <c r="Z331" s="210" t="s">
        <v>3779</v>
      </c>
      <c r="AA331" s="210" t="s">
        <v>109</v>
      </c>
      <c r="AB331" s="210">
        <v>0</v>
      </c>
      <c r="AC331" s="204">
        <v>42005</v>
      </c>
      <c r="AD331" s="210"/>
      <c r="AE331" s="210" t="s">
        <v>3775</v>
      </c>
      <c r="AF331" s="210" t="s">
        <v>3776</v>
      </c>
      <c r="AG331" s="210" t="s">
        <v>3777</v>
      </c>
      <c r="AH331" s="210">
        <v>0</v>
      </c>
    </row>
    <row r="332" spans="1:34">
      <c r="A332" s="129"/>
      <c r="B332" s="210" t="s">
        <v>109</v>
      </c>
      <c r="C332" s="210" t="s">
        <v>3466</v>
      </c>
      <c r="D332" s="210" t="s">
        <v>3767</v>
      </c>
      <c r="E332" s="210" t="s">
        <v>1776</v>
      </c>
      <c r="F332" s="210" t="s">
        <v>1038</v>
      </c>
      <c r="G332" s="210" t="s">
        <v>3768</v>
      </c>
      <c r="H332" s="210" t="s">
        <v>3769</v>
      </c>
      <c r="I332" s="210" t="s">
        <v>3770</v>
      </c>
      <c r="J332" s="210" t="s">
        <v>3771</v>
      </c>
      <c r="K332" s="210" t="s">
        <v>109</v>
      </c>
      <c r="L332" s="210" t="s">
        <v>3778</v>
      </c>
      <c r="M332" s="210" t="s">
        <v>1091</v>
      </c>
      <c r="N332" s="210" t="str">
        <f t="shared" si="5"/>
        <v>LFLmpBlst-T8-48in-32w-3g+El-IS-NLO-1(162w)</v>
      </c>
      <c r="O332" s="210" t="s">
        <v>109</v>
      </c>
      <c r="P332" s="210" t="s">
        <v>109</v>
      </c>
      <c r="Q332" s="210" t="s">
        <v>109</v>
      </c>
      <c r="R332" s="210" t="s">
        <v>109</v>
      </c>
      <c r="S332" s="210" t="s">
        <v>3772</v>
      </c>
      <c r="T332" s="210"/>
      <c r="U332" s="210"/>
      <c r="V332" s="210">
        <f>VLOOKUP(C332,LF_LmpBlst!$A$8:$BF$736,58,FALSE)</f>
        <v>81.05</v>
      </c>
      <c r="W332" s="210"/>
      <c r="X332" s="210"/>
      <c r="Y332" s="210" t="s">
        <v>3773</v>
      </c>
      <c r="Z332" s="210" t="s">
        <v>3779</v>
      </c>
      <c r="AA332" s="210" t="s">
        <v>109</v>
      </c>
      <c r="AB332" s="210">
        <v>0</v>
      </c>
      <c r="AC332" s="204">
        <v>42005</v>
      </c>
      <c r="AD332" s="210"/>
      <c r="AE332" s="210" t="s">
        <v>3775</v>
      </c>
      <c r="AF332" s="210" t="s">
        <v>3776</v>
      </c>
      <c r="AG332" s="210" t="s">
        <v>3777</v>
      </c>
      <c r="AH332" s="210">
        <v>0</v>
      </c>
    </row>
    <row r="333" spans="1:34">
      <c r="A333" s="129"/>
      <c r="B333" s="210" t="s">
        <v>109</v>
      </c>
      <c r="C333" s="210" t="s">
        <v>3469</v>
      </c>
      <c r="D333" s="210" t="s">
        <v>3767</v>
      </c>
      <c r="E333" s="210" t="s">
        <v>1776</v>
      </c>
      <c r="F333" s="210" t="s">
        <v>1038</v>
      </c>
      <c r="G333" s="210" t="s">
        <v>3768</v>
      </c>
      <c r="H333" s="210" t="s">
        <v>3769</v>
      </c>
      <c r="I333" s="210" t="s">
        <v>3770</v>
      </c>
      <c r="J333" s="210" t="s">
        <v>3771</v>
      </c>
      <c r="K333" s="210" t="s">
        <v>109</v>
      </c>
      <c r="L333" s="210" t="s">
        <v>3778</v>
      </c>
      <c r="M333" s="210" t="s">
        <v>1091</v>
      </c>
      <c r="N333" s="210" t="str">
        <f t="shared" si="5"/>
        <v>LFLmpBlst-T8-48in-32w-3g+El-IS-NLO-1(216w)</v>
      </c>
      <c r="O333" s="210" t="s">
        <v>109</v>
      </c>
      <c r="P333" s="210" t="s">
        <v>109</v>
      </c>
      <c r="Q333" s="210" t="s">
        <v>109</v>
      </c>
      <c r="R333" s="210" t="s">
        <v>109</v>
      </c>
      <c r="S333" s="210" t="s">
        <v>3772</v>
      </c>
      <c r="T333" s="210"/>
      <c r="U333" s="210"/>
      <c r="V333" s="210">
        <f>VLOOKUP(C333,LF_LmpBlst!$A$8:$BF$736,58,FALSE)</f>
        <v>100.22</v>
      </c>
      <c r="W333" s="210"/>
      <c r="X333" s="210"/>
      <c r="Y333" s="210" t="s">
        <v>3773</v>
      </c>
      <c r="Z333" s="210" t="s">
        <v>3779</v>
      </c>
      <c r="AA333" s="210" t="s">
        <v>109</v>
      </c>
      <c r="AB333" s="210">
        <v>0</v>
      </c>
      <c r="AC333" s="204">
        <v>42005</v>
      </c>
      <c r="AD333" s="210"/>
      <c r="AE333" s="210" t="s">
        <v>3775</v>
      </c>
      <c r="AF333" s="210" t="s">
        <v>3776</v>
      </c>
      <c r="AG333" s="210" t="s">
        <v>3777</v>
      </c>
      <c r="AH333" s="210">
        <v>0</v>
      </c>
    </row>
    <row r="334" spans="1:34">
      <c r="A334" s="129"/>
      <c r="B334" s="210" t="s">
        <v>109</v>
      </c>
      <c r="C334" s="210" t="s">
        <v>3472</v>
      </c>
      <c r="D334" s="210" t="s">
        <v>3767</v>
      </c>
      <c r="E334" s="210" t="s">
        <v>1776</v>
      </c>
      <c r="F334" s="210" t="s">
        <v>1038</v>
      </c>
      <c r="G334" s="210" t="s">
        <v>3768</v>
      </c>
      <c r="H334" s="210" t="s">
        <v>3769</v>
      </c>
      <c r="I334" s="210" t="s">
        <v>3770</v>
      </c>
      <c r="J334" s="210" t="s">
        <v>3771</v>
      </c>
      <c r="K334" s="210" t="s">
        <v>109</v>
      </c>
      <c r="L334" s="210" t="s">
        <v>3778</v>
      </c>
      <c r="M334" s="210" t="s">
        <v>1091</v>
      </c>
      <c r="N334" s="210" t="str">
        <f t="shared" si="5"/>
        <v>LFLmpBlst-T8-48in-32w-3g+El-IS-NLO-2(108w)</v>
      </c>
      <c r="O334" s="210" t="s">
        <v>109</v>
      </c>
      <c r="P334" s="210" t="s">
        <v>109</v>
      </c>
      <c r="Q334" s="210" t="s">
        <v>109</v>
      </c>
      <c r="R334" s="210" t="s">
        <v>109</v>
      </c>
      <c r="S334" s="210" t="s">
        <v>3772</v>
      </c>
      <c r="T334" s="210"/>
      <c r="U334" s="210"/>
      <c r="V334" s="210">
        <f>VLOOKUP(C334,LF_LmpBlst!$A$8:$BF$736,58,FALSE)</f>
        <v>61.89</v>
      </c>
      <c r="W334" s="210"/>
      <c r="X334" s="210"/>
      <c r="Y334" s="210" t="s">
        <v>3773</v>
      </c>
      <c r="Z334" s="210" t="s">
        <v>3779</v>
      </c>
      <c r="AA334" s="210" t="s">
        <v>109</v>
      </c>
      <c r="AB334" s="210">
        <v>0</v>
      </c>
      <c r="AC334" s="204">
        <v>42005</v>
      </c>
      <c r="AD334" s="210"/>
      <c r="AE334" s="210" t="s">
        <v>3775</v>
      </c>
      <c r="AF334" s="210" t="s">
        <v>3776</v>
      </c>
      <c r="AG334" s="210" t="s">
        <v>3777</v>
      </c>
      <c r="AH334" s="210">
        <v>0</v>
      </c>
    </row>
    <row r="335" spans="1:34">
      <c r="A335" s="129"/>
      <c r="B335" s="210" t="s">
        <v>109</v>
      </c>
      <c r="C335" s="210" t="s">
        <v>3474</v>
      </c>
      <c r="D335" s="210" t="s">
        <v>3767</v>
      </c>
      <c r="E335" s="210" t="s">
        <v>1776</v>
      </c>
      <c r="F335" s="210" t="s">
        <v>1038</v>
      </c>
      <c r="G335" s="210" t="s">
        <v>3768</v>
      </c>
      <c r="H335" s="210" t="s">
        <v>3769</v>
      </c>
      <c r="I335" s="210" t="s">
        <v>3770</v>
      </c>
      <c r="J335" s="210" t="s">
        <v>3771</v>
      </c>
      <c r="K335" s="210" t="s">
        <v>109</v>
      </c>
      <c r="L335" s="210" t="s">
        <v>3778</v>
      </c>
      <c r="M335" s="210" t="s">
        <v>1091</v>
      </c>
      <c r="N335" s="210" t="str">
        <f t="shared" si="5"/>
        <v>LFLmpBlst-T8-48in-32w-3g+El-IS-NLO-2(162w)</v>
      </c>
      <c r="O335" s="210" t="s">
        <v>109</v>
      </c>
      <c r="P335" s="210" t="s">
        <v>109</v>
      </c>
      <c r="Q335" s="210" t="s">
        <v>109</v>
      </c>
      <c r="R335" s="210" t="s">
        <v>109</v>
      </c>
      <c r="S335" s="210" t="s">
        <v>3772</v>
      </c>
      <c r="T335" s="210"/>
      <c r="U335" s="210"/>
      <c r="V335" s="210">
        <f>VLOOKUP(C335,LF_LmpBlst!$A$8:$BF$736,58,FALSE)</f>
        <v>92.83</v>
      </c>
      <c r="W335" s="210"/>
      <c r="X335" s="210"/>
      <c r="Y335" s="210" t="s">
        <v>3773</v>
      </c>
      <c r="Z335" s="210" t="s">
        <v>3779</v>
      </c>
      <c r="AA335" s="210" t="s">
        <v>109</v>
      </c>
      <c r="AB335" s="210">
        <v>0</v>
      </c>
      <c r="AC335" s="204">
        <v>42005</v>
      </c>
      <c r="AD335" s="210"/>
      <c r="AE335" s="210" t="s">
        <v>3775</v>
      </c>
      <c r="AF335" s="210" t="s">
        <v>3776</v>
      </c>
      <c r="AG335" s="210" t="s">
        <v>3777</v>
      </c>
      <c r="AH335" s="210">
        <v>0</v>
      </c>
    </row>
    <row r="336" spans="1:34">
      <c r="A336" s="129"/>
      <c r="B336" s="210" t="s">
        <v>109</v>
      </c>
      <c r="C336" s="210" t="s">
        <v>3476</v>
      </c>
      <c r="D336" s="210" t="s">
        <v>3767</v>
      </c>
      <c r="E336" s="210" t="s">
        <v>1776</v>
      </c>
      <c r="F336" s="210" t="s">
        <v>1038</v>
      </c>
      <c r="G336" s="210" t="s">
        <v>3768</v>
      </c>
      <c r="H336" s="210" t="s">
        <v>3769</v>
      </c>
      <c r="I336" s="210" t="s">
        <v>3770</v>
      </c>
      <c r="J336" s="210" t="s">
        <v>3771</v>
      </c>
      <c r="K336" s="210" t="s">
        <v>109</v>
      </c>
      <c r="L336" s="210" t="s">
        <v>3778</v>
      </c>
      <c r="M336" s="210" t="s">
        <v>1091</v>
      </c>
      <c r="N336" s="210" t="str">
        <f t="shared" si="5"/>
        <v>LFLmpBlst-T8-48in-32w-3g+El-IS-NLO-2(216w)</v>
      </c>
      <c r="O336" s="210" t="s">
        <v>109</v>
      </c>
      <c r="P336" s="210" t="s">
        <v>109</v>
      </c>
      <c r="Q336" s="210" t="s">
        <v>109</v>
      </c>
      <c r="R336" s="210" t="s">
        <v>109</v>
      </c>
      <c r="S336" s="210" t="s">
        <v>3772</v>
      </c>
      <c r="T336" s="210"/>
      <c r="U336" s="210"/>
      <c r="V336" s="210">
        <f>VLOOKUP(C336,LF_LmpBlst!$A$8:$BF$736,58,FALSE)</f>
        <v>123.78</v>
      </c>
      <c r="W336" s="210"/>
      <c r="X336" s="210"/>
      <c r="Y336" s="210" t="s">
        <v>3773</v>
      </c>
      <c r="Z336" s="210" t="s">
        <v>3779</v>
      </c>
      <c r="AA336" s="210" t="s">
        <v>109</v>
      </c>
      <c r="AB336" s="210">
        <v>0</v>
      </c>
      <c r="AC336" s="204">
        <v>42005</v>
      </c>
      <c r="AD336" s="210"/>
      <c r="AE336" s="210" t="s">
        <v>3775</v>
      </c>
      <c r="AF336" s="210" t="s">
        <v>3776</v>
      </c>
      <c r="AG336" s="210" t="s">
        <v>3777</v>
      </c>
      <c r="AH336" s="210">
        <v>0</v>
      </c>
    </row>
    <row r="337" spans="1:34">
      <c r="A337" s="129"/>
      <c r="B337" s="210" t="s">
        <v>109</v>
      </c>
      <c r="C337" s="210" t="s">
        <v>3478</v>
      </c>
      <c r="D337" s="210" t="s">
        <v>3767</v>
      </c>
      <c r="E337" s="210" t="s">
        <v>1776</v>
      </c>
      <c r="F337" s="210" t="s">
        <v>1038</v>
      </c>
      <c r="G337" s="210" t="s">
        <v>3768</v>
      </c>
      <c r="H337" s="210" t="s">
        <v>3769</v>
      </c>
      <c r="I337" s="210" t="s">
        <v>3770</v>
      </c>
      <c r="J337" s="210" t="s">
        <v>3771</v>
      </c>
      <c r="K337" s="210" t="s">
        <v>109</v>
      </c>
      <c r="L337" s="210" t="s">
        <v>3778</v>
      </c>
      <c r="M337" s="210" t="s">
        <v>1091</v>
      </c>
      <c r="N337" s="210" t="str">
        <f t="shared" si="5"/>
        <v>LFLmpBlst-T8-48in-32w-3g+El-IS-NLO-Dim(56w)</v>
      </c>
      <c r="O337" s="210" t="s">
        <v>109</v>
      </c>
      <c r="P337" s="210" t="s">
        <v>109</v>
      </c>
      <c r="Q337" s="210" t="s">
        <v>109</v>
      </c>
      <c r="R337" s="210" t="s">
        <v>109</v>
      </c>
      <c r="S337" s="210" t="s">
        <v>3772</v>
      </c>
      <c r="T337" s="210"/>
      <c r="U337" s="210"/>
      <c r="V337" s="210">
        <f>VLOOKUP(C337,LF_LmpBlst!$A$8:$BF$736,58,FALSE)</f>
        <v>62.53</v>
      </c>
      <c r="W337" s="210"/>
      <c r="X337" s="210"/>
      <c r="Y337" s="210" t="s">
        <v>3773</v>
      </c>
      <c r="Z337" s="210" t="s">
        <v>3779</v>
      </c>
      <c r="AA337" s="210" t="s">
        <v>109</v>
      </c>
      <c r="AB337" s="210">
        <v>0</v>
      </c>
      <c r="AC337" s="204">
        <v>42005</v>
      </c>
      <c r="AD337" s="210"/>
      <c r="AE337" s="210" t="s">
        <v>3775</v>
      </c>
      <c r="AF337" s="210" t="s">
        <v>3776</v>
      </c>
      <c r="AG337" s="210" t="s">
        <v>3777</v>
      </c>
      <c r="AH337" s="210">
        <v>0</v>
      </c>
    </row>
    <row r="338" spans="1:34">
      <c r="A338" s="129"/>
      <c r="B338" s="210" t="s">
        <v>109</v>
      </c>
      <c r="C338" s="210" t="s">
        <v>3480</v>
      </c>
      <c r="D338" s="210" t="s">
        <v>3767</v>
      </c>
      <c r="E338" s="210" t="s">
        <v>1776</v>
      </c>
      <c r="F338" s="210" t="s">
        <v>1038</v>
      </c>
      <c r="G338" s="210" t="s">
        <v>3768</v>
      </c>
      <c r="H338" s="210" t="s">
        <v>3769</v>
      </c>
      <c r="I338" s="210" t="s">
        <v>3770</v>
      </c>
      <c r="J338" s="210" t="s">
        <v>3771</v>
      </c>
      <c r="K338" s="210" t="s">
        <v>109</v>
      </c>
      <c r="L338" s="210" t="s">
        <v>3778</v>
      </c>
      <c r="M338" s="210" t="s">
        <v>1091</v>
      </c>
      <c r="N338" s="210" t="str">
        <f t="shared" si="5"/>
        <v>LFLmpBlst-T8-48in-32w-3g+El-IS-NLO-Dim(83w)</v>
      </c>
      <c r="O338" s="210" t="s">
        <v>109</v>
      </c>
      <c r="P338" s="210" t="s">
        <v>109</v>
      </c>
      <c r="Q338" s="210" t="s">
        <v>109</v>
      </c>
      <c r="R338" s="210" t="s">
        <v>109</v>
      </c>
      <c r="S338" s="210" t="s">
        <v>3772</v>
      </c>
      <c r="T338" s="210"/>
      <c r="U338" s="210"/>
      <c r="V338" s="210">
        <f>VLOOKUP(C338,LF_LmpBlst!$A$8:$BF$736,58,FALSE)</f>
        <v>72.12</v>
      </c>
      <c r="W338" s="210"/>
      <c r="X338" s="210"/>
      <c r="Y338" s="210" t="s">
        <v>3773</v>
      </c>
      <c r="Z338" s="210" t="s">
        <v>3779</v>
      </c>
      <c r="AA338" s="210" t="s">
        <v>109</v>
      </c>
      <c r="AB338" s="210">
        <v>0</v>
      </c>
      <c r="AC338" s="204">
        <v>42005</v>
      </c>
      <c r="AD338" s="210"/>
      <c r="AE338" s="210" t="s">
        <v>3775</v>
      </c>
      <c r="AF338" s="210" t="s">
        <v>3776</v>
      </c>
      <c r="AG338" s="210" t="s">
        <v>3777</v>
      </c>
      <c r="AH338" s="210">
        <v>0</v>
      </c>
    </row>
    <row r="339" spans="1:34">
      <c r="A339" s="129"/>
      <c r="B339" s="210" t="s">
        <v>109</v>
      </c>
      <c r="C339" s="210" t="s">
        <v>3482</v>
      </c>
      <c r="D339" s="210" t="s">
        <v>3767</v>
      </c>
      <c r="E339" s="210" t="s">
        <v>1776</v>
      </c>
      <c r="F339" s="210" t="s">
        <v>1038</v>
      </c>
      <c r="G339" s="210" t="s">
        <v>3768</v>
      </c>
      <c r="H339" s="210" t="s">
        <v>3769</v>
      </c>
      <c r="I339" s="210" t="s">
        <v>3770</v>
      </c>
      <c r="J339" s="210" t="s">
        <v>3771</v>
      </c>
      <c r="K339" s="210" t="s">
        <v>109</v>
      </c>
      <c r="L339" s="210" t="s">
        <v>3778</v>
      </c>
      <c r="M339" s="210" t="s">
        <v>1091</v>
      </c>
      <c r="N339" s="210" t="str">
        <f t="shared" si="5"/>
        <v>LFLmpBlst-T8-48in-32w-3g+El-IS-NLO-Dim(84w)</v>
      </c>
      <c r="O339" s="210" t="s">
        <v>109</v>
      </c>
      <c r="P339" s="210" t="s">
        <v>109</v>
      </c>
      <c r="Q339" s="210" t="s">
        <v>109</v>
      </c>
      <c r="R339" s="210" t="s">
        <v>109</v>
      </c>
      <c r="S339" s="210" t="s">
        <v>3772</v>
      </c>
      <c r="T339" s="210"/>
      <c r="U339" s="210"/>
      <c r="V339" s="210">
        <f>VLOOKUP(C339,LF_LmpBlst!$A$8:$BF$736,58,FALSE)</f>
        <v>93.8</v>
      </c>
      <c r="W339" s="210"/>
      <c r="X339" s="210"/>
      <c r="Y339" s="210" t="s">
        <v>3773</v>
      </c>
      <c r="Z339" s="210" t="s">
        <v>3779</v>
      </c>
      <c r="AA339" s="210" t="s">
        <v>109</v>
      </c>
      <c r="AB339" s="210">
        <v>0</v>
      </c>
      <c r="AC339" s="204">
        <v>42005</v>
      </c>
      <c r="AD339" s="210"/>
      <c r="AE339" s="210" t="s">
        <v>3775</v>
      </c>
      <c r="AF339" s="210" t="s">
        <v>3776</v>
      </c>
      <c r="AG339" s="210" t="s">
        <v>3777</v>
      </c>
      <c r="AH339" s="210">
        <v>0</v>
      </c>
    </row>
    <row r="340" spans="1:34">
      <c r="A340" s="129"/>
      <c r="B340" s="210" t="s">
        <v>109</v>
      </c>
      <c r="C340" s="210" t="s">
        <v>3484</v>
      </c>
      <c r="D340" s="210" t="s">
        <v>3767</v>
      </c>
      <c r="E340" s="210" t="s">
        <v>1776</v>
      </c>
      <c r="F340" s="210" t="s">
        <v>1038</v>
      </c>
      <c r="G340" s="210" t="s">
        <v>3768</v>
      </c>
      <c r="H340" s="210" t="s">
        <v>3769</v>
      </c>
      <c r="I340" s="210" t="s">
        <v>3770</v>
      </c>
      <c r="J340" s="210" t="s">
        <v>3771</v>
      </c>
      <c r="K340" s="210" t="s">
        <v>109</v>
      </c>
      <c r="L340" s="210" t="s">
        <v>3778</v>
      </c>
      <c r="M340" s="210" t="s">
        <v>1091</v>
      </c>
      <c r="N340" s="210" t="str">
        <f t="shared" si="5"/>
        <v>LFLmpBlst-T8-48in-32w-3g+El-IS-NLO(28w)</v>
      </c>
      <c r="O340" s="210" t="s">
        <v>109</v>
      </c>
      <c r="P340" s="210" t="s">
        <v>109</v>
      </c>
      <c r="Q340" s="210" t="s">
        <v>109</v>
      </c>
      <c r="R340" s="210" t="s">
        <v>109</v>
      </c>
      <c r="S340" s="210" t="s">
        <v>3772</v>
      </c>
      <c r="T340" s="210"/>
      <c r="U340" s="210"/>
      <c r="V340" s="210">
        <f>VLOOKUP(C340,LF_LmpBlst!$A$8:$BF$736,58,FALSE)</f>
        <v>21.36</v>
      </c>
      <c r="W340" s="210"/>
      <c r="X340" s="210"/>
      <c r="Y340" s="210" t="s">
        <v>3773</v>
      </c>
      <c r="Z340" s="210" t="s">
        <v>3779</v>
      </c>
      <c r="AA340" s="210" t="s">
        <v>109</v>
      </c>
      <c r="AB340" s="210">
        <v>0</v>
      </c>
      <c r="AC340" s="204">
        <v>42005</v>
      </c>
      <c r="AD340" s="210"/>
      <c r="AE340" s="210" t="s">
        <v>3775</v>
      </c>
      <c r="AF340" s="210" t="s">
        <v>3776</v>
      </c>
      <c r="AG340" s="210" t="s">
        <v>3777</v>
      </c>
      <c r="AH340" s="210">
        <v>0</v>
      </c>
    </row>
    <row r="341" spans="1:34">
      <c r="A341" s="129"/>
      <c r="B341" s="210" t="s">
        <v>109</v>
      </c>
      <c r="C341" s="210" t="s">
        <v>3487</v>
      </c>
      <c r="D341" s="210" t="s">
        <v>3767</v>
      </c>
      <c r="E341" s="210" t="s">
        <v>1776</v>
      </c>
      <c r="F341" s="210" t="s">
        <v>1038</v>
      </c>
      <c r="G341" s="210" t="s">
        <v>3768</v>
      </c>
      <c r="H341" s="210" t="s">
        <v>3769</v>
      </c>
      <c r="I341" s="210" t="s">
        <v>3770</v>
      </c>
      <c r="J341" s="210" t="s">
        <v>3771</v>
      </c>
      <c r="K341" s="210" t="s">
        <v>109</v>
      </c>
      <c r="L341" s="210" t="s">
        <v>3778</v>
      </c>
      <c r="M341" s="210" t="s">
        <v>1091</v>
      </c>
      <c r="N341" s="210" t="str">
        <f t="shared" si="5"/>
        <v>LFLmpBlst-T8-48in-32w-3g+El-IS-NLO(54w)</v>
      </c>
      <c r="O341" s="210" t="s">
        <v>109</v>
      </c>
      <c r="P341" s="210" t="s">
        <v>109</v>
      </c>
      <c r="Q341" s="210" t="s">
        <v>109</v>
      </c>
      <c r="R341" s="210" t="s">
        <v>109</v>
      </c>
      <c r="S341" s="210" t="s">
        <v>3772</v>
      </c>
      <c r="T341" s="210"/>
      <c r="U341" s="210"/>
      <c r="V341" s="210">
        <f>VLOOKUP(C341,LF_LmpBlst!$A$8:$BF$736,58,FALSE)</f>
        <v>30.94</v>
      </c>
      <c r="W341" s="210"/>
      <c r="X341" s="210"/>
      <c r="Y341" s="210" t="s">
        <v>3773</v>
      </c>
      <c r="Z341" s="210" t="s">
        <v>3779</v>
      </c>
      <c r="AA341" s="210" t="s">
        <v>109</v>
      </c>
      <c r="AB341" s="210">
        <v>0</v>
      </c>
      <c r="AC341" s="204">
        <v>42005</v>
      </c>
      <c r="AD341" s="210"/>
      <c r="AE341" s="210" t="s">
        <v>3775</v>
      </c>
      <c r="AF341" s="210" t="s">
        <v>3776</v>
      </c>
      <c r="AG341" s="210" t="s">
        <v>3777</v>
      </c>
      <c r="AH341" s="210">
        <v>0</v>
      </c>
    </row>
    <row r="342" spans="1:34">
      <c r="A342" s="129"/>
      <c r="B342" s="210" t="s">
        <v>109</v>
      </c>
      <c r="C342" s="210" t="s">
        <v>3490</v>
      </c>
      <c r="D342" s="210" t="s">
        <v>3767</v>
      </c>
      <c r="E342" s="210" t="s">
        <v>1776</v>
      </c>
      <c r="F342" s="210" t="s">
        <v>1038</v>
      </c>
      <c r="G342" s="210" t="s">
        <v>3768</v>
      </c>
      <c r="H342" s="210" t="s">
        <v>3769</v>
      </c>
      <c r="I342" s="210" t="s">
        <v>3770</v>
      </c>
      <c r="J342" s="210" t="s">
        <v>3771</v>
      </c>
      <c r="K342" s="210" t="s">
        <v>109</v>
      </c>
      <c r="L342" s="210" t="s">
        <v>3778</v>
      </c>
      <c r="M342" s="210" t="s">
        <v>1091</v>
      </c>
      <c r="N342" s="210" t="str">
        <f t="shared" si="5"/>
        <v>LFLmpBlst-T8-48in-32w-3g+El-IS-NLO(81w)</v>
      </c>
      <c r="O342" s="210" t="s">
        <v>109</v>
      </c>
      <c r="P342" s="210" t="s">
        <v>109</v>
      </c>
      <c r="Q342" s="210" t="s">
        <v>109</v>
      </c>
      <c r="R342" s="210" t="s">
        <v>109</v>
      </c>
      <c r="S342" s="210" t="s">
        <v>3772</v>
      </c>
      <c r="T342" s="210"/>
      <c r="U342" s="210"/>
      <c r="V342" s="210">
        <f>VLOOKUP(C342,LF_LmpBlst!$A$8:$BF$736,58,FALSE)</f>
        <v>46.42</v>
      </c>
      <c r="W342" s="210"/>
      <c r="X342" s="210"/>
      <c r="Y342" s="210" t="s">
        <v>3773</v>
      </c>
      <c r="Z342" s="210" t="s">
        <v>3779</v>
      </c>
      <c r="AA342" s="210" t="s">
        <v>109</v>
      </c>
      <c r="AB342" s="210">
        <v>0</v>
      </c>
      <c r="AC342" s="204">
        <v>42005</v>
      </c>
      <c r="AD342" s="210"/>
      <c r="AE342" s="210" t="s">
        <v>3775</v>
      </c>
      <c r="AF342" s="210" t="s">
        <v>3776</v>
      </c>
      <c r="AG342" s="210" t="s">
        <v>3777</v>
      </c>
      <c r="AH342" s="210">
        <v>0</v>
      </c>
    </row>
    <row r="343" spans="1:34">
      <c r="A343" s="129"/>
      <c r="B343" s="210" t="s">
        <v>109</v>
      </c>
      <c r="C343" s="210" t="s">
        <v>3492</v>
      </c>
      <c r="D343" s="210" t="s">
        <v>3767</v>
      </c>
      <c r="E343" s="210" t="s">
        <v>1776</v>
      </c>
      <c r="F343" s="210" t="s">
        <v>1038</v>
      </c>
      <c r="G343" s="210" t="s">
        <v>3768</v>
      </c>
      <c r="H343" s="210" t="s">
        <v>3769</v>
      </c>
      <c r="I343" s="210" t="s">
        <v>3770</v>
      </c>
      <c r="J343" s="210" t="s">
        <v>3771</v>
      </c>
      <c r="K343" s="210" t="s">
        <v>109</v>
      </c>
      <c r="L343" s="210" t="s">
        <v>3778</v>
      </c>
      <c r="M343" s="210" t="s">
        <v>1091</v>
      </c>
      <c r="N343" s="210" t="str">
        <f t="shared" si="5"/>
        <v>LFLmpBlst-T8-48in-32w-3g+El-IS-NLO(82w)</v>
      </c>
      <c r="O343" s="210" t="s">
        <v>109</v>
      </c>
      <c r="P343" s="210" t="s">
        <v>109</v>
      </c>
      <c r="Q343" s="210" t="s">
        <v>109</v>
      </c>
      <c r="R343" s="210" t="s">
        <v>109</v>
      </c>
      <c r="S343" s="210" t="s">
        <v>3772</v>
      </c>
      <c r="T343" s="210"/>
      <c r="U343" s="210"/>
      <c r="V343" s="210">
        <f>VLOOKUP(C343,LF_LmpBlst!$A$8:$BF$736,58,FALSE)</f>
        <v>52.31</v>
      </c>
      <c r="W343" s="210"/>
      <c r="X343" s="210"/>
      <c r="Y343" s="210" t="s">
        <v>3773</v>
      </c>
      <c r="Z343" s="210" t="s">
        <v>3779</v>
      </c>
      <c r="AA343" s="210" t="s">
        <v>109</v>
      </c>
      <c r="AB343" s="210">
        <v>0</v>
      </c>
      <c r="AC343" s="204">
        <v>42005</v>
      </c>
      <c r="AD343" s="210"/>
      <c r="AE343" s="210" t="s">
        <v>3775</v>
      </c>
      <c r="AF343" s="210" t="s">
        <v>3776</v>
      </c>
      <c r="AG343" s="210" t="s">
        <v>3777</v>
      </c>
      <c r="AH343" s="210">
        <v>0</v>
      </c>
    </row>
    <row r="344" spans="1:34">
      <c r="A344" s="129"/>
      <c r="B344" s="210" t="s">
        <v>109</v>
      </c>
      <c r="C344" s="210" t="s">
        <v>3494</v>
      </c>
      <c r="D344" s="210" t="s">
        <v>3767</v>
      </c>
      <c r="E344" s="210" t="s">
        <v>1776</v>
      </c>
      <c r="F344" s="210" t="s">
        <v>1038</v>
      </c>
      <c r="G344" s="210" t="s">
        <v>3768</v>
      </c>
      <c r="H344" s="210" t="s">
        <v>3769</v>
      </c>
      <c r="I344" s="210" t="s">
        <v>3770</v>
      </c>
      <c r="J344" s="210" t="s">
        <v>3771</v>
      </c>
      <c r="K344" s="210" t="s">
        <v>109</v>
      </c>
      <c r="L344" s="210" t="s">
        <v>3778</v>
      </c>
      <c r="M344" s="210" t="s">
        <v>1091</v>
      </c>
      <c r="N344" s="210" t="str">
        <f t="shared" si="5"/>
        <v>LFLmpBlst-T8-48in-32w-3g+El-IS-NLO(83w)</v>
      </c>
      <c r="O344" s="210" t="s">
        <v>109</v>
      </c>
      <c r="P344" s="210" t="s">
        <v>109</v>
      </c>
      <c r="Q344" s="210" t="s">
        <v>109</v>
      </c>
      <c r="R344" s="210" t="s">
        <v>109</v>
      </c>
      <c r="S344" s="210" t="s">
        <v>3772</v>
      </c>
      <c r="T344" s="210"/>
      <c r="U344" s="210"/>
      <c r="V344" s="210">
        <f>VLOOKUP(C344,LF_LmpBlst!$A$8:$BF$736,58,FALSE)</f>
        <v>40.53</v>
      </c>
      <c r="W344" s="210"/>
      <c r="X344" s="210"/>
      <c r="Y344" s="210" t="s">
        <v>3773</v>
      </c>
      <c r="Z344" s="210" t="s">
        <v>3779</v>
      </c>
      <c r="AA344" s="210" t="s">
        <v>109</v>
      </c>
      <c r="AB344" s="210">
        <v>0</v>
      </c>
      <c r="AC344" s="204">
        <v>42005</v>
      </c>
      <c r="AD344" s="210"/>
      <c r="AE344" s="210" t="s">
        <v>3775</v>
      </c>
      <c r="AF344" s="210" t="s">
        <v>3776</v>
      </c>
      <c r="AG344" s="210" t="s">
        <v>3777</v>
      </c>
      <c r="AH344" s="210">
        <v>0</v>
      </c>
    </row>
    <row r="345" spans="1:34">
      <c r="A345" s="129"/>
      <c r="B345" s="210" t="s">
        <v>109</v>
      </c>
      <c r="C345" s="210" t="s">
        <v>3497</v>
      </c>
      <c r="D345" s="210" t="s">
        <v>3767</v>
      </c>
      <c r="E345" s="210" t="s">
        <v>1776</v>
      </c>
      <c r="F345" s="210" t="s">
        <v>1038</v>
      </c>
      <c r="G345" s="210" t="s">
        <v>3768</v>
      </c>
      <c r="H345" s="210" t="s">
        <v>3769</v>
      </c>
      <c r="I345" s="210" t="s">
        <v>3770</v>
      </c>
      <c r="J345" s="210" t="s">
        <v>3771</v>
      </c>
      <c r="K345" s="210" t="s">
        <v>109</v>
      </c>
      <c r="L345" s="210" t="s">
        <v>3778</v>
      </c>
      <c r="M345" s="210" t="s">
        <v>1091</v>
      </c>
      <c r="N345" s="210" t="str">
        <f t="shared" si="5"/>
        <v>LFLmpBlst-T8-48in-32w-3g+El-IS-NLO(84w)</v>
      </c>
      <c r="O345" s="210" t="s">
        <v>109</v>
      </c>
      <c r="P345" s="210" t="s">
        <v>109</v>
      </c>
      <c r="Q345" s="210" t="s">
        <v>109</v>
      </c>
      <c r="R345" s="210" t="s">
        <v>109</v>
      </c>
      <c r="S345" s="210" t="s">
        <v>3772</v>
      </c>
      <c r="T345" s="210"/>
      <c r="U345" s="210"/>
      <c r="V345" s="210">
        <f>VLOOKUP(C345,LF_LmpBlst!$A$8:$BF$736,58,FALSE)</f>
        <v>46.42</v>
      </c>
      <c r="W345" s="210"/>
      <c r="X345" s="210"/>
      <c r="Y345" s="210" t="s">
        <v>3773</v>
      </c>
      <c r="Z345" s="210" t="s">
        <v>3779</v>
      </c>
      <c r="AA345" s="210" t="s">
        <v>109</v>
      </c>
      <c r="AB345" s="210">
        <v>0</v>
      </c>
      <c r="AC345" s="204">
        <v>42005</v>
      </c>
      <c r="AD345" s="210"/>
      <c r="AE345" s="210" t="s">
        <v>3775</v>
      </c>
      <c r="AF345" s="210" t="s">
        <v>3776</v>
      </c>
      <c r="AG345" s="210" t="s">
        <v>3777</v>
      </c>
      <c r="AH345" s="210">
        <v>0</v>
      </c>
    </row>
    <row r="346" spans="1:34">
      <c r="A346" s="129"/>
      <c r="B346" s="210" t="s">
        <v>109</v>
      </c>
      <c r="C346" s="210" t="s">
        <v>3499</v>
      </c>
      <c r="D346" s="210" t="s">
        <v>3767</v>
      </c>
      <c r="E346" s="210" t="s">
        <v>1776</v>
      </c>
      <c r="F346" s="210" t="s">
        <v>1038</v>
      </c>
      <c r="G346" s="210" t="s">
        <v>3768</v>
      </c>
      <c r="H346" s="210" t="s">
        <v>3769</v>
      </c>
      <c r="I346" s="210" t="s">
        <v>3770</v>
      </c>
      <c r="J346" s="210" t="s">
        <v>3771</v>
      </c>
      <c r="K346" s="210" t="s">
        <v>109</v>
      </c>
      <c r="L346" s="210" t="s">
        <v>3778</v>
      </c>
      <c r="M346" s="210" t="s">
        <v>1091</v>
      </c>
      <c r="N346" s="210" t="str">
        <f t="shared" si="5"/>
        <v>LFLmpBlst-T8-48in-32w-3g+El-IS-NLO+Refl(54w)</v>
      </c>
      <c r="O346" s="210" t="s">
        <v>109</v>
      </c>
      <c r="P346" s="210" t="s">
        <v>109</v>
      </c>
      <c r="Q346" s="210" t="s">
        <v>109</v>
      </c>
      <c r="R346" s="210" t="s">
        <v>109</v>
      </c>
      <c r="S346" s="210" t="s">
        <v>3772</v>
      </c>
      <c r="T346" s="210"/>
      <c r="U346" s="210"/>
      <c r="V346" s="210">
        <f>VLOOKUP(C346,LF_LmpBlst!$A$8:$BF$736,58,FALSE)</f>
        <v>42.72</v>
      </c>
      <c r="W346" s="210"/>
      <c r="X346" s="210"/>
      <c r="Y346" s="210" t="s">
        <v>3773</v>
      </c>
      <c r="Z346" s="210" t="s">
        <v>3779</v>
      </c>
      <c r="AA346" s="210" t="s">
        <v>109</v>
      </c>
      <c r="AB346" s="210">
        <v>0</v>
      </c>
      <c r="AC346" s="204">
        <v>42005</v>
      </c>
      <c r="AD346" s="210"/>
      <c r="AE346" s="210" t="s">
        <v>3775</v>
      </c>
      <c r="AF346" s="210" t="s">
        <v>3776</v>
      </c>
      <c r="AG346" s="210" t="s">
        <v>3777</v>
      </c>
      <c r="AH346" s="210">
        <v>0</v>
      </c>
    </row>
    <row r="347" spans="1:34">
      <c r="A347" s="129"/>
      <c r="B347" s="210" t="s">
        <v>109</v>
      </c>
      <c r="C347" s="210" t="s">
        <v>3501</v>
      </c>
      <c r="D347" s="210" t="s">
        <v>3767</v>
      </c>
      <c r="E347" s="210" t="s">
        <v>1776</v>
      </c>
      <c r="F347" s="210" t="s">
        <v>1038</v>
      </c>
      <c r="G347" s="210" t="s">
        <v>3768</v>
      </c>
      <c r="H347" s="210" t="s">
        <v>3769</v>
      </c>
      <c r="I347" s="210" t="s">
        <v>3770</v>
      </c>
      <c r="J347" s="210" t="s">
        <v>3771</v>
      </c>
      <c r="K347" s="210" t="s">
        <v>109</v>
      </c>
      <c r="L347" s="210" t="s">
        <v>3778</v>
      </c>
      <c r="M347" s="210" t="s">
        <v>1091</v>
      </c>
      <c r="N347" s="210" t="str">
        <f t="shared" si="5"/>
        <v>LFLmpBlst-T8-48in-32w-3g+El-IS-RLO-1(73w)</v>
      </c>
      <c r="O347" s="210" t="s">
        <v>109</v>
      </c>
      <c r="P347" s="210" t="s">
        <v>109</v>
      </c>
      <c r="Q347" s="210" t="s">
        <v>109</v>
      </c>
      <c r="R347" s="210" t="s">
        <v>109</v>
      </c>
      <c r="S347" s="210" t="s">
        <v>3772</v>
      </c>
      <c r="T347" s="210"/>
      <c r="U347" s="210"/>
      <c r="V347" s="210">
        <f>VLOOKUP(C347,LF_LmpBlst!$A$8:$BF$736,58,FALSE)</f>
        <v>40.53</v>
      </c>
      <c r="W347" s="210"/>
      <c r="X347" s="210"/>
      <c r="Y347" s="210" t="s">
        <v>3773</v>
      </c>
      <c r="Z347" s="210" t="s">
        <v>3779</v>
      </c>
      <c r="AA347" s="210" t="s">
        <v>109</v>
      </c>
      <c r="AB347" s="210">
        <v>0</v>
      </c>
      <c r="AC347" s="204">
        <v>42005</v>
      </c>
      <c r="AD347" s="210"/>
      <c r="AE347" s="210" t="s">
        <v>3775</v>
      </c>
      <c r="AF347" s="210" t="s">
        <v>3776</v>
      </c>
      <c r="AG347" s="210" t="s">
        <v>3777</v>
      </c>
      <c r="AH347" s="210">
        <v>0</v>
      </c>
    </row>
    <row r="348" spans="1:34">
      <c r="A348" s="129"/>
      <c r="B348" s="210" t="s">
        <v>109</v>
      </c>
      <c r="C348" s="210" t="s">
        <v>3504</v>
      </c>
      <c r="D348" s="210" t="s">
        <v>3767</v>
      </c>
      <c r="E348" s="210" t="s">
        <v>1776</v>
      </c>
      <c r="F348" s="210" t="s">
        <v>1038</v>
      </c>
      <c r="G348" s="210" t="s">
        <v>3768</v>
      </c>
      <c r="H348" s="210" t="s">
        <v>3769</v>
      </c>
      <c r="I348" s="210" t="s">
        <v>3770</v>
      </c>
      <c r="J348" s="210" t="s">
        <v>3771</v>
      </c>
      <c r="K348" s="210" t="s">
        <v>109</v>
      </c>
      <c r="L348" s="210" t="s">
        <v>3778</v>
      </c>
      <c r="M348" s="210" t="s">
        <v>1091</v>
      </c>
      <c r="N348" s="210" t="str">
        <f t="shared" si="5"/>
        <v>LFLmpBlst-T8-48in-32w-3g+El-IS-RLO-2(73w)</v>
      </c>
      <c r="O348" s="210" t="s">
        <v>109</v>
      </c>
      <c r="P348" s="210" t="s">
        <v>109</v>
      </c>
      <c r="Q348" s="210" t="s">
        <v>109</v>
      </c>
      <c r="R348" s="210" t="s">
        <v>109</v>
      </c>
      <c r="S348" s="210" t="s">
        <v>3772</v>
      </c>
      <c r="T348" s="210"/>
      <c r="U348" s="210"/>
      <c r="V348" s="210">
        <f>VLOOKUP(C348,LF_LmpBlst!$A$8:$BF$736,58,FALSE)</f>
        <v>52.31</v>
      </c>
      <c r="W348" s="210"/>
      <c r="X348" s="210"/>
      <c r="Y348" s="210" t="s">
        <v>3773</v>
      </c>
      <c r="Z348" s="210" t="s">
        <v>3779</v>
      </c>
      <c r="AA348" s="210" t="s">
        <v>109</v>
      </c>
      <c r="AB348" s="210">
        <v>0</v>
      </c>
      <c r="AC348" s="204">
        <v>42005</v>
      </c>
      <c r="AD348" s="210"/>
      <c r="AE348" s="210" t="s">
        <v>3775</v>
      </c>
      <c r="AF348" s="210" t="s">
        <v>3776</v>
      </c>
      <c r="AG348" s="210" t="s">
        <v>3777</v>
      </c>
      <c r="AH348" s="210">
        <v>0</v>
      </c>
    </row>
    <row r="349" spans="1:34">
      <c r="A349" s="129"/>
      <c r="B349" s="210" t="s">
        <v>109</v>
      </c>
      <c r="C349" s="210" t="s">
        <v>3506</v>
      </c>
      <c r="D349" s="210" t="s">
        <v>3767</v>
      </c>
      <c r="E349" s="210" t="s">
        <v>1776</v>
      </c>
      <c r="F349" s="210" t="s">
        <v>1038</v>
      </c>
      <c r="G349" s="210" t="s">
        <v>3768</v>
      </c>
      <c r="H349" s="210" t="s">
        <v>3769</v>
      </c>
      <c r="I349" s="210" t="s">
        <v>3770</v>
      </c>
      <c r="J349" s="210" t="s">
        <v>3771</v>
      </c>
      <c r="K349" s="210" t="s">
        <v>109</v>
      </c>
      <c r="L349" s="210" t="s">
        <v>3778</v>
      </c>
      <c r="M349" s="210" t="s">
        <v>1091</v>
      </c>
      <c r="N349" s="210" t="str">
        <f t="shared" si="5"/>
        <v>LFLmpBlst-T8-48in-32w-3g+El-IS-RLO(142w)</v>
      </c>
      <c r="O349" s="210" t="s">
        <v>109</v>
      </c>
      <c r="P349" s="210" t="s">
        <v>109</v>
      </c>
      <c r="Q349" s="210" t="s">
        <v>109</v>
      </c>
      <c r="R349" s="210" t="s">
        <v>109</v>
      </c>
      <c r="S349" s="210" t="s">
        <v>3772</v>
      </c>
      <c r="T349" s="210"/>
      <c r="U349" s="210"/>
      <c r="V349" s="210">
        <f>VLOOKUP(C349,LF_LmpBlst!$A$8:$BF$736,58,FALSE)</f>
        <v>81.05</v>
      </c>
      <c r="W349" s="210"/>
      <c r="X349" s="210"/>
      <c r="Y349" s="210" t="s">
        <v>3773</v>
      </c>
      <c r="Z349" s="210" t="s">
        <v>3779</v>
      </c>
      <c r="AA349" s="210" t="s">
        <v>109</v>
      </c>
      <c r="AB349" s="210">
        <v>0</v>
      </c>
      <c r="AC349" s="204">
        <v>42005</v>
      </c>
      <c r="AD349" s="210"/>
      <c r="AE349" s="210" t="s">
        <v>3775</v>
      </c>
      <c r="AF349" s="210" t="s">
        <v>3776</v>
      </c>
      <c r="AG349" s="210" t="s">
        <v>3777</v>
      </c>
      <c r="AH349" s="210">
        <v>0</v>
      </c>
    </row>
    <row r="350" spans="1:34">
      <c r="A350" s="129"/>
      <c r="B350" s="210" t="s">
        <v>109</v>
      </c>
      <c r="C350" s="210" t="s">
        <v>3509</v>
      </c>
      <c r="D350" s="210" t="s">
        <v>3767</v>
      </c>
      <c r="E350" s="210" t="s">
        <v>1776</v>
      </c>
      <c r="F350" s="210" t="s">
        <v>1038</v>
      </c>
      <c r="G350" s="210" t="s">
        <v>3768</v>
      </c>
      <c r="H350" s="210" t="s">
        <v>3769</v>
      </c>
      <c r="I350" s="210" t="s">
        <v>3770</v>
      </c>
      <c r="J350" s="210" t="s">
        <v>3771</v>
      </c>
      <c r="K350" s="210" t="s">
        <v>109</v>
      </c>
      <c r="L350" s="210" t="s">
        <v>3778</v>
      </c>
      <c r="M350" s="210" t="s">
        <v>1091</v>
      </c>
      <c r="N350" s="210" t="str">
        <f t="shared" si="5"/>
        <v>LFLmpBlst-T8-48in-32w-3g+El-IS-RLO(144w)</v>
      </c>
      <c r="O350" s="210" t="s">
        <v>109</v>
      </c>
      <c r="P350" s="210" t="s">
        <v>109</v>
      </c>
      <c r="Q350" s="210" t="s">
        <v>109</v>
      </c>
      <c r="R350" s="210" t="s">
        <v>109</v>
      </c>
      <c r="S350" s="210" t="s">
        <v>3772</v>
      </c>
      <c r="T350" s="210"/>
      <c r="U350" s="210"/>
      <c r="V350" s="210">
        <f>VLOOKUP(C350,LF_LmpBlst!$A$8:$BF$736,58,FALSE)</f>
        <v>92.83</v>
      </c>
      <c r="W350" s="210"/>
      <c r="X350" s="210"/>
      <c r="Y350" s="210" t="s">
        <v>3773</v>
      </c>
      <c r="Z350" s="210" t="s">
        <v>3779</v>
      </c>
      <c r="AA350" s="210" t="s">
        <v>109</v>
      </c>
      <c r="AB350" s="210">
        <v>0</v>
      </c>
      <c r="AC350" s="204">
        <v>42005</v>
      </c>
      <c r="AD350" s="210"/>
      <c r="AE350" s="210" t="s">
        <v>3775</v>
      </c>
      <c r="AF350" s="210" t="s">
        <v>3776</v>
      </c>
      <c r="AG350" s="210" t="s">
        <v>3777</v>
      </c>
      <c r="AH350" s="210">
        <v>0</v>
      </c>
    </row>
    <row r="351" spans="1:34">
      <c r="A351" s="129"/>
      <c r="B351" s="210" t="s">
        <v>109</v>
      </c>
      <c r="C351" s="210" t="s">
        <v>3511</v>
      </c>
      <c r="D351" s="210" t="s">
        <v>3767</v>
      </c>
      <c r="E351" s="210" t="s">
        <v>1776</v>
      </c>
      <c r="F351" s="210" t="s">
        <v>1038</v>
      </c>
      <c r="G351" s="210" t="s">
        <v>3768</v>
      </c>
      <c r="H351" s="210" t="s">
        <v>3769</v>
      </c>
      <c r="I351" s="210" t="s">
        <v>3770</v>
      </c>
      <c r="J351" s="210" t="s">
        <v>3771</v>
      </c>
      <c r="K351" s="210" t="s">
        <v>109</v>
      </c>
      <c r="L351" s="210" t="s">
        <v>3778</v>
      </c>
      <c r="M351" s="210" t="s">
        <v>1091</v>
      </c>
      <c r="N351" s="210" t="str">
        <f t="shared" si="5"/>
        <v>LFLmpBlst-T8-48in-32w-3g+El-IS-RLO(188w)</v>
      </c>
      <c r="O351" s="210" t="s">
        <v>109</v>
      </c>
      <c r="P351" s="210" t="s">
        <v>109</v>
      </c>
      <c r="Q351" s="210" t="s">
        <v>109</v>
      </c>
      <c r="R351" s="210" t="s">
        <v>109</v>
      </c>
      <c r="S351" s="210" t="s">
        <v>3772</v>
      </c>
      <c r="T351" s="210"/>
      <c r="U351" s="210"/>
      <c r="V351" s="210">
        <f>VLOOKUP(C351,LF_LmpBlst!$A$8:$BF$736,58,FALSE)</f>
        <v>100.22</v>
      </c>
      <c r="W351" s="210"/>
      <c r="X351" s="210"/>
      <c r="Y351" s="210" t="s">
        <v>3773</v>
      </c>
      <c r="Z351" s="210" t="s">
        <v>3779</v>
      </c>
      <c r="AA351" s="210" t="s">
        <v>109</v>
      </c>
      <c r="AB351" s="210">
        <v>0</v>
      </c>
      <c r="AC351" s="204">
        <v>42005</v>
      </c>
      <c r="AD351" s="210"/>
      <c r="AE351" s="210" t="s">
        <v>3775</v>
      </c>
      <c r="AF351" s="210" t="s">
        <v>3776</v>
      </c>
      <c r="AG351" s="210" t="s">
        <v>3777</v>
      </c>
      <c r="AH351" s="210">
        <v>0</v>
      </c>
    </row>
    <row r="352" spans="1:34">
      <c r="A352" s="129"/>
      <c r="B352" s="210" t="s">
        <v>109</v>
      </c>
      <c r="C352" s="210" t="s">
        <v>3514</v>
      </c>
      <c r="D352" s="210" t="s">
        <v>3767</v>
      </c>
      <c r="E352" s="210" t="s">
        <v>1776</v>
      </c>
      <c r="F352" s="210" t="s">
        <v>1038</v>
      </c>
      <c r="G352" s="210" t="s">
        <v>3768</v>
      </c>
      <c r="H352" s="210" t="s">
        <v>3769</v>
      </c>
      <c r="I352" s="210" t="s">
        <v>3770</v>
      </c>
      <c r="J352" s="210" t="s">
        <v>3771</v>
      </c>
      <c r="K352" s="210" t="s">
        <v>109</v>
      </c>
      <c r="L352" s="210" t="s">
        <v>3778</v>
      </c>
      <c r="M352" s="210" t="s">
        <v>1091</v>
      </c>
      <c r="N352" s="210" t="str">
        <f t="shared" si="5"/>
        <v>LFLmpBlst-T8-48in-32w-3g+El-IS-RLO(192w)</v>
      </c>
      <c r="O352" s="210" t="s">
        <v>109</v>
      </c>
      <c r="P352" s="210" t="s">
        <v>109</v>
      </c>
      <c r="Q352" s="210" t="s">
        <v>109</v>
      </c>
      <c r="R352" s="210" t="s">
        <v>109</v>
      </c>
      <c r="S352" s="210" t="s">
        <v>3772</v>
      </c>
      <c r="T352" s="210"/>
      <c r="U352" s="210"/>
      <c r="V352" s="210">
        <f>VLOOKUP(C352,LF_LmpBlst!$A$8:$BF$736,58,FALSE)</f>
        <v>123.78</v>
      </c>
      <c r="W352" s="210"/>
      <c r="X352" s="210"/>
      <c r="Y352" s="210" t="s">
        <v>3773</v>
      </c>
      <c r="Z352" s="210" t="s">
        <v>3779</v>
      </c>
      <c r="AA352" s="210" t="s">
        <v>109</v>
      </c>
      <c r="AB352" s="210">
        <v>0</v>
      </c>
      <c r="AC352" s="204">
        <v>42005</v>
      </c>
      <c r="AD352" s="210"/>
      <c r="AE352" s="210" t="s">
        <v>3775</v>
      </c>
      <c r="AF352" s="210" t="s">
        <v>3776</v>
      </c>
      <c r="AG352" s="210" t="s">
        <v>3777</v>
      </c>
      <c r="AH352" s="210">
        <v>0</v>
      </c>
    </row>
    <row r="353" spans="1:34">
      <c r="A353" s="129"/>
      <c r="B353" s="210" t="s">
        <v>109</v>
      </c>
      <c r="C353" s="210" t="s">
        <v>3516</v>
      </c>
      <c r="D353" s="210" t="s">
        <v>3767</v>
      </c>
      <c r="E353" s="210" t="s">
        <v>1776</v>
      </c>
      <c r="F353" s="210" t="s">
        <v>1038</v>
      </c>
      <c r="G353" s="210" t="s">
        <v>3768</v>
      </c>
      <c r="H353" s="210" t="s">
        <v>3769</v>
      </c>
      <c r="I353" s="210" t="s">
        <v>3770</v>
      </c>
      <c r="J353" s="210" t="s">
        <v>3771</v>
      </c>
      <c r="K353" s="210" t="s">
        <v>109</v>
      </c>
      <c r="L353" s="210" t="s">
        <v>3778</v>
      </c>
      <c r="M353" s="210" t="s">
        <v>1091</v>
      </c>
      <c r="N353" s="210" t="str">
        <f t="shared" si="5"/>
        <v>LFLmpBlst-T8-48in-32w-3g+El-IS-RLO(25w)</v>
      </c>
      <c r="O353" s="210" t="s">
        <v>109</v>
      </c>
      <c r="P353" s="210" t="s">
        <v>109</v>
      </c>
      <c r="Q353" s="210" t="s">
        <v>109</v>
      </c>
      <c r="R353" s="210" t="s">
        <v>109</v>
      </c>
      <c r="S353" s="210" t="s">
        <v>3772</v>
      </c>
      <c r="T353" s="210"/>
      <c r="U353" s="210"/>
      <c r="V353" s="210">
        <f>VLOOKUP(C353,LF_LmpBlst!$A$8:$BF$736,58,FALSE)</f>
        <v>21.36</v>
      </c>
      <c r="W353" s="210"/>
      <c r="X353" s="210"/>
      <c r="Y353" s="210" t="s">
        <v>3773</v>
      </c>
      <c r="Z353" s="210" t="s">
        <v>3779</v>
      </c>
      <c r="AA353" s="210" t="s">
        <v>109</v>
      </c>
      <c r="AB353" s="210">
        <v>0</v>
      </c>
      <c r="AC353" s="204">
        <v>42005</v>
      </c>
      <c r="AD353" s="210"/>
      <c r="AE353" s="210" t="s">
        <v>3775</v>
      </c>
      <c r="AF353" s="210" t="s">
        <v>3776</v>
      </c>
      <c r="AG353" s="210" t="s">
        <v>3777</v>
      </c>
      <c r="AH353" s="210">
        <v>0</v>
      </c>
    </row>
    <row r="354" spans="1:34">
      <c r="A354" s="129"/>
      <c r="B354" s="210" t="s">
        <v>109</v>
      </c>
      <c r="C354" s="210" t="s">
        <v>3519</v>
      </c>
      <c r="D354" s="210" t="s">
        <v>3767</v>
      </c>
      <c r="E354" s="210" t="s">
        <v>1776</v>
      </c>
      <c r="F354" s="210" t="s">
        <v>1038</v>
      </c>
      <c r="G354" s="210" t="s">
        <v>3768</v>
      </c>
      <c r="H354" s="210" t="s">
        <v>3769</v>
      </c>
      <c r="I354" s="210" t="s">
        <v>3770</v>
      </c>
      <c r="J354" s="210" t="s">
        <v>3771</v>
      </c>
      <c r="K354" s="210" t="s">
        <v>109</v>
      </c>
      <c r="L354" s="210" t="s">
        <v>3778</v>
      </c>
      <c r="M354" s="210" t="s">
        <v>1091</v>
      </c>
      <c r="N354" s="210" t="str">
        <f t="shared" si="5"/>
        <v>LFLmpBlst-T8-48in-32w-3g+El-IS-RLO(48w)</v>
      </c>
      <c r="O354" s="210" t="s">
        <v>109</v>
      </c>
      <c r="P354" s="210" t="s">
        <v>109</v>
      </c>
      <c r="Q354" s="210" t="s">
        <v>109</v>
      </c>
      <c r="R354" s="210" t="s">
        <v>109</v>
      </c>
      <c r="S354" s="210" t="s">
        <v>3772</v>
      </c>
      <c r="T354" s="210"/>
      <c r="U354" s="210"/>
      <c r="V354" s="210">
        <f>VLOOKUP(C354,LF_LmpBlst!$A$8:$BF$736,58,FALSE)</f>
        <v>30.94</v>
      </c>
      <c r="W354" s="210"/>
      <c r="X354" s="210"/>
      <c r="Y354" s="210" t="s">
        <v>3773</v>
      </c>
      <c r="Z354" s="210" t="s">
        <v>3779</v>
      </c>
      <c r="AA354" s="210" t="s">
        <v>109</v>
      </c>
      <c r="AB354" s="210">
        <v>0</v>
      </c>
      <c r="AC354" s="204">
        <v>42005</v>
      </c>
      <c r="AD354" s="210"/>
      <c r="AE354" s="210" t="s">
        <v>3775</v>
      </c>
      <c r="AF354" s="210" t="s">
        <v>3776</v>
      </c>
      <c r="AG354" s="210" t="s">
        <v>3777</v>
      </c>
      <c r="AH354" s="210">
        <v>0</v>
      </c>
    </row>
    <row r="355" spans="1:34">
      <c r="A355" s="129"/>
      <c r="B355" s="210" t="s">
        <v>109</v>
      </c>
      <c r="C355" s="210" t="s">
        <v>3522</v>
      </c>
      <c r="D355" s="210" t="s">
        <v>3767</v>
      </c>
      <c r="E355" s="210" t="s">
        <v>1776</v>
      </c>
      <c r="F355" s="210" t="s">
        <v>1038</v>
      </c>
      <c r="G355" s="210" t="s">
        <v>3768</v>
      </c>
      <c r="H355" s="210" t="s">
        <v>3769</v>
      </c>
      <c r="I355" s="210" t="s">
        <v>3770</v>
      </c>
      <c r="J355" s="210" t="s">
        <v>3771</v>
      </c>
      <c r="K355" s="210" t="s">
        <v>109</v>
      </c>
      <c r="L355" s="210" t="s">
        <v>3778</v>
      </c>
      <c r="M355" s="210" t="s">
        <v>1091</v>
      </c>
      <c r="N355" s="210" t="str">
        <f t="shared" si="5"/>
        <v>LFLmpBlst-T8-48in-32w-3g+El-IS-RLO(72w)</v>
      </c>
      <c r="O355" s="210" t="s">
        <v>109</v>
      </c>
      <c r="P355" s="210" t="s">
        <v>109</v>
      </c>
      <c r="Q355" s="210" t="s">
        <v>109</v>
      </c>
      <c r="R355" s="210" t="s">
        <v>109</v>
      </c>
      <c r="S355" s="210" t="s">
        <v>3772</v>
      </c>
      <c r="T355" s="210"/>
      <c r="U355" s="210"/>
      <c r="V355" s="210">
        <f>VLOOKUP(C355,LF_LmpBlst!$A$8:$BF$736,58,FALSE)</f>
        <v>46.42</v>
      </c>
      <c r="W355" s="210"/>
      <c r="X355" s="210"/>
      <c r="Y355" s="210" t="s">
        <v>3773</v>
      </c>
      <c r="Z355" s="210" t="s">
        <v>3779</v>
      </c>
      <c r="AA355" s="210" t="s">
        <v>109</v>
      </c>
      <c r="AB355" s="210">
        <v>0</v>
      </c>
      <c r="AC355" s="204">
        <v>42005</v>
      </c>
      <c r="AD355" s="210"/>
      <c r="AE355" s="210" t="s">
        <v>3775</v>
      </c>
      <c r="AF355" s="210" t="s">
        <v>3776</v>
      </c>
      <c r="AG355" s="210" t="s">
        <v>3777</v>
      </c>
      <c r="AH355" s="210">
        <v>0</v>
      </c>
    </row>
    <row r="356" spans="1:34">
      <c r="A356" s="129"/>
      <c r="B356" s="210" t="s">
        <v>109</v>
      </c>
      <c r="C356" s="210" t="s">
        <v>3524</v>
      </c>
      <c r="D356" s="210" t="s">
        <v>3767</v>
      </c>
      <c r="E356" s="210" t="s">
        <v>1776</v>
      </c>
      <c r="F356" s="210" t="s">
        <v>1038</v>
      </c>
      <c r="G356" s="210" t="s">
        <v>3768</v>
      </c>
      <c r="H356" s="210" t="s">
        <v>3769</v>
      </c>
      <c r="I356" s="210" t="s">
        <v>3770</v>
      </c>
      <c r="J356" s="210" t="s">
        <v>3771</v>
      </c>
      <c r="K356" s="210" t="s">
        <v>109</v>
      </c>
      <c r="L356" s="210" t="s">
        <v>3778</v>
      </c>
      <c r="M356" s="210" t="s">
        <v>1091</v>
      </c>
      <c r="N356" s="210" t="str">
        <f t="shared" si="5"/>
        <v>LFLmpBlst-T8-48in-32w-3g+El-IS-RLO(94w)</v>
      </c>
      <c r="O356" s="210" t="s">
        <v>109</v>
      </c>
      <c r="P356" s="210" t="s">
        <v>109</v>
      </c>
      <c r="Q356" s="210" t="s">
        <v>109</v>
      </c>
      <c r="R356" s="210" t="s">
        <v>109</v>
      </c>
      <c r="S356" s="210" t="s">
        <v>3772</v>
      </c>
      <c r="T356" s="210"/>
      <c r="U356" s="210"/>
      <c r="V356" s="210">
        <f>VLOOKUP(C356,LF_LmpBlst!$A$8:$BF$736,58,FALSE)</f>
        <v>50.11</v>
      </c>
      <c r="W356" s="210"/>
      <c r="X356" s="210"/>
      <c r="Y356" s="210" t="s">
        <v>3773</v>
      </c>
      <c r="Z356" s="210" t="s">
        <v>3779</v>
      </c>
      <c r="AA356" s="210" t="s">
        <v>109</v>
      </c>
      <c r="AB356" s="210">
        <v>0</v>
      </c>
      <c r="AC356" s="204">
        <v>42005</v>
      </c>
      <c r="AD356" s="210"/>
      <c r="AE356" s="210" t="s">
        <v>3775</v>
      </c>
      <c r="AF356" s="210" t="s">
        <v>3776</v>
      </c>
      <c r="AG356" s="210" t="s">
        <v>3777</v>
      </c>
      <c r="AH356" s="210">
        <v>0</v>
      </c>
    </row>
    <row r="357" spans="1:34">
      <c r="A357" s="129"/>
      <c r="B357" s="210" t="s">
        <v>109</v>
      </c>
      <c r="C357" s="210" t="s">
        <v>3527</v>
      </c>
      <c r="D357" s="210" t="s">
        <v>3767</v>
      </c>
      <c r="E357" s="210" t="s">
        <v>1776</v>
      </c>
      <c r="F357" s="210" t="s">
        <v>1038</v>
      </c>
      <c r="G357" s="210" t="s">
        <v>3768</v>
      </c>
      <c r="H357" s="210" t="s">
        <v>3769</v>
      </c>
      <c r="I357" s="210" t="s">
        <v>3770</v>
      </c>
      <c r="J357" s="210" t="s">
        <v>3771</v>
      </c>
      <c r="K357" s="210" t="s">
        <v>109</v>
      </c>
      <c r="L357" s="210" t="s">
        <v>3778</v>
      </c>
      <c r="M357" s="210" t="s">
        <v>1091</v>
      </c>
      <c r="N357" s="210" t="str">
        <f t="shared" si="5"/>
        <v>LFLmpBlst-T8-48in-32w-3g+El-IS-RLO(96w)</v>
      </c>
      <c r="O357" s="210" t="s">
        <v>109</v>
      </c>
      <c r="P357" s="210" t="s">
        <v>109</v>
      </c>
      <c r="Q357" s="210" t="s">
        <v>109</v>
      </c>
      <c r="R357" s="210" t="s">
        <v>109</v>
      </c>
      <c r="S357" s="210" t="s">
        <v>3772</v>
      </c>
      <c r="T357" s="210"/>
      <c r="U357" s="210"/>
      <c r="V357" s="210">
        <f>VLOOKUP(C357,LF_LmpBlst!$A$8:$BF$736,58,FALSE)</f>
        <v>61.89</v>
      </c>
      <c r="W357" s="210"/>
      <c r="X357" s="210"/>
      <c r="Y357" s="210" t="s">
        <v>3773</v>
      </c>
      <c r="Z357" s="210" t="s">
        <v>3779</v>
      </c>
      <c r="AA357" s="210" t="s">
        <v>109</v>
      </c>
      <c r="AB357" s="210">
        <v>0</v>
      </c>
      <c r="AC357" s="204">
        <v>42005</v>
      </c>
      <c r="AD357" s="210"/>
      <c r="AE357" s="210" t="s">
        <v>3775</v>
      </c>
      <c r="AF357" s="210" t="s">
        <v>3776</v>
      </c>
      <c r="AG357" s="210" t="s">
        <v>3777</v>
      </c>
      <c r="AH357" s="210">
        <v>0</v>
      </c>
    </row>
    <row r="358" spans="1:34">
      <c r="A358" s="129"/>
      <c r="B358" s="210" t="s">
        <v>109</v>
      </c>
      <c r="C358" s="210" t="s">
        <v>3529</v>
      </c>
      <c r="D358" s="210" t="s">
        <v>3767</v>
      </c>
      <c r="E358" s="210" t="s">
        <v>1776</v>
      </c>
      <c r="F358" s="210" t="s">
        <v>1038</v>
      </c>
      <c r="G358" s="210" t="s">
        <v>3768</v>
      </c>
      <c r="H358" s="210" t="s">
        <v>3769</v>
      </c>
      <c r="I358" s="210" t="s">
        <v>3770</v>
      </c>
      <c r="J358" s="210" t="s">
        <v>3771</v>
      </c>
      <c r="K358" s="210" t="s">
        <v>109</v>
      </c>
      <c r="L358" s="210" t="s">
        <v>3778</v>
      </c>
      <c r="M358" s="210" t="s">
        <v>1091</v>
      </c>
      <c r="N358" s="210" t="str">
        <f t="shared" si="5"/>
        <v>LFLmpBlst-T8-48in-32w-3g+El-IS-RLO+Refl(48w)</v>
      </c>
      <c r="O358" s="210" t="s">
        <v>109</v>
      </c>
      <c r="P358" s="210" t="s">
        <v>109</v>
      </c>
      <c r="Q358" s="210" t="s">
        <v>109</v>
      </c>
      <c r="R358" s="210" t="s">
        <v>109</v>
      </c>
      <c r="S358" s="210" t="s">
        <v>3772</v>
      </c>
      <c r="T358" s="210"/>
      <c r="U358" s="210"/>
      <c r="V358" s="210">
        <f>VLOOKUP(C358,LF_LmpBlst!$A$8:$BF$736,58,FALSE)</f>
        <v>30.94</v>
      </c>
      <c r="W358" s="210"/>
      <c r="X358" s="210"/>
      <c r="Y358" s="210" t="s">
        <v>3773</v>
      </c>
      <c r="Z358" s="210" t="s">
        <v>3779</v>
      </c>
      <c r="AA358" s="210" t="s">
        <v>109</v>
      </c>
      <c r="AB358" s="210">
        <v>0</v>
      </c>
      <c r="AC358" s="204">
        <v>42005</v>
      </c>
      <c r="AD358" s="210"/>
      <c r="AE358" s="210" t="s">
        <v>3775</v>
      </c>
      <c r="AF358" s="210" t="s">
        <v>3776</v>
      </c>
      <c r="AG358" s="210" t="s">
        <v>3777</v>
      </c>
      <c r="AH358" s="210">
        <v>0</v>
      </c>
    </row>
    <row r="359" spans="1:34">
      <c r="A359" s="129"/>
      <c r="B359" s="210" t="s">
        <v>109</v>
      </c>
      <c r="C359" s="210" t="s">
        <v>3531</v>
      </c>
      <c r="D359" s="210" t="s">
        <v>3767</v>
      </c>
      <c r="E359" s="210" t="s">
        <v>1776</v>
      </c>
      <c r="F359" s="210" t="s">
        <v>1038</v>
      </c>
      <c r="G359" s="210" t="s">
        <v>3768</v>
      </c>
      <c r="H359" s="210" t="s">
        <v>3769</v>
      </c>
      <c r="I359" s="210" t="s">
        <v>3770</v>
      </c>
      <c r="J359" s="210" t="s">
        <v>3771</v>
      </c>
      <c r="K359" s="210" t="s">
        <v>109</v>
      </c>
      <c r="L359" s="210" t="s">
        <v>3778</v>
      </c>
      <c r="M359" s="210" t="s">
        <v>1091</v>
      </c>
      <c r="N359" s="210" t="str">
        <f t="shared" si="5"/>
        <v>LFLmpBlst-T8-48in-32w-3g+El-IS-VHLO(70w)</v>
      </c>
      <c r="O359" s="210" t="s">
        <v>109</v>
      </c>
      <c r="P359" s="210" t="s">
        <v>109</v>
      </c>
      <c r="Q359" s="210" t="s">
        <v>109</v>
      </c>
      <c r="R359" s="210" t="s">
        <v>109</v>
      </c>
      <c r="S359" s="210" t="s">
        <v>3772</v>
      </c>
      <c r="T359" s="210"/>
      <c r="U359" s="210"/>
      <c r="V359" s="210">
        <f>VLOOKUP(C359,LF_LmpBlst!$A$8:$BF$736,58,FALSE)</f>
        <v>30.94</v>
      </c>
      <c r="W359" s="210"/>
      <c r="X359" s="210"/>
      <c r="Y359" s="210" t="s">
        <v>3773</v>
      </c>
      <c r="Z359" s="210" t="s">
        <v>3779</v>
      </c>
      <c r="AA359" s="210" t="s">
        <v>109</v>
      </c>
      <c r="AB359" s="210">
        <v>0</v>
      </c>
      <c r="AC359" s="204">
        <v>42005</v>
      </c>
      <c r="AD359" s="210"/>
      <c r="AE359" s="210" t="s">
        <v>3775</v>
      </c>
      <c r="AF359" s="210" t="s">
        <v>3776</v>
      </c>
      <c r="AG359" s="210" t="s">
        <v>3777</v>
      </c>
      <c r="AH359" s="210">
        <v>0</v>
      </c>
    </row>
    <row r="360" spans="1:34">
      <c r="A360" s="129"/>
      <c r="B360" s="210" t="s">
        <v>109</v>
      </c>
      <c r="C360" s="210" t="s">
        <v>3533</v>
      </c>
      <c r="D360" s="210" t="s">
        <v>3767</v>
      </c>
      <c r="E360" s="210" t="s">
        <v>1776</v>
      </c>
      <c r="F360" s="210" t="s">
        <v>1038</v>
      </c>
      <c r="G360" s="210" t="s">
        <v>3768</v>
      </c>
      <c r="H360" s="210" t="s">
        <v>3769</v>
      </c>
      <c r="I360" s="210" t="s">
        <v>3770</v>
      </c>
      <c r="J360" s="210" t="s">
        <v>3771</v>
      </c>
      <c r="K360" s="210" t="s">
        <v>109</v>
      </c>
      <c r="L360" s="210" t="s">
        <v>3778</v>
      </c>
      <c r="M360" s="210" t="s">
        <v>1091</v>
      </c>
      <c r="N360" s="210" t="str">
        <f t="shared" si="5"/>
        <v>LFLmpBlst-T8-48in-32w-3g+El-PS-HLO-1(148w)</v>
      </c>
      <c r="O360" s="210" t="s">
        <v>109</v>
      </c>
      <c r="P360" s="210" t="s">
        <v>109</v>
      </c>
      <c r="Q360" s="210" t="s">
        <v>109</v>
      </c>
      <c r="R360" s="210" t="s">
        <v>109</v>
      </c>
      <c r="S360" s="210" t="s">
        <v>3772</v>
      </c>
      <c r="T360" s="210"/>
      <c r="U360" s="210"/>
      <c r="V360" s="210">
        <f>VLOOKUP(C360,LF_LmpBlst!$A$8:$BF$736,58,FALSE)</f>
        <v>67.3</v>
      </c>
      <c r="W360" s="210"/>
      <c r="X360" s="210"/>
      <c r="Y360" s="210" t="s">
        <v>3773</v>
      </c>
      <c r="Z360" s="210" t="s">
        <v>3779</v>
      </c>
      <c r="AA360" s="210" t="s">
        <v>109</v>
      </c>
      <c r="AB360" s="210">
        <v>0</v>
      </c>
      <c r="AC360" s="204">
        <v>42005</v>
      </c>
      <c r="AD360" s="210"/>
      <c r="AE360" s="210" t="s">
        <v>3775</v>
      </c>
      <c r="AF360" s="210" t="s">
        <v>3776</v>
      </c>
      <c r="AG360" s="210" t="s">
        <v>3777</v>
      </c>
      <c r="AH360" s="210">
        <v>0</v>
      </c>
    </row>
    <row r="361" spans="1:34">
      <c r="A361" s="129"/>
      <c r="B361" s="210" t="s">
        <v>109</v>
      </c>
      <c r="C361" s="210" t="s">
        <v>3535</v>
      </c>
      <c r="D361" s="210" t="s">
        <v>3767</v>
      </c>
      <c r="E361" s="210" t="s">
        <v>1776</v>
      </c>
      <c r="F361" s="210" t="s">
        <v>1038</v>
      </c>
      <c r="G361" s="210" t="s">
        <v>3768</v>
      </c>
      <c r="H361" s="210" t="s">
        <v>3769</v>
      </c>
      <c r="I361" s="210" t="s">
        <v>3770</v>
      </c>
      <c r="J361" s="210" t="s">
        <v>3771</v>
      </c>
      <c r="K361" s="210" t="s">
        <v>109</v>
      </c>
      <c r="L361" s="210" t="s">
        <v>3778</v>
      </c>
      <c r="M361" s="210" t="s">
        <v>1091</v>
      </c>
      <c r="N361" s="210" t="str">
        <f t="shared" si="5"/>
        <v>LFLmpBlst-T8-48in-32w-3g+El-PS-HLO-2(148w)</v>
      </c>
      <c r="O361" s="210" t="s">
        <v>109</v>
      </c>
      <c r="P361" s="210" t="s">
        <v>109</v>
      </c>
      <c r="Q361" s="210" t="s">
        <v>109</v>
      </c>
      <c r="R361" s="210" t="s">
        <v>109</v>
      </c>
      <c r="S361" s="210" t="s">
        <v>3772</v>
      </c>
      <c r="T361" s="210"/>
      <c r="U361" s="210"/>
      <c r="V361" s="210">
        <f>VLOOKUP(C361,LF_LmpBlst!$A$8:$BF$736,58,FALSE)</f>
        <v>96.27</v>
      </c>
      <c r="W361" s="210"/>
      <c r="X361" s="210"/>
      <c r="Y361" s="210" t="s">
        <v>3773</v>
      </c>
      <c r="Z361" s="210" t="s">
        <v>3779</v>
      </c>
      <c r="AA361" s="210" t="s">
        <v>109</v>
      </c>
      <c r="AB361" s="210">
        <v>0</v>
      </c>
      <c r="AC361" s="204">
        <v>42005</v>
      </c>
      <c r="AD361" s="210"/>
      <c r="AE361" s="210" t="s">
        <v>3775</v>
      </c>
      <c r="AF361" s="210" t="s">
        <v>3776</v>
      </c>
      <c r="AG361" s="210" t="s">
        <v>3777</v>
      </c>
      <c r="AH361" s="210">
        <v>0</v>
      </c>
    </row>
    <row r="362" spans="1:34">
      <c r="A362" s="129"/>
      <c r="B362" s="210" t="s">
        <v>109</v>
      </c>
      <c r="C362" s="210" t="s">
        <v>3537</v>
      </c>
      <c r="D362" s="210" t="s">
        <v>3767</v>
      </c>
      <c r="E362" s="210" t="s">
        <v>1776</v>
      </c>
      <c r="F362" s="210" t="s">
        <v>1038</v>
      </c>
      <c r="G362" s="210" t="s">
        <v>3768</v>
      </c>
      <c r="H362" s="210" t="s">
        <v>3769</v>
      </c>
      <c r="I362" s="210" t="s">
        <v>3770</v>
      </c>
      <c r="J362" s="210" t="s">
        <v>3771</v>
      </c>
      <c r="K362" s="210" t="s">
        <v>109</v>
      </c>
      <c r="L362" s="210" t="s">
        <v>3778</v>
      </c>
      <c r="M362" s="210" t="s">
        <v>1091</v>
      </c>
      <c r="N362" s="210" t="str">
        <f t="shared" si="5"/>
        <v>LFLmpBlst-T8-48in-32w-3g+El-PS-HLO-Dim-1(148w)</v>
      </c>
      <c r="O362" s="210" t="s">
        <v>109</v>
      </c>
      <c r="P362" s="210" t="s">
        <v>109</v>
      </c>
      <c r="Q362" s="210" t="s">
        <v>109</v>
      </c>
      <c r="R362" s="210" t="s">
        <v>109</v>
      </c>
      <c r="S362" s="210" t="s">
        <v>3772</v>
      </c>
      <c r="T362" s="210"/>
      <c r="U362" s="210"/>
      <c r="V362" s="210">
        <f>VLOOKUP(C362,LF_LmpBlst!$A$8:$BF$736,58,FALSE)</f>
        <v>98.89</v>
      </c>
      <c r="W362" s="210"/>
      <c r="X362" s="210"/>
      <c r="Y362" s="210" t="s">
        <v>3773</v>
      </c>
      <c r="Z362" s="210" t="s">
        <v>3779</v>
      </c>
      <c r="AA362" s="210" t="s">
        <v>109</v>
      </c>
      <c r="AB362" s="210">
        <v>0</v>
      </c>
      <c r="AC362" s="204">
        <v>42005</v>
      </c>
      <c r="AD362" s="210"/>
      <c r="AE362" s="210" t="s">
        <v>3775</v>
      </c>
      <c r="AF362" s="210" t="s">
        <v>3776</v>
      </c>
      <c r="AG362" s="210" t="s">
        <v>3777</v>
      </c>
      <c r="AH362" s="210">
        <v>0</v>
      </c>
    </row>
    <row r="363" spans="1:34">
      <c r="A363" s="129"/>
      <c r="B363" s="210" t="s">
        <v>109</v>
      </c>
      <c r="C363" s="210" t="s">
        <v>3539</v>
      </c>
      <c r="D363" s="210" t="s">
        <v>3767</v>
      </c>
      <c r="E363" s="210" t="s">
        <v>1776</v>
      </c>
      <c r="F363" s="210" t="s">
        <v>1038</v>
      </c>
      <c r="G363" s="210" t="s">
        <v>3768</v>
      </c>
      <c r="H363" s="210" t="s">
        <v>3769</v>
      </c>
      <c r="I363" s="210" t="s">
        <v>3770</v>
      </c>
      <c r="J363" s="210" t="s">
        <v>3771</v>
      </c>
      <c r="K363" s="210" t="s">
        <v>109</v>
      </c>
      <c r="L363" s="210" t="s">
        <v>3778</v>
      </c>
      <c r="M363" s="210" t="s">
        <v>1091</v>
      </c>
      <c r="N363" s="210" t="str">
        <f t="shared" si="5"/>
        <v>LFLmpBlst-T8-48in-32w-3g+El-PS-HLO-Dim-2(148w)</v>
      </c>
      <c r="O363" s="210" t="s">
        <v>109</v>
      </c>
      <c r="P363" s="210" t="s">
        <v>109</v>
      </c>
      <c r="Q363" s="210" t="s">
        <v>109</v>
      </c>
      <c r="R363" s="210" t="s">
        <v>109</v>
      </c>
      <c r="S363" s="210" t="s">
        <v>3772</v>
      </c>
      <c r="T363" s="210"/>
      <c r="U363" s="210"/>
      <c r="V363" s="210">
        <f>VLOOKUP(C363,LF_LmpBlst!$A$8:$BF$736,58,FALSE)</f>
        <v>159.44999999999999</v>
      </c>
      <c r="W363" s="210"/>
      <c r="X363" s="210"/>
      <c r="Y363" s="210" t="s">
        <v>3773</v>
      </c>
      <c r="Z363" s="210" t="s">
        <v>3779</v>
      </c>
      <c r="AA363" s="210" t="s">
        <v>109</v>
      </c>
      <c r="AB363" s="210">
        <v>0</v>
      </c>
      <c r="AC363" s="204">
        <v>42005</v>
      </c>
      <c r="AD363" s="210"/>
      <c r="AE363" s="210" t="s">
        <v>3775</v>
      </c>
      <c r="AF363" s="210" t="s">
        <v>3776</v>
      </c>
      <c r="AG363" s="210" t="s">
        <v>3777</v>
      </c>
      <c r="AH363" s="210">
        <v>0</v>
      </c>
    </row>
    <row r="364" spans="1:34">
      <c r="A364" s="129"/>
      <c r="B364" s="210" t="s">
        <v>109</v>
      </c>
      <c r="C364" s="210" t="s">
        <v>3541</v>
      </c>
      <c r="D364" s="210" t="s">
        <v>3767</v>
      </c>
      <c r="E364" s="210" t="s">
        <v>1776</v>
      </c>
      <c r="F364" s="210" t="s">
        <v>1038</v>
      </c>
      <c r="G364" s="210" t="s">
        <v>3768</v>
      </c>
      <c r="H364" s="210" t="s">
        <v>3769</v>
      </c>
      <c r="I364" s="210" t="s">
        <v>3770</v>
      </c>
      <c r="J364" s="210" t="s">
        <v>3771</v>
      </c>
      <c r="K364" s="210" t="s">
        <v>109</v>
      </c>
      <c r="L364" s="210" t="s">
        <v>3778</v>
      </c>
      <c r="M364" s="210" t="s">
        <v>1091</v>
      </c>
      <c r="N364" s="210" t="str">
        <f t="shared" si="5"/>
        <v>LFLmpBlst-T8-48in-32w-3g+El-PS-HLO-Dim(111w)</v>
      </c>
      <c r="O364" s="210" t="s">
        <v>109</v>
      </c>
      <c r="P364" s="210" t="s">
        <v>109</v>
      </c>
      <c r="Q364" s="210" t="s">
        <v>109</v>
      </c>
      <c r="R364" s="210" t="s">
        <v>109</v>
      </c>
      <c r="S364" s="210" t="s">
        <v>3772</v>
      </c>
      <c r="T364" s="210"/>
      <c r="U364" s="210"/>
      <c r="V364" s="210">
        <f>VLOOKUP(C364,LF_LmpBlst!$A$8:$BF$736,58,FALSE)</f>
        <v>119.59</v>
      </c>
      <c r="W364" s="210"/>
      <c r="X364" s="210"/>
      <c r="Y364" s="210" t="s">
        <v>3773</v>
      </c>
      <c r="Z364" s="210" t="s">
        <v>3779</v>
      </c>
      <c r="AA364" s="210" t="s">
        <v>109</v>
      </c>
      <c r="AB364" s="210">
        <v>0</v>
      </c>
      <c r="AC364" s="204">
        <v>42005</v>
      </c>
      <c r="AD364" s="210"/>
      <c r="AE364" s="210" t="s">
        <v>3775</v>
      </c>
      <c r="AF364" s="210" t="s">
        <v>3776</v>
      </c>
      <c r="AG364" s="210" t="s">
        <v>3777</v>
      </c>
      <c r="AH364" s="210">
        <v>0</v>
      </c>
    </row>
    <row r="365" spans="1:34">
      <c r="A365" s="129"/>
      <c r="B365" s="210" t="s">
        <v>109</v>
      </c>
      <c r="C365" s="210" t="s">
        <v>3543</v>
      </c>
      <c r="D365" s="210" t="s">
        <v>3767</v>
      </c>
      <c r="E365" s="210" t="s">
        <v>1776</v>
      </c>
      <c r="F365" s="210" t="s">
        <v>1038</v>
      </c>
      <c r="G365" s="210" t="s">
        <v>3768</v>
      </c>
      <c r="H365" s="210" t="s">
        <v>3769</v>
      </c>
      <c r="I365" s="210" t="s">
        <v>3770</v>
      </c>
      <c r="J365" s="210" t="s">
        <v>3771</v>
      </c>
      <c r="K365" s="210" t="s">
        <v>109</v>
      </c>
      <c r="L365" s="210" t="s">
        <v>3778</v>
      </c>
      <c r="M365" s="210" t="s">
        <v>1091</v>
      </c>
      <c r="N365" s="210" t="str">
        <f t="shared" si="5"/>
        <v>LFLmpBlst-T8-48in-32w-3g+El-PS-HLO-Dim(113w)</v>
      </c>
      <c r="O365" s="210" t="s">
        <v>109</v>
      </c>
      <c r="P365" s="210" t="s">
        <v>109</v>
      </c>
      <c r="Q365" s="210" t="s">
        <v>109</v>
      </c>
      <c r="R365" s="210" t="s">
        <v>109</v>
      </c>
      <c r="S365" s="210" t="s">
        <v>3772</v>
      </c>
      <c r="T365" s="210"/>
      <c r="U365" s="210"/>
      <c r="V365" s="210">
        <f>VLOOKUP(C365,LF_LmpBlst!$A$8:$BF$736,58,FALSE)</f>
        <v>89.31</v>
      </c>
      <c r="W365" s="210"/>
      <c r="X365" s="210"/>
      <c r="Y365" s="210" t="s">
        <v>3773</v>
      </c>
      <c r="Z365" s="210" t="s">
        <v>3779</v>
      </c>
      <c r="AA365" s="210" t="s">
        <v>109</v>
      </c>
      <c r="AB365" s="210">
        <v>0</v>
      </c>
      <c r="AC365" s="204">
        <v>42005</v>
      </c>
      <c r="AD365" s="210"/>
      <c r="AE365" s="210" t="s">
        <v>3775</v>
      </c>
      <c r="AF365" s="210" t="s">
        <v>3776</v>
      </c>
      <c r="AG365" s="210" t="s">
        <v>3777</v>
      </c>
      <c r="AH365" s="210">
        <v>0</v>
      </c>
    </row>
    <row r="366" spans="1:34">
      <c r="A366" s="129"/>
      <c r="B366" s="210" t="s">
        <v>109</v>
      </c>
      <c r="C366" s="210" t="s">
        <v>3545</v>
      </c>
      <c r="D366" s="210" t="s">
        <v>3767</v>
      </c>
      <c r="E366" s="210" t="s">
        <v>1776</v>
      </c>
      <c r="F366" s="210" t="s">
        <v>1038</v>
      </c>
      <c r="G366" s="210" t="s">
        <v>3768</v>
      </c>
      <c r="H366" s="210" t="s">
        <v>3769</v>
      </c>
      <c r="I366" s="210" t="s">
        <v>3770</v>
      </c>
      <c r="J366" s="210" t="s">
        <v>3771</v>
      </c>
      <c r="K366" s="210" t="s">
        <v>109</v>
      </c>
      <c r="L366" s="210" t="s">
        <v>3778</v>
      </c>
      <c r="M366" s="210" t="s">
        <v>1091</v>
      </c>
      <c r="N366" s="210" t="str">
        <f t="shared" si="5"/>
        <v>LFLmpBlst-T8-48in-32w-3g+El-PS-HLO-Dim(40w)</v>
      </c>
      <c r="O366" s="210" t="s">
        <v>109</v>
      </c>
      <c r="P366" s="210" t="s">
        <v>109</v>
      </c>
      <c r="Q366" s="210" t="s">
        <v>109</v>
      </c>
      <c r="R366" s="210" t="s">
        <v>109</v>
      </c>
      <c r="S366" s="210" t="s">
        <v>3772</v>
      </c>
      <c r="T366" s="210"/>
      <c r="U366" s="210"/>
      <c r="V366" s="210">
        <f>VLOOKUP(C366,LF_LmpBlst!$A$8:$BF$736,58,FALSE)</f>
        <v>70.14</v>
      </c>
      <c r="W366" s="210"/>
      <c r="X366" s="210"/>
      <c r="Y366" s="210" t="s">
        <v>3773</v>
      </c>
      <c r="Z366" s="210" t="s">
        <v>3779</v>
      </c>
      <c r="AA366" s="210" t="s">
        <v>109</v>
      </c>
      <c r="AB366" s="210">
        <v>0</v>
      </c>
      <c r="AC366" s="204">
        <v>42005</v>
      </c>
      <c r="AD366" s="210"/>
      <c r="AE366" s="210" t="s">
        <v>3775</v>
      </c>
      <c r="AF366" s="210" t="s">
        <v>3776</v>
      </c>
      <c r="AG366" s="210" t="s">
        <v>3777</v>
      </c>
      <c r="AH366" s="210">
        <v>0</v>
      </c>
    </row>
    <row r="367" spans="1:34">
      <c r="A367" s="129"/>
      <c r="B367" s="210" t="s">
        <v>109</v>
      </c>
      <c r="C367" s="210" t="s">
        <v>3548</v>
      </c>
      <c r="D367" s="210" t="s">
        <v>3767</v>
      </c>
      <c r="E367" s="210" t="s">
        <v>1776</v>
      </c>
      <c r="F367" s="210" t="s">
        <v>1038</v>
      </c>
      <c r="G367" s="210" t="s">
        <v>3768</v>
      </c>
      <c r="H367" s="210" t="s">
        <v>3769</v>
      </c>
      <c r="I367" s="210" t="s">
        <v>3770</v>
      </c>
      <c r="J367" s="210" t="s">
        <v>3771</v>
      </c>
      <c r="K367" s="210" t="s">
        <v>109</v>
      </c>
      <c r="L367" s="210" t="s">
        <v>3778</v>
      </c>
      <c r="M367" s="210" t="s">
        <v>1091</v>
      </c>
      <c r="N367" s="210" t="str">
        <f t="shared" si="5"/>
        <v>LFLmpBlst-T8-48in-32w-3g+El-PS-HLO-Dim(74w)</v>
      </c>
      <c r="O367" s="210" t="s">
        <v>109</v>
      </c>
      <c r="P367" s="210" t="s">
        <v>109</v>
      </c>
      <c r="Q367" s="210" t="s">
        <v>109</v>
      </c>
      <c r="R367" s="210" t="s">
        <v>109</v>
      </c>
      <c r="S367" s="210" t="s">
        <v>3772</v>
      </c>
      <c r="T367" s="210"/>
      <c r="U367" s="210"/>
      <c r="V367" s="210">
        <f>VLOOKUP(C367,LF_LmpBlst!$A$8:$BF$736,58,FALSE)</f>
        <v>79.72</v>
      </c>
      <c r="W367" s="210"/>
      <c r="X367" s="210"/>
      <c r="Y367" s="210" t="s">
        <v>3773</v>
      </c>
      <c r="Z367" s="210" t="s">
        <v>3779</v>
      </c>
      <c r="AA367" s="210" t="s">
        <v>109</v>
      </c>
      <c r="AB367" s="210">
        <v>0</v>
      </c>
      <c r="AC367" s="204">
        <v>42005</v>
      </c>
      <c r="AD367" s="210"/>
      <c r="AE367" s="210" t="s">
        <v>3775</v>
      </c>
      <c r="AF367" s="210" t="s">
        <v>3776</v>
      </c>
      <c r="AG367" s="210" t="s">
        <v>3777</v>
      </c>
      <c r="AH367" s="210">
        <v>0</v>
      </c>
    </row>
    <row r="368" spans="1:34">
      <c r="A368" s="129"/>
      <c r="B368" s="210" t="s">
        <v>109</v>
      </c>
      <c r="C368" s="210" t="s">
        <v>3550</v>
      </c>
      <c r="D368" s="210" t="s">
        <v>3767</v>
      </c>
      <c r="E368" s="210" t="s">
        <v>1776</v>
      </c>
      <c r="F368" s="210" t="s">
        <v>1038</v>
      </c>
      <c r="G368" s="210" t="s">
        <v>3768</v>
      </c>
      <c r="H368" s="210" t="s">
        <v>3769</v>
      </c>
      <c r="I368" s="210" t="s">
        <v>3770</v>
      </c>
      <c r="J368" s="210" t="s">
        <v>3771</v>
      </c>
      <c r="K368" s="210" t="s">
        <v>109</v>
      </c>
      <c r="L368" s="210" t="s">
        <v>3778</v>
      </c>
      <c r="M368" s="210" t="s">
        <v>1091</v>
      </c>
      <c r="N368" s="210" t="str">
        <f t="shared" si="5"/>
        <v>LFLmpBlst-T8-48in-32w-3g+El-PS-HLO(110w)</v>
      </c>
      <c r="O368" s="210" t="s">
        <v>109</v>
      </c>
      <c r="P368" s="210" t="s">
        <v>109</v>
      </c>
      <c r="Q368" s="210" t="s">
        <v>109</v>
      </c>
      <c r="R368" s="210" t="s">
        <v>109</v>
      </c>
      <c r="S368" s="210" t="s">
        <v>3772</v>
      </c>
      <c r="T368" s="210"/>
      <c r="U368" s="210"/>
      <c r="V368" s="210">
        <f>VLOOKUP(C368,LF_LmpBlst!$A$8:$BF$736,58,FALSE)</f>
        <v>57.72</v>
      </c>
      <c r="W368" s="210"/>
      <c r="X368" s="210"/>
      <c r="Y368" s="210" t="s">
        <v>3773</v>
      </c>
      <c r="Z368" s="210" t="s">
        <v>3779</v>
      </c>
      <c r="AA368" s="210" t="s">
        <v>109</v>
      </c>
      <c r="AB368" s="210">
        <v>0</v>
      </c>
      <c r="AC368" s="204">
        <v>42005</v>
      </c>
      <c r="AD368" s="210"/>
      <c r="AE368" s="210" t="s">
        <v>3775</v>
      </c>
      <c r="AF368" s="210" t="s">
        <v>3776</v>
      </c>
      <c r="AG368" s="210" t="s">
        <v>3777</v>
      </c>
      <c r="AH368" s="210">
        <v>0</v>
      </c>
    </row>
    <row r="369" spans="1:34">
      <c r="A369" s="129"/>
      <c r="B369" s="210" t="s">
        <v>109</v>
      </c>
      <c r="C369" s="210" t="s">
        <v>3552</v>
      </c>
      <c r="D369" s="210" t="s">
        <v>3767</v>
      </c>
      <c r="E369" s="210" t="s">
        <v>1776</v>
      </c>
      <c r="F369" s="210" t="s">
        <v>1038</v>
      </c>
      <c r="G369" s="210" t="s">
        <v>3768</v>
      </c>
      <c r="H369" s="210" t="s">
        <v>3769</v>
      </c>
      <c r="I369" s="210" t="s">
        <v>3770</v>
      </c>
      <c r="J369" s="210" t="s">
        <v>3771</v>
      </c>
      <c r="K369" s="210" t="s">
        <v>109</v>
      </c>
      <c r="L369" s="210" t="s">
        <v>3778</v>
      </c>
      <c r="M369" s="210" t="s">
        <v>1091</v>
      </c>
      <c r="N369" s="210" t="str">
        <f t="shared" si="5"/>
        <v>LFLmpBlst-T8-48in-32w-3g+El-PS-HLO(111w)</v>
      </c>
      <c r="O369" s="210" t="s">
        <v>109</v>
      </c>
      <c r="P369" s="210" t="s">
        <v>109</v>
      </c>
      <c r="Q369" s="210" t="s">
        <v>109</v>
      </c>
      <c r="R369" s="210" t="s">
        <v>109</v>
      </c>
      <c r="S369" s="210" t="s">
        <v>3772</v>
      </c>
      <c r="T369" s="210"/>
      <c r="U369" s="210"/>
      <c r="V369" s="210">
        <f>VLOOKUP(C369,LF_LmpBlst!$A$8:$BF$736,58,FALSE)</f>
        <v>72.2</v>
      </c>
      <c r="W369" s="210"/>
      <c r="X369" s="210"/>
      <c r="Y369" s="210" t="s">
        <v>3773</v>
      </c>
      <c r="Z369" s="210" t="s">
        <v>3779</v>
      </c>
      <c r="AA369" s="210" t="s">
        <v>109</v>
      </c>
      <c r="AB369" s="210">
        <v>0</v>
      </c>
      <c r="AC369" s="204">
        <v>42005</v>
      </c>
      <c r="AD369" s="210"/>
      <c r="AE369" s="210" t="s">
        <v>3775</v>
      </c>
      <c r="AF369" s="210" t="s">
        <v>3776</v>
      </c>
      <c r="AG369" s="210" t="s">
        <v>3777</v>
      </c>
      <c r="AH369" s="210">
        <v>0</v>
      </c>
    </row>
    <row r="370" spans="1:34">
      <c r="A370" s="129"/>
      <c r="B370" s="210" t="s">
        <v>109</v>
      </c>
      <c r="C370" s="210" t="s">
        <v>3554</v>
      </c>
      <c r="D370" s="210" t="s">
        <v>3767</v>
      </c>
      <c r="E370" s="210" t="s">
        <v>1776</v>
      </c>
      <c r="F370" s="210" t="s">
        <v>1038</v>
      </c>
      <c r="G370" s="210" t="s">
        <v>3768</v>
      </c>
      <c r="H370" s="210" t="s">
        <v>3769</v>
      </c>
      <c r="I370" s="210" t="s">
        <v>3770</v>
      </c>
      <c r="J370" s="210" t="s">
        <v>3771</v>
      </c>
      <c r="K370" s="210" t="s">
        <v>109</v>
      </c>
      <c r="L370" s="210" t="s">
        <v>3778</v>
      </c>
      <c r="M370" s="210" t="s">
        <v>1091</v>
      </c>
      <c r="N370" s="210" t="str">
        <f t="shared" si="5"/>
        <v>LFLmpBlst-T8-48in-32w-3g+El-PS-HLO(113w)</v>
      </c>
      <c r="O370" s="210" t="s">
        <v>109</v>
      </c>
      <c r="P370" s="210" t="s">
        <v>109</v>
      </c>
      <c r="Q370" s="210" t="s">
        <v>109</v>
      </c>
      <c r="R370" s="210" t="s">
        <v>109</v>
      </c>
      <c r="S370" s="210" t="s">
        <v>3772</v>
      </c>
      <c r="T370" s="210"/>
      <c r="U370" s="210"/>
      <c r="V370" s="210">
        <f>VLOOKUP(C370,LF_LmpBlst!$A$8:$BF$736,58,FALSE)</f>
        <v>86.69</v>
      </c>
      <c r="W370" s="210"/>
      <c r="X370" s="210"/>
      <c r="Y370" s="210" t="s">
        <v>3773</v>
      </c>
      <c r="Z370" s="210" t="s">
        <v>3779</v>
      </c>
      <c r="AA370" s="210" t="s">
        <v>109</v>
      </c>
      <c r="AB370" s="210">
        <v>0</v>
      </c>
      <c r="AC370" s="204">
        <v>42005</v>
      </c>
      <c r="AD370" s="210"/>
      <c r="AE370" s="210" t="s">
        <v>3775</v>
      </c>
      <c r="AF370" s="210" t="s">
        <v>3776</v>
      </c>
      <c r="AG370" s="210" t="s">
        <v>3777</v>
      </c>
      <c r="AH370" s="210">
        <v>0</v>
      </c>
    </row>
    <row r="371" spans="1:34">
      <c r="A371" s="129"/>
      <c r="B371" s="210" t="s">
        <v>109</v>
      </c>
      <c r="C371" s="210" t="s">
        <v>3556</v>
      </c>
      <c r="D371" s="210" t="s">
        <v>3767</v>
      </c>
      <c r="E371" s="210" t="s">
        <v>1776</v>
      </c>
      <c r="F371" s="210" t="s">
        <v>1038</v>
      </c>
      <c r="G371" s="210" t="s">
        <v>3768</v>
      </c>
      <c r="H371" s="210" t="s">
        <v>3769</v>
      </c>
      <c r="I371" s="210" t="s">
        <v>3770</v>
      </c>
      <c r="J371" s="210" t="s">
        <v>3771</v>
      </c>
      <c r="K371" s="210" t="s">
        <v>109</v>
      </c>
      <c r="L371" s="210" t="s">
        <v>3778</v>
      </c>
      <c r="M371" s="210" t="s">
        <v>1091</v>
      </c>
      <c r="N371" s="210" t="str">
        <f t="shared" si="5"/>
        <v>LFLmpBlst-T8-48in-32w-3g+El-PS-HLO(39w)</v>
      </c>
      <c r="O371" s="210" t="s">
        <v>109</v>
      </c>
      <c r="P371" s="210" t="s">
        <v>109</v>
      </c>
      <c r="Q371" s="210" t="s">
        <v>109</v>
      </c>
      <c r="R371" s="210" t="s">
        <v>109</v>
      </c>
      <c r="S371" s="210" t="s">
        <v>3772</v>
      </c>
      <c r="T371" s="210"/>
      <c r="U371" s="210"/>
      <c r="V371" s="210">
        <f>VLOOKUP(C371,LF_LmpBlst!$A$8:$BF$736,58,FALSE)</f>
        <v>38.549999999999997</v>
      </c>
      <c r="W371" s="210"/>
      <c r="X371" s="210"/>
      <c r="Y371" s="210" t="s">
        <v>3773</v>
      </c>
      <c r="Z371" s="210" t="s">
        <v>3779</v>
      </c>
      <c r="AA371" s="210" t="s">
        <v>109</v>
      </c>
      <c r="AB371" s="210">
        <v>0</v>
      </c>
      <c r="AC371" s="204">
        <v>42005</v>
      </c>
      <c r="AD371" s="210"/>
      <c r="AE371" s="210" t="s">
        <v>3775</v>
      </c>
      <c r="AF371" s="210" t="s">
        <v>3776</v>
      </c>
      <c r="AG371" s="210" t="s">
        <v>3777</v>
      </c>
      <c r="AH371" s="210">
        <v>0</v>
      </c>
    </row>
    <row r="372" spans="1:34">
      <c r="A372" s="129"/>
      <c r="B372" s="210" t="s">
        <v>109</v>
      </c>
      <c r="C372" s="210" t="s">
        <v>3558</v>
      </c>
      <c r="D372" s="210" t="s">
        <v>3767</v>
      </c>
      <c r="E372" s="210" t="s">
        <v>1776</v>
      </c>
      <c r="F372" s="210" t="s">
        <v>1038</v>
      </c>
      <c r="G372" s="210" t="s">
        <v>3768</v>
      </c>
      <c r="H372" s="210" t="s">
        <v>3769</v>
      </c>
      <c r="I372" s="210" t="s">
        <v>3770</v>
      </c>
      <c r="J372" s="210" t="s">
        <v>3771</v>
      </c>
      <c r="K372" s="210" t="s">
        <v>109</v>
      </c>
      <c r="L372" s="210" t="s">
        <v>3778</v>
      </c>
      <c r="M372" s="210" t="s">
        <v>1091</v>
      </c>
      <c r="N372" s="210" t="str">
        <f t="shared" si="5"/>
        <v>LFLmpBlst-T8-48in-32w-3g+El-PS-HLO(74w)</v>
      </c>
      <c r="O372" s="210" t="s">
        <v>109</v>
      </c>
      <c r="P372" s="210" t="s">
        <v>109</v>
      </c>
      <c r="Q372" s="210" t="s">
        <v>109</v>
      </c>
      <c r="R372" s="210" t="s">
        <v>109</v>
      </c>
      <c r="S372" s="210" t="s">
        <v>3772</v>
      </c>
      <c r="T372" s="210"/>
      <c r="U372" s="210"/>
      <c r="V372" s="210">
        <f>VLOOKUP(C372,LF_LmpBlst!$A$8:$BF$736,58,FALSE)</f>
        <v>48.13</v>
      </c>
      <c r="W372" s="210"/>
      <c r="X372" s="210"/>
      <c r="Y372" s="210" t="s">
        <v>3773</v>
      </c>
      <c r="Z372" s="210" t="s">
        <v>3779</v>
      </c>
      <c r="AA372" s="210" t="s">
        <v>109</v>
      </c>
      <c r="AB372" s="210">
        <v>0</v>
      </c>
      <c r="AC372" s="204">
        <v>42005</v>
      </c>
      <c r="AD372" s="210"/>
      <c r="AE372" s="210" t="s">
        <v>3775</v>
      </c>
      <c r="AF372" s="210" t="s">
        <v>3776</v>
      </c>
      <c r="AG372" s="210" t="s">
        <v>3777</v>
      </c>
      <c r="AH372" s="210">
        <v>0</v>
      </c>
    </row>
    <row r="373" spans="1:34">
      <c r="A373" s="129"/>
      <c r="B373" s="210" t="s">
        <v>109</v>
      </c>
      <c r="C373" s="210" t="s">
        <v>3560</v>
      </c>
      <c r="D373" s="210" t="s">
        <v>3767</v>
      </c>
      <c r="E373" s="210" t="s">
        <v>1776</v>
      </c>
      <c r="F373" s="210" t="s">
        <v>1038</v>
      </c>
      <c r="G373" s="210" t="s">
        <v>3768</v>
      </c>
      <c r="H373" s="210" t="s">
        <v>3769</v>
      </c>
      <c r="I373" s="210" t="s">
        <v>3770</v>
      </c>
      <c r="J373" s="210" t="s">
        <v>3771</v>
      </c>
      <c r="K373" s="210" t="s">
        <v>109</v>
      </c>
      <c r="L373" s="210" t="s">
        <v>3778</v>
      </c>
      <c r="M373" s="210" t="s">
        <v>1091</v>
      </c>
      <c r="N373" s="210" t="str">
        <f t="shared" si="5"/>
        <v>LFLmpBlst-T8-48in-32w-3g+El-PS-NLO-Dim-1(90w)</v>
      </c>
      <c r="O373" s="210" t="s">
        <v>109</v>
      </c>
      <c r="P373" s="210" t="s">
        <v>109</v>
      </c>
      <c r="Q373" s="210" t="s">
        <v>109</v>
      </c>
      <c r="R373" s="210" t="s">
        <v>109</v>
      </c>
      <c r="S373" s="210" t="s">
        <v>3772</v>
      </c>
      <c r="T373" s="210"/>
      <c r="U373" s="210"/>
      <c r="V373" s="210">
        <f>VLOOKUP(C373,LF_LmpBlst!$A$8:$BF$736,58,FALSE)</f>
        <v>89.31</v>
      </c>
      <c r="W373" s="210"/>
      <c r="X373" s="210"/>
      <c r="Y373" s="210" t="s">
        <v>3773</v>
      </c>
      <c r="Z373" s="210" t="s">
        <v>3779</v>
      </c>
      <c r="AA373" s="210" t="s">
        <v>109</v>
      </c>
      <c r="AB373" s="210">
        <v>0</v>
      </c>
      <c r="AC373" s="204">
        <v>42005</v>
      </c>
      <c r="AD373" s="210"/>
      <c r="AE373" s="210" t="s">
        <v>3775</v>
      </c>
      <c r="AF373" s="210" t="s">
        <v>3776</v>
      </c>
      <c r="AG373" s="210" t="s">
        <v>3777</v>
      </c>
      <c r="AH373" s="210">
        <v>0</v>
      </c>
    </row>
    <row r="374" spans="1:34">
      <c r="A374" s="129"/>
      <c r="B374" s="210" t="s">
        <v>109</v>
      </c>
      <c r="C374" s="210" t="s">
        <v>3562</v>
      </c>
      <c r="D374" s="210" t="s">
        <v>3767</v>
      </c>
      <c r="E374" s="210" t="s">
        <v>1776</v>
      </c>
      <c r="F374" s="210" t="s">
        <v>1038</v>
      </c>
      <c r="G374" s="210" t="s">
        <v>3768</v>
      </c>
      <c r="H374" s="210" t="s">
        <v>3769</v>
      </c>
      <c r="I374" s="210" t="s">
        <v>3770</v>
      </c>
      <c r="J374" s="210" t="s">
        <v>3771</v>
      </c>
      <c r="K374" s="210" t="s">
        <v>109</v>
      </c>
      <c r="L374" s="210" t="s">
        <v>3778</v>
      </c>
      <c r="M374" s="210" t="s">
        <v>1091</v>
      </c>
      <c r="N374" s="210" t="str">
        <f t="shared" si="5"/>
        <v>LFLmpBlst-T8-48in-32w-3g+El-PS-NLO-Dim-2(90w)</v>
      </c>
      <c r="O374" s="210" t="s">
        <v>109</v>
      </c>
      <c r="P374" s="210" t="s">
        <v>109</v>
      </c>
      <c r="Q374" s="210" t="s">
        <v>109</v>
      </c>
      <c r="R374" s="210" t="s">
        <v>109</v>
      </c>
      <c r="S374" s="210" t="s">
        <v>3772</v>
      </c>
      <c r="T374" s="210"/>
      <c r="U374" s="210"/>
      <c r="V374" s="210">
        <f>VLOOKUP(C374,LF_LmpBlst!$A$8:$BF$736,58,FALSE)</f>
        <v>149.87</v>
      </c>
      <c r="W374" s="210"/>
      <c r="X374" s="210"/>
      <c r="Y374" s="210" t="s">
        <v>3773</v>
      </c>
      <c r="Z374" s="210" t="s">
        <v>3779</v>
      </c>
      <c r="AA374" s="210" t="s">
        <v>109</v>
      </c>
      <c r="AB374" s="210">
        <v>0</v>
      </c>
      <c r="AC374" s="204">
        <v>42005</v>
      </c>
      <c r="AD374" s="210"/>
      <c r="AE374" s="210" t="s">
        <v>3775</v>
      </c>
      <c r="AF374" s="210" t="s">
        <v>3776</v>
      </c>
      <c r="AG374" s="210" t="s">
        <v>3777</v>
      </c>
      <c r="AH374" s="210">
        <v>0</v>
      </c>
    </row>
    <row r="375" spans="1:34">
      <c r="A375" s="129"/>
      <c r="B375" s="210" t="s">
        <v>109</v>
      </c>
      <c r="C375" s="210" t="s">
        <v>3564</v>
      </c>
      <c r="D375" s="210" t="s">
        <v>3767</v>
      </c>
      <c r="E375" s="210" t="s">
        <v>1776</v>
      </c>
      <c r="F375" s="210" t="s">
        <v>1038</v>
      </c>
      <c r="G375" s="210" t="s">
        <v>3768</v>
      </c>
      <c r="H375" s="210" t="s">
        <v>3769</v>
      </c>
      <c r="I375" s="210" t="s">
        <v>3770</v>
      </c>
      <c r="J375" s="210" t="s">
        <v>3771</v>
      </c>
      <c r="K375" s="210" t="s">
        <v>109</v>
      </c>
      <c r="L375" s="210" t="s">
        <v>3778</v>
      </c>
      <c r="M375" s="210" t="s">
        <v>1091</v>
      </c>
      <c r="N375" s="210" t="str">
        <f t="shared" si="5"/>
        <v>LFLmpBlst-T8-48in-32w-3g+El-PS-NLO-Dim(114w)</v>
      </c>
      <c r="O375" s="210" t="s">
        <v>109</v>
      </c>
      <c r="P375" s="210" t="s">
        <v>109</v>
      </c>
      <c r="Q375" s="210" t="s">
        <v>109</v>
      </c>
      <c r="R375" s="210" t="s">
        <v>109</v>
      </c>
      <c r="S375" s="210" t="s">
        <v>3772</v>
      </c>
      <c r="T375" s="210"/>
      <c r="U375" s="210"/>
      <c r="V375" s="210">
        <f>VLOOKUP(C375,LF_LmpBlst!$A$8:$BF$736,58,FALSE)</f>
        <v>98.89</v>
      </c>
      <c r="W375" s="210"/>
      <c r="X375" s="210"/>
      <c r="Y375" s="210" t="s">
        <v>3773</v>
      </c>
      <c r="Z375" s="210" t="s">
        <v>3779</v>
      </c>
      <c r="AA375" s="210" t="s">
        <v>109</v>
      </c>
      <c r="AB375" s="210">
        <v>0</v>
      </c>
      <c r="AC375" s="204">
        <v>42005</v>
      </c>
      <c r="AD375" s="210"/>
      <c r="AE375" s="210" t="s">
        <v>3775</v>
      </c>
      <c r="AF375" s="210" t="s">
        <v>3776</v>
      </c>
      <c r="AG375" s="210" t="s">
        <v>3777</v>
      </c>
      <c r="AH375" s="210">
        <v>0</v>
      </c>
    </row>
    <row r="376" spans="1:34">
      <c r="A376" s="129"/>
      <c r="B376" s="210" t="s">
        <v>109</v>
      </c>
      <c r="C376" s="210" t="s">
        <v>3566</v>
      </c>
      <c r="D376" s="210" t="s">
        <v>3767</v>
      </c>
      <c r="E376" s="210" t="s">
        <v>1776</v>
      </c>
      <c r="F376" s="210" t="s">
        <v>1038</v>
      </c>
      <c r="G376" s="210" t="s">
        <v>3768</v>
      </c>
      <c r="H376" s="210" t="s">
        <v>3769</v>
      </c>
      <c r="I376" s="210" t="s">
        <v>3770</v>
      </c>
      <c r="J376" s="210" t="s">
        <v>3771</v>
      </c>
      <c r="K376" s="210" t="s">
        <v>109</v>
      </c>
      <c r="L376" s="210" t="s">
        <v>3778</v>
      </c>
      <c r="M376" s="210" t="s">
        <v>1091</v>
      </c>
      <c r="N376" s="210" t="str">
        <f t="shared" si="5"/>
        <v>LFLmpBlst-T8-48in-32w-3g+El-PS-NLO-Dim(118w)</v>
      </c>
      <c r="O376" s="210" t="s">
        <v>109</v>
      </c>
      <c r="P376" s="210" t="s">
        <v>109</v>
      </c>
      <c r="Q376" s="210" t="s">
        <v>109</v>
      </c>
      <c r="R376" s="210" t="s">
        <v>109</v>
      </c>
      <c r="S376" s="210" t="s">
        <v>3772</v>
      </c>
      <c r="T376" s="210"/>
      <c r="U376" s="210"/>
      <c r="V376" s="210">
        <f>VLOOKUP(C376,LF_LmpBlst!$A$8:$BF$736,58,FALSE)</f>
        <v>159.44999999999999</v>
      </c>
      <c r="W376" s="210"/>
      <c r="X376" s="210"/>
      <c r="Y376" s="210" t="s">
        <v>3773</v>
      </c>
      <c r="Z376" s="210" t="s">
        <v>3779</v>
      </c>
      <c r="AA376" s="210" t="s">
        <v>109</v>
      </c>
      <c r="AB376" s="210">
        <v>0</v>
      </c>
      <c r="AC376" s="204">
        <v>42005</v>
      </c>
      <c r="AD376" s="210"/>
      <c r="AE376" s="210" t="s">
        <v>3775</v>
      </c>
      <c r="AF376" s="210" t="s">
        <v>3776</v>
      </c>
      <c r="AG376" s="210" t="s">
        <v>3777</v>
      </c>
      <c r="AH376" s="210">
        <v>0</v>
      </c>
    </row>
    <row r="377" spans="1:34">
      <c r="A377" s="129"/>
      <c r="B377" s="210" t="s">
        <v>109</v>
      </c>
      <c r="C377" s="210" t="s">
        <v>3568</v>
      </c>
      <c r="D377" s="210" t="s">
        <v>3767</v>
      </c>
      <c r="E377" s="210" t="s">
        <v>1776</v>
      </c>
      <c r="F377" s="210" t="s">
        <v>1038</v>
      </c>
      <c r="G377" s="210" t="s">
        <v>3768</v>
      </c>
      <c r="H377" s="210" t="s">
        <v>3769</v>
      </c>
      <c r="I377" s="210" t="s">
        <v>3770</v>
      </c>
      <c r="J377" s="210" t="s">
        <v>3771</v>
      </c>
      <c r="K377" s="210" t="s">
        <v>109</v>
      </c>
      <c r="L377" s="210" t="s">
        <v>3778</v>
      </c>
      <c r="M377" s="210" t="s">
        <v>1091</v>
      </c>
      <c r="N377" s="210" t="str">
        <f t="shared" si="5"/>
        <v>LFLmpBlst-T8-48in-32w-3g+El-PS-NLO-Dim(31w)</v>
      </c>
      <c r="O377" s="210" t="s">
        <v>109</v>
      </c>
      <c r="P377" s="210" t="s">
        <v>109</v>
      </c>
      <c r="Q377" s="210" t="s">
        <v>109</v>
      </c>
      <c r="R377" s="210" t="s">
        <v>109</v>
      </c>
      <c r="S377" s="210" t="s">
        <v>3772</v>
      </c>
      <c r="T377" s="210"/>
      <c r="U377" s="210"/>
      <c r="V377" s="210">
        <f>VLOOKUP(C377,LF_LmpBlst!$A$8:$BF$736,58,FALSE)</f>
        <v>70.14</v>
      </c>
      <c r="W377" s="210"/>
      <c r="X377" s="210"/>
      <c r="Y377" s="210" t="s">
        <v>3773</v>
      </c>
      <c r="Z377" s="210" t="s">
        <v>3779</v>
      </c>
      <c r="AA377" s="210" t="s">
        <v>109</v>
      </c>
      <c r="AB377" s="210">
        <v>0</v>
      </c>
      <c r="AC377" s="204">
        <v>42005</v>
      </c>
      <c r="AD377" s="210"/>
      <c r="AE377" s="210" t="s">
        <v>3775</v>
      </c>
      <c r="AF377" s="210" t="s">
        <v>3776</v>
      </c>
      <c r="AG377" s="210" t="s">
        <v>3777</v>
      </c>
      <c r="AH377" s="210">
        <v>0</v>
      </c>
    </row>
    <row r="378" spans="1:34">
      <c r="A378" s="129"/>
      <c r="B378" s="210" t="s">
        <v>109</v>
      </c>
      <c r="C378" s="210" t="s">
        <v>3570</v>
      </c>
      <c r="D378" s="210" t="s">
        <v>3767</v>
      </c>
      <c r="E378" s="210" t="s">
        <v>1776</v>
      </c>
      <c r="F378" s="210" t="s">
        <v>1038</v>
      </c>
      <c r="G378" s="210" t="s">
        <v>3768</v>
      </c>
      <c r="H378" s="210" t="s">
        <v>3769</v>
      </c>
      <c r="I378" s="210" t="s">
        <v>3770</v>
      </c>
      <c r="J378" s="210" t="s">
        <v>3771</v>
      </c>
      <c r="K378" s="210" t="s">
        <v>109</v>
      </c>
      <c r="L378" s="210" t="s">
        <v>3778</v>
      </c>
      <c r="M378" s="210" t="s">
        <v>1091</v>
      </c>
      <c r="N378" s="210" t="str">
        <f t="shared" si="5"/>
        <v>LFLmpBlst-T8-48in-32w-3g+El-PS-NLO-Dim(59w)</v>
      </c>
      <c r="O378" s="210" t="s">
        <v>109</v>
      </c>
      <c r="P378" s="210" t="s">
        <v>109</v>
      </c>
      <c r="Q378" s="210" t="s">
        <v>109</v>
      </c>
      <c r="R378" s="210" t="s">
        <v>109</v>
      </c>
      <c r="S378" s="210" t="s">
        <v>3772</v>
      </c>
      <c r="T378" s="210"/>
      <c r="U378" s="210"/>
      <c r="V378" s="210">
        <f>VLOOKUP(C378,LF_LmpBlst!$A$8:$BF$736,58,FALSE)</f>
        <v>79.72</v>
      </c>
      <c r="W378" s="210"/>
      <c r="X378" s="210"/>
      <c r="Y378" s="210" t="s">
        <v>3773</v>
      </c>
      <c r="Z378" s="210" t="s">
        <v>3779</v>
      </c>
      <c r="AA378" s="210" t="s">
        <v>109</v>
      </c>
      <c r="AB378" s="210">
        <v>0</v>
      </c>
      <c r="AC378" s="204">
        <v>42005</v>
      </c>
      <c r="AD378" s="210"/>
      <c r="AE378" s="210" t="s">
        <v>3775</v>
      </c>
      <c r="AF378" s="210" t="s">
        <v>3776</v>
      </c>
      <c r="AG378" s="210" t="s">
        <v>3777</v>
      </c>
      <c r="AH378" s="210">
        <v>0</v>
      </c>
    </row>
    <row r="379" spans="1:34">
      <c r="A379" s="129"/>
      <c r="B379" s="210" t="s">
        <v>109</v>
      </c>
      <c r="C379" s="210" t="s">
        <v>3572</v>
      </c>
      <c r="D379" s="210" t="s">
        <v>3767</v>
      </c>
      <c r="E379" s="210" t="s">
        <v>1776</v>
      </c>
      <c r="F379" s="210" t="s">
        <v>1038</v>
      </c>
      <c r="G379" s="210" t="s">
        <v>3768</v>
      </c>
      <c r="H379" s="210" t="s">
        <v>3769</v>
      </c>
      <c r="I379" s="210" t="s">
        <v>3770</v>
      </c>
      <c r="J379" s="210" t="s">
        <v>3771</v>
      </c>
      <c r="K379" s="210" t="s">
        <v>109</v>
      </c>
      <c r="L379" s="210" t="s">
        <v>3778</v>
      </c>
      <c r="M379" s="210" t="s">
        <v>1091</v>
      </c>
      <c r="N379" s="210" t="str">
        <f t="shared" si="5"/>
        <v>LFLmpBlst-T8-48in-32w-3g+El-PS-NLO-Dim(88w)</v>
      </c>
      <c r="O379" s="210" t="s">
        <v>109</v>
      </c>
      <c r="P379" s="210" t="s">
        <v>109</v>
      </c>
      <c r="Q379" s="210" t="s">
        <v>109</v>
      </c>
      <c r="R379" s="210" t="s">
        <v>109</v>
      </c>
      <c r="S379" s="210" t="s">
        <v>3772</v>
      </c>
      <c r="T379" s="210"/>
      <c r="U379" s="210"/>
      <c r="V379" s="210">
        <f>VLOOKUP(C379,LF_LmpBlst!$A$8:$BF$736,58,FALSE)</f>
        <v>119.59</v>
      </c>
      <c r="W379" s="210"/>
      <c r="X379" s="210"/>
      <c r="Y379" s="210" t="s">
        <v>3773</v>
      </c>
      <c r="Z379" s="210" t="s">
        <v>3779</v>
      </c>
      <c r="AA379" s="210" t="s">
        <v>109</v>
      </c>
      <c r="AB379" s="210">
        <v>0</v>
      </c>
      <c r="AC379" s="204">
        <v>42005</v>
      </c>
      <c r="AD379" s="210"/>
      <c r="AE379" s="210" t="s">
        <v>3775</v>
      </c>
      <c r="AF379" s="210" t="s">
        <v>3776</v>
      </c>
      <c r="AG379" s="210" t="s">
        <v>3777</v>
      </c>
      <c r="AH379" s="210">
        <v>0</v>
      </c>
    </row>
    <row r="380" spans="1:34">
      <c r="A380" s="129"/>
      <c r="B380" s="210" t="s">
        <v>109</v>
      </c>
      <c r="C380" s="210" t="s">
        <v>3574</v>
      </c>
      <c r="D380" s="210" t="s">
        <v>3767</v>
      </c>
      <c r="E380" s="210" t="s">
        <v>1776</v>
      </c>
      <c r="F380" s="210" t="s">
        <v>1038</v>
      </c>
      <c r="G380" s="210" t="s">
        <v>3768</v>
      </c>
      <c r="H380" s="210" t="s">
        <v>3769</v>
      </c>
      <c r="I380" s="210" t="s">
        <v>3770</v>
      </c>
      <c r="J380" s="210" t="s">
        <v>3771</v>
      </c>
      <c r="K380" s="210" t="s">
        <v>109</v>
      </c>
      <c r="L380" s="210" t="s">
        <v>3778</v>
      </c>
      <c r="M380" s="210" t="s">
        <v>1091</v>
      </c>
      <c r="N380" s="210" t="str">
        <f t="shared" si="5"/>
        <v>LFLmpBlst-T8-48in-32w-3g+El-PS-NLO(112w)</v>
      </c>
      <c r="O380" s="210" t="s">
        <v>109</v>
      </c>
      <c r="P380" s="210" t="s">
        <v>109</v>
      </c>
      <c r="Q380" s="210" t="s">
        <v>109</v>
      </c>
      <c r="R380" s="210" t="s">
        <v>109</v>
      </c>
      <c r="S380" s="210" t="s">
        <v>3772</v>
      </c>
      <c r="T380" s="210"/>
      <c r="U380" s="210"/>
      <c r="V380" s="210">
        <f>VLOOKUP(C380,LF_LmpBlst!$A$8:$BF$736,58,FALSE)</f>
        <v>67.3</v>
      </c>
      <c r="W380" s="210"/>
      <c r="X380" s="210"/>
      <c r="Y380" s="210" t="s">
        <v>3773</v>
      </c>
      <c r="Z380" s="210" t="s">
        <v>3779</v>
      </c>
      <c r="AA380" s="210" t="s">
        <v>109</v>
      </c>
      <c r="AB380" s="210">
        <v>0</v>
      </c>
      <c r="AC380" s="204">
        <v>42005</v>
      </c>
      <c r="AD380" s="210"/>
      <c r="AE380" s="210" t="s">
        <v>3775</v>
      </c>
      <c r="AF380" s="210" t="s">
        <v>3776</v>
      </c>
      <c r="AG380" s="210" t="s">
        <v>3777</v>
      </c>
      <c r="AH380" s="210">
        <v>0</v>
      </c>
    </row>
    <row r="381" spans="1:34">
      <c r="A381" s="129"/>
      <c r="B381" s="210" t="s">
        <v>109</v>
      </c>
      <c r="C381" s="210" t="s">
        <v>3576</v>
      </c>
      <c r="D381" s="210" t="s">
        <v>3767</v>
      </c>
      <c r="E381" s="210" t="s">
        <v>1776</v>
      </c>
      <c r="F381" s="210" t="s">
        <v>1038</v>
      </c>
      <c r="G381" s="210" t="s">
        <v>3768</v>
      </c>
      <c r="H381" s="210" t="s">
        <v>3769</v>
      </c>
      <c r="I381" s="210" t="s">
        <v>3770</v>
      </c>
      <c r="J381" s="210" t="s">
        <v>3771</v>
      </c>
      <c r="K381" s="210" t="s">
        <v>109</v>
      </c>
      <c r="L381" s="210" t="s">
        <v>3778</v>
      </c>
      <c r="M381" s="210" t="s">
        <v>1091</v>
      </c>
      <c r="N381" s="210" t="str">
        <f t="shared" si="5"/>
        <v>LFLmpBlst-T8-48in-32w-3g+El-PS-NLO(116w)</v>
      </c>
      <c r="O381" s="210" t="s">
        <v>109</v>
      </c>
      <c r="P381" s="210" t="s">
        <v>109</v>
      </c>
      <c r="Q381" s="210" t="s">
        <v>109</v>
      </c>
      <c r="R381" s="210" t="s">
        <v>109</v>
      </c>
      <c r="S381" s="210" t="s">
        <v>3772</v>
      </c>
      <c r="T381" s="210"/>
      <c r="U381" s="210"/>
      <c r="V381" s="210">
        <f>VLOOKUP(C381,LF_LmpBlst!$A$8:$BF$736,58,FALSE)</f>
        <v>96.27</v>
      </c>
      <c r="W381" s="210"/>
      <c r="X381" s="210"/>
      <c r="Y381" s="210" t="s">
        <v>3773</v>
      </c>
      <c r="Z381" s="210" t="s">
        <v>3779</v>
      </c>
      <c r="AA381" s="210" t="s">
        <v>109</v>
      </c>
      <c r="AB381" s="210">
        <v>0</v>
      </c>
      <c r="AC381" s="204">
        <v>42005</v>
      </c>
      <c r="AD381" s="210"/>
      <c r="AE381" s="210" t="s">
        <v>3775</v>
      </c>
      <c r="AF381" s="210" t="s">
        <v>3776</v>
      </c>
      <c r="AG381" s="210" t="s">
        <v>3777</v>
      </c>
      <c r="AH381" s="210">
        <v>0</v>
      </c>
    </row>
    <row r="382" spans="1:34">
      <c r="A382" s="129"/>
      <c r="B382" s="210" t="s">
        <v>109</v>
      </c>
      <c r="C382" s="210" t="s">
        <v>3578</v>
      </c>
      <c r="D382" s="210" t="s">
        <v>3767</v>
      </c>
      <c r="E382" s="210" t="s">
        <v>1776</v>
      </c>
      <c r="F382" s="210" t="s">
        <v>1038</v>
      </c>
      <c r="G382" s="210" t="s">
        <v>3768</v>
      </c>
      <c r="H382" s="210" t="s">
        <v>3769</v>
      </c>
      <c r="I382" s="210" t="s">
        <v>3770</v>
      </c>
      <c r="J382" s="210" t="s">
        <v>3771</v>
      </c>
      <c r="K382" s="210" t="s">
        <v>109</v>
      </c>
      <c r="L382" s="210" t="s">
        <v>3778</v>
      </c>
      <c r="M382" s="210" t="s">
        <v>1091</v>
      </c>
      <c r="N382" s="210" t="str">
        <f t="shared" si="5"/>
        <v>LFLmpBlst-T8-48in-32w-3g+El-PS-NLO(30w)</v>
      </c>
      <c r="O382" s="210" t="s">
        <v>109</v>
      </c>
      <c r="P382" s="210" t="s">
        <v>109</v>
      </c>
      <c r="Q382" s="210" t="s">
        <v>109</v>
      </c>
      <c r="R382" s="210" t="s">
        <v>109</v>
      </c>
      <c r="S382" s="210" t="s">
        <v>3772</v>
      </c>
      <c r="T382" s="210"/>
      <c r="U382" s="210"/>
      <c r="V382" s="210">
        <f>VLOOKUP(C382,LF_LmpBlst!$A$8:$BF$736,58,FALSE)</f>
        <v>38.549999999999997</v>
      </c>
      <c r="W382" s="210"/>
      <c r="X382" s="210"/>
      <c r="Y382" s="210" t="s">
        <v>3773</v>
      </c>
      <c r="Z382" s="210" t="s">
        <v>3779</v>
      </c>
      <c r="AA382" s="210" t="s">
        <v>109</v>
      </c>
      <c r="AB382" s="210">
        <v>0</v>
      </c>
      <c r="AC382" s="204">
        <v>42005</v>
      </c>
      <c r="AD382" s="210"/>
      <c r="AE382" s="210" t="s">
        <v>3775</v>
      </c>
      <c r="AF382" s="210" t="s">
        <v>3776</v>
      </c>
      <c r="AG382" s="210" t="s">
        <v>3777</v>
      </c>
      <c r="AH382" s="210">
        <v>0</v>
      </c>
    </row>
    <row r="383" spans="1:34">
      <c r="A383" s="129"/>
      <c r="B383" s="210" t="s">
        <v>109</v>
      </c>
      <c r="C383" s="210" t="s">
        <v>3580</v>
      </c>
      <c r="D383" s="210" t="s">
        <v>3767</v>
      </c>
      <c r="E383" s="210" t="s">
        <v>1776</v>
      </c>
      <c r="F383" s="210" t="s">
        <v>1038</v>
      </c>
      <c r="G383" s="210" t="s">
        <v>3768</v>
      </c>
      <c r="H383" s="210" t="s">
        <v>3769</v>
      </c>
      <c r="I383" s="210" t="s">
        <v>3770</v>
      </c>
      <c r="J383" s="210" t="s">
        <v>3771</v>
      </c>
      <c r="K383" s="210" t="s">
        <v>109</v>
      </c>
      <c r="L383" s="210" t="s">
        <v>3778</v>
      </c>
      <c r="M383" s="210" t="s">
        <v>1091</v>
      </c>
      <c r="N383" s="210" t="str">
        <f t="shared" si="5"/>
        <v>LFLmpBlst-T8-48in-32w-3g+El-PS-NLO(58w)</v>
      </c>
      <c r="O383" s="210" t="s">
        <v>109</v>
      </c>
      <c r="P383" s="210" t="s">
        <v>109</v>
      </c>
      <c r="Q383" s="210" t="s">
        <v>109</v>
      </c>
      <c r="R383" s="210" t="s">
        <v>109</v>
      </c>
      <c r="S383" s="210" t="s">
        <v>3772</v>
      </c>
      <c r="T383" s="210"/>
      <c r="U383" s="210"/>
      <c r="V383" s="210">
        <f>VLOOKUP(C383,LF_LmpBlst!$A$8:$BF$736,58,FALSE)</f>
        <v>48.13</v>
      </c>
      <c r="W383" s="210"/>
      <c r="X383" s="210"/>
      <c r="Y383" s="210" t="s">
        <v>3773</v>
      </c>
      <c r="Z383" s="210" t="s">
        <v>3779</v>
      </c>
      <c r="AA383" s="210" t="s">
        <v>109</v>
      </c>
      <c r="AB383" s="210">
        <v>0</v>
      </c>
      <c r="AC383" s="204">
        <v>42005</v>
      </c>
      <c r="AD383" s="210"/>
      <c r="AE383" s="210" t="s">
        <v>3775</v>
      </c>
      <c r="AF383" s="210" t="s">
        <v>3776</v>
      </c>
      <c r="AG383" s="210" t="s">
        <v>3777</v>
      </c>
      <c r="AH383" s="210">
        <v>0</v>
      </c>
    </row>
    <row r="384" spans="1:34">
      <c r="A384" s="129"/>
      <c r="B384" s="210" t="s">
        <v>109</v>
      </c>
      <c r="C384" s="210" t="s">
        <v>3582</v>
      </c>
      <c r="D384" s="210" t="s">
        <v>3767</v>
      </c>
      <c r="E384" s="210" t="s">
        <v>1776</v>
      </c>
      <c r="F384" s="210" t="s">
        <v>1038</v>
      </c>
      <c r="G384" s="210" t="s">
        <v>3768</v>
      </c>
      <c r="H384" s="210" t="s">
        <v>3769</v>
      </c>
      <c r="I384" s="210" t="s">
        <v>3770</v>
      </c>
      <c r="J384" s="210" t="s">
        <v>3771</v>
      </c>
      <c r="K384" s="210" t="s">
        <v>109</v>
      </c>
      <c r="L384" s="210" t="s">
        <v>3778</v>
      </c>
      <c r="M384" s="210" t="s">
        <v>1091</v>
      </c>
      <c r="N384" s="210" t="str">
        <f t="shared" si="5"/>
        <v>LFLmpBlst-T8-48in-32w-3g+El-PS-NLO(85w)</v>
      </c>
      <c r="O384" s="210" t="s">
        <v>109</v>
      </c>
      <c r="P384" s="210" t="s">
        <v>109</v>
      </c>
      <c r="Q384" s="210" t="s">
        <v>109</v>
      </c>
      <c r="R384" s="210" t="s">
        <v>109</v>
      </c>
      <c r="S384" s="210" t="s">
        <v>3772</v>
      </c>
      <c r="T384" s="210"/>
      <c r="U384" s="210"/>
      <c r="V384" s="210">
        <f>VLOOKUP(C384,LF_LmpBlst!$A$8:$BF$736,58,FALSE)</f>
        <v>57.72</v>
      </c>
      <c r="W384" s="210"/>
      <c r="X384" s="210"/>
      <c r="Y384" s="210" t="s">
        <v>3773</v>
      </c>
      <c r="Z384" s="210" t="s">
        <v>3779</v>
      </c>
      <c r="AA384" s="210" t="s">
        <v>109</v>
      </c>
      <c r="AB384" s="210">
        <v>0</v>
      </c>
      <c r="AC384" s="204">
        <v>42005</v>
      </c>
      <c r="AD384" s="210"/>
      <c r="AE384" s="210" t="s">
        <v>3775</v>
      </c>
      <c r="AF384" s="210" t="s">
        <v>3776</v>
      </c>
      <c r="AG384" s="210" t="s">
        <v>3777</v>
      </c>
      <c r="AH384" s="210">
        <v>0</v>
      </c>
    </row>
    <row r="385" spans="1:34">
      <c r="A385" s="129"/>
      <c r="B385" s="210" t="s">
        <v>109</v>
      </c>
      <c r="C385" s="210" t="s">
        <v>3584</v>
      </c>
      <c r="D385" s="210" t="s">
        <v>3767</v>
      </c>
      <c r="E385" s="210" t="s">
        <v>1776</v>
      </c>
      <c r="F385" s="210" t="s">
        <v>1038</v>
      </c>
      <c r="G385" s="210" t="s">
        <v>3768</v>
      </c>
      <c r="H385" s="210" t="s">
        <v>3769</v>
      </c>
      <c r="I385" s="210" t="s">
        <v>3770</v>
      </c>
      <c r="J385" s="210" t="s">
        <v>3771</v>
      </c>
      <c r="K385" s="210" t="s">
        <v>109</v>
      </c>
      <c r="L385" s="210" t="s">
        <v>3778</v>
      </c>
      <c r="M385" s="210" t="s">
        <v>1091</v>
      </c>
      <c r="N385" s="210" t="str">
        <f t="shared" ref="N385:N420" si="6">IF(LEFT(C385,3)="Std","",C385)</f>
        <v>LFLmpBlst-T8-48in-32w-3g+El-PS-NLO(87w)</v>
      </c>
      <c r="O385" s="210" t="s">
        <v>109</v>
      </c>
      <c r="P385" s="210" t="s">
        <v>109</v>
      </c>
      <c r="Q385" s="210" t="s">
        <v>109</v>
      </c>
      <c r="R385" s="210" t="s">
        <v>109</v>
      </c>
      <c r="S385" s="210" t="s">
        <v>3772</v>
      </c>
      <c r="T385" s="210"/>
      <c r="U385" s="210"/>
      <c r="V385" s="210">
        <f>VLOOKUP(C385,LF_LmpBlst!$A$8:$BF$736,58,FALSE)</f>
        <v>72.2</v>
      </c>
      <c r="W385" s="210"/>
      <c r="X385" s="210"/>
      <c r="Y385" s="210" t="s">
        <v>3773</v>
      </c>
      <c r="Z385" s="210" t="s">
        <v>3779</v>
      </c>
      <c r="AA385" s="210" t="s">
        <v>109</v>
      </c>
      <c r="AB385" s="210">
        <v>0</v>
      </c>
      <c r="AC385" s="204">
        <v>42005</v>
      </c>
      <c r="AD385" s="210"/>
      <c r="AE385" s="210" t="s">
        <v>3775</v>
      </c>
      <c r="AF385" s="210" t="s">
        <v>3776</v>
      </c>
      <c r="AG385" s="210" t="s">
        <v>3777</v>
      </c>
      <c r="AH385" s="210">
        <v>0</v>
      </c>
    </row>
    <row r="386" spans="1:34">
      <c r="A386" s="129"/>
      <c r="B386" s="210" t="s">
        <v>109</v>
      </c>
      <c r="C386" s="210" t="s">
        <v>3586</v>
      </c>
      <c r="D386" s="210" t="s">
        <v>3767</v>
      </c>
      <c r="E386" s="210" t="s">
        <v>1776</v>
      </c>
      <c r="F386" s="210" t="s">
        <v>1038</v>
      </c>
      <c r="G386" s="210" t="s">
        <v>3768</v>
      </c>
      <c r="H386" s="210" t="s">
        <v>3769</v>
      </c>
      <c r="I386" s="210" t="s">
        <v>3770</v>
      </c>
      <c r="J386" s="210" t="s">
        <v>3771</v>
      </c>
      <c r="K386" s="210" t="s">
        <v>109</v>
      </c>
      <c r="L386" s="210" t="s">
        <v>3778</v>
      </c>
      <c r="M386" s="210" t="s">
        <v>1091</v>
      </c>
      <c r="N386" s="210" t="str">
        <f t="shared" si="6"/>
        <v>LFLmpBlst-T8-48in-32w-3g+El-PS-NLO(88w)</v>
      </c>
      <c r="O386" s="210" t="s">
        <v>109</v>
      </c>
      <c r="P386" s="210" t="s">
        <v>109</v>
      </c>
      <c r="Q386" s="210" t="s">
        <v>109</v>
      </c>
      <c r="R386" s="210" t="s">
        <v>109</v>
      </c>
      <c r="S386" s="210" t="s">
        <v>3772</v>
      </c>
      <c r="T386" s="210"/>
      <c r="U386" s="210"/>
      <c r="V386" s="210">
        <f>VLOOKUP(C386,LF_LmpBlst!$A$8:$BF$736,58,FALSE)</f>
        <v>86.69</v>
      </c>
      <c r="W386" s="210"/>
      <c r="X386" s="210"/>
      <c r="Y386" s="210" t="s">
        <v>3773</v>
      </c>
      <c r="Z386" s="210" t="s">
        <v>3779</v>
      </c>
      <c r="AA386" s="210" t="s">
        <v>109</v>
      </c>
      <c r="AB386" s="210">
        <v>0</v>
      </c>
      <c r="AC386" s="204">
        <v>42005</v>
      </c>
      <c r="AD386" s="210"/>
      <c r="AE386" s="210" t="s">
        <v>3775</v>
      </c>
      <c r="AF386" s="210" t="s">
        <v>3776</v>
      </c>
      <c r="AG386" s="210" t="s">
        <v>3777</v>
      </c>
      <c r="AH386" s="210">
        <v>0</v>
      </c>
    </row>
    <row r="387" spans="1:34">
      <c r="A387" s="129"/>
      <c r="B387" s="210" t="s">
        <v>109</v>
      </c>
      <c r="C387" s="210" t="s">
        <v>3588</v>
      </c>
      <c r="D387" s="210" t="s">
        <v>3767</v>
      </c>
      <c r="E387" s="210" t="s">
        <v>1776</v>
      </c>
      <c r="F387" s="210" t="s">
        <v>1038</v>
      </c>
      <c r="G387" s="210" t="s">
        <v>3768</v>
      </c>
      <c r="H387" s="210" t="s">
        <v>3769</v>
      </c>
      <c r="I387" s="210" t="s">
        <v>3770</v>
      </c>
      <c r="J387" s="210" t="s">
        <v>3771</v>
      </c>
      <c r="K387" s="210" t="s">
        <v>109</v>
      </c>
      <c r="L387" s="210" t="s">
        <v>3778</v>
      </c>
      <c r="M387" s="210" t="s">
        <v>1091</v>
      </c>
      <c r="N387" s="210" t="str">
        <f t="shared" si="6"/>
        <v>LFLmpBlst-T8-48in-32w-3g+El-PS-RLO-Dim(24w)</v>
      </c>
      <c r="O387" s="210" t="s">
        <v>109</v>
      </c>
      <c r="P387" s="210" t="s">
        <v>109</v>
      </c>
      <c r="Q387" s="210" t="s">
        <v>109</v>
      </c>
      <c r="R387" s="210" t="s">
        <v>109</v>
      </c>
      <c r="S387" s="210" t="s">
        <v>3772</v>
      </c>
      <c r="T387" s="210"/>
      <c r="U387" s="210"/>
      <c r="V387" s="210">
        <f>VLOOKUP(C387,LF_LmpBlst!$A$8:$BF$736,58,FALSE)</f>
        <v>70.14</v>
      </c>
      <c r="W387" s="210"/>
      <c r="X387" s="210"/>
      <c r="Y387" s="210" t="s">
        <v>3773</v>
      </c>
      <c r="Z387" s="210" t="s">
        <v>3779</v>
      </c>
      <c r="AA387" s="210" t="s">
        <v>109</v>
      </c>
      <c r="AB387" s="210">
        <v>0</v>
      </c>
      <c r="AC387" s="204">
        <v>42005</v>
      </c>
      <c r="AD387" s="210"/>
      <c r="AE387" s="210" t="s">
        <v>3775</v>
      </c>
      <c r="AF387" s="210" t="s">
        <v>3776</v>
      </c>
      <c r="AG387" s="210" t="s">
        <v>3777</v>
      </c>
      <c r="AH387" s="210">
        <v>0</v>
      </c>
    </row>
    <row r="388" spans="1:34">
      <c r="A388" s="129"/>
      <c r="B388" s="210" t="s">
        <v>109</v>
      </c>
      <c r="C388" s="210" t="s">
        <v>3590</v>
      </c>
      <c r="D388" s="210" t="s">
        <v>3767</v>
      </c>
      <c r="E388" s="210" t="s">
        <v>1776</v>
      </c>
      <c r="F388" s="210" t="s">
        <v>1038</v>
      </c>
      <c r="G388" s="210" t="s">
        <v>3768</v>
      </c>
      <c r="H388" s="210" t="s">
        <v>3769</v>
      </c>
      <c r="I388" s="210" t="s">
        <v>3770</v>
      </c>
      <c r="J388" s="210" t="s">
        <v>3771</v>
      </c>
      <c r="K388" s="210" t="s">
        <v>109</v>
      </c>
      <c r="L388" s="210" t="s">
        <v>3778</v>
      </c>
      <c r="M388" s="210" t="s">
        <v>1091</v>
      </c>
      <c r="N388" s="210" t="str">
        <f t="shared" si="6"/>
        <v>LFLmpBlst-T8-48in-32w-3g+El-PS-RLO-Dim(47w)</v>
      </c>
      <c r="O388" s="210" t="s">
        <v>109</v>
      </c>
      <c r="P388" s="210" t="s">
        <v>109</v>
      </c>
      <c r="Q388" s="210" t="s">
        <v>109</v>
      </c>
      <c r="R388" s="210" t="s">
        <v>109</v>
      </c>
      <c r="S388" s="210" t="s">
        <v>3772</v>
      </c>
      <c r="T388" s="210"/>
      <c r="U388" s="210"/>
      <c r="V388" s="210">
        <f>VLOOKUP(C388,LF_LmpBlst!$A$8:$BF$736,58,FALSE)</f>
        <v>79.72</v>
      </c>
      <c r="W388" s="210"/>
      <c r="X388" s="210"/>
      <c r="Y388" s="210" t="s">
        <v>3773</v>
      </c>
      <c r="Z388" s="210" t="s">
        <v>3779</v>
      </c>
      <c r="AA388" s="210" t="s">
        <v>109</v>
      </c>
      <c r="AB388" s="210">
        <v>0</v>
      </c>
      <c r="AC388" s="204">
        <v>42005</v>
      </c>
      <c r="AD388" s="210"/>
      <c r="AE388" s="210" t="s">
        <v>3775</v>
      </c>
      <c r="AF388" s="210" t="s">
        <v>3776</v>
      </c>
      <c r="AG388" s="210" t="s">
        <v>3777</v>
      </c>
      <c r="AH388" s="210">
        <v>0</v>
      </c>
    </row>
    <row r="389" spans="1:34">
      <c r="A389" s="129"/>
      <c r="B389" s="210" t="s">
        <v>109</v>
      </c>
      <c r="C389" s="210" t="s">
        <v>3592</v>
      </c>
      <c r="D389" s="210" t="s">
        <v>3767</v>
      </c>
      <c r="E389" s="210" t="s">
        <v>1776</v>
      </c>
      <c r="F389" s="210" t="s">
        <v>1038</v>
      </c>
      <c r="G389" s="210" t="s">
        <v>3768</v>
      </c>
      <c r="H389" s="210" t="s">
        <v>3769</v>
      </c>
      <c r="I389" s="210" t="s">
        <v>3770</v>
      </c>
      <c r="J389" s="210" t="s">
        <v>3771</v>
      </c>
      <c r="K389" s="210" t="s">
        <v>109</v>
      </c>
      <c r="L389" s="210" t="s">
        <v>3778</v>
      </c>
      <c r="M389" s="210" t="s">
        <v>1091</v>
      </c>
      <c r="N389" s="210" t="str">
        <f t="shared" si="6"/>
        <v>LFLmpBlst-T8-48in-32w-3g+El-PS-RLO-Dim(70w)</v>
      </c>
      <c r="O389" s="210" t="s">
        <v>109</v>
      </c>
      <c r="P389" s="210" t="s">
        <v>109</v>
      </c>
      <c r="Q389" s="210" t="s">
        <v>109</v>
      </c>
      <c r="R389" s="210" t="s">
        <v>109</v>
      </c>
      <c r="S389" s="210" t="s">
        <v>3772</v>
      </c>
      <c r="T389" s="210"/>
      <c r="U389" s="210"/>
      <c r="V389" s="210">
        <f>VLOOKUP(C389,LF_LmpBlst!$A$8:$BF$736,58,FALSE)</f>
        <v>119.59</v>
      </c>
      <c r="W389" s="210"/>
      <c r="X389" s="210"/>
      <c r="Y389" s="210" t="s">
        <v>3773</v>
      </c>
      <c r="Z389" s="210" t="s">
        <v>3779</v>
      </c>
      <c r="AA389" s="210" t="s">
        <v>109</v>
      </c>
      <c r="AB389" s="210">
        <v>0</v>
      </c>
      <c r="AC389" s="204">
        <v>42005</v>
      </c>
      <c r="AD389" s="210"/>
      <c r="AE389" s="210" t="s">
        <v>3775</v>
      </c>
      <c r="AF389" s="210" t="s">
        <v>3776</v>
      </c>
      <c r="AG389" s="210" t="s">
        <v>3777</v>
      </c>
      <c r="AH389" s="210">
        <v>0</v>
      </c>
    </row>
    <row r="390" spans="1:34">
      <c r="A390" s="129"/>
      <c r="B390" s="210" t="s">
        <v>109</v>
      </c>
      <c r="C390" s="210" t="s">
        <v>3594</v>
      </c>
      <c r="D390" s="210" t="s">
        <v>3767</v>
      </c>
      <c r="E390" s="210" t="s">
        <v>1776</v>
      </c>
      <c r="F390" s="210" t="s">
        <v>1038</v>
      </c>
      <c r="G390" s="210" t="s">
        <v>3768</v>
      </c>
      <c r="H390" s="210" t="s">
        <v>3769</v>
      </c>
      <c r="I390" s="210" t="s">
        <v>3770</v>
      </c>
      <c r="J390" s="210" t="s">
        <v>3771</v>
      </c>
      <c r="K390" s="210" t="s">
        <v>109</v>
      </c>
      <c r="L390" s="210" t="s">
        <v>3778</v>
      </c>
      <c r="M390" s="210" t="s">
        <v>1091</v>
      </c>
      <c r="N390" s="210" t="str">
        <f t="shared" si="6"/>
        <v>LFLmpBlst-T8-48in-32w-3g+El-PS-RLO-Dim(71w)</v>
      </c>
      <c r="O390" s="210" t="s">
        <v>109</v>
      </c>
      <c r="P390" s="210" t="s">
        <v>109</v>
      </c>
      <c r="Q390" s="210" t="s">
        <v>109</v>
      </c>
      <c r="R390" s="210" t="s">
        <v>109</v>
      </c>
      <c r="S390" s="210" t="s">
        <v>3772</v>
      </c>
      <c r="T390" s="210"/>
      <c r="U390" s="210"/>
      <c r="V390" s="210">
        <f>VLOOKUP(C390,LF_LmpBlst!$A$8:$BF$736,58,FALSE)</f>
        <v>149.87</v>
      </c>
      <c r="W390" s="210"/>
      <c r="X390" s="210"/>
      <c r="Y390" s="210" t="s">
        <v>3773</v>
      </c>
      <c r="Z390" s="210" t="s">
        <v>3779</v>
      </c>
      <c r="AA390" s="210" t="s">
        <v>109</v>
      </c>
      <c r="AB390" s="210">
        <v>0</v>
      </c>
      <c r="AC390" s="204">
        <v>42005</v>
      </c>
      <c r="AD390" s="210"/>
      <c r="AE390" s="210" t="s">
        <v>3775</v>
      </c>
      <c r="AF390" s="210" t="s">
        <v>3776</v>
      </c>
      <c r="AG390" s="210" t="s">
        <v>3777</v>
      </c>
      <c r="AH390" s="210">
        <v>0</v>
      </c>
    </row>
    <row r="391" spans="1:34">
      <c r="A391" s="129"/>
      <c r="B391" s="210" t="s">
        <v>109</v>
      </c>
      <c r="C391" s="210" t="s">
        <v>3596</v>
      </c>
      <c r="D391" s="210" t="s">
        <v>3767</v>
      </c>
      <c r="E391" s="210" t="s">
        <v>1776</v>
      </c>
      <c r="F391" s="210" t="s">
        <v>1038</v>
      </c>
      <c r="G391" s="210" t="s">
        <v>3768</v>
      </c>
      <c r="H391" s="210" t="s">
        <v>3769</v>
      </c>
      <c r="I391" s="210" t="s">
        <v>3770</v>
      </c>
      <c r="J391" s="210" t="s">
        <v>3771</v>
      </c>
      <c r="K391" s="210" t="s">
        <v>109</v>
      </c>
      <c r="L391" s="210" t="s">
        <v>3778</v>
      </c>
      <c r="M391" s="210" t="s">
        <v>1091</v>
      </c>
      <c r="N391" s="210" t="str">
        <f t="shared" si="6"/>
        <v>LFLmpBlst-T8-48in-32w-3g+El-PS-RLO-Dim(72w)</v>
      </c>
      <c r="O391" s="210" t="s">
        <v>109</v>
      </c>
      <c r="P391" s="210" t="s">
        <v>109</v>
      </c>
      <c r="Q391" s="210" t="s">
        <v>109</v>
      </c>
      <c r="R391" s="210" t="s">
        <v>109</v>
      </c>
      <c r="S391" s="210" t="s">
        <v>3772</v>
      </c>
      <c r="T391" s="210"/>
      <c r="U391" s="210"/>
      <c r="V391" s="210">
        <f>VLOOKUP(C391,LF_LmpBlst!$A$8:$BF$736,58,FALSE)</f>
        <v>89.31</v>
      </c>
      <c r="W391" s="210"/>
      <c r="X391" s="210"/>
      <c r="Y391" s="210" t="s">
        <v>3773</v>
      </c>
      <c r="Z391" s="210" t="s">
        <v>3779</v>
      </c>
      <c r="AA391" s="210" t="s">
        <v>109</v>
      </c>
      <c r="AB391" s="210">
        <v>0</v>
      </c>
      <c r="AC391" s="204">
        <v>42005</v>
      </c>
      <c r="AD391" s="210"/>
      <c r="AE391" s="210" t="s">
        <v>3775</v>
      </c>
      <c r="AF391" s="210" t="s">
        <v>3776</v>
      </c>
      <c r="AG391" s="210" t="s">
        <v>3777</v>
      </c>
      <c r="AH391" s="210">
        <v>0</v>
      </c>
    </row>
    <row r="392" spans="1:34">
      <c r="A392" s="129"/>
      <c r="B392" s="210" t="s">
        <v>109</v>
      </c>
      <c r="C392" s="210" t="s">
        <v>3598</v>
      </c>
      <c r="D392" s="210" t="s">
        <v>3767</v>
      </c>
      <c r="E392" s="210" t="s">
        <v>1776</v>
      </c>
      <c r="F392" s="210" t="s">
        <v>1038</v>
      </c>
      <c r="G392" s="210" t="s">
        <v>3768</v>
      </c>
      <c r="H392" s="210" t="s">
        <v>3769</v>
      </c>
      <c r="I392" s="210" t="s">
        <v>3770</v>
      </c>
      <c r="J392" s="210" t="s">
        <v>3771</v>
      </c>
      <c r="K392" s="210" t="s">
        <v>109</v>
      </c>
      <c r="L392" s="210" t="s">
        <v>3778</v>
      </c>
      <c r="M392" s="210" t="s">
        <v>1091</v>
      </c>
      <c r="N392" s="210" t="str">
        <f t="shared" si="6"/>
        <v>LFLmpBlst-T8-48in-32w-3g+El-PS-RLO-Dim(93w)</v>
      </c>
      <c r="O392" s="210" t="s">
        <v>109</v>
      </c>
      <c r="P392" s="210" t="s">
        <v>109</v>
      </c>
      <c r="Q392" s="210" t="s">
        <v>109</v>
      </c>
      <c r="R392" s="210" t="s">
        <v>109</v>
      </c>
      <c r="S392" s="210" t="s">
        <v>3772</v>
      </c>
      <c r="T392" s="210"/>
      <c r="U392" s="210"/>
      <c r="V392" s="210">
        <f>VLOOKUP(C392,LF_LmpBlst!$A$8:$BF$736,58,FALSE)</f>
        <v>98.89</v>
      </c>
      <c r="W392" s="210"/>
      <c r="X392" s="210"/>
      <c r="Y392" s="210" t="s">
        <v>3773</v>
      </c>
      <c r="Z392" s="210" t="s">
        <v>3779</v>
      </c>
      <c r="AA392" s="210" t="s">
        <v>109</v>
      </c>
      <c r="AB392" s="210">
        <v>0</v>
      </c>
      <c r="AC392" s="204">
        <v>42005</v>
      </c>
      <c r="AD392" s="210"/>
      <c r="AE392" s="210" t="s">
        <v>3775</v>
      </c>
      <c r="AF392" s="210" t="s">
        <v>3776</v>
      </c>
      <c r="AG392" s="210" t="s">
        <v>3777</v>
      </c>
      <c r="AH392" s="210">
        <v>0</v>
      </c>
    </row>
    <row r="393" spans="1:34">
      <c r="A393" s="129"/>
      <c r="B393" s="210" t="s">
        <v>109</v>
      </c>
      <c r="C393" s="210" t="s">
        <v>3600</v>
      </c>
      <c r="D393" s="210" t="s">
        <v>3767</v>
      </c>
      <c r="E393" s="210" t="s">
        <v>1776</v>
      </c>
      <c r="F393" s="210" t="s">
        <v>1038</v>
      </c>
      <c r="G393" s="210" t="s">
        <v>3768</v>
      </c>
      <c r="H393" s="210" t="s">
        <v>3769</v>
      </c>
      <c r="I393" s="210" t="s">
        <v>3770</v>
      </c>
      <c r="J393" s="210" t="s">
        <v>3771</v>
      </c>
      <c r="K393" s="210" t="s">
        <v>109</v>
      </c>
      <c r="L393" s="210" t="s">
        <v>3778</v>
      </c>
      <c r="M393" s="210" t="s">
        <v>1091</v>
      </c>
      <c r="N393" s="210" t="str">
        <f t="shared" si="6"/>
        <v>LFLmpBlst-T8-48in-32w-3g+El-PS-RLO-Dim(94w)</v>
      </c>
      <c r="O393" s="210" t="s">
        <v>109</v>
      </c>
      <c r="P393" s="210" t="s">
        <v>109</v>
      </c>
      <c r="Q393" s="210" t="s">
        <v>109</v>
      </c>
      <c r="R393" s="210" t="s">
        <v>109</v>
      </c>
      <c r="S393" s="210" t="s">
        <v>3772</v>
      </c>
      <c r="T393" s="210"/>
      <c r="U393" s="210"/>
      <c r="V393" s="210">
        <f>VLOOKUP(C393,LF_LmpBlst!$A$8:$BF$736,58,FALSE)</f>
        <v>159.44999999999999</v>
      </c>
      <c r="W393" s="210"/>
      <c r="X393" s="210"/>
      <c r="Y393" s="210" t="s">
        <v>3773</v>
      </c>
      <c r="Z393" s="210" t="s">
        <v>3779</v>
      </c>
      <c r="AA393" s="210" t="s">
        <v>109</v>
      </c>
      <c r="AB393" s="210">
        <v>0</v>
      </c>
      <c r="AC393" s="204">
        <v>42005</v>
      </c>
      <c r="AD393" s="210"/>
      <c r="AE393" s="210" t="s">
        <v>3775</v>
      </c>
      <c r="AF393" s="210" t="s">
        <v>3776</v>
      </c>
      <c r="AG393" s="210" t="s">
        <v>3777</v>
      </c>
      <c r="AH393" s="210">
        <v>0</v>
      </c>
    </row>
    <row r="394" spans="1:34">
      <c r="A394" s="129"/>
      <c r="B394" s="210" t="s">
        <v>109</v>
      </c>
      <c r="C394" s="210" t="s">
        <v>3602</v>
      </c>
      <c r="D394" s="210" t="s">
        <v>3767</v>
      </c>
      <c r="E394" s="210" t="s">
        <v>1776</v>
      </c>
      <c r="F394" s="210" t="s">
        <v>1038</v>
      </c>
      <c r="G394" s="210" t="s">
        <v>3768</v>
      </c>
      <c r="H394" s="210" t="s">
        <v>3769</v>
      </c>
      <c r="I394" s="210" t="s">
        <v>3770</v>
      </c>
      <c r="J394" s="210" t="s">
        <v>3771</v>
      </c>
      <c r="K394" s="210" t="s">
        <v>109</v>
      </c>
      <c r="L394" s="210" t="s">
        <v>3778</v>
      </c>
      <c r="M394" s="210" t="s">
        <v>1091</v>
      </c>
      <c r="N394" s="210" t="str">
        <f t="shared" si="6"/>
        <v>LFLmpBlst-T8-48in-32w-3g+El-PS-RLO(24w)</v>
      </c>
      <c r="O394" s="210" t="s">
        <v>109</v>
      </c>
      <c r="P394" s="210" t="s">
        <v>109</v>
      </c>
      <c r="Q394" s="210" t="s">
        <v>109</v>
      </c>
      <c r="R394" s="210" t="s">
        <v>109</v>
      </c>
      <c r="S394" s="210" t="s">
        <v>3772</v>
      </c>
      <c r="T394" s="210"/>
      <c r="U394" s="210"/>
      <c r="V394" s="210">
        <f>VLOOKUP(C394,LF_LmpBlst!$A$8:$BF$736,58,FALSE)</f>
        <v>38.549999999999997</v>
      </c>
      <c r="W394" s="210"/>
      <c r="X394" s="210"/>
      <c r="Y394" s="210" t="s">
        <v>3773</v>
      </c>
      <c r="Z394" s="210" t="s">
        <v>3779</v>
      </c>
      <c r="AA394" s="210" t="s">
        <v>109</v>
      </c>
      <c r="AB394" s="210">
        <v>0</v>
      </c>
      <c r="AC394" s="204">
        <v>42005</v>
      </c>
      <c r="AD394" s="210"/>
      <c r="AE394" s="210" t="s">
        <v>3775</v>
      </c>
      <c r="AF394" s="210" t="s">
        <v>3776</v>
      </c>
      <c r="AG394" s="210" t="s">
        <v>3777</v>
      </c>
      <c r="AH394" s="210">
        <v>0</v>
      </c>
    </row>
    <row r="395" spans="1:34">
      <c r="A395" s="129"/>
      <c r="B395" s="210" t="s">
        <v>109</v>
      </c>
      <c r="C395" s="210" t="s">
        <v>3604</v>
      </c>
      <c r="D395" s="210" t="s">
        <v>3767</v>
      </c>
      <c r="E395" s="210" t="s">
        <v>1776</v>
      </c>
      <c r="F395" s="210" t="s">
        <v>1038</v>
      </c>
      <c r="G395" s="210" t="s">
        <v>3768</v>
      </c>
      <c r="H395" s="210" t="s">
        <v>3769</v>
      </c>
      <c r="I395" s="210" t="s">
        <v>3770</v>
      </c>
      <c r="J395" s="210" t="s">
        <v>3771</v>
      </c>
      <c r="K395" s="210" t="s">
        <v>109</v>
      </c>
      <c r="L395" s="210" t="s">
        <v>3778</v>
      </c>
      <c r="M395" s="210" t="s">
        <v>1091</v>
      </c>
      <c r="N395" s="210" t="str">
        <f t="shared" si="6"/>
        <v>LFLmpBlst-T8-48in-32w-3g+El-PS-RLO(25w)</v>
      </c>
      <c r="O395" s="210" t="s">
        <v>109</v>
      </c>
      <c r="P395" s="210" t="s">
        <v>109</v>
      </c>
      <c r="Q395" s="210" t="s">
        <v>109</v>
      </c>
      <c r="R395" s="210" t="s">
        <v>109</v>
      </c>
      <c r="S395" s="210" t="s">
        <v>3772</v>
      </c>
      <c r="T395" s="210"/>
      <c r="U395" s="210"/>
      <c r="V395" s="210">
        <f>VLOOKUP(C395,LF_LmpBlst!$A$8:$BF$736,58,FALSE)</f>
        <v>38.549999999999997</v>
      </c>
      <c r="W395" s="210"/>
      <c r="X395" s="210"/>
      <c r="Y395" s="210" t="s">
        <v>3773</v>
      </c>
      <c r="Z395" s="210" t="s">
        <v>3779</v>
      </c>
      <c r="AA395" s="210" t="s">
        <v>109</v>
      </c>
      <c r="AB395" s="210">
        <v>0</v>
      </c>
      <c r="AC395" s="204">
        <v>42005</v>
      </c>
      <c r="AD395" s="210"/>
      <c r="AE395" s="210" t="s">
        <v>3775</v>
      </c>
      <c r="AF395" s="210" t="s">
        <v>3776</v>
      </c>
      <c r="AG395" s="210" t="s">
        <v>3777</v>
      </c>
      <c r="AH395" s="210">
        <v>0</v>
      </c>
    </row>
    <row r="396" spans="1:34">
      <c r="A396" s="129"/>
      <c r="B396" s="210" t="s">
        <v>109</v>
      </c>
      <c r="C396" s="210" t="s">
        <v>3606</v>
      </c>
      <c r="D396" s="210" t="s">
        <v>3767</v>
      </c>
      <c r="E396" s="210" t="s">
        <v>1776</v>
      </c>
      <c r="F396" s="210" t="s">
        <v>1038</v>
      </c>
      <c r="G396" s="210" t="s">
        <v>3768</v>
      </c>
      <c r="H396" s="210" t="s">
        <v>3769</v>
      </c>
      <c r="I396" s="210" t="s">
        <v>3770</v>
      </c>
      <c r="J396" s="210" t="s">
        <v>3771</v>
      </c>
      <c r="K396" s="210" t="s">
        <v>109</v>
      </c>
      <c r="L396" s="210" t="s">
        <v>3778</v>
      </c>
      <c r="M396" s="210" t="s">
        <v>1091</v>
      </c>
      <c r="N396" s="210" t="str">
        <f t="shared" si="6"/>
        <v>LFLmpBlst-T8-48in-32w-3g+El-PS-RLO(45w)</v>
      </c>
      <c r="O396" s="210" t="s">
        <v>109</v>
      </c>
      <c r="P396" s="210" t="s">
        <v>109</v>
      </c>
      <c r="Q396" s="210" t="s">
        <v>109</v>
      </c>
      <c r="R396" s="210" t="s">
        <v>109</v>
      </c>
      <c r="S396" s="210" t="s">
        <v>3772</v>
      </c>
      <c r="T396" s="210"/>
      <c r="U396" s="210"/>
      <c r="V396" s="210">
        <f>VLOOKUP(C396,LF_LmpBlst!$A$8:$BF$736,58,FALSE)</f>
        <v>48.13</v>
      </c>
      <c r="W396" s="210"/>
      <c r="X396" s="210"/>
      <c r="Y396" s="210" t="s">
        <v>3773</v>
      </c>
      <c r="Z396" s="210" t="s">
        <v>3779</v>
      </c>
      <c r="AA396" s="210" t="s">
        <v>109</v>
      </c>
      <c r="AB396" s="210">
        <v>0</v>
      </c>
      <c r="AC396" s="204">
        <v>42005</v>
      </c>
      <c r="AD396" s="210"/>
      <c r="AE396" s="210" t="s">
        <v>3775</v>
      </c>
      <c r="AF396" s="210" t="s">
        <v>3776</v>
      </c>
      <c r="AG396" s="210" t="s">
        <v>3777</v>
      </c>
      <c r="AH396" s="210">
        <v>0</v>
      </c>
    </row>
    <row r="397" spans="1:34">
      <c r="A397" s="129"/>
      <c r="B397" s="210" t="s">
        <v>109</v>
      </c>
      <c r="C397" s="210" t="s">
        <v>3608</v>
      </c>
      <c r="D397" s="210" t="s">
        <v>3767</v>
      </c>
      <c r="E397" s="210" t="s">
        <v>1776</v>
      </c>
      <c r="F397" s="210" t="s">
        <v>1038</v>
      </c>
      <c r="G397" s="210" t="s">
        <v>3768</v>
      </c>
      <c r="H397" s="210" t="s">
        <v>3769</v>
      </c>
      <c r="I397" s="210" t="s">
        <v>3770</v>
      </c>
      <c r="J397" s="210" t="s">
        <v>3771</v>
      </c>
      <c r="K397" s="210" t="s">
        <v>109</v>
      </c>
      <c r="L397" s="210" t="s">
        <v>3778</v>
      </c>
      <c r="M397" s="210" t="s">
        <v>1091</v>
      </c>
      <c r="N397" s="210" t="str">
        <f t="shared" si="6"/>
        <v>LFLmpBlst-T8-48in-32w-3g+El-PS-RLO(47w)</v>
      </c>
      <c r="O397" s="210" t="s">
        <v>109</v>
      </c>
      <c r="P397" s="210" t="s">
        <v>109</v>
      </c>
      <c r="Q397" s="210" t="s">
        <v>109</v>
      </c>
      <c r="R397" s="210" t="s">
        <v>109</v>
      </c>
      <c r="S397" s="210" t="s">
        <v>3772</v>
      </c>
      <c r="T397" s="210"/>
      <c r="U397" s="210"/>
      <c r="V397" s="210">
        <f>VLOOKUP(C397,LF_LmpBlst!$A$8:$BF$736,58,FALSE)</f>
        <v>48.13</v>
      </c>
      <c r="W397" s="210"/>
      <c r="X397" s="210"/>
      <c r="Y397" s="210" t="s">
        <v>3773</v>
      </c>
      <c r="Z397" s="210" t="s">
        <v>3779</v>
      </c>
      <c r="AA397" s="210" t="s">
        <v>109</v>
      </c>
      <c r="AB397" s="210">
        <v>0</v>
      </c>
      <c r="AC397" s="204">
        <v>42005</v>
      </c>
      <c r="AD397" s="210"/>
      <c r="AE397" s="210" t="s">
        <v>3775</v>
      </c>
      <c r="AF397" s="210" t="s">
        <v>3776</v>
      </c>
      <c r="AG397" s="210" t="s">
        <v>3777</v>
      </c>
      <c r="AH397" s="210">
        <v>0</v>
      </c>
    </row>
    <row r="398" spans="1:34">
      <c r="A398" s="129"/>
      <c r="B398" s="210" t="s">
        <v>109</v>
      </c>
      <c r="C398" s="210" t="s">
        <v>3610</v>
      </c>
      <c r="D398" s="210" t="s">
        <v>3767</v>
      </c>
      <c r="E398" s="210" t="s">
        <v>1776</v>
      </c>
      <c r="F398" s="210" t="s">
        <v>1038</v>
      </c>
      <c r="G398" s="210" t="s">
        <v>3768</v>
      </c>
      <c r="H398" s="210" t="s">
        <v>3769</v>
      </c>
      <c r="I398" s="210" t="s">
        <v>3770</v>
      </c>
      <c r="J398" s="210" t="s">
        <v>3771</v>
      </c>
      <c r="K398" s="210" t="s">
        <v>109</v>
      </c>
      <c r="L398" s="210" t="s">
        <v>3778</v>
      </c>
      <c r="M398" s="210" t="s">
        <v>1091</v>
      </c>
      <c r="N398" s="210" t="str">
        <f t="shared" si="6"/>
        <v>LFLmpBlst-T8-48in-32w-3g+El-PS-RLO(68w)</v>
      </c>
      <c r="O398" s="210" t="s">
        <v>109</v>
      </c>
      <c r="P398" s="210" t="s">
        <v>109</v>
      </c>
      <c r="Q398" s="210" t="s">
        <v>109</v>
      </c>
      <c r="R398" s="210" t="s">
        <v>109</v>
      </c>
      <c r="S398" s="210" t="s">
        <v>3772</v>
      </c>
      <c r="T398" s="210"/>
      <c r="U398" s="210"/>
      <c r="V398" s="210">
        <f>VLOOKUP(C398,LF_LmpBlst!$A$8:$BF$736,58,FALSE)</f>
        <v>57.72</v>
      </c>
      <c r="W398" s="210"/>
      <c r="X398" s="210"/>
      <c r="Y398" s="210" t="s">
        <v>3773</v>
      </c>
      <c r="Z398" s="210" t="s">
        <v>3779</v>
      </c>
      <c r="AA398" s="210" t="s">
        <v>109</v>
      </c>
      <c r="AB398" s="210">
        <v>0</v>
      </c>
      <c r="AC398" s="204">
        <v>42005</v>
      </c>
      <c r="AD398" s="210"/>
      <c r="AE398" s="210" t="s">
        <v>3775</v>
      </c>
      <c r="AF398" s="210" t="s">
        <v>3776</v>
      </c>
      <c r="AG398" s="210" t="s">
        <v>3777</v>
      </c>
      <c r="AH398" s="210">
        <v>0</v>
      </c>
    </row>
    <row r="399" spans="1:34">
      <c r="A399" s="129"/>
      <c r="B399" s="210" t="s">
        <v>109</v>
      </c>
      <c r="C399" s="210" t="s">
        <v>3612</v>
      </c>
      <c r="D399" s="210" t="s">
        <v>3767</v>
      </c>
      <c r="E399" s="210" t="s">
        <v>1776</v>
      </c>
      <c r="F399" s="210" t="s">
        <v>1038</v>
      </c>
      <c r="G399" s="210" t="s">
        <v>3768</v>
      </c>
      <c r="H399" s="210" t="s">
        <v>3769</v>
      </c>
      <c r="I399" s="210" t="s">
        <v>3770</v>
      </c>
      <c r="J399" s="210" t="s">
        <v>3771</v>
      </c>
      <c r="K399" s="210" t="s">
        <v>109</v>
      </c>
      <c r="L399" s="210" t="s">
        <v>3778</v>
      </c>
      <c r="M399" s="210" t="s">
        <v>1091</v>
      </c>
      <c r="N399" s="210" t="str">
        <f t="shared" si="6"/>
        <v>LFLmpBlst-T8-48in-32w-3g+El-PS-RLO(70w)</v>
      </c>
      <c r="O399" s="210" t="s">
        <v>109</v>
      </c>
      <c r="P399" s="210" t="s">
        <v>109</v>
      </c>
      <c r="Q399" s="210" t="s">
        <v>109</v>
      </c>
      <c r="R399" s="210" t="s">
        <v>109</v>
      </c>
      <c r="S399" s="210" t="s">
        <v>3772</v>
      </c>
      <c r="T399" s="210"/>
      <c r="U399" s="210"/>
      <c r="V399" s="210">
        <f>VLOOKUP(C399,LF_LmpBlst!$A$8:$BF$736,58,FALSE)</f>
        <v>72.2</v>
      </c>
      <c r="W399" s="210"/>
      <c r="X399" s="210"/>
      <c r="Y399" s="210" t="s">
        <v>3773</v>
      </c>
      <c r="Z399" s="210" t="s">
        <v>3779</v>
      </c>
      <c r="AA399" s="210" t="s">
        <v>109</v>
      </c>
      <c r="AB399" s="210">
        <v>0</v>
      </c>
      <c r="AC399" s="204">
        <v>42005</v>
      </c>
      <c r="AD399" s="210"/>
      <c r="AE399" s="210" t="s">
        <v>3775</v>
      </c>
      <c r="AF399" s="210" t="s">
        <v>3776</v>
      </c>
      <c r="AG399" s="210" t="s">
        <v>3777</v>
      </c>
      <c r="AH399" s="210">
        <v>0</v>
      </c>
    </row>
    <row r="400" spans="1:34">
      <c r="A400" s="129"/>
      <c r="B400" s="210" t="s">
        <v>109</v>
      </c>
      <c r="C400" s="210" t="s">
        <v>3614</v>
      </c>
      <c r="D400" s="210" t="s">
        <v>3767</v>
      </c>
      <c r="E400" s="210" t="s">
        <v>1776</v>
      </c>
      <c r="F400" s="210" t="s">
        <v>1038</v>
      </c>
      <c r="G400" s="210" t="s">
        <v>3768</v>
      </c>
      <c r="H400" s="210" t="s">
        <v>3769</v>
      </c>
      <c r="I400" s="210" t="s">
        <v>3770</v>
      </c>
      <c r="J400" s="210" t="s">
        <v>3771</v>
      </c>
      <c r="K400" s="210" t="s">
        <v>109</v>
      </c>
      <c r="L400" s="210" t="s">
        <v>3778</v>
      </c>
      <c r="M400" s="210" t="s">
        <v>1091</v>
      </c>
      <c r="N400" s="210" t="str">
        <f t="shared" si="6"/>
        <v>LFLmpBlst-T8-48in-32w-3g+El-PS-RLO(71w)</v>
      </c>
      <c r="O400" s="210" t="s">
        <v>109</v>
      </c>
      <c r="P400" s="210" t="s">
        <v>109</v>
      </c>
      <c r="Q400" s="210" t="s">
        <v>109</v>
      </c>
      <c r="R400" s="210" t="s">
        <v>109</v>
      </c>
      <c r="S400" s="210" t="s">
        <v>3772</v>
      </c>
      <c r="T400" s="210"/>
      <c r="U400" s="210"/>
      <c r="V400" s="210">
        <f>VLOOKUP(C400,LF_LmpBlst!$A$8:$BF$736,58,FALSE)</f>
        <v>57.72</v>
      </c>
      <c r="W400" s="210"/>
      <c r="X400" s="210"/>
      <c r="Y400" s="210" t="s">
        <v>3773</v>
      </c>
      <c r="Z400" s="210" t="s">
        <v>3779</v>
      </c>
      <c r="AA400" s="210" t="s">
        <v>109</v>
      </c>
      <c r="AB400" s="210">
        <v>0</v>
      </c>
      <c r="AC400" s="204">
        <v>42005</v>
      </c>
      <c r="AD400" s="210"/>
      <c r="AE400" s="210" t="s">
        <v>3775</v>
      </c>
      <c r="AF400" s="210" t="s">
        <v>3776</v>
      </c>
      <c r="AG400" s="210" t="s">
        <v>3777</v>
      </c>
      <c r="AH400" s="210">
        <v>0</v>
      </c>
    </row>
    <row r="401" spans="1:34">
      <c r="A401" s="129"/>
      <c r="B401" s="210" t="s">
        <v>109</v>
      </c>
      <c r="C401" s="210" t="s">
        <v>3616</v>
      </c>
      <c r="D401" s="210" t="s">
        <v>3767</v>
      </c>
      <c r="E401" s="210" t="s">
        <v>1776</v>
      </c>
      <c r="F401" s="210" t="s">
        <v>1038</v>
      </c>
      <c r="G401" s="210" t="s">
        <v>3768</v>
      </c>
      <c r="H401" s="210" t="s">
        <v>3769</v>
      </c>
      <c r="I401" s="210" t="s">
        <v>3770</v>
      </c>
      <c r="J401" s="210" t="s">
        <v>3771</v>
      </c>
      <c r="K401" s="210" t="s">
        <v>109</v>
      </c>
      <c r="L401" s="210" t="s">
        <v>3778</v>
      </c>
      <c r="M401" s="210" t="s">
        <v>1091</v>
      </c>
      <c r="N401" s="210" t="str">
        <f t="shared" si="6"/>
        <v>LFLmpBlst-T8-48in-32w-3g+El-PS-RLO(72w)</v>
      </c>
      <c r="O401" s="210" t="s">
        <v>109</v>
      </c>
      <c r="P401" s="210" t="s">
        <v>109</v>
      </c>
      <c r="Q401" s="210" t="s">
        <v>109</v>
      </c>
      <c r="R401" s="210" t="s">
        <v>109</v>
      </c>
      <c r="S401" s="210" t="s">
        <v>3772</v>
      </c>
      <c r="T401" s="210"/>
      <c r="U401" s="210"/>
      <c r="V401" s="210">
        <f>VLOOKUP(C401,LF_LmpBlst!$A$8:$BF$736,58,FALSE)</f>
        <v>86.69</v>
      </c>
      <c r="W401" s="210"/>
      <c r="X401" s="210"/>
      <c r="Y401" s="210" t="s">
        <v>3773</v>
      </c>
      <c r="Z401" s="210" t="s">
        <v>3779</v>
      </c>
      <c r="AA401" s="210" t="s">
        <v>109</v>
      </c>
      <c r="AB401" s="210">
        <v>0</v>
      </c>
      <c r="AC401" s="204">
        <v>42005</v>
      </c>
      <c r="AD401" s="210"/>
      <c r="AE401" s="210" t="s">
        <v>3775</v>
      </c>
      <c r="AF401" s="210" t="s">
        <v>3776</v>
      </c>
      <c r="AG401" s="210" t="s">
        <v>3777</v>
      </c>
      <c r="AH401" s="210">
        <v>0</v>
      </c>
    </row>
    <row r="402" spans="1:34">
      <c r="A402" s="129"/>
      <c r="B402" s="210" t="s">
        <v>109</v>
      </c>
      <c r="C402" s="210" t="s">
        <v>3618</v>
      </c>
      <c r="D402" s="210" t="s">
        <v>3767</v>
      </c>
      <c r="E402" s="210" t="s">
        <v>1776</v>
      </c>
      <c r="F402" s="210" t="s">
        <v>1038</v>
      </c>
      <c r="G402" s="210" t="s">
        <v>3768</v>
      </c>
      <c r="H402" s="210" t="s">
        <v>3769</v>
      </c>
      <c r="I402" s="210" t="s">
        <v>3770</v>
      </c>
      <c r="J402" s="210" t="s">
        <v>3771</v>
      </c>
      <c r="K402" s="210" t="s">
        <v>109</v>
      </c>
      <c r="L402" s="210" t="s">
        <v>3778</v>
      </c>
      <c r="M402" s="210" t="s">
        <v>1091</v>
      </c>
      <c r="N402" s="210" t="str">
        <f t="shared" si="6"/>
        <v>LFLmpBlst-T8-48in-32w-3g+El-PS-RLO(90w)</v>
      </c>
      <c r="O402" s="210" t="s">
        <v>109</v>
      </c>
      <c r="P402" s="210" t="s">
        <v>109</v>
      </c>
      <c r="Q402" s="210" t="s">
        <v>109</v>
      </c>
      <c r="R402" s="210" t="s">
        <v>109</v>
      </c>
      <c r="S402" s="210" t="s">
        <v>3772</v>
      </c>
      <c r="T402" s="210"/>
      <c r="U402" s="210"/>
      <c r="V402" s="210">
        <f>VLOOKUP(C402,LF_LmpBlst!$A$8:$BF$736,58,FALSE)</f>
        <v>67.3</v>
      </c>
      <c r="W402" s="210"/>
      <c r="X402" s="210"/>
      <c r="Y402" s="210" t="s">
        <v>3773</v>
      </c>
      <c r="Z402" s="210" t="s">
        <v>3779</v>
      </c>
      <c r="AA402" s="210" t="s">
        <v>109</v>
      </c>
      <c r="AB402" s="210">
        <v>0</v>
      </c>
      <c r="AC402" s="204">
        <v>42005</v>
      </c>
      <c r="AD402" s="210"/>
      <c r="AE402" s="210" t="s">
        <v>3775</v>
      </c>
      <c r="AF402" s="210" t="s">
        <v>3776</v>
      </c>
      <c r="AG402" s="210" t="s">
        <v>3777</v>
      </c>
      <c r="AH402" s="210">
        <v>0</v>
      </c>
    </row>
    <row r="403" spans="1:34">
      <c r="A403" s="129"/>
      <c r="B403" s="210" t="s">
        <v>109</v>
      </c>
      <c r="C403" s="210" t="s">
        <v>3620</v>
      </c>
      <c r="D403" s="210" t="s">
        <v>3767</v>
      </c>
      <c r="E403" s="210" t="s">
        <v>1776</v>
      </c>
      <c r="F403" s="210" t="s">
        <v>1038</v>
      </c>
      <c r="G403" s="210" t="s">
        <v>3768</v>
      </c>
      <c r="H403" s="210" t="s">
        <v>3769</v>
      </c>
      <c r="I403" s="210" t="s">
        <v>3770</v>
      </c>
      <c r="J403" s="210" t="s">
        <v>3771</v>
      </c>
      <c r="K403" s="210" t="s">
        <v>109</v>
      </c>
      <c r="L403" s="210" t="s">
        <v>3778</v>
      </c>
      <c r="M403" s="210" t="s">
        <v>1091</v>
      </c>
      <c r="N403" s="210" t="str">
        <f t="shared" si="6"/>
        <v>LFLmpBlst-T8-48in-32w-3g+El-PS-RLO(91w)</v>
      </c>
      <c r="O403" s="210" t="s">
        <v>109</v>
      </c>
      <c r="P403" s="210" t="s">
        <v>109</v>
      </c>
      <c r="Q403" s="210" t="s">
        <v>109</v>
      </c>
      <c r="R403" s="210" t="s">
        <v>109</v>
      </c>
      <c r="S403" s="210" t="s">
        <v>3772</v>
      </c>
      <c r="T403" s="210"/>
      <c r="U403" s="210"/>
      <c r="V403" s="210">
        <f>VLOOKUP(C403,LF_LmpBlst!$A$8:$BF$736,58,FALSE)</f>
        <v>67.3</v>
      </c>
      <c r="W403" s="210"/>
      <c r="X403" s="210"/>
      <c r="Y403" s="210" t="s">
        <v>3773</v>
      </c>
      <c r="Z403" s="210" t="s">
        <v>3779</v>
      </c>
      <c r="AA403" s="210" t="s">
        <v>109</v>
      </c>
      <c r="AB403" s="210">
        <v>0</v>
      </c>
      <c r="AC403" s="204">
        <v>42005</v>
      </c>
      <c r="AD403" s="210"/>
      <c r="AE403" s="210" t="s">
        <v>3775</v>
      </c>
      <c r="AF403" s="210" t="s">
        <v>3776</v>
      </c>
      <c r="AG403" s="210" t="s">
        <v>3777</v>
      </c>
      <c r="AH403" s="210">
        <v>0</v>
      </c>
    </row>
    <row r="404" spans="1:34">
      <c r="A404" s="129"/>
      <c r="B404" s="210" t="s">
        <v>109</v>
      </c>
      <c r="C404" s="210" t="s">
        <v>3622</v>
      </c>
      <c r="D404" s="210" t="s">
        <v>3767</v>
      </c>
      <c r="E404" s="210" t="s">
        <v>1776</v>
      </c>
      <c r="F404" s="210" t="s">
        <v>1038</v>
      </c>
      <c r="G404" s="210" t="s">
        <v>3768</v>
      </c>
      <c r="H404" s="210" t="s">
        <v>3769</v>
      </c>
      <c r="I404" s="210" t="s">
        <v>3770</v>
      </c>
      <c r="J404" s="210" t="s">
        <v>3771</v>
      </c>
      <c r="K404" s="210" t="s">
        <v>109</v>
      </c>
      <c r="L404" s="210" t="s">
        <v>3778</v>
      </c>
      <c r="M404" s="210" t="s">
        <v>1091</v>
      </c>
      <c r="N404" s="210" t="str">
        <f t="shared" si="6"/>
        <v>LFLmpBlst-T8-48in-32w-3g+El-PS-RLO(94w)</v>
      </c>
      <c r="O404" s="210" t="s">
        <v>109</v>
      </c>
      <c r="P404" s="210" t="s">
        <v>109</v>
      </c>
      <c r="Q404" s="210" t="s">
        <v>109</v>
      </c>
      <c r="R404" s="210" t="s">
        <v>109</v>
      </c>
      <c r="S404" s="210" t="s">
        <v>3772</v>
      </c>
      <c r="T404" s="210"/>
      <c r="U404" s="210"/>
      <c r="V404" s="210">
        <f>VLOOKUP(C404,LF_LmpBlst!$A$8:$BF$736,58,FALSE)</f>
        <v>96.27</v>
      </c>
      <c r="W404" s="210"/>
      <c r="X404" s="210"/>
      <c r="Y404" s="210" t="s">
        <v>3773</v>
      </c>
      <c r="Z404" s="210" t="s">
        <v>3779</v>
      </c>
      <c r="AA404" s="210" t="s">
        <v>109</v>
      </c>
      <c r="AB404" s="210">
        <v>0</v>
      </c>
      <c r="AC404" s="204">
        <v>42005</v>
      </c>
      <c r="AD404" s="210"/>
      <c r="AE404" s="210" t="s">
        <v>3775</v>
      </c>
      <c r="AF404" s="210" t="s">
        <v>3776</v>
      </c>
      <c r="AG404" s="210" t="s">
        <v>3777</v>
      </c>
      <c r="AH404" s="210">
        <v>0</v>
      </c>
    </row>
    <row r="405" spans="1:34">
      <c r="A405" s="129"/>
      <c r="B405" s="210" t="s">
        <v>109</v>
      </c>
      <c r="C405" s="210" t="s">
        <v>3673</v>
      </c>
      <c r="D405" s="210" t="s">
        <v>3767</v>
      </c>
      <c r="E405" s="210" t="s">
        <v>1776</v>
      </c>
      <c r="F405" s="210" t="s">
        <v>1038</v>
      </c>
      <c r="G405" s="210" t="s">
        <v>3768</v>
      </c>
      <c r="H405" s="210" t="s">
        <v>3769</v>
      </c>
      <c r="I405" s="210" t="s">
        <v>3770</v>
      </c>
      <c r="J405" s="210" t="s">
        <v>3771</v>
      </c>
      <c r="K405" s="210" t="s">
        <v>109</v>
      </c>
      <c r="L405" s="210" t="s">
        <v>3778</v>
      </c>
      <c r="M405" s="210" t="s">
        <v>1091</v>
      </c>
      <c r="N405" s="210" t="str">
        <f t="shared" si="6"/>
        <v>LFLmpBlst-T8-96in-59w+El-IS-HLO(68w)</v>
      </c>
      <c r="O405" s="210" t="s">
        <v>109</v>
      </c>
      <c r="P405" s="210" t="s">
        <v>109</v>
      </c>
      <c r="Q405" s="210" t="s">
        <v>109</v>
      </c>
      <c r="R405" s="210" t="s">
        <v>109</v>
      </c>
      <c r="S405" s="210" t="s">
        <v>3772</v>
      </c>
      <c r="T405" s="210"/>
      <c r="U405" s="210"/>
      <c r="V405" s="210">
        <f>VLOOKUP(C405,LF_LmpBlst!$A$8:$BF$736,58,FALSE)</f>
        <v>30.97</v>
      </c>
      <c r="W405" s="210"/>
      <c r="X405" s="210"/>
      <c r="Y405" s="210" t="s">
        <v>3773</v>
      </c>
      <c r="Z405" s="210" t="s">
        <v>3779</v>
      </c>
      <c r="AA405" s="210" t="s">
        <v>109</v>
      </c>
      <c r="AB405" s="210">
        <v>0</v>
      </c>
      <c r="AC405" s="204">
        <v>42005</v>
      </c>
      <c r="AD405" s="210"/>
      <c r="AE405" s="210" t="s">
        <v>3775</v>
      </c>
      <c r="AF405" s="210" t="s">
        <v>3776</v>
      </c>
      <c r="AG405" s="210" t="s">
        <v>3777</v>
      </c>
      <c r="AH405" s="210">
        <v>0</v>
      </c>
    </row>
    <row r="406" spans="1:34">
      <c r="A406" s="129"/>
      <c r="B406" s="210" t="s">
        <v>109</v>
      </c>
      <c r="C406" s="210" t="s">
        <v>3676</v>
      </c>
      <c r="D406" s="210" t="s">
        <v>3767</v>
      </c>
      <c r="E406" s="210" t="s">
        <v>1776</v>
      </c>
      <c r="F406" s="210" t="s">
        <v>1038</v>
      </c>
      <c r="G406" s="210" t="s">
        <v>3768</v>
      </c>
      <c r="H406" s="210" t="s">
        <v>3769</v>
      </c>
      <c r="I406" s="210" t="s">
        <v>3770</v>
      </c>
      <c r="J406" s="210" t="s">
        <v>3771</v>
      </c>
      <c r="K406" s="210" t="s">
        <v>109</v>
      </c>
      <c r="L406" s="210" t="s">
        <v>3778</v>
      </c>
      <c r="M406" s="210" t="s">
        <v>1091</v>
      </c>
      <c r="N406" s="210" t="str">
        <f t="shared" si="6"/>
        <v>LFLmpBlst-T8-96in-59w+El-IS-NLO(109w)</v>
      </c>
      <c r="O406" s="210" t="s">
        <v>109</v>
      </c>
      <c r="P406" s="210" t="s">
        <v>109</v>
      </c>
      <c r="Q406" s="210" t="s">
        <v>109</v>
      </c>
      <c r="R406" s="210" t="s">
        <v>109</v>
      </c>
      <c r="S406" s="210" t="s">
        <v>3772</v>
      </c>
      <c r="T406" s="210"/>
      <c r="U406" s="210"/>
      <c r="V406" s="210">
        <f>VLOOKUP(C406,LF_LmpBlst!$A$8:$BF$736,58,FALSE)</f>
        <v>50.16</v>
      </c>
      <c r="W406" s="210"/>
      <c r="X406" s="210"/>
      <c r="Y406" s="210" t="s">
        <v>3773</v>
      </c>
      <c r="Z406" s="210" t="s">
        <v>3779</v>
      </c>
      <c r="AA406" s="210" t="s">
        <v>109</v>
      </c>
      <c r="AB406" s="210">
        <v>0</v>
      </c>
      <c r="AC406" s="204">
        <v>42005</v>
      </c>
      <c r="AD406" s="210"/>
      <c r="AE406" s="210" t="s">
        <v>3775</v>
      </c>
      <c r="AF406" s="210" t="s">
        <v>3776</v>
      </c>
      <c r="AG406" s="210" t="s">
        <v>3777</v>
      </c>
      <c r="AH406" s="210">
        <v>0</v>
      </c>
    </row>
    <row r="407" spans="1:34">
      <c r="A407" s="129"/>
      <c r="B407" s="210" t="s">
        <v>109</v>
      </c>
      <c r="C407" s="210" t="s">
        <v>3679</v>
      </c>
      <c r="D407" s="210" t="s">
        <v>3767</v>
      </c>
      <c r="E407" s="210" t="s">
        <v>1776</v>
      </c>
      <c r="F407" s="210" t="s">
        <v>1038</v>
      </c>
      <c r="G407" s="210" t="s">
        <v>3768</v>
      </c>
      <c r="H407" s="210" t="s">
        <v>3769</v>
      </c>
      <c r="I407" s="210" t="s">
        <v>3770</v>
      </c>
      <c r="J407" s="210" t="s">
        <v>3771</v>
      </c>
      <c r="K407" s="210" t="s">
        <v>109</v>
      </c>
      <c r="L407" s="210" t="s">
        <v>3778</v>
      </c>
      <c r="M407" s="210" t="s">
        <v>1091</v>
      </c>
      <c r="N407" s="210" t="str">
        <f t="shared" si="6"/>
        <v>LFLmpBlst-T8-96in-59w+El-IS-NLO(167w)</v>
      </c>
      <c r="O407" s="210" t="s">
        <v>109</v>
      </c>
      <c r="P407" s="210" t="s">
        <v>109</v>
      </c>
      <c r="Q407" s="210" t="s">
        <v>109</v>
      </c>
      <c r="R407" s="210" t="s">
        <v>109</v>
      </c>
      <c r="S407" s="210" t="s">
        <v>3772</v>
      </c>
      <c r="T407" s="210"/>
      <c r="U407" s="210"/>
      <c r="V407" s="210">
        <f>VLOOKUP(C407,LF_LmpBlst!$A$8:$BF$736,58,FALSE)</f>
        <v>81.13</v>
      </c>
      <c r="W407" s="210"/>
      <c r="X407" s="210"/>
      <c r="Y407" s="210" t="s">
        <v>3773</v>
      </c>
      <c r="Z407" s="210" t="s">
        <v>3779</v>
      </c>
      <c r="AA407" s="210" t="s">
        <v>109</v>
      </c>
      <c r="AB407" s="210">
        <v>0</v>
      </c>
      <c r="AC407" s="204">
        <v>42005</v>
      </c>
      <c r="AD407" s="210"/>
      <c r="AE407" s="210" t="s">
        <v>3775</v>
      </c>
      <c r="AF407" s="210" t="s">
        <v>3776</v>
      </c>
      <c r="AG407" s="210" t="s">
        <v>3777</v>
      </c>
      <c r="AH407" s="210">
        <v>0</v>
      </c>
    </row>
    <row r="408" spans="1:34">
      <c r="A408" s="129"/>
      <c r="B408" s="210" t="s">
        <v>109</v>
      </c>
      <c r="C408" s="210" t="s">
        <v>3682</v>
      </c>
      <c r="D408" s="210" t="s">
        <v>3767</v>
      </c>
      <c r="E408" s="210" t="s">
        <v>1776</v>
      </c>
      <c r="F408" s="210" t="s">
        <v>1038</v>
      </c>
      <c r="G408" s="210" t="s">
        <v>3768</v>
      </c>
      <c r="H408" s="210" t="s">
        <v>3769</v>
      </c>
      <c r="I408" s="210" t="s">
        <v>3770</v>
      </c>
      <c r="J408" s="210" t="s">
        <v>3771</v>
      </c>
      <c r="K408" s="210" t="s">
        <v>109</v>
      </c>
      <c r="L408" s="210" t="s">
        <v>3778</v>
      </c>
      <c r="M408" s="210" t="s">
        <v>1091</v>
      </c>
      <c r="N408" s="210" t="str">
        <f t="shared" si="6"/>
        <v>LFLmpBlst-T8-96in-59w+El-IS-NLO(219w)</v>
      </c>
      <c r="O408" s="210" t="s">
        <v>109</v>
      </c>
      <c r="P408" s="210" t="s">
        <v>109</v>
      </c>
      <c r="Q408" s="210" t="s">
        <v>109</v>
      </c>
      <c r="R408" s="210" t="s">
        <v>109</v>
      </c>
      <c r="S408" s="210" t="s">
        <v>3772</v>
      </c>
      <c r="T408" s="210"/>
      <c r="U408" s="210"/>
      <c r="V408" s="210">
        <f>VLOOKUP(C408,LF_LmpBlst!$A$8:$BF$736,58,FALSE)</f>
        <v>100.32</v>
      </c>
      <c r="W408" s="210"/>
      <c r="X408" s="210"/>
      <c r="Y408" s="210" t="s">
        <v>3773</v>
      </c>
      <c r="Z408" s="210" t="s">
        <v>3779</v>
      </c>
      <c r="AA408" s="210" t="s">
        <v>109</v>
      </c>
      <c r="AB408" s="210">
        <v>0</v>
      </c>
      <c r="AC408" s="204">
        <v>42005</v>
      </c>
      <c r="AD408" s="210"/>
      <c r="AE408" s="210" t="s">
        <v>3775</v>
      </c>
      <c r="AF408" s="210" t="s">
        <v>3776</v>
      </c>
      <c r="AG408" s="210" t="s">
        <v>3777</v>
      </c>
      <c r="AH408" s="210">
        <v>0</v>
      </c>
    </row>
    <row r="409" spans="1:34">
      <c r="A409" s="129"/>
      <c r="B409" s="210" t="s">
        <v>109</v>
      </c>
      <c r="C409" s="210" t="s">
        <v>3685</v>
      </c>
      <c r="D409" s="210" t="s">
        <v>3767</v>
      </c>
      <c r="E409" s="210" t="s">
        <v>1776</v>
      </c>
      <c r="F409" s="210" t="s">
        <v>1038</v>
      </c>
      <c r="G409" s="210" t="s">
        <v>3768</v>
      </c>
      <c r="H409" s="210" t="s">
        <v>3769</v>
      </c>
      <c r="I409" s="210" t="s">
        <v>3770</v>
      </c>
      <c r="J409" s="210" t="s">
        <v>3771</v>
      </c>
      <c r="K409" s="210" t="s">
        <v>109</v>
      </c>
      <c r="L409" s="210" t="s">
        <v>3778</v>
      </c>
      <c r="M409" s="210" t="s">
        <v>1091</v>
      </c>
      <c r="N409" s="210" t="str">
        <f t="shared" si="6"/>
        <v>LFLmpBlst-T8-96in-59w+El-IS-NLO(328w)</v>
      </c>
      <c r="O409" s="210" t="s">
        <v>109</v>
      </c>
      <c r="P409" s="210" t="s">
        <v>109</v>
      </c>
      <c r="Q409" s="210" t="s">
        <v>109</v>
      </c>
      <c r="R409" s="210" t="s">
        <v>109</v>
      </c>
      <c r="S409" s="210" t="s">
        <v>3772</v>
      </c>
      <c r="T409" s="210"/>
      <c r="U409" s="210"/>
      <c r="V409" s="210">
        <f>VLOOKUP(C409,LF_LmpBlst!$A$8:$BF$736,58,FALSE)</f>
        <v>150.47</v>
      </c>
      <c r="W409" s="210"/>
      <c r="X409" s="210"/>
      <c r="Y409" s="210" t="s">
        <v>3773</v>
      </c>
      <c r="Z409" s="210" t="s">
        <v>3779</v>
      </c>
      <c r="AA409" s="210" t="s">
        <v>109</v>
      </c>
      <c r="AB409" s="210">
        <v>0</v>
      </c>
      <c r="AC409" s="204">
        <v>42005</v>
      </c>
      <c r="AD409" s="210"/>
      <c r="AE409" s="210" t="s">
        <v>3775</v>
      </c>
      <c r="AF409" s="210" t="s">
        <v>3776</v>
      </c>
      <c r="AG409" s="210" t="s">
        <v>3777</v>
      </c>
      <c r="AH409" s="210">
        <v>0</v>
      </c>
    </row>
    <row r="410" spans="1:34">
      <c r="A410" s="129"/>
      <c r="B410" s="210" t="s">
        <v>109</v>
      </c>
      <c r="C410" s="210" t="s">
        <v>3688</v>
      </c>
      <c r="D410" s="210" t="s">
        <v>3767</v>
      </c>
      <c r="E410" s="210" t="s">
        <v>1776</v>
      </c>
      <c r="F410" s="210" t="s">
        <v>1038</v>
      </c>
      <c r="G410" s="210" t="s">
        <v>3768</v>
      </c>
      <c r="H410" s="210" t="s">
        <v>3769</v>
      </c>
      <c r="I410" s="210" t="s">
        <v>3770</v>
      </c>
      <c r="J410" s="210" t="s">
        <v>3771</v>
      </c>
      <c r="K410" s="210" t="s">
        <v>109</v>
      </c>
      <c r="L410" s="210" t="s">
        <v>3778</v>
      </c>
      <c r="M410" s="210" t="s">
        <v>1091</v>
      </c>
      <c r="N410" s="210" t="str">
        <f t="shared" si="6"/>
        <v>LFLmpBlst-T8-96in-59w+El-IS-NLO(55w)</v>
      </c>
      <c r="O410" s="210" t="s">
        <v>109</v>
      </c>
      <c r="P410" s="210" t="s">
        <v>109</v>
      </c>
      <c r="Q410" s="210" t="s">
        <v>109</v>
      </c>
      <c r="R410" s="210" t="s">
        <v>109</v>
      </c>
      <c r="S410" s="210" t="s">
        <v>3772</v>
      </c>
      <c r="T410" s="210"/>
      <c r="U410" s="210"/>
      <c r="V410" s="210">
        <f>VLOOKUP(C410,LF_LmpBlst!$A$8:$BF$736,58,FALSE)</f>
        <v>25.08</v>
      </c>
      <c r="W410" s="210"/>
      <c r="X410" s="210"/>
      <c r="Y410" s="210" t="s">
        <v>3773</v>
      </c>
      <c r="Z410" s="210" t="s">
        <v>3779</v>
      </c>
      <c r="AA410" s="210" t="s">
        <v>109</v>
      </c>
      <c r="AB410" s="210">
        <v>0</v>
      </c>
      <c r="AC410" s="204">
        <v>42005</v>
      </c>
      <c r="AD410" s="210"/>
      <c r="AE410" s="210" t="s">
        <v>3775</v>
      </c>
      <c r="AF410" s="210" t="s">
        <v>3776</v>
      </c>
      <c r="AG410" s="210" t="s">
        <v>3777</v>
      </c>
      <c r="AH410" s="210">
        <v>0</v>
      </c>
    </row>
    <row r="411" spans="1:34">
      <c r="A411" s="129"/>
      <c r="B411" s="210" t="s">
        <v>109</v>
      </c>
      <c r="C411" s="210" t="s">
        <v>3691</v>
      </c>
      <c r="D411" s="210" t="s">
        <v>3767</v>
      </c>
      <c r="E411" s="210" t="s">
        <v>1776</v>
      </c>
      <c r="F411" s="210" t="s">
        <v>1038</v>
      </c>
      <c r="G411" s="210" t="s">
        <v>3768</v>
      </c>
      <c r="H411" s="210" t="s">
        <v>3769</v>
      </c>
      <c r="I411" s="210" t="s">
        <v>3770</v>
      </c>
      <c r="J411" s="210" t="s">
        <v>3771</v>
      </c>
      <c r="K411" s="210" t="s">
        <v>109</v>
      </c>
      <c r="L411" s="210" t="s">
        <v>3778</v>
      </c>
      <c r="M411" s="210" t="s">
        <v>1091</v>
      </c>
      <c r="N411" s="210" t="str">
        <f t="shared" si="6"/>
        <v>LFLmpBlst-T8-96in-59w+El-IS-NLO(58w)</v>
      </c>
      <c r="O411" s="210" t="s">
        <v>109</v>
      </c>
      <c r="P411" s="210" t="s">
        <v>109</v>
      </c>
      <c r="Q411" s="210" t="s">
        <v>109</v>
      </c>
      <c r="R411" s="210" t="s">
        <v>109</v>
      </c>
      <c r="S411" s="210" t="s">
        <v>3772</v>
      </c>
      <c r="T411" s="210"/>
      <c r="U411" s="210"/>
      <c r="V411" s="210">
        <f>VLOOKUP(C411,LF_LmpBlst!$A$8:$BF$736,58,FALSE)</f>
        <v>30.97</v>
      </c>
      <c r="W411" s="210"/>
      <c r="X411" s="210"/>
      <c r="Y411" s="210" t="s">
        <v>3773</v>
      </c>
      <c r="Z411" s="210" t="s">
        <v>3779</v>
      </c>
      <c r="AA411" s="210" t="s">
        <v>109</v>
      </c>
      <c r="AB411" s="210">
        <v>0</v>
      </c>
      <c r="AC411" s="204">
        <v>42005</v>
      </c>
      <c r="AD411" s="210"/>
      <c r="AE411" s="210" t="s">
        <v>3775</v>
      </c>
      <c r="AF411" s="210" t="s">
        <v>3776</v>
      </c>
      <c r="AG411" s="210" t="s">
        <v>3777</v>
      </c>
      <c r="AH411" s="210">
        <v>0</v>
      </c>
    </row>
    <row r="412" spans="1:34">
      <c r="A412" s="129"/>
      <c r="B412" s="210" t="s">
        <v>109</v>
      </c>
      <c r="C412" s="210" t="s">
        <v>3694</v>
      </c>
      <c r="D412" s="210" t="s">
        <v>3767</v>
      </c>
      <c r="E412" s="210" t="s">
        <v>1776</v>
      </c>
      <c r="F412" s="210" t="s">
        <v>1038</v>
      </c>
      <c r="G412" s="210" t="s">
        <v>3768</v>
      </c>
      <c r="H412" s="210" t="s">
        <v>3769</v>
      </c>
      <c r="I412" s="210" t="s">
        <v>3770</v>
      </c>
      <c r="J412" s="210" t="s">
        <v>3771</v>
      </c>
      <c r="K412" s="210" t="s">
        <v>109</v>
      </c>
      <c r="L412" s="210" t="s">
        <v>3778</v>
      </c>
      <c r="M412" s="210" t="s">
        <v>1091</v>
      </c>
      <c r="N412" s="210" t="str">
        <f t="shared" si="6"/>
        <v>LFLmpBlst-T8-96in-59w+El-IS-RLO(167w)</v>
      </c>
      <c r="O412" s="210" t="s">
        <v>109</v>
      </c>
      <c r="P412" s="210" t="s">
        <v>109</v>
      </c>
      <c r="Q412" s="210" t="s">
        <v>109</v>
      </c>
      <c r="R412" s="210" t="s">
        <v>109</v>
      </c>
      <c r="S412" s="210" t="s">
        <v>3772</v>
      </c>
      <c r="T412" s="210"/>
      <c r="U412" s="210"/>
      <c r="V412" s="210">
        <f>VLOOKUP(C412,LF_LmpBlst!$A$8:$BF$736,58,FALSE)</f>
        <v>100.32</v>
      </c>
      <c r="W412" s="210"/>
      <c r="X412" s="210"/>
      <c r="Y412" s="210" t="s">
        <v>3773</v>
      </c>
      <c r="Z412" s="210" t="s">
        <v>3779</v>
      </c>
      <c r="AA412" s="210" t="s">
        <v>109</v>
      </c>
      <c r="AB412" s="210">
        <v>0</v>
      </c>
      <c r="AC412" s="204">
        <v>42005</v>
      </c>
      <c r="AD412" s="210"/>
      <c r="AE412" s="210" t="s">
        <v>3775</v>
      </c>
      <c r="AF412" s="210" t="s">
        <v>3776</v>
      </c>
      <c r="AG412" s="210" t="s">
        <v>3777</v>
      </c>
      <c r="AH412" s="210">
        <v>0</v>
      </c>
    </row>
    <row r="413" spans="1:34">
      <c r="A413" s="129"/>
      <c r="B413" s="210" t="s">
        <v>109</v>
      </c>
      <c r="C413" s="210" t="s">
        <v>3696</v>
      </c>
      <c r="D413" s="210" t="s">
        <v>3767</v>
      </c>
      <c r="E413" s="210" t="s">
        <v>1776</v>
      </c>
      <c r="F413" s="210" t="s">
        <v>1038</v>
      </c>
      <c r="G413" s="210" t="s">
        <v>3768</v>
      </c>
      <c r="H413" s="210" t="s">
        <v>3769</v>
      </c>
      <c r="I413" s="210" t="s">
        <v>3770</v>
      </c>
      <c r="J413" s="210" t="s">
        <v>3771</v>
      </c>
      <c r="K413" s="210" t="s">
        <v>109</v>
      </c>
      <c r="L413" s="210" t="s">
        <v>3778</v>
      </c>
      <c r="M413" s="210" t="s">
        <v>1091</v>
      </c>
      <c r="N413" s="210" t="str">
        <f t="shared" si="6"/>
        <v>LFLmpBlst-T8-96in-59w+El-IS-RLO(49w)</v>
      </c>
      <c r="O413" s="210" t="s">
        <v>109</v>
      </c>
      <c r="P413" s="210" t="s">
        <v>109</v>
      </c>
      <c r="Q413" s="210" t="s">
        <v>109</v>
      </c>
      <c r="R413" s="210" t="s">
        <v>109</v>
      </c>
      <c r="S413" s="210" t="s">
        <v>3772</v>
      </c>
      <c r="T413" s="210"/>
      <c r="U413" s="210"/>
      <c r="V413" s="210">
        <f>VLOOKUP(C413,LF_LmpBlst!$A$8:$BF$736,58,FALSE)</f>
        <v>25.08</v>
      </c>
      <c r="W413" s="210"/>
      <c r="X413" s="210"/>
      <c r="Y413" s="210" t="s">
        <v>3773</v>
      </c>
      <c r="Z413" s="210" t="s">
        <v>3779</v>
      </c>
      <c r="AA413" s="210" t="s">
        <v>109</v>
      </c>
      <c r="AB413" s="210">
        <v>0</v>
      </c>
      <c r="AC413" s="204">
        <v>42005</v>
      </c>
      <c r="AD413" s="210"/>
      <c r="AE413" s="210" t="s">
        <v>3775</v>
      </c>
      <c r="AF413" s="210" t="s">
        <v>3776</v>
      </c>
      <c r="AG413" s="210" t="s">
        <v>3777</v>
      </c>
      <c r="AH413" s="210">
        <v>0</v>
      </c>
    </row>
    <row r="414" spans="1:34">
      <c r="A414" s="129"/>
      <c r="B414" s="210" t="s">
        <v>109</v>
      </c>
      <c r="C414" s="210" t="s">
        <v>3699</v>
      </c>
      <c r="D414" s="210" t="s">
        <v>3767</v>
      </c>
      <c r="E414" s="210" t="s">
        <v>1776</v>
      </c>
      <c r="F414" s="210" t="s">
        <v>1038</v>
      </c>
      <c r="G414" s="210" t="s">
        <v>3768</v>
      </c>
      <c r="H414" s="210" t="s">
        <v>3769</v>
      </c>
      <c r="I414" s="210" t="s">
        <v>3770</v>
      </c>
      <c r="J414" s="210" t="s">
        <v>3771</v>
      </c>
      <c r="K414" s="210" t="s">
        <v>109</v>
      </c>
      <c r="L414" s="210" t="s">
        <v>3778</v>
      </c>
      <c r="M414" s="210" t="s">
        <v>1091</v>
      </c>
      <c r="N414" s="210" t="str">
        <f t="shared" si="6"/>
        <v>LFLmpBlst-T8-96in-59w+El-IS-RLO(57w)</v>
      </c>
      <c r="O414" s="210" t="s">
        <v>109</v>
      </c>
      <c r="P414" s="210" t="s">
        <v>109</v>
      </c>
      <c r="Q414" s="210" t="s">
        <v>109</v>
      </c>
      <c r="R414" s="210" t="s">
        <v>109</v>
      </c>
      <c r="S414" s="210" t="s">
        <v>3772</v>
      </c>
      <c r="T414" s="210"/>
      <c r="U414" s="210"/>
      <c r="V414" s="210">
        <f>VLOOKUP(C414,LF_LmpBlst!$A$8:$BF$736,58,FALSE)</f>
        <v>30.97</v>
      </c>
      <c r="W414" s="210"/>
      <c r="X414" s="210"/>
      <c r="Y414" s="210" t="s">
        <v>3773</v>
      </c>
      <c r="Z414" s="210" t="s">
        <v>3779</v>
      </c>
      <c r="AA414" s="210" t="s">
        <v>109</v>
      </c>
      <c r="AB414" s="210">
        <v>0</v>
      </c>
      <c r="AC414" s="204">
        <v>42005</v>
      </c>
      <c r="AD414" s="210"/>
      <c r="AE414" s="210" t="s">
        <v>3775</v>
      </c>
      <c r="AF414" s="210" t="s">
        <v>3776</v>
      </c>
      <c r="AG414" s="210" t="s">
        <v>3777</v>
      </c>
      <c r="AH414" s="210">
        <v>0</v>
      </c>
    </row>
    <row r="415" spans="1:34">
      <c r="A415" s="129"/>
      <c r="B415" s="210" t="s">
        <v>109</v>
      </c>
      <c r="C415" s="210" t="s">
        <v>3702</v>
      </c>
      <c r="D415" s="210" t="s">
        <v>3767</v>
      </c>
      <c r="E415" s="210" t="s">
        <v>1776</v>
      </c>
      <c r="F415" s="210" t="s">
        <v>1038</v>
      </c>
      <c r="G415" s="210" t="s">
        <v>3768</v>
      </c>
      <c r="H415" s="210" t="s">
        <v>3769</v>
      </c>
      <c r="I415" s="210" t="s">
        <v>3770</v>
      </c>
      <c r="J415" s="210" t="s">
        <v>3771</v>
      </c>
      <c r="K415" s="210" t="s">
        <v>109</v>
      </c>
      <c r="L415" s="210" t="s">
        <v>3778</v>
      </c>
      <c r="M415" s="210" t="s">
        <v>1091</v>
      </c>
      <c r="N415" s="210" t="str">
        <f t="shared" si="6"/>
        <v>LFLmpBlst-T8-96in-59w+El-IS-RLO(600w)</v>
      </c>
      <c r="O415" s="210" t="s">
        <v>109</v>
      </c>
      <c r="P415" s="210" t="s">
        <v>109</v>
      </c>
      <c r="Q415" s="210" t="s">
        <v>109</v>
      </c>
      <c r="R415" s="210" t="s">
        <v>109</v>
      </c>
      <c r="S415" s="210" t="s">
        <v>3772</v>
      </c>
      <c r="T415" s="210"/>
      <c r="U415" s="210"/>
      <c r="V415" s="210">
        <f>VLOOKUP(C415,LF_LmpBlst!$A$8:$BF$736,58,FALSE)</f>
        <v>227.23</v>
      </c>
      <c r="W415" s="210"/>
      <c r="X415" s="210"/>
      <c r="Y415" s="210" t="s">
        <v>3773</v>
      </c>
      <c r="Z415" s="210" t="s">
        <v>3779</v>
      </c>
      <c r="AA415" s="210" t="s">
        <v>109</v>
      </c>
      <c r="AB415" s="210">
        <v>0</v>
      </c>
      <c r="AC415" s="204">
        <v>42005</v>
      </c>
      <c r="AD415" s="210"/>
      <c r="AE415" s="210" t="s">
        <v>3775</v>
      </c>
      <c r="AF415" s="210" t="s">
        <v>3776</v>
      </c>
      <c r="AG415" s="210" t="s">
        <v>3777</v>
      </c>
      <c r="AH415" s="210">
        <v>0</v>
      </c>
    </row>
    <row r="416" spans="1:34">
      <c r="A416" s="129"/>
      <c r="B416" s="210" t="s">
        <v>109</v>
      </c>
      <c r="C416" s="210" t="s">
        <v>3704</v>
      </c>
      <c r="D416" s="210" t="s">
        <v>3767</v>
      </c>
      <c r="E416" s="210" t="s">
        <v>1776</v>
      </c>
      <c r="F416" s="210" t="s">
        <v>1038</v>
      </c>
      <c r="G416" s="210" t="s">
        <v>3768</v>
      </c>
      <c r="H416" s="210" t="s">
        <v>3769</v>
      </c>
      <c r="I416" s="210" t="s">
        <v>3770</v>
      </c>
      <c r="J416" s="210" t="s">
        <v>3771</v>
      </c>
      <c r="K416" s="210" t="s">
        <v>109</v>
      </c>
      <c r="L416" s="210" t="s">
        <v>3778</v>
      </c>
      <c r="M416" s="210" t="s">
        <v>1091</v>
      </c>
      <c r="N416" s="210" t="str">
        <f t="shared" si="6"/>
        <v>LFLmpBlst-T8-96in-59w+El-IS-RLO(98w)</v>
      </c>
      <c r="O416" s="210" t="s">
        <v>109</v>
      </c>
      <c r="P416" s="210" t="s">
        <v>109</v>
      </c>
      <c r="Q416" s="210" t="s">
        <v>109</v>
      </c>
      <c r="R416" s="210" t="s">
        <v>109</v>
      </c>
      <c r="S416" s="210" t="s">
        <v>3772</v>
      </c>
      <c r="T416" s="210"/>
      <c r="U416" s="210"/>
      <c r="V416" s="210">
        <f>VLOOKUP(C416,LF_LmpBlst!$A$8:$BF$736,58,FALSE)</f>
        <v>50.16</v>
      </c>
      <c r="W416" s="210"/>
      <c r="X416" s="210"/>
      <c r="Y416" s="210" t="s">
        <v>3773</v>
      </c>
      <c r="Z416" s="210" t="s">
        <v>3779</v>
      </c>
      <c r="AA416" s="210" t="s">
        <v>109</v>
      </c>
      <c r="AB416" s="210">
        <v>0</v>
      </c>
      <c r="AC416" s="204">
        <v>42005</v>
      </c>
      <c r="AD416" s="210"/>
      <c r="AE416" s="210" t="s">
        <v>3775</v>
      </c>
      <c r="AF416" s="210" t="s">
        <v>3776</v>
      </c>
      <c r="AG416" s="210" t="s">
        <v>3777</v>
      </c>
      <c r="AH416" s="210">
        <v>0</v>
      </c>
    </row>
    <row r="417" spans="1:34">
      <c r="A417" s="129"/>
      <c r="B417" s="210" t="s">
        <v>109</v>
      </c>
      <c r="C417" s="210" t="s">
        <v>3707</v>
      </c>
      <c r="D417" s="210" t="s">
        <v>3767</v>
      </c>
      <c r="E417" s="210" t="s">
        <v>1776</v>
      </c>
      <c r="F417" s="210" t="s">
        <v>1038</v>
      </c>
      <c r="G417" s="210" t="s">
        <v>3768</v>
      </c>
      <c r="H417" s="210" t="s">
        <v>3769</v>
      </c>
      <c r="I417" s="210" t="s">
        <v>3770</v>
      </c>
      <c r="J417" s="210" t="s">
        <v>3771</v>
      </c>
      <c r="K417" s="210" t="s">
        <v>109</v>
      </c>
      <c r="L417" s="210" t="s">
        <v>3778</v>
      </c>
      <c r="M417" s="210" t="s">
        <v>1091</v>
      </c>
      <c r="N417" s="210" t="str">
        <f t="shared" si="6"/>
        <v>LFLmpBlst-T8-96in-59w+El-IS-VHLO(71w)</v>
      </c>
      <c r="O417" s="210" t="s">
        <v>109</v>
      </c>
      <c r="P417" s="210" t="s">
        <v>109</v>
      </c>
      <c r="Q417" s="210" t="s">
        <v>109</v>
      </c>
      <c r="R417" s="210" t="s">
        <v>109</v>
      </c>
      <c r="S417" s="210" t="s">
        <v>3772</v>
      </c>
      <c r="T417" s="210"/>
      <c r="U417" s="210"/>
      <c r="V417" s="210">
        <f>VLOOKUP(C417,LF_LmpBlst!$A$8:$BF$736,58,FALSE)</f>
        <v>30.97</v>
      </c>
      <c r="W417" s="210"/>
      <c r="X417" s="210"/>
      <c r="Y417" s="210" t="s">
        <v>3773</v>
      </c>
      <c r="Z417" s="210" t="s">
        <v>3779</v>
      </c>
      <c r="AA417" s="210" t="s">
        <v>109</v>
      </c>
      <c r="AB417" s="210">
        <v>0</v>
      </c>
      <c r="AC417" s="204">
        <v>42005</v>
      </c>
      <c r="AD417" s="210"/>
      <c r="AE417" s="210" t="s">
        <v>3775</v>
      </c>
      <c r="AF417" s="210" t="s">
        <v>3776</v>
      </c>
      <c r="AG417" s="210" t="s">
        <v>3777</v>
      </c>
      <c r="AH417" s="210">
        <v>0</v>
      </c>
    </row>
    <row r="418" spans="1:34">
      <c r="A418" s="129"/>
      <c r="B418" s="210" t="s">
        <v>109</v>
      </c>
      <c r="C418" s="210" t="s">
        <v>3710</v>
      </c>
      <c r="D418" s="210" t="s">
        <v>3767</v>
      </c>
      <c r="E418" s="210" t="s">
        <v>1776</v>
      </c>
      <c r="F418" s="210" t="s">
        <v>1038</v>
      </c>
      <c r="G418" s="210" t="s">
        <v>3768</v>
      </c>
      <c r="H418" s="210" t="s">
        <v>3769</v>
      </c>
      <c r="I418" s="210" t="s">
        <v>3770</v>
      </c>
      <c r="J418" s="210" t="s">
        <v>3771</v>
      </c>
      <c r="K418" s="210" t="s">
        <v>109</v>
      </c>
      <c r="L418" s="210" t="s">
        <v>3778</v>
      </c>
      <c r="M418" s="210" t="s">
        <v>1091</v>
      </c>
      <c r="N418" s="210" t="str">
        <f t="shared" si="6"/>
        <v>LFLmpBlst-T8-96in-86w+El-IS-NLO(160w)</v>
      </c>
      <c r="O418" s="210" t="s">
        <v>109</v>
      </c>
      <c r="P418" s="210" t="s">
        <v>109</v>
      </c>
      <c r="Q418" s="210" t="s">
        <v>109</v>
      </c>
      <c r="R418" s="210" t="s">
        <v>109</v>
      </c>
      <c r="S418" s="210" t="s">
        <v>3772</v>
      </c>
      <c r="T418" s="210"/>
      <c r="U418" s="210"/>
      <c r="V418" s="210">
        <f>VLOOKUP(C418,LF_LmpBlst!$A$8:$BF$736,58,FALSE)</f>
        <v>84.97</v>
      </c>
      <c r="W418" s="210"/>
      <c r="X418" s="210"/>
      <c r="Y418" s="210" t="s">
        <v>3773</v>
      </c>
      <c r="Z418" s="210" t="s">
        <v>3779</v>
      </c>
      <c r="AA418" s="210" t="s">
        <v>109</v>
      </c>
      <c r="AB418" s="210">
        <v>0</v>
      </c>
      <c r="AC418" s="204">
        <v>42005</v>
      </c>
      <c r="AD418" s="210"/>
      <c r="AE418" s="210" t="s">
        <v>3775</v>
      </c>
      <c r="AF418" s="210" t="s">
        <v>3776</v>
      </c>
      <c r="AG418" s="210" t="s">
        <v>3777</v>
      </c>
      <c r="AH418" s="210">
        <v>0</v>
      </c>
    </row>
    <row r="419" spans="1:34">
      <c r="A419" s="129"/>
      <c r="B419" s="210" t="s">
        <v>109</v>
      </c>
      <c r="C419" s="210" t="s">
        <v>3713</v>
      </c>
      <c r="D419" s="210" t="s">
        <v>3767</v>
      </c>
      <c r="E419" s="210" t="s">
        <v>1776</v>
      </c>
      <c r="F419" s="210" t="s">
        <v>1038</v>
      </c>
      <c r="G419" s="210" t="s">
        <v>3768</v>
      </c>
      <c r="H419" s="210" t="s">
        <v>3769</v>
      </c>
      <c r="I419" s="210" t="s">
        <v>3770</v>
      </c>
      <c r="J419" s="210" t="s">
        <v>3771</v>
      </c>
      <c r="K419" s="210" t="s">
        <v>109</v>
      </c>
      <c r="L419" s="210" t="s">
        <v>3778</v>
      </c>
      <c r="M419" s="210" t="s">
        <v>1091</v>
      </c>
      <c r="N419" s="210" t="str">
        <f t="shared" si="6"/>
        <v>LFLmpBlst-T8-96in-86w+El-IS-NLO(320w)</v>
      </c>
      <c r="O419" s="210" t="s">
        <v>109</v>
      </c>
      <c r="P419" s="210" t="s">
        <v>109</v>
      </c>
      <c r="Q419" s="210" t="s">
        <v>109</v>
      </c>
      <c r="R419" s="210" t="s">
        <v>109</v>
      </c>
      <c r="S419" s="210" t="s">
        <v>3772</v>
      </c>
      <c r="T419" s="210"/>
      <c r="U419" s="210"/>
      <c r="V419" s="210">
        <f>VLOOKUP(C419,LF_LmpBlst!$A$8:$BF$736,58,FALSE)</f>
        <v>169.94</v>
      </c>
      <c r="W419" s="210"/>
      <c r="X419" s="210"/>
      <c r="Y419" s="210" t="s">
        <v>3773</v>
      </c>
      <c r="Z419" s="210" t="s">
        <v>3779</v>
      </c>
      <c r="AA419" s="210" t="s">
        <v>109</v>
      </c>
      <c r="AB419" s="210">
        <v>0</v>
      </c>
      <c r="AC419" s="204">
        <v>42005</v>
      </c>
      <c r="AD419" s="210"/>
      <c r="AE419" s="210" t="s">
        <v>3775</v>
      </c>
      <c r="AF419" s="210" t="s">
        <v>3776</v>
      </c>
      <c r="AG419" s="210" t="s">
        <v>3777</v>
      </c>
      <c r="AH419" s="210">
        <v>0</v>
      </c>
    </row>
    <row r="420" spans="1:34">
      <c r="A420" s="129"/>
      <c r="B420" s="210" t="s">
        <v>109</v>
      </c>
      <c r="C420" s="210" t="s">
        <v>3716</v>
      </c>
      <c r="D420" s="210" t="s">
        <v>3767</v>
      </c>
      <c r="E420" s="210" t="s">
        <v>1776</v>
      </c>
      <c r="F420" s="210" t="s">
        <v>1038</v>
      </c>
      <c r="G420" s="210" t="s">
        <v>3768</v>
      </c>
      <c r="H420" s="210" t="s">
        <v>3769</v>
      </c>
      <c r="I420" s="210" t="s">
        <v>3770</v>
      </c>
      <c r="J420" s="210" t="s">
        <v>3771</v>
      </c>
      <c r="K420" s="210" t="s">
        <v>109</v>
      </c>
      <c r="L420" s="210" t="s">
        <v>3778</v>
      </c>
      <c r="M420" s="210" t="s">
        <v>1091</v>
      </c>
      <c r="N420" s="210" t="str">
        <f t="shared" si="6"/>
        <v>LFLmpBlst-T8-96in-86w+El-IS-NLO(80w)</v>
      </c>
      <c r="O420" s="210" t="s">
        <v>109</v>
      </c>
      <c r="P420" s="210" t="s">
        <v>109</v>
      </c>
      <c r="Q420" s="210" t="s">
        <v>109</v>
      </c>
      <c r="R420" s="210" t="s">
        <v>109</v>
      </c>
      <c r="S420" s="210" t="s">
        <v>3772</v>
      </c>
      <c r="T420" s="210"/>
      <c r="U420" s="210"/>
      <c r="V420" s="210">
        <f>VLOOKUP(C420,LF_LmpBlst!$A$8:$BF$736,58,FALSE)</f>
        <v>42.49</v>
      </c>
      <c r="W420" s="210"/>
      <c r="X420" s="210"/>
      <c r="Y420" s="210" t="s">
        <v>3773</v>
      </c>
      <c r="Z420" s="210" t="s">
        <v>3779</v>
      </c>
      <c r="AA420" s="210" t="s">
        <v>109</v>
      </c>
      <c r="AB420" s="210">
        <v>0</v>
      </c>
      <c r="AC420" s="204">
        <v>42005</v>
      </c>
      <c r="AD420" s="210"/>
      <c r="AE420" s="210" t="s">
        <v>3775</v>
      </c>
      <c r="AF420" s="210" t="s">
        <v>3776</v>
      </c>
      <c r="AG420" s="210" t="s">
        <v>3777</v>
      </c>
      <c r="AH420" s="210">
        <v>0</v>
      </c>
    </row>
    <row r="421" spans="1:34">
      <c r="A421" s="129"/>
      <c r="B421" s="210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0"/>
      <c r="AB421" s="210"/>
      <c r="AC421" s="210"/>
      <c r="AD421" s="210"/>
      <c r="AE421" s="210"/>
      <c r="AF421" s="210"/>
      <c r="AG421" s="210"/>
      <c r="AH421" s="210"/>
    </row>
    <row r="422" spans="1:34">
      <c r="A422" s="129"/>
      <c r="B422" s="210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  <c r="AC422" s="210"/>
      <c r="AD422" s="210"/>
      <c r="AE422" s="210"/>
      <c r="AF422" s="210"/>
      <c r="AG422" s="210"/>
      <c r="AH422" s="210"/>
    </row>
    <row r="423" spans="1:34">
      <c r="A423" s="129"/>
      <c r="B423" s="210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  <c r="AC423" s="210"/>
      <c r="AD423" s="210"/>
      <c r="AE423" s="210"/>
      <c r="AF423" s="210"/>
      <c r="AG423" s="210"/>
      <c r="AH423" s="210"/>
    </row>
    <row r="424" spans="1:34">
      <c r="A424" s="129"/>
      <c r="B424" s="210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0"/>
      <c r="AD424" s="210"/>
      <c r="AE424" s="210"/>
      <c r="AF424" s="210"/>
      <c r="AG424" s="210"/>
      <c r="AH424" s="210"/>
    </row>
    <row r="425" spans="1:34">
      <c r="A425" s="129"/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  <c r="AC425" s="210"/>
      <c r="AD425" s="210"/>
      <c r="AE425" s="210"/>
      <c r="AF425" s="210"/>
      <c r="AG425" s="210"/>
      <c r="AH425" s="210"/>
    </row>
    <row r="426" spans="1:34">
      <c r="A426" s="129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  <c r="AD426" s="210"/>
      <c r="AE426" s="210"/>
      <c r="AF426" s="210"/>
      <c r="AG426" s="210"/>
      <c r="AH426" s="210"/>
    </row>
    <row r="427" spans="1:34">
      <c r="A427" s="129"/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0"/>
      <c r="AE427" s="210"/>
      <c r="AF427" s="210"/>
      <c r="AG427" s="210"/>
      <c r="AH427" s="210"/>
    </row>
    <row r="428" spans="1:34">
      <c r="A428" s="129"/>
      <c r="B428" s="210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  <c r="AC428" s="210"/>
      <c r="AD428" s="210"/>
      <c r="AE428" s="210"/>
      <c r="AF428" s="210"/>
      <c r="AG428" s="210"/>
      <c r="AH428" s="210"/>
    </row>
    <row r="429" spans="1:34">
      <c r="A429" s="129"/>
      <c r="B429" s="210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  <c r="AC429" s="210"/>
      <c r="AD429" s="210"/>
      <c r="AE429" s="210"/>
      <c r="AF429" s="210"/>
      <c r="AG429" s="210"/>
      <c r="AH429" s="210"/>
    </row>
    <row r="430" spans="1:34">
      <c r="A430" s="129"/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0"/>
      <c r="AD430" s="210"/>
      <c r="AE430" s="210"/>
      <c r="AF430" s="210"/>
      <c r="AG430" s="210"/>
      <c r="AH430" s="210"/>
    </row>
    <row r="431" spans="1:34">
      <c r="A431" s="129"/>
      <c r="B431" s="210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  <c r="AC431" s="210"/>
      <c r="AD431" s="210"/>
      <c r="AE431" s="210"/>
      <c r="AF431" s="210"/>
      <c r="AG431" s="210"/>
      <c r="AH431" s="210"/>
    </row>
    <row r="432" spans="1:34">
      <c r="A432" s="129"/>
      <c r="B432" s="210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0"/>
      <c r="AB432" s="210"/>
      <c r="AC432" s="210"/>
      <c r="AD432" s="210"/>
      <c r="AE432" s="210"/>
      <c r="AF432" s="210"/>
      <c r="AG432" s="210"/>
      <c r="AH432" s="210"/>
    </row>
    <row r="433" spans="1:1">
      <c r="A433" s="129"/>
    </row>
    <row r="434" spans="1:1">
      <c r="A434" s="129"/>
    </row>
    <row r="435" spans="1:1">
      <c r="A435" s="129"/>
    </row>
    <row r="436" spans="1:1">
      <c r="A436" s="129"/>
    </row>
    <row r="437" spans="1:1">
      <c r="A437" s="129"/>
    </row>
    <row r="438" spans="1:1">
      <c r="A438" s="129"/>
    </row>
    <row r="439" spans="1:1">
      <c r="A439" s="129"/>
    </row>
    <row r="440" spans="1:1">
      <c r="A440" s="129"/>
    </row>
    <row r="441" spans="1:1">
      <c r="A441" s="129"/>
    </row>
    <row r="442" spans="1:1">
      <c r="A442" s="129"/>
    </row>
    <row r="443" spans="1:1">
      <c r="A443" s="129"/>
    </row>
    <row r="444" spans="1:1">
      <c r="A444" s="129"/>
    </row>
    <row r="445" spans="1:1">
      <c r="A445" s="129"/>
    </row>
    <row r="446" spans="1:1">
      <c r="A446" s="129"/>
    </row>
    <row r="447" spans="1:1">
      <c r="A447" s="129"/>
    </row>
    <row r="448" spans="1:1">
      <c r="A448" s="129"/>
    </row>
    <row r="449" spans="1:1">
      <c r="A449" s="129"/>
    </row>
    <row r="450" spans="1:1">
      <c r="A450" s="129"/>
    </row>
    <row r="451" spans="1:1">
      <c r="A451" s="129"/>
    </row>
    <row r="452" spans="1:1">
      <c r="A452" s="129"/>
    </row>
    <row r="453" spans="1:1">
      <c r="A453" s="129"/>
    </row>
    <row r="454" spans="1:1">
      <c r="A454" s="129"/>
    </row>
    <row r="455" spans="1:1">
      <c r="A455" s="129"/>
    </row>
    <row r="456" spans="1:1">
      <c r="A456" s="129"/>
    </row>
    <row r="457" spans="1:1">
      <c r="A457" s="129"/>
    </row>
    <row r="458" spans="1:1">
      <c r="A458" s="129"/>
    </row>
    <row r="459" spans="1:1">
      <c r="A459" s="129"/>
    </row>
    <row r="460" spans="1:1">
      <c r="A460" s="129"/>
    </row>
    <row r="461" spans="1:1">
      <c r="A461" s="129"/>
    </row>
    <row r="462" spans="1:1">
      <c r="A462" s="129"/>
    </row>
    <row r="463" spans="1:1">
      <c r="A463" s="129"/>
    </row>
    <row r="464" spans="1:1">
      <c r="A464" s="129"/>
    </row>
    <row r="465" spans="1:1">
      <c r="A465" s="129"/>
    </row>
    <row r="466" spans="1:1">
      <c r="A466" s="129"/>
    </row>
    <row r="467" spans="1:1">
      <c r="A467" s="129"/>
    </row>
    <row r="468" spans="1:1">
      <c r="A468" s="129"/>
    </row>
    <row r="469" spans="1:1">
      <c r="A469" s="129"/>
    </row>
    <row r="470" spans="1:1">
      <c r="A470" s="129"/>
    </row>
    <row r="471" spans="1:1">
      <c r="A471" s="129"/>
    </row>
    <row r="472" spans="1:1">
      <c r="A472" s="129"/>
    </row>
    <row r="473" spans="1:1">
      <c r="A473" s="129"/>
    </row>
    <row r="474" spans="1:1">
      <c r="A474" s="129"/>
    </row>
    <row r="475" spans="1:1">
      <c r="A475" s="129"/>
    </row>
    <row r="476" spans="1:1">
      <c r="A476" s="129"/>
    </row>
    <row r="477" spans="1:1">
      <c r="A477" s="129"/>
    </row>
    <row r="478" spans="1:1">
      <c r="A478" s="129"/>
    </row>
    <row r="479" spans="1:1">
      <c r="A479" s="129"/>
    </row>
    <row r="480" spans="1:1">
      <c r="A480" s="129"/>
    </row>
    <row r="481" spans="1:1">
      <c r="A481" s="129"/>
    </row>
    <row r="482" spans="1:1">
      <c r="A482" s="129"/>
    </row>
    <row r="483" spans="1:1">
      <c r="A483" s="129"/>
    </row>
    <row r="484" spans="1:1">
      <c r="A484" s="129"/>
    </row>
    <row r="485" spans="1:1">
      <c r="A485" s="129"/>
    </row>
    <row r="486" spans="1:1">
      <c r="A486" s="129"/>
    </row>
    <row r="487" spans="1:1">
      <c r="A487" s="129"/>
    </row>
    <row r="488" spans="1:1">
      <c r="A488" s="129"/>
    </row>
    <row r="489" spans="1:1">
      <c r="A489" s="129"/>
    </row>
    <row r="490" spans="1:1">
      <c r="A490" s="129"/>
    </row>
    <row r="491" spans="1:1">
      <c r="A491" s="129"/>
    </row>
    <row r="492" spans="1:1">
      <c r="A492" s="129"/>
    </row>
    <row r="493" spans="1:1">
      <c r="A493" s="129"/>
    </row>
    <row r="494" spans="1:1">
      <c r="A494" s="129"/>
    </row>
    <row r="495" spans="1:1">
      <c r="A495" s="129"/>
    </row>
    <row r="496" spans="1:1">
      <c r="A496" s="129"/>
    </row>
    <row r="497" spans="1:1">
      <c r="A497" s="129"/>
    </row>
    <row r="498" spans="1:1">
      <c r="A498" s="129"/>
    </row>
    <row r="499" spans="1:1">
      <c r="A499" s="129"/>
    </row>
    <row r="500" spans="1:1">
      <c r="A500" s="129"/>
    </row>
    <row r="501" spans="1:1">
      <c r="A501" s="129"/>
    </row>
    <row r="502" spans="1:1">
      <c r="A502" s="129"/>
    </row>
    <row r="503" spans="1:1">
      <c r="A503" s="129"/>
    </row>
    <row r="504" spans="1:1">
      <c r="A504" s="129"/>
    </row>
    <row r="505" spans="1:1">
      <c r="A505" s="129"/>
    </row>
    <row r="506" spans="1:1">
      <c r="A506" s="129"/>
    </row>
    <row r="507" spans="1:1">
      <c r="A507" s="129"/>
    </row>
    <row r="508" spans="1:1">
      <c r="A508" s="129"/>
    </row>
    <row r="509" spans="1:1">
      <c r="A509" s="129"/>
    </row>
    <row r="510" spans="1:1">
      <c r="A510" s="129"/>
    </row>
    <row r="511" spans="1:1">
      <c r="A511" s="129"/>
    </row>
    <row r="512" spans="1:1">
      <c r="A512" s="129"/>
    </row>
    <row r="513" spans="1:1">
      <c r="A513" s="129"/>
    </row>
    <row r="514" spans="1:1">
      <c r="A514" s="129"/>
    </row>
    <row r="515" spans="1:1">
      <c r="A515" s="129"/>
    </row>
    <row r="516" spans="1:1">
      <c r="A516" s="129"/>
    </row>
    <row r="517" spans="1:1">
      <c r="A517" s="129"/>
    </row>
    <row r="518" spans="1:1">
      <c r="A518" s="129"/>
    </row>
    <row r="519" spans="1:1">
      <c r="A519" s="129"/>
    </row>
    <row r="520" spans="1:1">
      <c r="A520" s="129"/>
    </row>
    <row r="521" spans="1:1">
      <c r="A521" s="129"/>
    </row>
    <row r="522" spans="1:1">
      <c r="A522" s="129"/>
    </row>
    <row r="523" spans="1:1">
      <c r="A523" s="129"/>
    </row>
    <row r="524" spans="1:1">
      <c r="A524" s="129"/>
    </row>
    <row r="525" spans="1:1">
      <c r="A525" s="129"/>
    </row>
    <row r="526" spans="1:1">
      <c r="A526" s="129"/>
    </row>
    <row r="527" spans="1:1">
      <c r="A527" s="129"/>
    </row>
    <row r="528" spans="1:1">
      <c r="A528" s="129"/>
    </row>
    <row r="529" spans="1:1">
      <c r="A529" s="129"/>
    </row>
    <row r="530" spans="1:1">
      <c r="A530" s="129"/>
    </row>
    <row r="531" spans="1:1">
      <c r="A531" s="129"/>
    </row>
    <row r="532" spans="1:1">
      <c r="A532" s="129"/>
    </row>
    <row r="533" spans="1:1">
      <c r="A533" s="129"/>
    </row>
    <row r="534" spans="1:1">
      <c r="A534" s="129"/>
    </row>
    <row r="535" spans="1:1">
      <c r="A535" s="129"/>
    </row>
    <row r="536" spans="1:1">
      <c r="A536" s="129"/>
    </row>
    <row r="537" spans="1:1">
      <c r="A537" s="129"/>
    </row>
    <row r="538" spans="1:1">
      <c r="A538" s="129"/>
    </row>
    <row r="539" spans="1:1">
      <c r="A539" s="129"/>
    </row>
    <row r="540" spans="1:1">
      <c r="A540" s="129"/>
    </row>
    <row r="541" spans="1:1">
      <c r="A541" s="129"/>
    </row>
    <row r="542" spans="1:1">
      <c r="A542" s="129"/>
    </row>
    <row r="543" spans="1:1">
      <c r="A543" s="129"/>
    </row>
    <row r="544" spans="1:1">
      <c r="A544" s="129"/>
    </row>
    <row r="545" spans="1:1">
      <c r="A545" s="129"/>
    </row>
    <row r="546" spans="1:1">
      <c r="A546" s="129"/>
    </row>
    <row r="547" spans="1:1">
      <c r="A547" s="129"/>
    </row>
    <row r="548" spans="1:1">
      <c r="A548" s="129"/>
    </row>
    <row r="549" spans="1:1">
      <c r="A549" s="129"/>
    </row>
    <row r="550" spans="1:1">
      <c r="A550" s="129"/>
    </row>
    <row r="551" spans="1:1">
      <c r="A551" s="129"/>
    </row>
    <row r="552" spans="1:1">
      <c r="A552" s="129"/>
    </row>
    <row r="553" spans="1:1">
      <c r="A553" s="129"/>
    </row>
    <row r="554" spans="1:1">
      <c r="A554" s="129"/>
    </row>
    <row r="555" spans="1:1">
      <c r="A555" s="129"/>
    </row>
    <row r="556" spans="1:1">
      <c r="A556" s="129"/>
    </row>
    <row r="557" spans="1:1">
      <c r="A557" s="129"/>
    </row>
    <row r="558" spans="1:1">
      <c r="A558" s="129"/>
    </row>
    <row r="559" spans="1:1">
      <c r="A559" s="129"/>
    </row>
    <row r="560" spans="1:1">
      <c r="A560" s="129"/>
    </row>
    <row r="561" spans="1:1">
      <c r="A561" s="129"/>
    </row>
    <row r="562" spans="1:1">
      <c r="A562" s="129"/>
    </row>
    <row r="563" spans="1:1">
      <c r="A563" s="129"/>
    </row>
    <row r="564" spans="1:1">
      <c r="A564" s="129"/>
    </row>
    <row r="565" spans="1:1">
      <c r="A565" s="129"/>
    </row>
    <row r="566" spans="1:1">
      <c r="A566" s="129"/>
    </row>
    <row r="567" spans="1:1">
      <c r="A567" s="129"/>
    </row>
    <row r="568" spans="1:1">
      <c r="A568" s="129"/>
    </row>
    <row r="569" spans="1:1">
      <c r="A569" s="129"/>
    </row>
    <row r="570" spans="1:1">
      <c r="A570" s="129"/>
    </row>
    <row r="571" spans="1:1">
      <c r="A571" s="129"/>
    </row>
    <row r="572" spans="1:1">
      <c r="A572" s="129"/>
    </row>
    <row r="573" spans="1:1">
      <c r="A573" s="129"/>
    </row>
    <row r="574" spans="1:1">
      <c r="A574" s="129"/>
    </row>
    <row r="575" spans="1:1">
      <c r="A575" s="129"/>
    </row>
    <row r="576" spans="1:1">
      <c r="A576" s="129"/>
    </row>
    <row r="577" spans="1:1">
      <c r="A577" s="129"/>
    </row>
    <row r="578" spans="1:1">
      <c r="A578" s="129"/>
    </row>
    <row r="579" spans="1:1">
      <c r="A579" s="129"/>
    </row>
    <row r="580" spans="1:1">
      <c r="A580" s="129"/>
    </row>
    <row r="581" spans="1:1">
      <c r="A581" s="129"/>
    </row>
    <row r="582" spans="1:1">
      <c r="A582" s="129"/>
    </row>
    <row r="583" spans="1:1">
      <c r="A583" s="129"/>
    </row>
    <row r="584" spans="1:1">
      <c r="A584" s="129"/>
    </row>
    <row r="585" spans="1:1">
      <c r="A585" s="129"/>
    </row>
    <row r="586" spans="1:1">
      <c r="A586" s="129"/>
    </row>
    <row r="587" spans="1:1">
      <c r="A587" s="129"/>
    </row>
    <row r="588" spans="1:1">
      <c r="A588" s="129"/>
    </row>
    <row r="589" spans="1:1">
      <c r="A589" s="129"/>
    </row>
    <row r="590" spans="1:1">
      <c r="A590" s="129"/>
    </row>
    <row r="591" spans="1:1">
      <c r="A591" s="129"/>
    </row>
    <row r="592" spans="1:1">
      <c r="A592" s="129"/>
    </row>
    <row r="593" spans="1:1">
      <c r="A593" s="129"/>
    </row>
    <row r="594" spans="1:1">
      <c r="A594" s="129"/>
    </row>
    <row r="595" spans="1:1">
      <c r="A595" s="129"/>
    </row>
    <row r="596" spans="1:1">
      <c r="A596" s="129"/>
    </row>
    <row r="597" spans="1:1">
      <c r="A597" s="129"/>
    </row>
    <row r="598" spans="1:1">
      <c r="A598" s="129"/>
    </row>
    <row r="599" spans="1:1">
      <c r="A599" s="129"/>
    </row>
    <row r="600" spans="1:1">
      <c r="A600" s="129"/>
    </row>
    <row r="601" spans="1:1">
      <c r="A601" s="129"/>
    </row>
    <row r="602" spans="1:1">
      <c r="A602" s="129"/>
    </row>
    <row r="603" spans="1:1">
      <c r="A603" s="129"/>
    </row>
    <row r="604" spans="1:1">
      <c r="A604" s="129"/>
    </row>
    <row r="605" spans="1:1">
      <c r="A605" s="129"/>
    </row>
    <row r="606" spans="1:1">
      <c r="A606" s="129"/>
    </row>
    <row r="607" spans="1:1">
      <c r="A607" s="129"/>
    </row>
    <row r="608" spans="1:1">
      <c r="A608" s="129"/>
    </row>
    <row r="609" spans="1:1">
      <c r="A609" s="129"/>
    </row>
    <row r="610" spans="1:1">
      <c r="A610" s="129"/>
    </row>
    <row r="611" spans="1:1">
      <c r="A611" s="129"/>
    </row>
    <row r="612" spans="1:1">
      <c r="A612" s="129"/>
    </row>
    <row r="613" spans="1:1">
      <c r="A613" s="129"/>
    </row>
    <row r="614" spans="1:1">
      <c r="A614" s="129"/>
    </row>
    <row r="615" spans="1:1">
      <c r="A615" s="129"/>
    </row>
    <row r="616" spans="1:1">
      <c r="A616" s="129"/>
    </row>
    <row r="617" spans="1:1">
      <c r="A617" s="129"/>
    </row>
    <row r="618" spans="1:1">
      <c r="A618" s="129"/>
    </row>
    <row r="619" spans="1:1">
      <c r="A619" s="129"/>
    </row>
    <row r="620" spans="1:1">
      <c r="A620" s="129"/>
    </row>
    <row r="621" spans="1:1">
      <c r="A621" s="129"/>
    </row>
    <row r="622" spans="1:1">
      <c r="A622" s="129"/>
    </row>
    <row r="623" spans="1:1">
      <c r="A623" s="129"/>
    </row>
    <row r="624" spans="1:1">
      <c r="A624" s="129"/>
    </row>
    <row r="625" spans="1:1">
      <c r="A625" s="129"/>
    </row>
    <row r="626" spans="1:1">
      <c r="A626" s="129"/>
    </row>
    <row r="627" spans="1:1">
      <c r="A627" s="129"/>
    </row>
    <row r="628" spans="1:1">
      <c r="A628" s="129"/>
    </row>
    <row r="629" spans="1:1">
      <c r="A629" s="129"/>
    </row>
    <row r="630" spans="1:1">
      <c r="A630" s="129"/>
    </row>
    <row r="631" spans="1:1">
      <c r="A631" s="129"/>
    </row>
    <row r="632" spans="1:1">
      <c r="A632" s="129"/>
    </row>
    <row r="633" spans="1:1">
      <c r="A633" s="129"/>
    </row>
    <row r="634" spans="1:1">
      <c r="A634" s="129"/>
    </row>
    <row r="635" spans="1:1">
      <c r="A635" s="129"/>
    </row>
    <row r="636" spans="1:1">
      <c r="A636" s="129"/>
    </row>
    <row r="637" spans="1:1">
      <c r="A637" s="129"/>
    </row>
    <row r="638" spans="1:1">
      <c r="A638" s="129"/>
    </row>
    <row r="639" spans="1:1">
      <c r="A639" s="129"/>
    </row>
    <row r="640" spans="1:1">
      <c r="A640" s="129"/>
    </row>
    <row r="641" spans="1:1">
      <c r="A641" s="129"/>
    </row>
    <row r="642" spans="1:1">
      <c r="A642" s="129"/>
    </row>
    <row r="643" spans="1:1">
      <c r="A643" s="129"/>
    </row>
    <row r="644" spans="1:1">
      <c r="A644" s="129"/>
    </row>
    <row r="645" spans="1:1">
      <c r="A645" s="129"/>
    </row>
    <row r="646" spans="1:1">
      <c r="A646" s="129"/>
    </row>
    <row r="647" spans="1:1">
      <c r="A647" s="129"/>
    </row>
    <row r="648" spans="1:1">
      <c r="A648" s="129"/>
    </row>
    <row r="649" spans="1:1">
      <c r="A649" s="129"/>
    </row>
    <row r="650" spans="1:1">
      <c r="A650" s="129"/>
    </row>
    <row r="651" spans="1:1">
      <c r="A651" s="129"/>
    </row>
    <row r="652" spans="1:1">
      <c r="A652" s="129"/>
    </row>
    <row r="653" spans="1:1">
      <c r="A653" s="129"/>
    </row>
    <row r="654" spans="1:1">
      <c r="A654" s="129"/>
    </row>
    <row r="655" spans="1:1">
      <c r="A655" s="129"/>
    </row>
    <row r="656" spans="1:1">
      <c r="A656" s="129"/>
    </row>
    <row r="657" spans="1:1">
      <c r="A657" s="129"/>
    </row>
    <row r="658" spans="1:1">
      <c r="A658" s="129"/>
    </row>
    <row r="659" spans="1:1">
      <c r="A659" s="129"/>
    </row>
    <row r="660" spans="1:1">
      <c r="A660" s="129"/>
    </row>
    <row r="661" spans="1:1">
      <c r="A661" s="129"/>
    </row>
    <row r="662" spans="1:1">
      <c r="A662" s="129"/>
    </row>
    <row r="663" spans="1:1">
      <c r="A663" s="129"/>
    </row>
    <row r="664" spans="1:1">
      <c r="A664" s="129"/>
    </row>
    <row r="665" spans="1:1">
      <c r="A665" s="129"/>
    </row>
    <row r="666" spans="1:1">
      <c r="A666" s="129"/>
    </row>
    <row r="667" spans="1:1">
      <c r="A667" s="129"/>
    </row>
    <row r="668" spans="1:1">
      <c r="A668" s="129"/>
    </row>
    <row r="669" spans="1:1">
      <c r="A669" s="129"/>
    </row>
    <row r="670" spans="1:1">
      <c r="A670" s="129"/>
    </row>
    <row r="671" spans="1:1">
      <c r="A671" s="129"/>
    </row>
    <row r="672" spans="1:1">
      <c r="A672" s="129"/>
    </row>
    <row r="673" spans="1:1">
      <c r="A673" s="129"/>
    </row>
    <row r="674" spans="1:1">
      <c r="A674" s="129"/>
    </row>
    <row r="675" spans="1:1">
      <c r="A675" s="129"/>
    </row>
    <row r="676" spans="1:1">
      <c r="A676" s="129"/>
    </row>
    <row r="677" spans="1:1">
      <c r="A677" s="129"/>
    </row>
    <row r="678" spans="1:1">
      <c r="A678" s="129"/>
    </row>
    <row r="679" spans="1:1">
      <c r="A679" s="129"/>
    </row>
    <row r="680" spans="1:1">
      <c r="A680" s="129"/>
    </row>
    <row r="681" spans="1:1">
      <c r="A681" s="129"/>
    </row>
    <row r="682" spans="1:1">
      <c r="A682" s="129"/>
    </row>
    <row r="683" spans="1:1">
      <c r="A683" s="129"/>
    </row>
    <row r="684" spans="1:1">
      <c r="A684" s="129"/>
    </row>
    <row r="685" spans="1:1">
      <c r="A685" s="129"/>
    </row>
    <row r="686" spans="1:1">
      <c r="A686" s="129"/>
    </row>
    <row r="687" spans="1:1">
      <c r="A687" s="129"/>
    </row>
    <row r="688" spans="1:1">
      <c r="A688" s="129"/>
    </row>
    <row r="689" spans="1:1">
      <c r="A689" s="129"/>
    </row>
    <row r="690" spans="1:1">
      <c r="A690" s="129"/>
    </row>
    <row r="691" spans="1:1">
      <c r="A691" s="129"/>
    </row>
    <row r="692" spans="1:1">
      <c r="A692" s="129"/>
    </row>
    <row r="693" spans="1:1">
      <c r="A693" s="129"/>
    </row>
    <row r="694" spans="1:1">
      <c r="A694" s="129"/>
    </row>
    <row r="695" spans="1:1">
      <c r="A695" s="129"/>
    </row>
    <row r="696" spans="1:1">
      <c r="A696" s="129"/>
    </row>
    <row r="697" spans="1:1">
      <c r="A697" s="129"/>
    </row>
    <row r="698" spans="1:1">
      <c r="A698" s="129"/>
    </row>
    <row r="699" spans="1:1">
      <c r="A699" s="129"/>
    </row>
    <row r="700" spans="1:1">
      <c r="A700" s="129"/>
    </row>
    <row r="701" spans="1:1">
      <c r="A701" s="129"/>
    </row>
    <row r="702" spans="1:1">
      <c r="A702" s="129"/>
    </row>
    <row r="703" spans="1:1">
      <c r="A703" s="129"/>
    </row>
    <row r="704" spans="1:1">
      <c r="A704" s="129"/>
    </row>
    <row r="705" spans="1:1">
      <c r="A705" s="129"/>
    </row>
    <row r="706" spans="1:1">
      <c r="A706" s="129"/>
    </row>
    <row r="707" spans="1:1">
      <c r="A707" s="129"/>
    </row>
    <row r="708" spans="1:1">
      <c r="A708" s="129"/>
    </row>
    <row r="709" spans="1:1">
      <c r="A709" s="129"/>
    </row>
    <row r="710" spans="1:1">
      <c r="A710" s="129"/>
    </row>
    <row r="711" spans="1:1">
      <c r="A711" s="129"/>
    </row>
    <row r="712" spans="1:1">
      <c r="A712" s="129"/>
    </row>
    <row r="713" spans="1:1">
      <c r="A713" s="129"/>
    </row>
    <row r="714" spans="1:1">
      <c r="A714" s="129"/>
    </row>
    <row r="715" spans="1:1">
      <c r="A715" s="129"/>
    </row>
    <row r="716" spans="1:1">
      <c r="A716" s="129"/>
    </row>
    <row r="717" spans="1:1">
      <c r="A717" s="129"/>
    </row>
    <row r="718" spans="1:1">
      <c r="A718" s="129"/>
    </row>
    <row r="719" spans="1:1">
      <c r="A719" s="129"/>
    </row>
    <row r="720" spans="1:1">
      <c r="A720" s="129"/>
    </row>
    <row r="721" spans="1:1">
      <c r="A721" s="129"/>
    </row>
    <row r="722" spans="1:1">
      <c r="A722" s="129"/>
    </row>
    <row r="723" spans="1:1">
      <c r="A723" s="129"/>
    </row>
    <row r="724" spans="1:1">
      <c r="A724" s="129"/>
    </row>
    <row r="725" spans="1:1">
      <c r="A725" s="129"/>
    </row>
    <row r="726" spans="1:1">
      <c r="A726" s="129"/>
    </row>
    <row r="727" spans="1:1">
      <c r="A727" s="129"/>
    </row>
    <row r="728" spans="1:1">
      <c r="A728" s="129"/>
    </row>
    <row r="729" spans="1:1">
      <c r="A729" s="129"/>
    </row>
    <row r="730" spans="1:1">
      <c r="A730" s="129"/>
    </row>
    <row r="731" spans="1:1">
      <c r="A731" s="129"/>
    </row>
    <row r="732" spans="1:1">
      <c r="A732" s="129"/>
    </row>
    <row r="733" spans="1:1">
      <c r="A733" s="129"/>
    </row>
    <row r="734" spans="1:1">
      <c r="A734" s="129"/>
    </row>
    <row r="735" spans="1:1">
      <c r="A735" s="129"/>
    </row>
    <row r="736" spans="1:1">
      <c r="A736" s="129"/>
    </row>
    <row r="737" spans="1:1">
      <c r="A737" s="129"/>
    </row>
    <row r="738" spans="1:1">
      <c r="A738" s="129"/>
    </row>
    <row r="739" spans="1:1">
      <c r="A739" s="129"/>
    </row>
    <row r="740" spans="1:1">
      <c r="A740" s="129"/>
    </row>
    <row r="741" spans="1:1">
      <c r="A741" s="129"/>
    </row>
    <row r="742" spans="1:1">
      <c r="A742" s="129"/>
    </row>
    <row r="743" spans="1:1">
      <c r="A743" s="129"/>
    </row>
    <row r="744" spans="1:1">
      <c r="A744" s="129"/>
    </row>
    <row r="745" spans="1:1">
      <c r="A745" s="129"/>
    </row>
    <row r="746" spans="1:1">
      <c r="A746" s="129"/>
    </row>
    <row r="747" spans="1:1">
      <c r="A747" s="129"/>
    </row>
    <row r="748" spans="1:1">
      <c r="A748" s="129"/>
    </row>
    <row r="749" spans="1:1">
      <c r="A749" s="129"/>
    </row>
    <row r="750" spans="1:1">
      <c r="A750" s="129"/>
    </row>
    <row r="751" spans="1:1">
      <c r="A751" s="129"/>
    </row>
    <row r="752" spans="1:1">
      <c r="A752" s="129"/>
    </row>
    <row r="753" spans="1:1">
      <c r="A753" s="129"/>
    </row>
    <row r="754" spans="1:1">
      <c r="A754" s="129"/>
    </row>
    <row r="755" spans="1:1">
      <c r="A755" s="129"/>
    </row>
    <row r="756" spans="1:1">
      <c r="A756" s="129"/>
    </row>
    <row r="757" spans="1:1">
      <c r="A757" s="129"/>
    </row>
    <row r="758" spans="1:1">
      <c r="A758" s="129"/>
    </row>
    <row r="759" spans="1:1">
      <c r="A759" s="129"/>
    </row>
    <row r="760" spans="1:1">
      <c r="A760" s="129"/>
    </row>
    <row r="761" spans="1:1">
      <c r="A761" s="129"/>
    </row>
    <row r="762" spans="1:1">
      <c r="A762" s="129"/>
    </row>
    <row r="763" spans="1:1">
      <c r="A763" s="129"/>
    </row>
    <row r="764" spans="1:1">
      <c r="A764" s="129"/>
    </row>
    <row r="765" spans="1:1">
      <c r="A765" s="129"/>
    </row>
    <row r="766" spans="1:1">
      <c r="A766" s="129"/>
    </row>
    <row r="767" spans="1:1">
      <c r="A767" s="129"/>
    </row>
    <row r="768" spans="1:1">
      <c r="A768" s="129"/>
    </row>
    <row r="769" spans="1:1">
      <c r="A769" s="129"/>
    </row>
    <row r="770" spans="1:1">
      <c r="A770" s="129"/>
    </row>
    <row r="771" spans="1:1">
      <c r="A771" s="129"/>
    </row>
    <row r="772" spans="1:1">
      <c r="A772" s="129"/>
    </row>
    <row r="773" spans="1:1">
      <c r="A773" s="129"/>
    </row>
    <row r="774" spans="1:1">
      <c r="A774" s="129"/>
    </row>
    <row r="775" spans="1:1">
      <c r="A775" s="129"/>
    </row>
    <row r="776" spans="1:1">
      <c r="A776" s="129"/>
    </row>
    <row r="777" spans="1:1">
      <c r="A777" s="129"/>
    </row>
    <row r="778" spans="1:1">
      <c r="A778" s="129"/>
    </row>
    <row r="779" spans="1:1">
      <c r="A779" s="129"/>
    </row>
    <row r="780" spans="1:1">
      <c r="A780" s="129"/>
    </row>
    <row r="781" spans="1:1">
      <c r="A781" s="129"/>
    </row>
    <row r="782" spans="1:1">
      <c r="A782" s="129"/>
    </row>
    <row r="783" spans="1:1">
      <c r="A783" s="129"/>
    </row>
    <row r="784" spans="1:1">
      <c r="A784" s="129"/>
    </row>
    <row r="785" spans="1:1">
      <c r="A785" s="129"/>
    </row>
    <row r="786" spans="1:1">
      <c r="A786" s="129"/>
    </row>
    <row r="787" spans="1:1">
      <c r="A787" s="129"/>
    </row>
    <row r="788" spans="1:1">
      <c r="A788" s="129"/>
    </row>
    <row r="789" spans="1:1">
      <c r="A789" s="129"/>
    </row>
    <row r="790" spans="1:1">
      <c r="A790" s="129"/>
    </row>
    <row r="791" spans="1:1">
      <c r="A791" s="129"/>
    </row>
    <row r="792" spans="1:1">
      <c r="A792" s="129"/>
    </row>
    <row r="793" spans="1:1">
      <c r="A793" s="129"/>
    </row>
    <row r="794" spans="1:1">
      <c r="A794" s="129"/>
    </row>
    <row r="795" spans="1:1">
      <c r="A795" s="129"/>
    </row>
    <row r="796" spans="1:1">
      <c r="A796" s="129"/>
    </row>
    <row r="797" spans="1:1">
      <c r="A797" s="129"/>
    </row>
    <row r="798" spans="1:1">
      <c r="A798" s="129"/>
    </row>
    <row r="799" spans="1:1">
      <c r="A799" s="129"/>
    </row>
    <row r="800" spans="1:1">
      <c r="A800" s="129"/>
    </row>
    <row r="801" spans="1:1">
      <c r="A801" s="129"/>
    </row>
    <row r="802" spans="1:1">
      <c r="A802" s="129"/>
    </row>
    <row r="803" spans="1:1">
      <c r="A803" s="129"/>
    </row>
    <row r="804" spans="1:1">
      <c r="A804" s="129"/>
    </row>
    <row r="805" spans="1:1">
      <c r="A805" s="129"/>
    </row>
    <row r="806" spans="1:1">
      <c r="A806" s="129"/>
    </row>
    <row r="807" spans="1:1">
      <c r="A807" s="129"/>
    </row>
    <row r="808" spans="1:1">
      <c r="A808" s="129"/>
    </row>
    <row r="809" spans="1:1">
      <c r="A809" s="129"/>
    </row>
    <row r="810" spans="1:1">
      <c r="A810" s="129"/>
    </row>
    <row r="811" spans="1:1">
      <c r="A811" s="129"/>
    </row>
    <row r="812" spans="1:1">
      <c r="A812" s="129"/>
    </row>
    <row r="813" spans="1:1">
      <c r="A813" s="129"/>
    </row>
    <row r="814" spans="1:1">
      <c r="A814" s="129"/>
    </row>
    <row r="815" spans="1:1">
      <c r="A815" s="129"/>
    </row>
    <row r="816" spans="1:1">
      <c r="A816" s="129"/>
    </row>
    <row r="817" spans="1:1">
      <c r="A817" s="129"/>
    </row>
    <row r="818" spans="1:1">
      <c r="A818" s="129"/>
    </row>
    <row r="819" spans="1:1">
      <c r="A819" s="129"/>
    </row>
    <row r="820" spans="1:1">
      <c r="A820" s="129"/>
    </row>
    <row r="821" spans="1:1">
      <c r="A821" s="129"/>
    </row>
    <row r="822" spans="1:1">
      <c r="A822" s="129"/>
    </row>
    <row r="823" spans="1:1">
      <c r="A823" s="129"/>
    </row>
    <row r="824" spans="1:1">
      <c r="A824" s="129"/>
    </row>
    <row r="825" spans="1:1">
      <c r="A825" s="129"/>
    </row>
    <row r="826" spans="1:1">
      <c r="A826" s="129"/>
    </row>
    <row r="827" spans="1:1">
      <c r="A827" s="129"/>
    </row>
    <row r="828" spans="1:1">
      <c r="A828" s="129"/>
    </row>
    <row r="829" spans="1:1">
      <c r="A829" s="129"/>
    </row>
    <row r="830" spans="1:1">
      <c r="A830" s="129"/>
    </row>
    <row r="831" spans="1:1">
      <c r="A831" s="129"/>
    </row>
    <row r="832" spans="1:1">
      <c r="A832" s="129"/>
    </row>
    <row r="833" spans="1:1">
      <c r="A833" s="129"/>
    </row>
    <row r="834" spans="1:1">
      <c r="A834" s="129"/>
    </row>
    <row r="835" spans="1:1">
      <c r="A835" s="129"/>
    </row>
    <row r="836" spans="1:1">
      <c r="A836" s="129"/>
    </row>
    <row r="837" spans="1:1">
      <c r="A837" s="129"/>
    </row>
    <row r="838" spans="1:1">
      <c r="A838" s="129"/>
    </row>
    <row r="839" spans="1:1">
      <c r="A839" s="129"/>
    </row>
    <row r="840" spans="1:1">
      <c r="A840" s="129"/>
    </row>
    <row r="841" spans="1:1">
      <c r="A841" s="129"/>
    </row>
    <row r="842" spans="1:1">
      <c r="A842" s="129"/>
    </row>
    <row r="843" spans="1:1">
      <c r="A843" s="129"/>
    </row>
    <row r="844" spans="1:1">
      <c r="A844" s="129"/>
    </row>
    <row r="845" spans="1:1">
      <c r="A845" s="129"/>
    </row>
    <row r="846" spans="1:1">
      <c r="A846" s="129"/>
    </row>
    <row r="847" spans="1:1">
      <c r="A847" s="129"/>
    </row>
    <row r="848" spans="1:1">
      <c r="A848" s="129"/>
    </row>
    <row r="849" spans="1:1">
      <c r="A849" s="129"/>
    </row>
    <row r="850" spans="1:1">
      <c r="A850" s="129"/>
    </row>
    <row r="851" spans="1:1">
      <c r="A851" s="129"/>
    </row>
    <row r="852" spans="1:1">
      <c r="A852" s="129"/>
    </row>
    <row r="853" spans="1:1">
      <c r="A853" s="129"/>
    </row>
    <row r="854" spans="1:1">
      <c r="A854" s="129"/>
    </row>
    <row r="855" spans="1:1">
      <c r="A855" s="129"/>
    </row>
    <row r="856" spans="1:1">
      <c r="A856" s="129"/>
    </row>
    <row r="857" spans="1:1">
      <c r="A857" s="129"/>
    </row>
    <row r="858" spans="1:1">
      <c r="A858" s="129"/>
    </row>
    <row r="859" spans="1:1">
      <c r="A859" s="129"/>
    </row>
    <row r="860" spans="1:1">
      <c r="A860" s="129"/>
    </row>
    <row r="861" spans="1:1">
      <c r="A861" s="129"/>
    </row>
    <row r="862" spans="1:1">
      <c r="A862" s="129"/>
    </row>
    <row r="863" spans="1:1">
      <c r="A863" s="129"/>
    </row>
    <row r="864" spans="1:1">
      <c r="A864" s="129"/>
    </row>
    <row r="865" spans="1:1">
      <c r="A865" s="129"/>
    </row>
    <row r="866" spans="1:1">
      <c r="A866" s="129"/>
    </row>
    <row r="867" spans="1:1">
      <c r="A867" s="129"/>
    </row>
    <row r="868" spans="1:1">
      <c r="A868" s="129"/>
    </row>
    <row r="869" spans="1:1">
      <c r="A869" s="129"/>
    </row>
    <row r="870" spans="1:1">
      <c r="A870" s="129"/>
    </row>
    <row r="871" spans="1:1">
      <c r="A871" s="129"/>
    </row>
    <row r="872" spans="1:1">
      <c r="A872" s="129"/>
    </row>
    <row r="873" spans="1:1">
      <c r="A873" s="129"/>
    </row>
    <row r="874" spans="1:1">
      <c r="A874" s="129"/>
    </row>
    <row r="875" spans="1:1">
      <c r="A875" s="129"/>
    </row>
    <row r="876" spans="1:1">
      <c r="A876" s="129"/>
    </row>
    <row r="877" spans="1:1">
      <c r="A877" s="129"/>
    </row>
    <row r="878" spans="1:1">
      <c r="A878" s="129"/>
    </row>
    <row r="879" spans="1:1">
      <c r="A879" s="129"/>
    </row>
    <row r="880" spans="1:1">
      <c r="A880" s="129"/>
    </row>
    <row r="881" spans="1:1">
      <c r="A881" s="129"/>
    </row>
    <row r="882" spans="1:1">
      <c r="A882" s="129"/>
    </row>
    <row r="883" spans="1:1">
      <c r="A883" s="129"/>
    </row>
    <row r="884" spans="1:1">
      <c r="A884" s="129"/>
    </row>
    <row r="885" spans="1:1">
      <c r="A885" s="129"/>
    </row>
    <row r="886" spans="1:1">
      <c r="A886" s="129"/>
    </row>
    <row r="887" spans="1:1">
      <c r="A887" s="129"/>
    </row>
    <row r="888" spans="1:1">
      <c r="A888" s="129"/>
    </row>
    <row r="889" spans="1:1">
      <c r="A889" s="129"/>
    </row>
    <row r="890" spans="1:1">
      <c r="A890" s="129"/>
    </row>
    <row r="891" spans="1:1">
      <c r="A891" s="129"/>
    </row>
    <row r="892" spans="1:1">
      <c r="A892" s="129"/>
    </row>
    <row r="893" spans="1:1">
      <c r="A893" s="129"/>
    </row>
    <row r="894" spans="1:1">
      <c r="A894" s="129"/>
    </row>
    <row r="895" spans="1:1">
      <c r="A895" s="129"/>
    </row>
    <row r="896" spans="1:1">
      <c r="A896" s="129"/>
    </row>
    <row r="897" spans="1:1">
      <c r="A897" s="129"/>
    </row>
    <row r="898" spans="1:1">
      <c r="A898" s="129"/>
    </row>
    <row r="899" spans="1:1">
      <c r="A899" s="129"/>
    </row>
    <row r="900" spans="1:1">
      <c r="A900" s="129"/>
    </row>
    <row r="901" spans="1:1">
      <c r="A901" s="129"/>
    </row>
    <row r="902" spans="1:1">
      <c r="A902" s="129"/>
    </row>
    <row r="903" spans="1:1">
      <c r="A903" s="129"/>
    </row>
    <row r="904" spans="1:1">
      <c r="A904" s="129"/>
    </row>
    <row r="905" spans="1:1">
      <c r="A905" s="129"/>
    </row>
    <row r="906" spans="1:1">
      <c r="A906" s="129"/>
    </row>
    <row r="907" spans="1:1">
      <c r="A907" s="129"/>
    </row>
    <row r="908" spans="1:1">
      <c r="A908" s="129"/>
    </row>
    <row r="909" spans="1:1">
      <c r="A909" s="129"/>
    </row>
    <row r="910" spans="1:1">
      <c r="A910" s="129"/>
    </row>
    <row r="911" spans="1:1">
      <c r="A911" s="129"/>
    </row>
    <row r="912" spans="1:1">
      <c r="A912" s="129"/>
    </row>
    <row r="913" spans="1:1">
      <c r="A913" s="129"/>
    </row>
    <row r="914" spans="1:1">
      <c r="A914" s="129"/>
    </row>
    <row r="915" spans="1:1">
      <c r="A915" s="129"/>
    </row>
    <row r="916" spans="1:1">
      <c r="A916" s="129"/>
    </row>
    <row r="917" spans="1:1">
      <c r="A917" s="129"/>
    </row>
    <row r="918" spans="1:1">
      <c r="A918" s="129"/>
    </row>
    <row r="919" spans="1:1">
      <c r="A919" s="129"/>
    </row>
    <row r="920" spans="1:1">
      <c r="A920" s="129"/>
    </row>
    <row r="921" spans="1:1">
      <c r="A921" s="129"/>
    </row>
    <row r="922" spans="1:1">
      <c r="A922" s="129"/>
    </row>
    <row r="923" spans="1:1">
      <c r="A923" s="129"/>
    </row>
    <row r="924" spans="1:1">
      <c r="A924" s="129"/>
    </row>
    <row r="925" spans="1:1">
      <c r="A925" s="129"/>
    </row>
    <row r="926" spans="1:1">
      <c r="A926" s="129"/>
    </row>
    <row r="927" spans="1:1">
      <c r="A927" s="129"/>
    </row>
    <row r="928" spans="1:1">
      <c r="A928" s="129"/>
    </row>
    <row r="929" spans="1:1">
      <c r="A929" s="129"/>
    </row>
    <row r="930" spans="1:1">
      <c r="A930" s="129"/>
    </row>
    <row r="931" spans="1:1">
      <c r="A931" s="129"/>
    </row>
    <row r="932" spans="1:1">
      <c r="A932" s="129"/>
    </row>
    <row r="933" spans="1:1">
      <c r="A933" s="129"/>
    </row>
    <row r="934" spans="1:1">
      <c r="A934" s="129"/>
    </row>
    <row r="935" spans="1:1">
      <c r="A935" s="129"/>
    </row>
    <row r="936" spans="1:1">
      <c r="A936" s="129"/>
    </row>
    <row r="937" spans="1:1">
      <c r="A937" s="129"/>
    </row>
    <row r="938" spans="1:1">
      <c r="A938" s="129"/>
    </row>
    <row r="939" spans="1:1">
      <c r="A939" s="129"/>
    </row>
    <row r="940" spans="1:1">
      <c r="A940" s="129"/>
    </row>
    <row r="941" spans="1:1">
      <c r="A941" s="129"/>
    </row>
    <row r="942" spans="1:1">
      <c r="A942" s="129"/>
    </row>
    <row r="943" spans="1:1">
      <c r="A943" s="129"/>
    </row>
    <row r="944" spans="1:1">
      <c r="A944" s="129"/>
    </row>
    <row r="945" spans="1:1">
      <c r="A945" s="129"/>
    </row>
    <row r="946" spans="1:1">
      <c r="A946" s="129"/>
    </row>
    <row r="947" spans="1:1">
      <c r="A947" s="129"/>
    </row>
    <row r="948" spans="1:1">
      <c r="A948" s="129"/>
    </row>
    <row r="949" spans="1:1">
      <c r="A949" s="129"/>
    </row>
    <row r="950" spans="1:1">
      <c r="A950" s="129"/>
    </row>
    <row r="951" spans="1:1">
      <c r="A951" s="129"/>
    </row>
    <row r="952" spans="1:1">
      <c r="A952" s="129"/>
    </row>
    <row r="953" spans="1:1">
      <c r="A953" s="129"/>
    </row>
    <row r="954" spans="1:1">
      <c r="A954" s="129"/>
    </row>
    <row r="955" spans="1:1">
      <c r="A955" s="129"/>
    </row>
    <row r="956" spans="1:1">
      <c r="A956" s="129"/>
    </row>
    <row r="957" spans="1:1">
      <c r="A957" s="129"/>
    </row>
    <row r="958" spans="1:1">
      <c r="A958" s="129"/>
    </row>
    <row r="959" spans="1:1">
      <c r="A959" s="129"/>
    </row>
    <row r="960" spans="1:1">
      <c r="A960" s="129"/>
    </row>
    <row r="961" spans="1:1">
      <c r="A961" s="129"/>
    </row>
    <row r="962" spans="1:1">
      <c r="A962" s="129"/>
    </row>
    <row r="963" spans="1:1">
      <c r="A963" s="129"/>
    </row>
    <row r="964" spans="1:1">
      <c r="A964" s="129"/>
    </row>
    <row r="965" spans="1:1">
      <c r="A965" s="129"/>
    </row>
    <row r="966" spans="1:1">
      <c r="A966" s="129"/>
    </row>
    <row r="967" spans="1:1">
      <c r="A967" s="129"/>
    </row>
    <row r="968" spans="1:1">
      <c r="A968" s="129"/>
    </row>
    <row r="969" spans="1:1">
      <c r="A969" s="129"/>
    </row>
    <row r="970" spans="1:1">
      <c r="A970" s="129"/>
    </row>
    <row r="971" spans="1:1">
      <c r="A971" s="129"/>
    </row>
    <row r="972" spans="1:1">
      <c r="A972" s="129"/>
    </row>
    <row r="973" spans="1:1">
      <c r="A973" s="129"/>
    </row>
    <row r="974" spans="1:1">
      <c r="A974" s="129"/>
    </row>
    <row r="975" spans="1:1">
      <c r="A975" s="129"/>
    </row>
    <row r="976" spans="1:1">
      <c r="A976" s="129"/>
    </row>
    <row r="977" spans="1:1">
      <c r="A977" s="129"/>
    </row>
    <row r="978" spans="1:1">
      <c r="A978" s="129"/>
    </row>
    <row r="979" spans="1:1">
      <c r="A979" s="129"/>
    </row>
    <row r="980" spans="1:1">
      <c r="A980" s="129"/>
    </row>
    <row r="981" spans="1:1">
      <c r="A981" s="129"/>
    </row>
    <row r="982" spans="1:1">
      <c r="A982" s="129"/>
    </row>
    <row r="983" spans="1:1">
      <c r="A983" s="129"/>
    </row>
    <row r="984" spans="1:1">
      <c r="A984" s="129"/>
    </row>
    <row r="985" spans="1:1">
      <c r="A985" s="129"/>
    </row>
    <row r="986" spans="1:1">
      <c r="A986" s="129"/>
    </row>
    <row r="987" spans="1:1">
      <c r="A987" s="129"/>
    </row>
    <row r="988" spans="1:1">
      <c r="A988" s="129"/>
    </row>
    <row r="989" spans="1:1">
      <c r="A989" s="129"/>
    </row>
    <row r="990" spans="1:1">
      <c r="A990" s="129"/>
    </row>
    <row r="991" spans="1:1">
      <c r="A991" s="129"/>
    </row>
    <row r="992" spans="1:1">
      <c r="A992" s="129"/>
    </row>
    <row r="993" spans="1:1">
      <c r="A993" s="129"/>
    </row>
    <row r="994" spans="1:1">
      <c r="A994" s="129"/>
    </row>
    <row r="995" spans="1:1">
      <c r="A995" s="129"/>
    </row>
    <row r="996" spans="1:1">
      <c r="A996" s="129"/>
    </row>
    <row r="997" spans="1:1">
      <c r="A997" s="129"/>
    </row>
    <row r="998" spans="1:1">
      <c r="A998" s="129"/>
    </row>
    <row r="999" spans="1:1">
      <c r="A999" s="129"/>
    </row>
    <row r="1000" spans="1:1">
      <c r="A1000" s="129"/>
    </row>
    <row r="1001" spans="1:1">
      <c r="A1001" s="129"/>
    </row>
    <row r="1002" spans="1:1">
      <c r="A1002" s="129"/>
    </row>
    <row r="1003" spans="1:1">
      <c r="A1003" s="129"/>
    </row>
    <row r="1004" spans="1:1">
      <c r="A1004" s="129"/>
    </row>
    <row r="1005" spans="1:1">
      <c r="A1005" s="129"/>
    </row>
    <row r="1006" spans="1:1">
      <c r="A1006" s="129"/>
    </row>
    <row r="1007" spans="1:1">
      <c r="A1007" s="129"/>
    </row>
    <row r="1008" spans="1:1">
      <c r="A1008" s="129"/>
    </row>
    <row r="1009" spans="1:1">
      <c r="A1009" s="129"/>
    </row>
    <row r="1010" spans="1:1">
      <c r="A1010" s="129"/>
    </row>
    <row r="1011" spans="1:1">
      <c r="A1011" s="129"/>
    </row>
    <row r="1012" spans="1:1">
      <c r="A1012" s="129"/>
    </row>
    <row r="1013" spans="1:1">
      <c r="A1013" s="129"/>
    </row>
    <row r="1014" spans="1:1">
      <c r="A1014" s="129"/>
    </row>
    <row r="1015" spans="1:1">
      <c r="A1015" s="129"/>
    </row>
    <row r="1016" spans="1:1">
      <c r="A1016" s="129"/>
    </row>
    <row r="1017" spans="1:1">
      <c r="A1017" s="129"/>
    </row>
    <row r="1018" spans="1:1">
      <c r="A1018" s="129"/>
    </row>
    <row r="1019" spans="1:1">
      <c r="A1019" s="129"/>
    </row>
    <row r="1020" spans="1:1">
      <c r="A1020" s="129"/>
    </row>
    <row r="1021" spans="1:1">
      <c r="A1021" s="129"/>
    </row>
    <row r="1022" spans="1:1">
      <c r="A1022" s="129"/>
    </row>
    <row r="1023" spans="1:1">
      <c r="A1023" s="129"/>
    </row>
    <row r="1024" spans="1:1">
      <c r="A1024" s="129"/>
    </row>
    <row r="1025" spans="1:1">
      <c r="A1025" s="129"/>
    </row>
    <row r="1026" spans="1:1">
      <c r="A1026" s="129"/>
    </row>
    <row r="1027" spans="1:1">
      <c r="A1027" s="129"/>
    </row>
    <row r="1028" spans="1:1">
      <c r="A1028" s="129"/>
    </row>
    <row r="1029" spans="1:1">
      <c r="A1029" s="129"/>
    </row>
    <row r="1030" spans="1:1">
      <c r="A1030" s="129"/>
    </row>
    <row r="1031" spans="1:1">
      <c r="A1031" s="129"/>
    </row>
    <row r="1032" spans="1:1">
      <c r="A1032" s="129"/>
    </row>
    <row r="1033" spans="1:1">
      <c r="A1033" s="129"/>
    </row>
    <row r="1034" spans="1:1">
      <c r="A1034" s="129"/>
    </row>
    <row r="1035" spans="1:1">
      <c r="A1035" s="129"/>
    </row>
    <row r="1036" spans="1:1">
      <c r="A1036" s="129"/>
    </row>
    <row r="1037" spans="1:1">
      <c r="A1037" s="129"/>
    </row>
    <row r="1038" spans="1:1">
      <c r="A1038" s="129"/>
    </row>
    <row r="1039" spans="1:1">
      <c r="A1039" s="129"/>
    </row>
    <row r="1040" spans="1:1">
      <c r="A1040" s="129"/>
    </row>
    <row r="1041" spans="1:1">
      <c r="A1041" s="129"/>
    </row>
    <row r="1042" spans="1:1">
      <c r="A1042" s="129"/>
    </row>
    <row r="1043" spans="1:1">
      <c r="A1043" s="129"/>
    </row>
    <row r="1044" spans="1:1">
      <c r="A1044" s="129"/>
    </row>
    <row r="1045" spans="1:1">
      <c r="A1045" s="129"/>
    </row>
    <row r="1046" spans="1:1">
      <c r="A1046" s="129"/>
    </row>
    <row r="1047" spans="1:1">
      <c r="A1047" s="129"/>
    </row>
    <row r="1048" spans="1:1">
      <c r="A1048" s="129"/>
    </row>
    <row r="1049" spans="1:1">
      <c r="A1049" s="129"/>
    </row>
    <row r="1050" spans="1:1">
      <c r="A1050" s="129"/>
    </row>
    <row r="1051" spans="1:1">
      <c r="A1051" s="129"/>
    </row>
    <row r="1052" spans="1:1">
      <c r="A1052" s="129"/>
    </row>
    <row r="1053" spans="1:1">
      <c r="A1053" s="129"/>
    </row>
    <row r="1054" spans="1:1">
      <c r="A1054" s="129"/>
    </row>
    <row r="1055" spans="1:1">
      <c r="A1055" s="129"/>
    </row>
    <row r="1056" spans="1:1">
      <c r="A1056" s="129"/>
    </row>
    <row r="1057" spans="1:1">
      <c r="A1057" s="129"/>
    </row>
    <row r="1058" spans="1:1">
      <c r="A1058" s="129"/>
    </row>
    <row r="1059" spans="1:1">
      <c r="A1059" s="129"/>
    </row>
    <row r="1060" spans="1:1">
      <c r="A1060" s="129"/>
    </row>
    <row r="1061" spans="1:1">
      <c r="A1061" s="129"/>
    </row>
    <row r="1062" spans="1:1">
      <c r="A1062" s="129"/>
    </row>
    <row r="1063" spans="1:1">
      <c r="A1063" s="129"/>
    </row>
    <row r="1064" spans="1:1">
      <c r="A1064" s="129"/>
    </row>
    <row r="1065" spans="1:1">
      <c r="A1065" s="129"/>
    </row>
    <row r="1066" spans="1:1">
      <c r="A1066" s="129"/>
    </row>
    <row r="1067" spans="1:1">
      <c r="A1067" s="129"/>
    </row>
    <row r="1068" spans="1:1">
      <c r="A1068" s="129"/>
    </row>
    <row r="1069" spans="1:1">
      <c r="A1069" s="129"/>
    </row>
    <row r="1070" spans="1:1">
      <c r="A1070" s="129"/>
    </row>
    <row r="1071" spans="1:1">
      <c r="A1071" s="129"/>
    </row>
    <row r="1072" spans="1:1">
      <c r="A1072" s="129"/>
    </row>
    <row r="1073" spans="1:1">
      <c r="A1073" s="129"/>
    </row>
    <row r="1074" spans="1:1">
      <c r="A1074" s="129"/>
    </row>
    <row r="1075" spans="1:1">
      <c r="A1075" s="129"/>
    </row>
    <row r="1076" spans="1:1">
      <c r="A1076" s="129"/>
    </row>
    <row r="1077" spans="1:1">
      <c r="A1077" s="129"/>
    </row>
    <row r="1078" spans="1:1">
      <c r="A1078" s="129"/>
    </row>
    <row r="1079" spans="1:1">
      <c r="A1079" s="129"/>
    </row>
    <row r="1080" spans="1:1">
      <c r="A1080" s="129"/>
    </row>
    <row r="1081" spans="1:1">
      <c r="A1081" s="129"/>
    </row>
    <row r="1082" spans="1:1">
      <c r="A1082" s="129"/>
    </row>
    <row r="1083" spans="1:1">
      <c r="A1083" s="129"/>
    </row>
    <row r="1084" spans="1:1">
      <c r="A1084" s="129"/>
    </row>
    <row r="1085" spans="1:1">
      <c r="A1085" s="129"/>
    </row>
    <row r="1086" spans="1:1">
      <c r="A1086" s="129"/>
    </row>
    <row r="1087" spans="1:1">
      <c r="A1087" s="129"/>
    </row>
    <row r="1088" spans="1:1">
      <c r="A1088" s="129"/>
    </row>
    <row r="1089" spans="1:1">
      <c r="A1089" s="129"/>
    </row>
    <row r="1090" spans="1:1">
      <c r="A1090" s="129"/>
    </row>
    <row r="1091" spans="1:1">
      <c r="A1091" s="129"/>
    </row>
    <row r="1092" spans="1:1">
      <c r="A1092" s="129"/>
    </row>
    <row r="1093" spans="1:1">
      <c r="A1093" s="129"/>
    </row>
    <row r="1094" spans="1:1">
      <c r="A1094" s="129"/>
    </row>
    <row r="1095" spans="1:1">
      <c r="A1095" s="129"/>
    </row>
    <row r="1096" spans="1:1">
      <c r="A1096" s="129"/>
    </row>
    <row r="1097" spans="1:1">
      <c r="A1097" s="129"/>
    </row>
    <row r="1098" spans="1:1">
      <c r="A1098" s="129"/>
    </row>
    <row r="1099" spans="1:1">
      <c r="A1099" s="129"/>
    </row>
    <row r="1100" spans="1:1">
      <c r="A1100" s="129"/>
    </row>
    <row r="1101" spans="1:1">
      <c r="A1101" s="129"/>
    </row>
    <row r="1102" spans="1:1">
      <c r="A1102" s="129"/>
    </row>
    <row r="1103" spans="1:1">
      <c r="A1103" s="129"/>
    </row>
    <row r="1104" spans="1:1">
      <c r="A1104" s="129"/>
    </row>
    <row r="1105" spans="1:1">
      <c r="A1105" s="129"/>
    </row>
    <row r="1106" spans="1:1">
      <c r="A1106" s="129"/>
    </row>
    <row r="1107" spans="1:1">
      <c r="A1107" s="129"/>
    </row>
    <row r="1108" spans="1:1">
      <c r="A1108" s="129"/>
    </row>
    <row r="1109" spans="1:1">
      <c r="A1109" s="129"/>
    </row>
    <row r="1110" spans="1:1">
      <c r="A1110" s="129"/>
    </row>
    <row r="1111" spans="1:1">
      <c r="A1111" s="129"/>
    </row>
    <row r="1112" spans="1:1">
      <c r="A1112" s="129"/>
    </row>
    <row r="1113" spans="1:1">
      <c r="A1113" s="129"/>
    </row>
    <row r="1114" spans="1:1">
      <c r="A1114" s="129"/>
    </row>
    <row r="1115" spans="1:1">
      <c r="A1115" s="129"/>
    </row>
    <row r="1116" spans="1:1">
      <c r="A1116" s="129"/>
    </row>
    <row r="1117" spans="1:1">
      <c r="A1117" s="129"/>
    </row>
    <row r="1118" spans="1:1">
      <c r="A1118" s="129"/>
    </row>
    <row r="1119" spans="1:1">
      <c r="A1119" s="129"/>
    </row>
    <row r="1120" spans="1:1">
      <c r="A1120" s="129"/>
    </row>
    <row r="1121" spans="1:1">
      <c r="A1121" s="129"/>
    </row>
    <row r="1122" spans="1:1">
      <c r="A1122" s="129"/>
    </row>
    <row r="1123" spans="1:1">
      <c r="A1123" s="129"/>
    </row>
    <row r="1124" spans="1:1">
      <c r="A1124" s="129"/>
    </row>
    <row r="1125" spans="1:1">
      <c r="A1125" s="129"/>
    </row>
    <row r="1126" spans="1:1">
      <c r="A1126" s="129"/>
    </row>
    <row r="1127" spans="1:1">
      <c r="A1127" s="129"/>
    </row>
    <row r="1128" spans="1:1">
      <c r="A1128" s="129"/>
    </row>
    <row r="1129" spans="1:1">
      <c r="A1129" s="129"/>
    </row>
    <row r="1130" spans="1:1">
      <c r="A1130" s="129"/>
    </row>
    <row r="1131" spans="1:1">
      <c r="A1131" s="129"/>
    </row>
    <row r="1132" spans="1:1">
      <c r="A1132" s="129"/>
    </row>
    <row r="1133" spans="1:1">
      <c r="A1133" s="129"/>
    </row>
    <row r="1134" spans="1:1">
      <c r="A1134" s="129"/>
    </row>
    <row r="1135" spans="1:1">
      <c r="A1135" s="129"/>
    </row>
    <row r="1136" spans="1:1">
      <c r="A1136" s="129"/>
    </row>
    <row r="1137" spans="1:1">
      <c r="A1137" s="129"/>
    </row>
    <row r="1138" spans="1:1">
      <c r="A1138" s="129"/>
    </row>
    <row r="1139" spans="1:1">
      <c r="A1139" s="129"/>
    </row>
    <row r="1140" spans="1:1">
      <c r="A1140" s="129"/>
    </row>
    <row r="1141" spans="1:1">
      <c r="A1141" s="129"/>
    </row>
    <row r="1142" spans="1:1">
      <c r="A1142" s="129"/>
    </row>
    <row r="1143" spans="1:1">
      <c r="A1143" s="129"/>
    </row>
    <row r="1144" spans="1:1">
      <c r="A1144" s="129"/>
    </row>
    <row r="1145" spans="1:1">
      <c r="A1145" s="129"/>
    </row>
    <row r="1146" spans="1:1">
      <c r="A1146" s="129"/>
    </row>
    <row r="1147" spans="1:1">
      <c r="A1147" s="129"/>
    </row>
    <row r="1148" spans="1:1">
      <c r="A1148" s="129"/>
    </row>
    <row r="1149" spans="1:1">
      <c r="A1149" s="129"/>
    </row>
    <row r="1150" spans="1:1">
      <c r="A1150" s="129"/>
    </row>
    <row r="1151" spans="1:1">
      <c r="A1151" s="129"/>
    </row>
    <row r="1152" spans="1:1">
      <c r="A1152" s="129"/>
    </row>
    <row r="1153" spans="1:1">
      <c r="A1153" s="129"/>
    </row>
    <row r="1154" spans="1:1">
      <c r="A1154" s="129"/>
    </row>
    <row r="1155" spans="1:1">
      <c r="A1155" s="129"/>
    </row>
    <row r="1156" spans="1:1">
      <c r="A1156" s="129"/>
    </row>
    <row r="1157" spans="1:1">
      <c r="A1157" s="129"/>
    </row>
    <row r="1158" spans="1:1">
      <c r="A1158" s="129"/>
    </row>
    <row r="1159" spans="1:1">
      <c r="A1159" s="129"/>
    </row>
    <row r="1160" spans="1:1">
      <c r="A1160" s="129"/>
    </row>
    <row r="1161" spans="1:1">
      <c r="A1161" s="129"/>
    </row>
    <row r="1162" spans="1:1">
      <c r="A1162" s="129"/>
    </row>
    <row r="1163" spans="1:1">
      <c r="A1163" s="129"/>
    </row>
    <row r="1164" spans="1:1">
      <c r="A1164" s="129"/>
    </row>
    <row r="1165" spans="1:1">
      <c r="A1165" s="129"/>
    </row>
    <row r="1166" spans="1:1">
      <c r="A1166" s="129"/>
    </row>
    <row r="1167" spans="1:1">
      <c r="A1167" s="129"/>
    </row>
    <row r="1168" spans="1:1">
      <c r="A1168" s="129"/>
    </row>
    <row r="1169" spans="1:1">
      <c r="A1169" s="129"/>
    </row>
    <row r="1170" spans="1:1">
      <c r="A1170" s="129"/>
    </row>
    <row r="1171" spans="1:1">
      <c r="A1171" s="129"/>
    </row>
    <row r="1172" spans="1:1">
      <c r="A1172" s="129"/>
    </row>
    <row r="1173" spans="1:1">
      <c r="A1173" s="129"/>
    </row>
    <row r="1174" spans="1:1">
      <c r="A1174" s="129"/>
    </row>
    <row r="1175" spans="1:1">
      <c r="A1175" s="129"/>
    </row>
    <row r="1176" spans="1:1">
      <c r="A1176" s="129"/>
    </row>
    <row r="1177" spans="1:1">
      <c r="A1177" s="129"/>
    </row>
    <row r="1178" spans="1:1">
      <c r="A1178" s="129"/>
    </row>
    <row r="1179" spans="1:1">
      <c r="A1179" s="129"/>
    </row>
    <row r="1180" spans="1:1">
      <c r="A1180" s="129"/>
    </row>
    <row r="1181" spans="1:1">
      <c r="A1181" s="129"/>
    </row>
    <row r="1182" spans="1:1">
      <c r="A1182" s="129"/>
    </row>
    <row r="1183" spans="1:1">
      <c r="A1183" s="129"/>
    </row>
    <row r="1184" spans="1:1">
      <c r="A1184" s="129"/>
    </row>
    <row r="1185" spans="1:1">
      <c r="A1185" s="129"/>
    </row>
    <row r="1186" spans="1:1">
      <c r="A1186" s="129"/>
    </row>
    <row r="1187" spans="1:1">
      <c r="A1187" s="129"/>
    </row>
    <row r="1188" spans="1:1">
      <c r="A1188" s="129"/>
    </row>
    <row r="1189" spans="1:1">
      <c r="A1189" s="129"/>
    </row>
    <row r="1190" spans="1:1">
      <c r="A1190" s="129"/>
    </row>
    <row r="1191" spans="1:1">
      <c r="A1191" s="129"/>
    </row>
    <row r="1192" spans="1:1">
      <c r="A1192" s="129"/>
    </row>
    <row r="1193" spans="1:1">
      <c r="A1193" s="129"/>
    </row>
    <row r="1194" spans="1:1">
      <c r="A1194" s="129"/>
    </row>
    <row r="1195" spans="1:1">
      <c r="A1195" s="129"/>
    </row>
    <row r="1196" spans="1:1">
      <c r="A1196" s="129"/>
    </row>
    <row r="1197" spans="1:1">
      <c r="A1197" s="129"/>
    </row>
    <row r="1198" spans="1:1">
      <c r="A1198" s="129"/>
    </row>
    <row r="1199" spans="1:1">
      <c r="A1199" s="129"/>
    </row>
    <row r="1200" spans="1:1">
      <c r="A1200" s="129"/>
    </row>
    <row r="1201" spans="1:1">
      <c r="A1201" s="129"/>
    </row>
    <row r="1202" spans="1:1">
      <c r="A1202" s="129"/>
    </row>
    <row r="1203" spans="1:1">
      <c r="A1203" s="129"/>
    </row>
    <row r="1204" spans="1:1">
      <c r="A1204" s="129"/>
    </row>
    <row r="1205" spans="1:1">
      <c r="A1205" s="129"/>
    </row>
    <row r="1206" spans="1:1">
      <c r="A1206" s="129"/>
    </row>
    <row r="1207" spans="1:1">
      <c r="A1207" s="129"/>
    </row>
    <row r="1208" spans="1:1">
      <c r="A1208" s="129"/>
    </row>
    <row r="1209" spans="1:1">
      <c r="A1209" s="129"/>
    </row>
    <row r="1210" spans="1:1">
      <c r="A1210" s="129"/>
    </row>
    <row r="1211" spans="1:1">
      <c r="A1211" s="129"/>
    </row>
    <row r="1212" spans="1:1">
      <c r="A1212" s="129"/>
    </row>
    <row r="1213" spans="1:1">
      <c r="A1213" s="129"/>
    </row>
    <row r="1214" spans="1:1">
      <c r="A1214" s="129"/>
    </row>
    <row r="1215" spans="1:1">
      <c r="A1215" s="129"/>
    </row>
    <row r="1216" spans="1:1">
      <c r="A1216" s="129"/>
    </row>
    <row r="1217" spans="1:1">
      <c r="A1217" s="129"/>
    </row>
    <row r="1218" spans="1:1">
      <c r="A1218" s="129"/>
    </row>
    <row r="1219" spans="1:1">
      <c r="A1219" s="129"/>
    </row>
    <row r="1220" spans="1:1">
      <c r="A1220" s="129"/>
    </row>
    <row r="1221" spans="1:1">
      <c r="A1221" s="129"/>
    </row>
    <row r="1222" spans="1:1">
      <c r="A1222" s="129"/>
    </row>
    <row r="1223" spans="1:1">
      <c r="A1223" s="129"/>
    </row>
    <row r="1224" spans="1:1">
      <c r="A1224" s="129"/>
    </row>
    <row r="1225" spans="1:1">
      <c r="A1225" s="129"/>
    </row>
    <row r="1226" spans="1:1">
      <c r="A1226" s="129"/>
    </row>
    <row r="1227" spans="1:1">
      <c r="A1227" s="129"/>
    </row>
    <row r="1228" spans="1:1">
      <c r="A1228" s="129"/>
    </row>
    <row r="1229" spans="1:1">
      <c r="A1229" s="129"/>
    </row>
    <row r="1230" spans="1:1">
      <c r="A1230" s="129"/>
    </row>
    <row r="1231" spans="1:1">
      <c r="A1231" s="129"/>
    </row>
    <row r="1232" spans="1:1">
      <c r="A1232" s="129"/>
    </row>
    <row r="1233" spans="1:1">
      <c r="A1233" s="129"/>
    </row>
    <row r="1234" spans="1:1">
      <c r="A1234" s="129"/>
    </row>
    <row r="1235" spans="1:1">
      <c r="A1235" s="129"/>
    </row>
    <row r="1236" spans="1:1">
      <c r="A1236" s="129"/>
    </row>
    <row r="1237" spans="1:1">
      <c r="A1237" s="129"/>
    </row>
    <row r="1238" spans="1:1">
      <c r="A1238" s="129"/>
    </row>
    <row r="1239" spans="1:1">
      <c r="A1239" s="129"/>
    </row>
    <row r="1240" spans="1:1">
      <c r="A1240" s="129"/>
    </row>
    <row r="1241" spans="1:1">
      <c r="A1241" s="129"/>
    </row>
    <row r="1242" spans="1:1">
      <c r="A1242" s="129"/>
    </row>
    <row r="1243" spans="1:1">
      <c r="A1243" s="129"/>
    </row>
    <row r="1244" spans="1:1">
      <c r="A1244" s="129"/>
    </row>
    <row r="1245" spans="1:1">
      <c r="A1245" s="129"/>
    </row>
    <row r="1246" spans="1:1">
      <c r="A1246" s="129"/>
    </row>
    <row r="1247" spans="1:1">
      <c r="A1247" s="129"/>
    </row>
    <row r="1248" spans="1:1">
      <c r="A1248" s="129"/>
    </row>
    <row r="1249" spans="1:1">
      <c r="A1249" s="129"/>
    </row>
    <row r="1250" spans="1:1">
      <c r="A1250" s="129"/>
    </row>
    <row r="1251" spans="1:1">
      <c r="A1251" s="129"/>
    </row>
    <row r="1252" spans="1:1">
      <c r="A1252" s="129"/>
    </row>
    <row r="1253" spans="1:1">
      <c r="A1253" s="129"/>
    </row>
    <row r="1254" spans="1:1">
      <c r="A1254" s="129"/>
    </row>
    <row r="1255" spans="1:1">
      <c r="A1255" s="129"/>
    </row>
    <row r="1256" spans="1:1">
      <c r="A1256" s="129"/>
    </row>
    <row r="1257" spans="1:1">
      <c r="A1257" s="129"/>
    </row>
    <row r="1258" spans="1:1">
      <c r="A1258" s="129"/>
    </row>
    <row r="1259" spans="1:1">
      <c r="A1259" s="129"/>
    </row>
    <row r="1260" spans="1:1">
      <c r="A1260" s="129"/>
    </row>
    <row r="1261" spans="1:1">
      <c r="A1261" s="129"/>
    </row>
    <row r="1262" spans="1:1">
      <c r="A1262" s="129"/>
    </row>
    <row r="1263" spans="1:1">
      <c r="A1263" s="129"/>
    </row>
    <row r="1264" spans="1:1">
      <c r="A1264" s="129"/>
    </row>
    <row r="1265" spans="1:1">
      <c r="A1265" s="129"/>
    </row>
    <row r="1266" spans="1:1">
      <c r="A1266" s="129"/>
    </row>
    <row r="1267" spans="1:1">
      <c r="A1267" s="129"/>
    </row>
    <row r="1268" spans="1:1">
      <c r="A1268" s="129"/>
    </row>
    <row r="1269" spans="1:1">
      <c r="A1269" s="129"/>
    </row>
    <row r="1270" spans="1:1">
      <c r="A1270" s="129"/>
    </row>
    <row r="1271" spans="1:1">
      <c r="A1271" s="129"/>
    </row>
    <row r="1272" spans="1:1">
      <c r="A1272" s="129"/>
    </row>
    <row r="1273" spans="1:1">
      <c r="A1273" s="129"/>
    </row>
    <row r="1274" spans="1:1">
      <c r="A1274" s="129"/>
    </row>
    <row r="1275" spans="1:1">
      <c r="A1275" s="129"/>
    </row>
    <row r="1276" spans="1:1">
      <c r="A1276" s="129"/>
    </row>
    <row r="1277" spans="1:1">
      <c r="A1277" s="129"/>
    </row>
    <row r="1278" spans="1:1">
      <c r="A1278" s="129"/>
    </row>
    <row r="1279" spans="1:1">
      <c r="A1279" s="129"/>
    </row>
    <row r="1280" spans="1:1">
      <c r="A1280" s="129"/>
    </row>
    <row r="1281" spans="1:1">
      <c r="A1281" s="129"/>
    </row>
    <row r="1282" spans="1:1">
      <c r="A1282" s="129"/>
    </row>
    <row r="1283" spans="1:1">
      <c r="A1283" s="129"/>
    </row>
    <row r="1284" spans="1:1">
      <c r="A1284" s="129"/>
    </row>
    <row r="1285" spans="1:1">
      <c r="A1285" s="129"/>
    </row>
    <row r="1286" spans="1:1">
      <c r="A1286" s="129"/>
    </row>
    <row r="1287" spans="1:1">
      <c r="A1287" s="129"/>
    </row>
    <row r="1288" spans="1:1">
      <c r="A1288" s="129"/>
    </row>
    <row r="1289" spans="1:1">
      <c r="A1289" s="129"/>
    </row>
    <row r="1290" spans="1:1">
      <c r="A1290" s="129"/>
    </row>
    <row r="1291" spans="1:1">
      <c r="A1291" s="129"/>
    </row>
    <row r="1292" spans="1:1">
      <c r="A1292" s="129"/>
    </row>
    <row r="1293" spans="1:1">
      <c r="A1293" s="129"/>
    </row>
    <row r="1294" spans="1:1">
      <c r="A1294" s="129"/>
    </row>
    <row r="1295" spans="1:1">
      <c r="A1295" s="129"/>
    </row>
    <row r="1296" spans="1:1">
      <c r="A1296" s="129"/>
    </row>
    <row r="1297" spans="1:1">
      <c r="A1297" s="129"/>
    </row>
    <row r="1298" spans="1:1">
      <c r="A1298" s="129"/>
    </row>
    <row r="1299" spans="1:1">
      <c r="A1299" s="129"/>
    </row>
    <row r="1300" spans="1:1">
      <c r="A1300" s="129"/>
    </row>
    <row r="1301" spans="1:1">
      <c r="A1301" s="129"/>
    </row>
    <row r="1302" spans="1:1">
      <c r="A1302" s="129"/>
    </row>
    <row r="1303" spans="1:1">
      <c r="A1303" s="129"/>
    </row>
    <row r="1304" spans="1:1">
      <c r="A1304" s="129"/>
    </row>
    <row r="1305" spans="1:1">
      <c r="A1305" s="129"/>
    </row>
    <row r="1306" spans="1:1">
      <c r="A1306" s="129"/>
    </row>
    <row r="1307" spans="1:1">
      <c r="A1307" s="129"/>
    </row>
    <row r="1308" spans="1:1">
      <c r="A1308" s="129"/>
    </row>
    <row r="1309" spans="1:1">
      <c r="A1309" s="129"/>
    </row>
    <row r="1310" spans="1:1">
      <c r="A1310" s="129"/>
    </row>
    <row r="1311" spans="1:1">
      <c r="A1311" s="129"/>
    </row>
    <row r="1312" spans="1:1">
      <c r="A1312" s="129"/>
    </row>
    <row r="1313" spans="1:1">
      <c r="A1313" s="129"/>
    </row>
    <row r="1314" spans="1:1">
      <c r="A1314" s="129"/>
    </row>
    <row r="1315" spans="1:1">
      <c r="A1315" s="129"/>
    </row>
    <row r="1316" spans="1:1">
      <c r="A1316" s="129"/>
    </row>
    <row r="1317" spans="1:1">
      <c r="A1317" s="129"/>
    </row>
    <row r="1318" spans="1:1">
      <c r="A1318" s="129"/>
    </row>
    <row r="1319" spans="1:1">
      <c r="A1319" s="129"/>
    </row>
    <row r="1320" spans="1:1">
      <c r="A1320" s="2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BJ771"/>
  <sheetViews>
    <sheetView workbookViewId="0">
      <pane ySplit="9" topLeftCell="A166" activePane="bottomLeft" state="frozen"/>
      <selection pane="bottomLeft" activeCell="A212" sqref="A212"/>
      <selection activeCell="Y1" sqref="Y1"/>
    </sheetView>
  </sheetViews>
  <sheetFormatPr defaultRowHeight="15"/>
  <cols>
    <col min="2" max="2" width="72.42578125" customWidth="1"/>
    <col min="3" max="3" width="19.28515625" customWidth="1"/>
    <col min="4" max="4" width="12.85546875" customWidth="1"/>
    <col min="5" max="5" width="14.7109375" customWidth="1"/>
    <col min="6" max="6" width="9.7109375" bestFit="1" customWidth="1"/>
    <col min="20" max="20" width="12.140625" bestFit="1" customWidth="1"/>
    <col min="21" max="21" width="15.5703125" bestFit="1" customWidth="1"/>
    <col min="22" max="22" width="15.5703125" customWidth="1"/>
    <col min="23" max="23" width="13.7109375" customWidth="1"/>
    <col min="24" max="24" width="44" bestFit="1" customWidth="1"/>
    <col min="25" max="25" width="44" style="203" bestFit="1" customWidth="1"/>
    <col min="26" max="26" width="24.85546875" bestFit="1" customWidth="1"/>
    <col min="27" max="29" width="8.85546875" customWidth="1"/>
    <col min="30" max="31" width="44.28515625" bestFit="1" customWidth="1"/>
    <col min="32" max="32" width="47.28515625" bestFit="1" customWidth="1"/>
    <col min="38" max="39" width="20.28515625" customWidth="1"/>
    <col min="51" max="51" width="10.140625" customWidth="1"/>
    <col min="56" max="57" width="44" bestFit="1" customWidth="1"/>
    <col min="58" max="58" width="6.28515625" bestFit="1" customWidth="1"/>
    <col min="59" max="59" width="5.140625" bestFit="1" customWidth="1"/>
    <col min="60" max="60" width="5.140625" style="210" customWidth="1"/>
    <col min="61" max="61" width="6.28515625" bestFit="1" customWidth="1"/>
    <col min="62" max="62" width="5.140625" bestFit="1" customWidth="1"/>
  </cols>
  <sheetData>
    <row r="1" spans="1:62" s="114" customForma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</row>
    <row r="2" spans="1:62" s="114" customFormat="1">
      <c r="A2" s="211" t="s">
        <v>3780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</row>
    <row r="3" spans="1:62" s="114" customForma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</row>
    <row r="4" spans="1:62" s="114" customFormat="1">
      <c r="A4" s="211" t="s">
        <v>3781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</row>
    <row r="5" spans="1:62" s="114" customFormat="1">
      <c r="A5" s="210" t="s">
        <v>3782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</row>
    <row r="6" spans="1:62" s="114" customFormat="1">
      <c r="A6" s="210" t="s">
        <v>1164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</row>
    <row r="7" spans="1:62" s="114" customForma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</row>
    <row r="8" spans="1:62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45" t="s">
        <v>3783</v>
      </c>
      <c r="Y8" s="245"/>
      <c r="Z8" s="210"/>
      <c r="AA8" s="210"/>
      <c r="AB8" s="210"/>
      <c r="AC8" s="210"/>
      <c r="AD8" s="210"/>
      <c r="AE8" s="246" t="s">
        <v>3784</v>
      </c>
      <c r="AF8" s="247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42" t="s">
        <v>3785</v>
      </c>
      <c r="AZ8" s="242"/>
      <c r="BA8" s="242"/>
      <c r="BB8" s="242"/>
      <c r="BC8" s="242"/>
      <c r="BD8" s="210"/>
      <c r="BE8" s="210"/>
      <c r="BF8" s="248" t="s">
        <v>117</v>
      </c>
      <c r="BG8" s="248"/>
      <c r="BH8" s="229"/>
      <c r="BI8" s="248" t="s">
        <v>3786</v>
      </c>
      <c r="BJ8" s="248"/>
    </row>
    <row r="9" spans="1:62" s="114" customFormat="1" ht="15.75" thickBot="1">
      <c r="A9" s="130" t="s">
        <v>1174</v>
      </c>
      <c r="B9" s="205" t="s">
        <v>3787</v>
      </c>
      <c r="C9" s="205" t="s">
        <v>184</v>
      </c>
      <c r="D9" s="205" t="s">
        <v>3735</v>
      </c>
      <c r="E9" s="205" t="s">
        <v>3736</v>
      </c>
      <c r="F9" s="205" t="s">
        <v>3788</v>
      </c>
      <c r="G9" s="205" t="s">
        <v>3789</v>
      </c>
      <c r="H9" s="205" t="s">
        <v>3790</v>
      </c>
      <c r="I9" s="205" t="s">
        <v>3791</v>
      </c>
      <c r="J9" s="205" t="s">
        <v>3792</v>
      </c>
      <c r="K9" s="205" t="s">
        <v>3793</v>
      </c>
      <c r="L9" s="205" t="s">
        <v>3794</v>
      </c>
      <c r="M9" s="205" t="s">
        <v>3795</v>
      </c>
      <c r="N9" s="205" t="s">
        <v>3796</v>
      </c>
      <c r="O9" s="205" t="s">
        <v>3797</v>
      </c>
      <c r="P9" s="205" t="s">
        <v>3798</v>
      </c>
      <c r="Q9" s="205" t="s">
        <v>3799</v>
      </c>
      <c r="R9" s="205" t="s">
        <v>3738</v>
      </c>
      <c r="S9" s="205" t="s">
        <v>3732</v>
      </c>
      <c r="T9" s="205" t="s">
        <v>3739</v>
      </c>
      <c r="U9" s="205" t="s">
        <v>3740</v>
      </c>
      <c r="V9" s="205" t="s">
        <v>3741</v>
      </c>
      <c r="W9" s="205" t="s">
        <v>3742</v>
      </c>
      <c r="X9" s="202" t="s">
        <v>3733</v>
      </c>
      <c r="Y9" s="202" t="s">
        <v>3800</v>
      </c>
      <c r="Z9" s="205" t="s">
        <v>53</v>
      </c>
      <c r="AA9" s="205" t="s">
        <v>3801</v>
      </c>
      <c r="AB9" s="205" t="s">
        <v>3802</v>
      </c>
      <c r="AC9" s="205" t="s">
        <v>3803</v>
      </c>
      <c r="AD9" s="205" t="s">
        <v>3804</v>
      </c>
      <c r="AE9" s="202" t="s">
        <v>3805</v>
      </c>
      <c r="AF9" s="202" t="s">
        <v>3806</v>
      </c>
      <c r="AG9" s="205" t="s">
        <v>3759</v>
      </c>
      <c r="AH9" s="205" t="s">
        <v>3761</v>
      </c>
      <c r="AI9" s="205" t="s">
        <v>3807</v>
      </c>
      <c r="AJ9" s="205" t="s">
        <v>3808</v>
      </c>
      <c r="AK9" s="205" t="s">
        <v>3737</v>
      </c>
      <c r="AL9" s="205" t="s">
        <v>3809</v>
      </c>
      <c r="AM9" s="205" t="s">
        <v>3810</v>
      </c>
      <c r="AN9" s="205" t="s">
        <v>3811</v>
      </c>
      <c r="AO9" s="205" t="s">
        <v>3812</v>
      </c>
      <c r="AP9" s="205" t="s">
        <v>3757</v>
      </c>
      <c r="AQ9" s="205" t="s">
        <v>3758</v>
      </c>
      <c r="AR9" s="205" t="s">
        <v>3760</v>
      </c>
      <c r="AS9" s="205" t="s">
        <v>3813</v>
      </c>
      <c r="AT9" s="205" t="s">
        <v>3814</v>
      </c>
      <c r="AU9" s="205" t="s">
        <v>3815</v>
      </c>
      <c r="AV9" s="205" t="s">
        <v>3816</v>
      </c>
      <c r="AW9" s="205" t="s">
        <v>3817</v>
      </c>
      <c r="AX9" s="210"/>
      <c r="AY9" s="210" t="s">
        <v>3818</v>
      </c>
      <c r="AZ9" s="123" t="s">
        <v>3819</v>
      </c>
      <c r="BA9" s="210"/>
      <c r="BB9" s="210" t="s">
        <v>3820</v>
      </c>
      <c r="BC9" s="210"/>
      <c r="BD9" s="204" t="s">
        <v>3821</v>
      </c>
      <c r="BE9" s="210" t="s">
        <v>3822</v>
      </c>
      <c r="BF9" s="210" t="s">
        <v>3823</v>
      </c>
      <c r="BG9" s="210" t="s">
        <v>3824</v>
      </c>
      <c r="BH9" s="210"/>
      <c r="BI9" s="210" t="s">
        <v>3823</v>
      </c>
      <c r="BJ9" s="210" t="s">
        <v>3824</v>
      </c>
    </row>
    <row r="10" spans="1:62" s="114" customFormat="1">
      <c r="A10" s="229">
        <v>2177</v>
      </c>
      <c r="B10" s="210" t="s">
        <v>3825</v>
      </c>
      <c r="C10" s="210" t="s">
        <v>3826</v>
      </c>
      <c r="D10" s="210" t="s">
        <v>3827</v>
      </c>
      <c r="E10" s="210" t="s">
        <v>3828</v>
      </c>
      <c r="F10" s="204">
        <v>41782</v>
      </c>
      <c r="G10" s="210" t="s">
        <v>3829</v>
      </c>
      <c r="H10" s="210" t="s">
        <v>3776</v>
      </c>
      <c r="I10" s="210" t="s">
        <v>3830</v>
      </c>
      <c r="J10" s="210" t="s">
        <v>3831</v>
      </c>
      <c r="K10" s="210"/>
      <c r="L10" s="210"/>
      <c r="M10" s="210" t="s">
        <v>129</v>
      </c>
      <c r="N10" s="210"/>
      <c r="O10" s="210" t="b">
        <v>0</v>
      </c>
      <c r="P10" s="210"/>
      <c r="Q10" s="210" t="b">
        <v>1</v>
      </c>
      <c r="R10" s="210" t="s">
        <v>3832</v>
      </c>
      <c r="S10" s="210" t="s">
        <v>109</v>
      </c>
      <c r="T10" s="210" t="s">
        <v>3771</v>
      </c>
      <c r="U10" s="210" t="s">
        <v>3833</v>
      </c>
      <c r="V10" s="210" t="s">
        <v>3778</v>
      </c>
      <c r="W10" s="210" t="s">
        <v>1091</v>
      </c>
      <c r="X10" s="210" t="str">
        <f>IFERROR(VLOOKUP(AF10,MeasureCost!$C$5:$C$420,1,FALSE),"")</f>
        <v>LFLmpBlst-T5-46in-54w+El-PS-HLO(117w)</v>
      </c>
      <c r="Y10" s="210" t="str">
        <f>IFERROR(VLOOKUP(AE10,MeasureCost!$C$5:$C$420,1,FALSE),"")</f>
        <v>LFLmpBlst-T5-46in-54w+El-PS-HLO(117w)</v>
      </c>
      <c r="Z10" s="210" t="s">
        <v>3834</v>
      </c>
      <c r="AA10" s="210"/>
      <c r="AB10" s="210"/>
      <c r="AC10" s="210"/>
      <c r="AD10" s="210" t="s">
        <v>2011</v>
      </c>
      <c r="AE10" s="210" t="s">
        <v>2490</v>
      </c>
      <c r="AF10" s="210" t="s">
        <v>2490</v>
      </c>
      <c r="AG10" s="210" t="s">
        <v>3775</v>
      </c>
      <c r="AH10" s="210"/>
      <c r="AI10" s="210" t="b">
        <v>0</v>
      </c>
      <c r="AJ10" s="210" t="b">
        <v>0</v>
      </c>
      <c r="AK10" s="210" t="s">
        <v>3835</v>
      </c>
      <c r="AL10" s="210" t="s">
        <v>3836</v>
      </c>
      <c r="AM10" s="210" t="s">
        <v>3834</v>
      </c>
      <c r="AN10" s="210" t="s">
        <v>3837</v>
      </c>
      <c r="AO10" s="210" t="s">
        <v>3838</v>
      </c>
      <c r="AP10" s="204">
        <v>41275</v>
      </c>
      <c r="AQ10" s="210"/>
      <c r="AR10" s="210" t="s">
        <v>3839</v>
      </c>
      <c r="AS10" s="210"/>
      <c r="AT10" s="210"/>
      <c r="AU10" s="210"/>
      <c r="AV10" s="210"/>
      <c r="AW10" s="210" t="s">
        <v>3786</v>
      </c>
      <c r="AX10" s="210"/>
      <c r="AY10" s="210">
        <f>IFERROR(VLOOKUP(X10,MeasureCost!$C$5:$V$420,20,FALSE),"")</f>
        <v>66.739999999999995</v>
      </c>
      <c r="AZ10" s="210">
        <f>IFERROR(VLOOKUP(Y10,MeasureCost!$C$5:$V$420,20,FALSE),"")</f>
        <v>66.739999999999995</v>
      </c>
      <c r="BA10" s="210"/>
      <c r="BB10" s="212">
        <f t="shared" ref="BB10:BB73" si="0">IFERROR(AY10-AZ10,"")</f>
        <v>0</v>
      </c>
      <c r="BC10" s="210"/>
      <c r="BD10" s="204" t="str">
        <f t="shared" ref="BD10:BD73" si="1">IF(BB10&lt;&gt;"",X10,"")</f>
        <v>LFLmpBlst-T5-46in-54w+El-PS-HLO(117w)</v>
      </c>
      <c r="BE10" s="210" t="str">
        <f t="shared" ref="BE10:BE73" si="2">IF(BB10&lt;&gt;"",Y10,"")</f>
        <v>LFLmpBlst-T5-46in-54w+El-PS-HLO(117w)</v>
      </c>
      <c r="BF10" s="210">
        <f>IFERROR(VLOOKUP(BD10,LF_LmpBlst!$A$8:$V$736,6,FALSE),"")</f>
        <v>2</v>
      </c>
      <c r="BG10" s="210">
        <f>IFERROR(VLOOKUP(BD10,LF_LmpBlst!$A$8:$V$736,7,FALSE),"")</f>
        <v>1</v>
      </c>
      <c r="BH10" s="210"/>
      <c r="BI10" s="210">
        <f>IFERROR(VLOOKUP(BE10,LF_LmpBlst!$A$8:$V$736,6,FALSE),"")</f>
        <v>2</v>
      </c>
      <c r="BJ10" s="210">
        <f>IFERROR(VLOOKUP(BE10,LF_LmpBlst!$A$8:$V$736,7,FALSE),"")</f>
        <v>1</v>
      </c>
    </row>
    <row r="11" spans="1:62" s="114" customFormat="1">
      <c r="A11" s="229">
        <v>2215</v>
      </c>
      <c r="B11" s="210" t="s">
        <v>3840</v>
      </c>
      <c r="C11" s="210" t="s">
        <v>3826</v>
      </c>
      <c r="D11" s="210" t="s">
        <v>3827</v>
      </c>
      <c r="E11" s="210" t="s">
        <v>3828</v>
      </c>
      <c r="F11" s="204">
        <v>41782</v>
      </c>
      <c r="G11" s="210" t="s">
        <v>3829</v>
      </c>
      <c r="H11" s="210" t="s">
        <v>3776</v>
      </c>
      <c r="I11" s="210" t="s">
        <v>3830</v>
      </c>
      <c r="J11" s="210" t="s">
        <v>3831</v>
      </c>
      <c r="K11" s="210"/>
      <c r="L11" s="210"/>
      <c r="M11" s="210" t="s">
        <v>129</v>
      </c>
      <c r="N11" s="210"/>
      <c r="O11" s="210" t="b">
        <v>0</v>
      </c>
      <c r="P11" s="210"/>
      <c r="Q11" s="210" t="b">
        <v>1</v>
      </c>
      <c r="R11" s="210" t="s">
        <v>3832</v>
      </c>
      <c r="S11" s="210" t="s">
        <v>109</v>
      </c>
      <c r="T11" s="210" t="s">
        <v>3771</v>
      </c>
      <c r="U11" s="210" t="s">
        <v>3833</v>
      </c>
      <c r="V11" s="210" t="s">
        <v>3778</v>
      </c>
      <c r="W11" s="210" t="s">
        <v>1091</v>
      </c>
      <c r="X11" s="210" t="str">
        <f>IFERROR(VLOOKUP(AF11,MeasureCost!$C$5:$C$420,1,FALSE),"")</f>
        <v>LFLmpBlst-T8-48in-32w-2g+El-IS-RLO(78w)</v>
      </c>
      <c r="Y11" s="210" t="str">
        <f>IFERROR(VLOOKUP(AE11,MeasureCost!$C$5:$C$420,1,FALSE),"")</f>
        <v>LFLmpBlst-T8-48in-32w-2g+El-IS-NLO(89w)</v>
      </c>
      <c r="Z11" s="210" t="s">
        <v>3834</v>
      </c>
      <c r="AA11" s="210"/>
      <c r="AB11" s="210"/>
      <c r="AC11" s="210"/>
      <c r="AD11" s="210" t="s">
        <v>2063</v>
      </c>
      <c r="AE11" s="210" t="s">
        <v>3292</v>
      </c>
      <c r="AF11" s="210" t="s">
        <v>3325</v>
      </c>
      <c r="AG11" s="210" t="s">
        <v>3775</v>
      </c>
      <c r="AH11" s="210"/>
      <c r="AI11" s="210" t="b">
        <v>0</v>
      </c>
      <c r="AJ11" s="210" t="b">
        <v>0</v>
      </c>
      <c r="AK11" s="210" t="s">
        <v>3835</v>
      </c>
      <c r="AL11" s="210" t="s">
        <v>3841</v>
      </c>
      <c r="AM11" s="210" t="s">
        <v>3834</v>
      </c>
      <c r="AN11" s="210"/>
      <c r="AO11" s="210" t="s">
        <v>3838</v>
      </c>
      <c r="AP11" s="204">
        <v>41275</v>
      </c>
      <c r="AQ11" s="210"/>
      <c r="AR11" s="210" t="s">
        <v>3839</v>
      </c>
      <c r="AS11" s="210"/>
      <c r="AT11" s="210"/>
      <c r="AU11" s="210"/>
      <c r="AV11" s="210"/>
      <c r="AW11" s="210" t="s">
        <v>3786</v>
      </c>
      <c r="AX11" s="210"/>
      <c r="AY11" s="210">
        <f>IFERROR(VLOOKUP(X11,MeasureCost!$C$5:$V$420,20,FALSE),"")</f>
        <v>38.25</v>
      </c>
      <c r="AZ11" s="210">
        <f>IFERROR(VLOOKUP(Y11,MeasureCost!$C$5:$V$420,20,FALSE),"")</f>
        <v>38.25</v>
      </c>
      <c r="BA11" s="210"/>
      <c r="BB11" s="212">
        <f t="shared" si="0"/>
        <v>0</v>
      </c>
      <c r="BC11" s="210"/>
      <c r="BD11" s="204" t="str">
        <f t="shared" si="1"/>
        <v>LFLmpBlst-T8-48in-32w-2g+El-IS-RLO(78w)</v>
      </c>
      <c r="BE11" s="210" t="str">
        <f t="shared" si="2"/>
        <v>LFLmpBlst-T8-48in-32w-2g+El-IS-NLO(89w)</v>
      </c>
      <c r="BF11" s="210">
        <f>IFERROR(VLOOKUP(BD11,LF_LmpBlst!$A$8:$V$736,6,FALSE),"")</f>
        <v>3</v>
      </c>
      <c r="BG11" s="210">
        <f>IFERROR(VLOOKUP(BD11,LF_LmpBlst!$A$8:$V$736,7,FALSE),"")</f>
        <v>1</v>
      </c>
      <c r="BH11" s="210"/>
      <c r="BI11" s="210">
        <f>IFERROR(VLOOKUP(BE11,LF_LmpBlst!$A$8:$V$736,6,FALSE),"")</f>
        <v>3</v>
      </c>
      <c r="BJ11" s="210">
        <f>IFERROR(VLOOKUP(BE11,LF_LmpBlst!$A$8:$V$736,7,FALSE),"")</f>
        <v>1</v>
      </c>
    </row>
    <row r="12" spans="1:62" s="114" customFormat="1">
      <c r="A12" s="229">
        <v>2328</v>
      </c>
      <c r="B12" s="210" t="s">
        <v>3842</v>
      </c>
      <c r="C12" s="210" t="s">
        <v>3826</v>
      </c>
      <c r="D12" s="210" t="s">
        <v>3827</v>
      </c>
      <c r="E12" s="210" t="s">
        <v>3828</v>
      </c>
      <c r="F12" s="204">
        <v>41782</v>
      </c>
      <c r="G12" s="210" t="s">
        <v>3829</v>
      </c>
      <c r="H12" s="210" t="s">
        <v>3776</v>
      </c>
      <c r="I12" s="210" t="s">
        <v>3830</v>
      </c>
      <c r="J12" s="210" t="s">
        <v>3831</v>
      </c>
      <c r="K12" s="210"/>
      <c r="L12" s="210"/>
      <c r="M12" s="210" t="s">
        <v>129</v>
      </c>
      <c r="N12" s="210"/>
      <c r="O12" s="210" t="b">
        <v>0</v>
      </c>
      <c r="P12" s="210"/>
      <c r="Q12" s="210" t="b">
        <v>1</v>
      </c>
      <c r="R12" s="210" t="s">
        <v>3832</v>
      </c>
      <c r="S12" s="210" t="s">
        <v>109</v>
      </c>
      <c r="T12" s="210" t="s">
        <v>3771</v>
      </c>
      <c r="U12" s="210" t="s">
        <v>3833</v>
      </c>
      <c r="V12" s="210" t="s">
        <v>3778</v>
      </c>
      <c r="W12" s="210" t="s">
        <v>1091</v>
      </c>
      <c r="X12" s="210" t="str">
        <f>IFERROR(VLOOKUP(AF12,MeasureCost!$C$5:$C$420,1,FALSE),"")</f>
        <v>LFLmpBlst-T8-48in-32w-3g+El-IS-NLO-1(162w)</v>
      </c>
      <c r="Y12" s="210" t="str">
        <f>IFERROR(VLOOKUP(AE12,MeasureCost!$C$5:$C$420,1,FALSE),"")</f>
        <v>LFLmpBlst-T8-48in-32w-2g+El-IS-NLO(175w)</v>
      </c>
      <c r="Z12" s="210" t="s">
        <v>3834</v>
      </c>
      <c r="AA12" s="210"/>
      <c r="AB12" s="210"/>
      <c r="AC12" s="210"/>
      <c r="AD12" s="210" t="s">
        <v>2238</v>
      </c>
      <c r="AE12" s="210" t="s">
        <v>3273</v>
      </c>
      <c r="AF12" s="210" t="s">
        <v>3466</v>
      </c>
      <c r="AG12" s="210" t="s">
        <v>3775</v>
      </c>
      <c r="AH12" s="210"/>
      <c r="AI12" s="210" t="b">
        <v>0</v>
      </c>
      <c r="AJ12" s="210" t="b">
        <v>0</v>
      </c>
      <c r="AK12" s="210" t="s">
        <v>3835</v>
      </c>
      <c r="AL12" s="210" t="s">
        <v>3841</v>
      </c>
      <c r="AM12" s="210" t="s">
        <v>3834</v>
      </c>
      <c r="AN12" s="210" t="s">
        <v>3843</v>
      </c>
      <c r="AO12" s="210" t="s">
        <v>3838</v>
      </c>
      <c r="AP12" s="204">
        <v>41275</v>
      </c>
      <c r="AQ12" s="210"/>
      <c r="AR12" s="210" t="s">
        <v>3839</v>
      </c>
      <c r="AS12" s="210"/>
      <c r="AT12" s="210"/>
      <c r="AU12" s="210"/>
      <c r="AV12" s="210"/>
      <c r="AW12" s="210" t="s">
        <v>3786</v>
      </c>
      <c r="AX12" s="210"/>
      <c r="AY12" s="210">
        <f>IFERROR(VLOOKUP(X12,MeasureCost!$C$5:$V$420,20,FALSE),"")</f>
        <v>81.05</v>
      </c>
      <c r="AZ12" s="210">
        <f>IFERROR(VLOOKUP(Y12,MeasureCost!$C$5:$V$420,20,FALSE),"")</f>
        <v>76.489999999999995</v>
      </c>
      <c r="BA12" s="210"/>
      <c r="BB12" s="212">
        <f t="shared" si="0"/>
        <v>4.5600000000000023</v>
      </c>
      <c r="BC12" s="210"/>
      <c r="BD12" s="204" t="str">
        <f t="shared" si="1"/>
        <v>LFLmpBlst-T8-48in-32w-3g+El-IS-NLO-1(162w)</v>
      </c>
      <c r="BE12" s="210" t="str">
        <f t="shared" si="2"/>
        <v>LFLmpBlst-T8-48in-32w-2g+El-IS-NLO(175w)</v>
      </c>
      <c r="BF12" s="210">
        <f>IFERROR(VLOOKUP(BD12,LF_LmpBlst!$A$8:$V$736,6,FALSE),"")</f>
        <v>6</v>
      </c>
      <c r="BG12" s="210">
        <f>IFERROR(VLOOKUP(BD12,LF_LmpBlst!$A$8:$V$736,7,FALSE),"")</f>
        <v>2</v>
      </c>
      <c r="BH12" s="210"/>
      <c r="BI12" s="210">
        <f>IFERROR(VLOOKUP(BE12,LF_LmpBlst!$A$8:$V$736,6,FALSE),"")</f>
        <v>6</v>
      </c>
      <c r="BJ12" s="210">
        <f>IFERROR(VLOOKUP(BE12,LF_LmpBlst!$A$8:$V$736,7,FALSE),"")</f>
        <v>2</v>
      </c>
    </row>
    <row r="13" spans="1:62" s="114" customFormat="1">
      <c r="A13" s="229">
        <v>4626</v>
      </c>
      <c r="B13" s="210" t="s">
        <v>3844</v>
      </c>
      <c r="C13" s="210" t="s">
        <v>3826</v>
      </c>
      <c r="D13" s="210" t="s">
        <v>3845</v>
      </c>
      <c r="E13" s="210" t="s">
        <v>3846</v>
      </c>
      <c r="F13" s="204">
        <v>42069</v>
      </c>
      <c r="G13" s="210" t="s">
        <v>3829</v>
      </c>
      <c r="H13" s="210" t="s">
        <v>3776</v>
      </c>
      <c r="I13" s="210" t="s">
        <v>3830</v>
      </c>
      <c r="J13" s="210" t="s">
        <v>3831</v>
      </c>
      <c r="K13" s="210"/>
      <c r="L13" s="210"/>
      <c r="M13" s="210" t="s">
        <v>129</v>
      </c>
      <c r="N13" s="210"/>
      <c r="O13" s="210" t="b">
        <v>0</v>
      </c>
      <c r="P13" s="210"/>
      <c r="Q13" s="210" t="b">
        <v>1</v>
      </c>
      <c r="R13" s="210" t="s">
        <v>3832</v>
      </c>
      <c r="S13" s="210" t="s">
        <v>109</v>
      </c>
      <c r="T13" s="210" t="s">
        <v>3771</v>
      </c>
      <c r="U13" s="210" t="s">
        <v>3833</v>
      </c>
      <c r="V13" s="210" t="s">
        <v>3778</v>
      </c>
      <c r="W13" s="210" t="s">
        <v>1091</v>
      </c>
      <c r="X13" s="210" t="str">
        <f>IFERROR(VLOOKUP(AF13,MeasureCost!$C$5:$C$420,1,FALSE),"")</f>
        <v>LFLmpBlst-T8-48in-32w-2g+El-IS-RLO(102w)</v>
      </c>
      <c r="Y13" s="210" t="str">
        <f>IFERROR(VLOOKUP(AE13,MeasureCost!$C$5:$C$420,1,FALSE),"")</f>
        <v>LFLmpBlst-T8-48in-32w-2g+El-IS-NLO(112w)</v>
      </c>
      <c r="Z13" s="210" t="s">
        <v>3847</v>
      </c>
      <c r="AA13" s="210"/>
      <c r="AB13" s="210"/>
      <c r="AC13" s="210"/>
      <c r="AD13" s="210" t="s">
        <v>2011</v>
      </c>
      <c r="AE13" s="210" t="s">
        <v>3264</v>
      </c>
      <c r="AF13" s="210" t="s">
        <v>3310</v>
      </c>
      <c r="AG13" s="210" t="s">
        <v>3775</v>
      </c>
      <c r="AH13" s="210" t="s">
        <v>3848</v>
      </c>
      <c r="AI13" s="210" t="b">
        <v>0</v>
      </c>
      <c r="AJ13" s="210" t="b">
        <v>0</v>
      </c>
      <c r="AK13" s="210" t="s">
        <v>3849</v>
      </c>
      <c r="AL13" s="210" t="s">
        <v>3841</v>
      </c>
      <c r="AM13" s="210" t="s">
        <v>3850</v>
      </c>
      <c r="AN13" s="210" t="s">
        <v>3851</v>
      </c>
      <c r="AO13" s="210" t="s">
        <v>3838</v>
      </c>
      <c r="AP13" s="204">
        <v>41275</v>
      </c>
      <c r="AQ13" s="210"/>
      <c r="AR13" s="210" t="s">
        <v>3839</v>
      </c>
      <c r="AS13" s="210"/>
      <c r="AT13" s="210"/>
      <c r="AU13" s="210"/>
      <c r="AV13" s="210"/>
      <c r="AW13" s="210" t="s">
        <v>3786</v>
      </c>
      <c r="AX13" s="210"/>
      <c r="AY13" s="210">
        <f>IFERROR(VLOOKUP(X13,MeasureCost!$C$5:$V$420,20,FALSE),"")</f>
        <v>47.07</v>
      </c>
      <c r="AZ13" s="210">
        <f>IFERROR(VLOOKUP(Y13,MeasureCost!$C$5:$V$420,20,FALSE),"")</f>
        <v>47.07</v>
      </c>
      <c r="BA13" s="210"/>
      <c r="BB13" s="212">
        <f t="shared" si="0"/>
        <v>0</v>
      </c>
      <c r="BC13" s="210"/>
      <c r="BD13" s="204" t="str">
        <f t="shared" si="1"/>
        <v>LFLmpBlst-T8-48in-32w-2g+El-IS-RLO(102w)</v>
      </c>
      <c r="BE13" s="210" t="str">
        <f t="shared" si="2"/>
        <v>LFLmpBlst-T8-48in-32w-2g+El-IS-NLO(112w)</v>
      </c>
      <c r="BF13" s="210">
        <f>IFERROR(VLOOKUP(BD13,LF_LmpBlst!$A$8:$V$736,6,FALSE),"")</f>
        <v>4</v>
      </c>
      <c r="BG13" s="210">
        <f>IFERROR(VLOOKUP(BD13,LF_LmpBlst!$A$8:$V$736,7,FALSE),"")</f>
        <v>1</v>
      </c>
      <c r="BH13" s="210"/>
      <c r="BI13" s="210">
        <f>IFERROR(VLOOKUP(BE13,LF_LmpBlst!$A$8:$V$736,6,FALSE),"")</f>
        <v>4</v>
      </c>
      <c r="BJ13" s="210">
        <f>IFERROR(VLOOKUP(BE13,LF_LmpBlst!$A$8:$V$736,7,FALSE),"")</f>
        <v>1</v>
      </c>
    </row>
    <row r="14" spans="1:62" s="114" customFormat="1">
      <c r="A14" s="229">
        <v>4530</v>
      </c>
      <c r="B14" s="210" t="s">
        <v>3852</v>
      </c>
      <c r="C14" s="210" t="s">
        <v>3826</v>
      </c>
      <c r="D14" s="210" t="s">
        <v>3845</v>
      </c>
      <c r="E14" s="210" t="s">
        <v>3846</v>
      </c>
      <c r="F14" s="204">
        <v>42069</v>
      </c>
      <c r="G14" s="210" t="s">
        <v>3829</v>
      </c>
      <c r="H14" s="210" t="s">
        <v>3776</v>
      </c>
      <c r="I14" s="210" t="s">
        <v>3830</v>
      </c>
      <c r="J14" s="210" t="s">
        <v>3831</v>
      </c>
      <c r="K14" s="210"/>
      <c r="L14" s="210"/>
      <c r="M14" s="210" t="s">
        <v>129</v>
      </c>
      <c r="N14" s="210"/>
      <c r="O14" s="210" t="b">
        <v>1</v>
      </c>
      <c r="P14" s="210"/>
      <c r="Q14" s="210" t="b">
        <v>1</v>
      </c>
      <c r="R14" s="210" t="s">
        <v>3832</v>
      </c>
      <c r="S14" s="210" t="s">
        <v>109</v>
      </c>
      <c r="T14" s="210" t="s">
        <v>3771</v>
      </c>
      <c r="U14" s="210" t="s">
        <v>3833</v>
      </c>
      <c r="V14" s="210" t="s">
        <v>3778</v>
      </c>
      <c r="W14" s="210" t="s">
        <v>1091</v>
      </c>
      <c r="X14" s="210" t="str">
        <f>IFERROR(VLOOKUP(AF14,MeasureCost!$C$5:$C$420,1,FALSE),"")</f>
        <v>LFLmpBlst-T8-48in-25w+El-IS-RLO-1(76w)</v>
      </c>
      <c r="Y14" s="210" t="str">
        <f>IFERROR(VLOOKUP(AE14,MeasureCost!$C$5:$C$420,1,FALSE),"")</f>
        <v>LFLmpBlst-T8-48in-32w-2g+El-IS-NLO(112w)</v>
      </c>
      <c r="Z14" s="210" t="s">
        <v>3847</v>
      </c>
      <c r="AA14" s="210"/>
      <c r="AB14" s="210"/>
      <c r="AC14" s="210"/>
      <c r="AD14" s="210" t="s">
        <v>2011</v>
      </c>
      <c r="AE14" s="210" t="s">
        <v>3264</v>
      </c>
      <c r="AF14" s="210" t="s">
        <v>2798</v>
      </c>
      <c r="AG14" s="210" t="s">
        <v>3775</v>
      </c>
      <c r="AH14" s="210"/>
      <c r="AI14" s="210" t="b">
        <v>0</v>
      </c>
      <c r="AJ14" s="210" t="b">
        <v>0</v>
      </c>
      <c r="AK14" s="210" t="s">
        <v>3853</v>
      </c>
      <c r="AL14" s="210" t="s">
        <v>3841</v>
      </c>
      <c r="AM14" s="210" t="s">
        <v>3850</v>
      </c>
      <c r="AN14" s="210"/>
      <c r="AO14" s="210" t="s">
        <v>3838</v>
      </c>
      <c r="AP14" s="204">
        <v>41275</v>
      </c>
      <c r="AQ14" s="210"/>
      <c r="AR14" s="210" t="s">
        <v>3839</v>
      </c>
      <c r="AS14" s="210"/>
      <c r="AT14" s="210"/>
      <c r="AU14" s="210"/>
      <c r="AV14" s="210"/>
      <c r="AW14" s="210" t="s">
        <v>3786</v>
      </c>
      <c r="AX14" s="210"/>
      <c r="AY14" s="210">
        <f>IFERROR(VLOOKUP(X14,MeasureCost!$C$5:$V$420,20,FALSE),"")</f>
        <v>60.12</v>
      </c>
      <c r="AZ14" s="210">
        <f>IFERROR(VLOOKUP(Y14,MeasureCost!$C$5:$V$420,20,FALSE),"")</f>
        <v>47.07</v>
      </c>
      <c r="BA14" s="210"/>
      <c r="BB14" s="212">
        <f t="shared" si="0"/>
        <v>13.049999999999997</v>
      </c>
      <c r="BC14" s="210"/>
      <c r="BD14" s="204" t="str">
        <f t="shared" si="1"/>
        <v>LFLmpBlst-T8-48in-25w+El-IS-RLO-1(76w)</v>
      </c>
      <c r="BE14" s="210" t="str">
        <f t="shared" si="2"/>
        <v>LFLmpBlst-T8-48in-32w-2g+El-IS-NLO(112w)</v>
      </c>
      <c r="BF14" s="210">
        <f>IFERROR(VLOOKUP(BD14,LF_LmpBlst!$A$8:$V$736,6,FALSE),"")</f>
        <v>4</v>
      </c>
      <c r="BG14" s="210">
        <f>IFERROR(VLOOKUP(BD14,LF_LmpBlst!$A$8:$V$736,7,FALSE),"")</f>
        <v>1</v>
      </c>
      <c r="BH14" s="210"/>
      <c r="BI14" s="210">
        <f>IFERROR(VLOOKUP(BE14,LF_LmpBlst!$A$8:$V$736,6,FALSE),"")</f>
        <v>4</v>
      </c>
      <c r="BJ14" s="210">
        <f>IFERROR(VLOOKUP(BE14,LF_LmpBlst!$A$8:$V$736,7,FALSE),"")</f>
        <v>1</v>
      </c>
    </row>
    <row r="15" spans="1:62" s="114" customFormat="1">
      <c r="A15" s="229">
        <v>4562</v>
      </c>
      <c r="B15" s="210" t="s">
        <v>3854</v>
      </c>
      <c r="C15" s="210" t="s">
        <v>3826</v>
      </c>
      <c r="D15" s="210" t="s">
        <v>3845</v>
      </c>
      <c r="E15" s="210" t="s">
        <v>3846</v>
      </c>
      <c r="F15" s="204">
        <v>42069</v>
      </c>
      <c r="G15" s="210" t="s">
        <v>3829</v>
      </c>
      <c r="H15" s="210" t="s">
        <v>3776</v>
      </c>
      <c r="I15" s="210" t="s">
        <v>3830</v>
      </c>
      <c r="J15" s="210" t="s">
        <v>3831</v>
      </c>
      <c r="K15" s="210"/>
      <c r="L15" s="210"/>
      <c r="M15" s="210" t="s">
        <v>129</v>
      </c>
      <c r="N15" s="210"/>
      <c r="O15" s="210" t="b">
        <v>1</v>
      </c>
      <c r="P15" s="210"/>
      <c r="Q15" s="210" t="b">
        <v>1</v>
      </c>
      <c r="R15" s="210" t="s">
        <v>3832</v>
      </c>
      <c r="S15" s="210" t="s">
        <v>109</v>
      </c>
      <c r="T15" s="210" t="s">
        <v>3771</v>
      </c>
      <c r="U15" s="210" t="s">
        <v>3833</v>
      </c>
      <c r="V15" s="210" t="s">
        <v>3778</v>
      </c>
      <c r="W15" s="210" t="s">
        <v>1091</v>
      </c>
      <c r="X15" s="210" t="str">
        <f>IFERROR(VLOOKUP(AF15,MeasureCost!$C$5:$C$420,1,FALSE),"")</f>
        <v>LFLmpBlst-T8-48in-28w+El-IS-RLO(24w)</v>
      </c>
      <c r="Y15" s="210" t="str">
        <f>IFERROR(VLOOKUP(AE15,MeasureCost!$C$5:$C$420,1,FALSE),"")</f>
        <v>LFLmpBlst-T8-48in-32w-2g+El-IS-NLO(31w)</v>
      </c>
      <c r="Z15" s="210" t="s">
        <v>3847</v>
      </c>
      <c r="AA15" s="210"/>
      <c r="AB15" s="210"/>
      <c r="AC15" s="210"/>
      <c r="AD15" s="210" t="s">
        <v>3067</v>
      </c>
      <c r="AE15" s="210" t="s">
        <v>3282</v>
      </c>
      <c r="AF15" s="210" t="s">
        <v>2891</v>
      </c>
      <c r="AG15" s="210" t="s">
        <v>3775</v>
      </c>
      <c r="AH15" s="210"/>
      <c r="AI15" s="210" t="b">
        <v>0</v>
      </c>
      <c r="AJ15" s="210" t="b">
        <v>0</v>
      </c>
      <c r="AK15" s="210" t="s">
        <v>3853</v>
      </c>
      <c r="AL15" s="210" t="s">
        <v>3841</v>
      </c>
      <c r="AM15" s="210" t="s">
        <v>3847</v>
      </c>
      <c r="AN15" s="210"/>
      <c r="AO15" s="210" t="s">
        <v>3838</v>
      </c>
      <c r="AP15" s="204">
        <v>41275</v>
      </c>
      <c r="AQ15" s="210"/>
      <c r="AR15" s="210" t="s">
        <v>3839</v>
      </c>
      <c r="AS15" s="210"/>
      <c r="AT15" s="210"/>
      <c r="AU15" s="210"/>
      <c r="AV15" s="210"/>
      <c r="AW15" s="210" t="s">
        <v>3786</v>
      </c>
      <c r="AX15" s="210"/>
      <c r="AY15" s="210">
        <f>IFERROR(VLOOKUP(X15,MeasureCost!$C$5:$V$420,20,FALSE),"")</f>
        <v>22.66</v>
      </c>
      <c r="AZ15" s="210">
        <f>IFERROR(VLOOKUP(Y15,MeasureCost!$C$5:$V$420,20,FALSE),"")</f>
        <v>20.6</v>
      </c>
      <c r="BA15" s="210"/>
      <c r="BB15" s="212">
        <f t="shared" si="0"/>
        <v>2.0599999999999987</v>
      </c>
      <c r="BC15" s="210"/>
      <c r="BD15" s="204" t="str">
        <f t="shared" si="1"/>
        <v>LFLmpBlst-T8-48in-28w+El-IS-RLO(24w)</v>
      </c>
      <c r="BE15" s="210" t="str">
        <f t="shared" si="2"/>
        <v>LFLmpBlst-T8-48in-32w-2g+El-IS-NLO(31w)</v>
      </c>
      <c r="BF15" s="210">
        <f>IFERROR(VLOOKUP(BD15,LF_LmpBlst!$A$8:$V$736,6,FALSE),"")</f>
        <v>1</v>
      </c>
      <c r="BG15" s="210">
        <f>IFERROR(VLOOKUP(BD15,LF_LmpBlst!$A$8:$V$736,7,FALSE),"")</f>
        <v>1</v>
      </c>
      <c r="BH15" s="210"/>
      <c r="BI15" s="210">
        <f>IFERROR(VLOOKUP(BE15,LF_LmpBlst!$A$8:$V$736,6,FALSE),"")</f>
        <v>1</v>
      </c>
      <c r="BJ15" s="210">
        <f>IFERROR(VLOOKUP(BE15,LF_LmpBlst!$A$8:$V$736,7,FALSE),"")</f>
        <v>1</v>
      </c>
    </row>
    <row r="16" spans="1:62" s="114" customFormat="1">
      <c r="A16" s="229">
        <v>4565</v>
      </c>
      <c r="B16" s="210" t="s">
        <v>3855</v>
      </c>
      <c r="C16" s="210" t="s">
        <v>3826</v>
      </c>
      <c r="D16" s="210" t="s">
        <v>3845</v>
      </c>
      <c r="E16" s="210" t="s">
        <v>3846</v>
      </c>
      <c r="F16" s="204">
        <v>42069</v>
      </c>
      <c r="G16" s="210" t="s">
        <v>3829</v>
      </c>
      <c r="H16" s="210" t="s">
        <v>3776</v>
      </c>
      <c r="I16" s="210" t="s">
        <v>3830</v>
      </c>
      <c r="J16" s="210" t="s">
        <v>3831</v>
      </c>
      <c r="K16" s="210"/>
      <c r="L16" s="210"/>
      <c r="M16" s="210" t="s">
        <v>129</v>
      </c>
      <c r="N16" s="210"/>
      <c r="O16" s="210" t="b">
        <v>0</v>
      </c>
      <c r="P16" s="210"/>
      <c r="Q16" s="210" t="b">
        <v>1</v>
      </c>
      <c r="R16" s="210" t="s">
        <v>3832</v>
      </c>
      <c r="S16" s="210" t="s">
        <v>109</v>
      </c>
      <c r="T16" s="210" t="s">
        <v>3771</v>
      </c>
      <c r="U16" s="210" t="s">
        <v>3833</v>
      </c>
      <c r="V16" s="210" t="s">
        <v>3778</v>
      </c>
      <c r="W16" s="210" t="s">
        <v>1091</v>
      </c>
      <c r="X16" s="210" t="str">
        <f>IFERROR(VLOOKUP(AF16,MeasureCost!$C$5:$C$420,1,FALSE),"")</f>
        <v>LFLmpBlst-T8-48in-28w+El-IS-RLO(44w)</v>
      </c>
      <c r="Y16" s="210" t="str">
        <f>IFERROR(VLOOKUP(AE16,MeasureCost!$C$5:$C$420,1,FALSE),"")</f>
        <v>LFLmpBlst-T8-48in-32w-2g+El-IS-NLO(59w)</v>
      </c>
      <c r="Z16" s="210" t="s">
        <v>3847</v>
      </c>
      <c r="AA16" s="210"/>
      <c r="AB16" s="210"/>
      <c r="AC16" s="210"/>
      <c r="AD16" s="210" t="s">
        <v>3072</v>
      </c>
      <c r="AE16" s="210" t="s">
        <v>3290</v>
      </c>
      <c r="AF16" s="210" t="s">
        <v>2895</v>
      </c>
      <c r="AG16" s="210" t="s">
        <v>3775</v>
      </c>
      <c r="AH16" s="210" t="s">
        <v>3848</v>
      </c>
      <c r="AI16" s="210" t="b">
        <v>0</v>
      </c>
      <c r="AJ16" s="210" t="b">
        <v>0</v>
      </c>
      <c r="AK16" s="210" t="s">
        <v>3849</v>
      </c>
      <c r="AL16" s="210" t="s">
        <v>3841</v>
      </c>
      <c r="AM16" s="210" t="s">
        <v>3847</v>
      </c>
      <c r="AN16" s="210"/>
      <c r="AO16" s="210" t="s">
        <v>3838</v>
      </c>
      <c r="AP16" s="204">
        <v>41275</v>
      </c>
      <c r="AQ16" s="210"/>
      <c r="AR16" s="210" t="s">
        <v>3839</v>
      </c>
      <c r="AS16" s="210"/>
      <c r="AT16" s="210"/>
      <c r="AU16" s="210"/>
      <c r="AV16" s="210"/>
      <c r="AW16" s="210" t="s">
        <v>3786</v>
      </c>
      <c r="AX16" s="210"/>
      <c r="AY16" s="210">
        <f>IFERROR(VLOOKUP(X16,MeasureCost!$C$5:$V$420,20,FALSE),"")</f>
        <v>33.54</v>
      </c>
      <c r="AZ16" s="210">
        <f>IFERROR(VLOOKUP(Y16,MeasureCost!$C$5:$V$420,20,FALSE),"")</f>
        <v>29.42</v>
      </c>
      <c r="BA16" s="210"/>
      <c r="BB16" s="212">
        <f t="shared" si="0"/>
        <v>4.1199999999999974</v>
      </c>
      <c r="BC16" s="210"/>
      <c r="BD16" s="204" t="str">
        <f t="shared" si="1"/>
        <v>LFLmpBlst-T8-48in-28w+El-IS-RLO(44w)</v>
      </c>
      <c r="BE16" s="210" t="str">
        <f t="shared" si="2"/>
        <v>LFLmpBlst-T8-48in-32w-2g+El-IS-NLO(59w)</v>
      </c>
      <c r="BF16" s="210">
        <f>IFERROR(VLOOKUP(BD16,LF_LmpBlst!$A$8:$V$736,6,FALSE),"")</f>
        <v>2</v>
      </c>
      <c r="BG16" s="210">
        <f>IFERROR(VLOOKUP(BD16,LF_LmpBlst!$A$8:$V$736,7,FALSE),"")</f>
        <v>1</v>
      </c>
      <c r="BH16" s="210"/>
      <c r="BI16" s="210">
        <f>IFERROR(VLOOKUP(BE16,LF_LmpBlst!$A$8:$V$736,6,FALSE),"")</f>
        <v>2</v>
      </c>
      <c r="BJ16" s="210">
        <f>IFERROR(VLOOKUP(BE16,LF_LmpBlst!$A$8:$V$736,7,FALSE),"")</f>
        <v>1</v>
      </c>
    </row>
    <row r="17" spans="1:62" s="114" customFormat="1">
      <c r="A17" s="229">
        <v>4645</v>
      </c>
      <c r="B17" s="210" t="s">
        <v>3856</v>
      </c>
      <c r="C17" s="210" t="s">
        <v>3826</v>
      </c>
      <c r="D17" s="210" t="s">
        <v>3845</v>
      </c>
      <c r="E17" s="210" t="s">
        <v>3846</v>
      </c>
      <c r="F17" s="204">
        <v>42069</v>
      </c>
      <c r="G17" s="210" t="s">
        <v>3829</v>
      </c>
      <c r="H17" s="210" t="s">
        <v>3776</v>
      </c>
      <c r="I17" s="210" t="s">
        <v>3830</v>
      </c>
      <c r="J17" s="210" t="s">
        <v>3831</v>
      </c>
      <c r="K17" s="210"/>
      <c r="L17" s="210"/>
      <c r="M17" s="210" t="s">
        <v>129</v>
      </c>
      <c r="N17" s="210"/>
      <c r="O17" s="210" t="b">
        <v>1</v>
      </c>
      <c r="P17" s="210"/>
      <c r="Q17" s="210" t="b">
        <v>1</v>
      </c>
      <c r="R17" s="210" t="s">
        <v>3832</v>
      </c>
      <c r="S17" s="210" t="s">
        <v>109</v>
      </c>
      <c r="T17" s="210" t="s">
        <v>3771</v>
      </c>
      <c r="U17" s="210" t="s">
        <v>3833</v>
      </c>
      <c r="V17" s="210" t="s">
        <v>3778</v>
      </c>
      <c r="W17" s="210" t="s">
        <v>1091</v>
      </c>
      <c r="X17" s="210" t="str">
        <f>IFERROR(VLOOKUP(AF17,MeasureCost!$C$5:$C$420,1,FALSE),"")</f>
        <v>LFLmpBlst-T8-48in-32w-3g+El-IS-NLO+Refl(54w)</v>
      </c>
      <c r="Y17" s="210" t="str">
        <f>IFERROR(VLOOKUP(AE17,MeasureCost!$C$5:$C$420,1,FALSE),"")</f>
        <v>LFLmpBlst-T8-48in-32w-3g+El-IS-NLO+Refl(54w)</v>
      </c>
      <c r="Z17" s="210" t="s">
        <v>3847</v>
      </c>
      <c r="AA17" s="210"/>
      <c r="AB17" s="210"/>
      <c r="AC17" s="210"/>
      <c r="AD17" s="210" t="s">
        <v>2067</v>
      </c>
      <c r="AE17" s="210" t="s">
        <v>3499</v>
      </c>
      <c r="AF17" s="210" t="s">
        <v>3499</v>
      </c>
      <c r="AG17" s="210" t="s">
        <v>3775</v>
      </c>
      <c r="AH17" s="210"/>
      <c r="AI17" s="210" t="b">
        <v>0</v>
      </c>
      <c r="AJ17" s="210" t="b">
        <v>0</v>
      </c>
      <c r="AK17" s="210" t="s">
        <v>3853</v>
      </c>
      <c r="AL17" s="210" t="s">
        <v>3857</v>
      </c>
      <c r="AM17" s="210" t="s">
        <v>3850</v>
      </c>
      <c r="AN17" s="210"/>
      <c r="AO17" s="210" t="s">
        <v>3838</v>
      </c>
      <c r="AP17" s="204">
        <v>41275</v>
      </c>
      <c r="AQ17" s="210"/>
      <c r="AR17" s="210" t="s">
        <v>3839</v>
      </c>
      <c r="AS17" s="210"/>
      <c r="AT17" s="210"/>
      <c r="AU17" s="210"/>
      <c r="AV17" s="210"/>
      <c r="AW17" s="210" t="s">
        <v>3786</v>
      </c>
      <c r="AX17" s="210"/>
      <c r="AY17" s="210">
        <f>IFERROR(VLOOKUP(X17,MeasureCost!$C$5:$V$420,20,FALSE),"")</f>
        <v>42.72</v>
      </c>
      <c r="AZ17" s="210">
        <f>IFERROR(VLOOKUP(Y17,MeasureCost!$C$5:$V$420,20,FALSE),"")</f>
        <v>42.72</v>
      </c>
      <c r="BA17" s="210"/>
      <c r="BB17" s="212">
        <f t="shared" si="0"/>
        <v>0</v>
      </c>
      <c r="BC17" s="210"/>
      <c r="BD17" s="204" t="str">
        <f t="shared" si="1"/>
        <v>LFLmpBlst-T8-48in-32w-3g+El-IS-NLO+Refl(54w)</v>
      </c>
      <c r="BE17" s="210" t="str">
        <f t="shared" si="2"/>
        <v>LFLmpBlst-T8-48in-32w-3g+El-IS-NLO+Refl(54w)</v>
      </c>
      <c r="BF17" s="210">
        <f>IFERROR(VLOOKUP(BD17,LF_LmpBlst!$A$8:$V$736,6,FALSE),"")</f>
        <v>2</v>
      </c>
      <c r="BG17" s="210">
        <f>IFERROR(VLOOKUP(BD17,LF_LmpBlst!$A$8:$V$736,7,FALSE),"")</f>
        <v>2</v>
      </c>
      <c r="BH17" s="210"/>
      <c r="BI17" s="210">
        <f>IFERROR(VLOOKUP(BE17,LF_LmpBlst!$A$8:$V$736,6,FALSE),"")</f>
        <v>2</v>
      </c>
      <c r="BJ17" s="210">
        <f>IFERROR(VLOOKUP(BE17,LF_LmpBlst!$A$8:$V$736,7,FALSE),"")</f>
        <v>2</v>
      </c>
    </row>
    <row r="18" spans="1:62" s="114" customFormat="1">
      <c r="A18" s="229">
        <v>4649</v>
      </c>
      <c r="B18" s="210" t="s">
        <v>3858</v>
      </c>
      <c r="C18" s="210" t="s">
        <v>3826</v>
      </c>
      <c r="D18" s="210" t="s">
        <v>3845</v>
      </c>
      <c r="E18" s="210" t="s">
        <v>3846</v>
      </c>
      <c r="F18" s="204">
        <v>42069</v>
      </c>
      <c r="G18" s="210" t="s">
        <v>3829</v>
      </c>
      <c r="H18" s="210" t="s">
        <v>3776</v>
      </c>
      <c r="I18" s="210" t="s">
        <v>3830</v>
      </c>
      <c r="J18" s="210" t="s">
        <v>3831</v>
      </c>
      <c r="K18" s="210"/>
      <c r="L18" s="210"/>
      <c r="M18" s="210" t="s">
        <v>129</v>
      </c>
      <c r="N18" s="210"/>
      <c r="O18" s="210" t="b">
        <v>0</v>
      </c>
      <c r="P18" s="210"/>
      <c r="Q18" s="210" t="b">
        <v>1</v>
      </c>
      <c r="R18" s="210" t="s">
        <v>3832</v>
      </c>
      <c r="S18" s="210" t="s">
        <v>109</v>
      </c>
      <c r="T18" s="210" t="s">
        <v>3771</v>
      </c>
      <c r="U18" s="210" t="s">
        <v>3833</v>
      </c>
      <c r="V18" s="210" t="s">
        <v>3778</v>
      </c>
      <c r="W18" s="210" t="s">
        <v>1091</v>
      </c>
      <c r="X18" s="210" t="str">
        <f>IFERROR(VLOOKUP(AF18,MeasureCost!$C$5:$C$420,1,FALSE),"")</f>
        <v>LFLmpBlst-T8-48in-32w-3g+El-IS-NLO+Refl(54w)</v>
      </c>
      <c r="Y18" s="210" t="str">
        <f>IFERROR(VLOOKUP(AE18,MeasureCost!$C$5:$C$420,1,FALSE),"")</f>
        <v>LFLmpBlst-T8-48in-32w-3g+El-IS-NLO-1(108w)</v>
      </c>
      <c r="Z18" s="210" t="s">
        <v>3847</v>
      </c>
      <c r="AA18" s="210"/>
      <c r="AB18" s="210"/>
      <c r="AC18" s="210"/>
      <c r="AD18" s="210" t="s">
        <v>2011</v>
      </c>
      <c r="AE18" s="210" t="s">
        <v>3463</v>
      </c>
      <c r="AF18" s="210" t="s">
        <v>3499</v>
      </c>
      <c r="AG18" s="210" t="s">
        <v>3775</v>
      </c>
      <c r="AH18" s="210" t="s">
        <v>3848</v>
      </c>
      <c r="AI18" s="210" t="b">
        <v>0</v>
      </c>
      <c r="AJ18" s="210" t="b">
        <v>0</v>
      </c>
      <c r="AK18" s="210" t="s">
        <v>3849</v>
      </c>
      <c r="AL18" s="210" t="s">
        <v>3841</v>
      </c>
      <c r="AM18" s="210" t="s">
        <v>3850</v>
      </c>
      <c r="AN18" s="210" t="s">
        <v>3859</v>
      </c>
      <c r="AO18" s="210" t="s">
        <v>3838</v>
      </c>
      <c r="AP18" s="204">
        <v>41275</v>
      </c>
      <c r="AQ18" s="210"/>
      <c r="AR18" s="210" t="s">
        <v>3839</v>
      </c>
      <c r="AS18" s="210"/>
      <c r="AT18" s="210"/>
      <c r="AU18" s="210"/>
      <c r="AV18" s="210"/>
      <c r="AW18" s="210" t="s">
        <v>3786</v>
      </c>
      <c r="AX18" s="210"/>
      <c r="AY18" s="210">
        <f>IFERROR(VLOOKUP(X18,MeasureCost!$C$5:$V$420,20,FALSE),"")</f>
        <v>42.72</v>
      </c>
      <c r="AZ18" s="210">
        <f>IFERROR(VLOOKUP(Y18,MeasureCost!$C$5:$V$420,20,FALSE),"")</f>
        <v>50.11</v>
      </c>
      <c r="BA18" s="210"/>
      <c r="BB18" s="212">
        <f t="shared" si="0"/>
        <v>-7.3900000000000006</v>
      </c>
      <c r="BC18" s="210"/>
      <c r="BD18" s="204" t="str">
        <f t="shared" si="1"/>
        <v>LFLmpBlst-T8-48in-32w-3g+El-IS-NLO+Refl(54w)</v>
      </c>
      <c r="BE18" s="210" t="str">
        <f t="shared" si="2"/>
        <v>LFLmpBlst-T8-48in-32w-3g+El-IS-NLO-1(108w)</v>
      </c>
      <c r="BF18" s="210">
        <f>IFERROR(VLOOKUP(BD18,LF_LmpBlst!$A$8:$V$736,6,FALSE),"")</f>
        <v>2</v>
      </c>
      <c r="BG18" s="210">
        <f>IFERROR(VLOOKUP(BD18,LF_LmpBlst!$A$8:$V$736,7,FALSE),"")</f>
        <v>2</v>
      </c>
      <c r="BH18" s="210"/>
      <c r="BI18" s="210">
        <f>IFERROR(VLOOKUP(BE18,LF_LmpBlst!$A$8:$V$736,6,FALSE),"")</f>
        <v>4</v>
      </c>
      <c r="BJ18" s="210">
        <f>IFERROR(VLOOKUP(BE18,LF_LmpBlst!$A$8:$V$736,7,FALSE),"")</f>
        <v>1</v>
      </c>
    </row>
    <row r="19" spans="1:62" s="114" customFormat="1">
      <c r="A19" s="229">
        <v>4653</v>
      </c>
      <c r="B19" s="210" t="s">
        <v>3860</v>
      </c>
      <c r="C19" s="210" t="s">
        <v>3826</v>
      </c>
      <c r="D19" s="210" t="s">
        <v>3845</v>
      </c>
      <c r="E19" s="210" t="s">
        <v>3846</v>
      </c>
      <c r="F19" s="204">
        <v>42069</v>
      </c>
      <c r="G19" s="210" t="s">
        <v>3829</v>
      </c>
      <c r="H19" s="210" t="s">
        <v>3776</v>
      </c>
      <c r="I19" s="210" t="s">
        <v>3830</v>
      </c>
      <c r="J19" s="210" t="s">
        <v>3831</v>
      </c>
      <c r="K19" s="210"/>
      <c r="L19" s="210"/>
      <c r="M19" s="210" t="s">
        <v>129</v>
      </c>
      <c r="N19" s="210"/>
      <c r="O19" s="210" t="b">
        <v>0</v>
      </c>
      <c r="P19" s="210"/>
      <c r="Q19" s="210" t="b">
        <v>1</v>
      </c>
      <c r="R19" s="210" t="s">
        <v>3832</v>
      </c>
      <c r="S19" s="210" t="s">
        <v>109</v>
      </c>
      <c r="T19" s="210" t="s">
        <v>3771</v>
      </c>
      <c r="U19" s="210" t="s">
        <v>3833</v>
      </c>
      <c r="V19" s="210" t="s">
        <v>3778</v>
      </c>
      <c r="W19" s="210" t="s">
        <v>1091</v>
      </c>
      <c r="X19" s="210" t="str">
        <f>IFERROR(VLOOKUP(AF19,MeasureCost!$C$5:$C$420,1,FALSE),"")</f>
        <v>LFLmpBlst-T8-48in-32w-3g+El-IS-RLO(25w)</v>
      </c>
      <c r="Y19" s="210" t="str">
        <f>IFERROR(VLOOKUP(AE19,MeasureCost!$C$5:$C$420,1,FALSE),"")</f>
        <v>LFLmpBlst-T8-48in-32w-2g+El-IS-NLO(31w)</v>
      </c>
      <c r="Z19" s="210" t="s">
        <v>3847</v>
      </c>
      <c r="AA19" s="210"/>
      <c r="AB19" s="210"/>
      <c r="AC19" s="210"/>
      <c r="AD19" s="210" t="s">
        <v>2054</v>
      </c>
      <c r="AE19" s="210" t="s">
        <v>3282</v>
      </c>
      <c r="AF19" s="210" t="s">
        <v>3516</v>
      </c>
      <c r="AG19" s="210" t="s">
        <v>3775</v>
      </c>
      <c r="AH19" s="210" t="s">
        <v>3848</v>
      </c>
      <c r="AI19" s="210" t="b">
        <v>0</v>
      </c>
      <c r="AJ19" s="210" t="b">
        <v>0</v>
      </c>
      <c r="AK19" s="210" t="s">
        <v>3849</v>
      </c>
      <c r="AL19" s="210" t="s">
        <v>3841</v>
      </c>
      <c r="AM19" s="210" t="s">
        <v>3850</v>
      </c>
      <c r="AN19" s="210"/>
      <c r="AO19" s="210" t="s">
        <v>3838</v>
      </c>
      <c r="AP19" s="204">
        <v>41275</v>
      </c>
      <c r="AQ19" s="210"/>
      <c r="AR19" s="210" t="s">
        <v>3839</v>
      </c>
      <c r="AS19" s="210"/>
      <c r="AT19" s="210"/>
      <c r="AU19" s="210"/>
      <c r="AV19" s="210"/>
      <c r="AW19" s="210" t="s">
        <v>3786</v>
      </c>
      <c r="AX19" s="210"/>
      <c r="AY19" s="210">
        <f>IFERROR(VLOOKUP(X19,MeasureCost!$C$5:$V$420,20,FALSE),"")</f>
        <v>21.36</v>
      </c>
      <c r="AZ19" s="210">
        <f>IFERROR(VLOOKUP(Y19,MeasureCost!$C$5:$V$420,20,FALSE),"")</f>
        <v>20.6</v>
      </c>
      <c r="BA19" s="210"/>
      <c r="BB19" s="212">
        <f t="shared" si="0"/>
        <v>0.75999999999999801</v>
      </c>
      <c r="BC19" s="210"/>
      <c r="BD19" s="204" t="str">
        <f t="shared" si="1"/>
        <v>LFLmpBlst-T8-48in-32w-3g+El-IS-RLO(25w)</v>
      </c>
      <c r="BE19" s="210" t="str">
        <f t="shared" si="2"/>
        <v>LFLmpBlst-T8-48in-32w-2g+El-IS-NLO(31w)</v>
      </c>
      <c r="BF19" s="210">
        <f>IFERROR(VLOOKUP(BD19,LF_LmpBlst!$A$8:$V$736,6,FALSE),"")</f>
        <v>1</v>
      </c>
      <c r="BG19" s="210">
        <f>IFERROR(VLOOKUP(BD19,LF_LmpBlst!$A$8:$V$736,7,FALSE),"")</f>
        <v>1</v>
      </c>
      <c r="BH19" s="210"/>
      <c r="BI19" s="210">
        <f>IFERROR(VLOOKUP(BE19,LF_LmpBlst!$A$8:$V$736,6,FALSE),"")</f>
        <v>1</v>
      </c>
      <c r="BJ19" s="210">
        <f>IFERROR(VLOOKUP(BE19,LF_LmpBlst!$A$8:$V$736,7,FALSE),"")</f>
        <v>1</v>
      </c>
    </row>
    <row r="20" spans="1:62" s="114" customFormat="1">
      <c r="A20" s="229">
        <v>4669</v>
      </c>
      <c r="B20" s="210" t="s">
        <v>3861</v>
      </c>
      <c r="C20" s="210" t="s">
        <v>3826</v>
      </c>
      <c r="D20" s="210" t="s">
        <v>3845</v>
      </c>
      <c r="E20" s="210" t="s">
        <v>3846</v>
      </c>
      <c r="F20" s="204">
        <v>42069</v>
      </c>
      <c r="G20" s="210" t="s">
        <v>3829</v>
      </c>
      <c r="H20" s="210" t="s">
        <v>3776</v>
      </c>
      <c r="I20" s="210" t="s">
        <v>3830</v>
      </c>
      <c r="J20" s="210" t="s">
        <v>3831</v>
      </c>
      <c r="K20" s="210"/>
      <c r="L20" s="210"/>
      <c r="M20" s="210" t="s">
        <v>129</v>
      </c>
      <c r="N20" s="210"/>
      <c r="O20" s="210" t="b">
        <v>0</v>
      </c>
      <c r="P20" s="210"/>
      <c r="Q20" s="210" t="b">
        <v>1</v>
      </c>
      <c r="R20" s="210" t="s">
        <v>3832</v>
      </c>
      <c r="S20" s="210" t="s">
        <v>109</v>
      </c>
      <c r="T20" s="210" t="s">
        <v>3771</v>
      </c>
      <c r="U20" s="210" t="s">
        <v>3833</v>
      </c>
      <c r="V20" s="210" t="s">
        <v>3778</v>
      </c>
      <c r="W20" s="210" t="s">
        <v>1091</v>
      </c>
      <c r="X20" s="210" t="str">
        <f>IFERROR(VLOOKUP(AF20,MeasureCost!$C$5:$C$420,1,FALSE),"")</f>
        <v/>
      </c>
      <c r="Y20" s="210" t="str">
        <f>IFERROR(VLOOKUP(AE20,MeasureCost!$C$5:$C$420,1,FALSE),"")</f>
        <v/>
      </c>
      <c r="Z20" s="210" t="s">
        <v>3847</v>
      </c>
      <c r="AA20" s="210"/>
      <c r="AB20" s="210"/>
      <c r="AC20" s="210"/>
      <c r="AD20" s="210" t="s">
        <v>2161</v>
      </c>
      <c r="AE20" s="210" t="s">
        <v>2161</v>
      </c>
      <c r="AF20" s="210" t="s">
        <v>3669</v>
      </c>
      <c r="AG20" s="210" t="s">
        <v>3775</v>
      </c>
      <c r="AH20" s="210" t="s">
        <v>3848</v>
      </c>
      <c r="AI20" s="210" t="b">
        <v>0</v>
      </c>
      <c r="AJ20" s="210" t="b">
        <v>0</v>
      </c>
      <c r="AK20" s="210" t="s">
        <v>3849</v>
      </c>
      <c r="AL20" s="210" t="s">
        <v>3779</v>
      </c>
      <c r="AM20" s="210" t="s">
        <v>3850</v>
      </c>
      <c r="AN20" s="210"/>
      <c r="AO20" s="210" t="s">
        <v>3838</v>
      </c>
      <c r="AP20" s="204">
        <v>41275</v>
      </c>
      <c r="AQ20" s="210"/>
      <c r="AR20" s="210" t="s">
        <v>3839</v>
      </c>
      <c r="AS20" s="210"/>
      <c r="AT20" s="210"/>
      <c r="AU20" s="210"/>
      <c r="AV20" s="210"/>
      <c r="AW20" s="210" t="s">
        <v>3786</v>
      </c>
      <c r="AX20" s="210"/>
      <c r="AY20" s="210" t="str">
        <f>IFERROR(VLOOKUP(X20,MeasureCost!$C$5:$V$420,20,FALSE),"")</f>
        <v/>
      </c>
      <c r="AZ20" s="210" t="str">
        <f>IFERROR(VLOOKUP(Y20,MeasureCost!$C$5:$V$420,20,FALSE),"")</f>
        <v/>
      </c>
      <c r="BA20" s="210"/>
      <c r="BB20" s="212" t="str">
        <f t="shared" si="0"/>
        <v/>
      </c>
      <c r="BC20" s="210"/>
      <c r="BD20" s="204" t="str">
        <f t="shared" si="1"/>
        <v/>
      </c>
      <c r="BE20" s="210" t="str">
        <f t="shared" si="2"/>
        <v/>
      </c>
      <c r="BF20" s="210" t="str">
        <f>IFERROR(VLOOKUP(BD20,LF_LmpBlst!$A$8:$V$736,6,FALSE),"")</f>
        <v/>
      </c>
      <c r="BG20" s="210" t="str">
        <f>IFERROR(VLOOKUP(BD20,LF_LmpBlst!$A$8:$V$736,7,FALSE),"")</f>
        <v/>
      </c>
      <c r="BH20" s="210"/>
      <c r="BI20" s="210" t="str">
        <f>IFERROR(VLOOKUP(BE20,LF_LmpBlst!$A$8:$V$736,6,FALSE),"")</f>
        <v/>
      </c>
      <c r="BJ20" s="210" t="str">
        <f>IFERROR(VLOOKUP(BE20,LF_LmpBlst!$A$8:$V$736,7,FALSE),"")</f>
        <v/>
      </c>
    </row>
    <row r="21" spans="1:62" s="114" customFormat="1">
      <c r="A21" s="229">
        <v>4556</v>
      </c>
      <c r="B21" s="210" t="s">
        <v>3862</v>
      </c>
      <c r="C21" s="210" t="s">
        <v>3826</v>
      </c>
      <c r="D21" s="210" t="s">
        <v>3845</v>
      </c>
      <c r="E21" s="210" t="s">
        <v>3846</v>
      </c>
      <c r="F21" s="204">
        <v>42069</v>
      </c>
      <c r="G21" s="210" t="s">
        <v>3829</v>
      </c>
      <c r="H21" s="210" t="s">
        <v>3776</v>
      </c>
      <c r="I21" s="210" t="s">
        <v>3830</v>
      </c>
      <c r="J21" s="210" t="s">
        <v>3831</v>
      </c>
      <c r="K21" s="210"/>
      <c r="L21" s="210"/>
      <c r="M21" s="210" t="s">
        <v>129</v>
      </c>
      <c r="N21" s="210"/>
      <c r="O21" s="210" t="b">
        <v>1</v>
      </c>
      <c r="P21" s="210"/>
      <c r="Q21" s="210" t="b">
        <v>1</v>
      </c>
      <c r="R21" s="210" t="s">
        <v>3832</v>
      </c>
      <c r="S21" s="210" t="s">
        <v>109</v>
      </c>
      <c r="T21" s="210" t="s">
        <v>3771</v>
      </c>
      <c r="U21" s="210" t="s">
        <v>3833</v>
      </c>
      <c r="V21" s="210" t="s">
        <v>3778</v>
      </c>
      <c r="W21" s="210" t="s">
        <v>1091</v>
      </c>
      <c r="X21" s="210" t="str">
        <f>IFERROR(VLOOKUP(AF21,MeasureCost!$C$5:$C$420,1,FALSE),"")</f>
        <v>LFLmpBlst-T8-48in-28w+El-IS-NLO+Refl(53w)</v>
      </c>
      <c r="Y21" s="210" t="str">
        <f>IFERROR(VLOOKUP(AE21,MeasureCost!$C$5:$C$420,1,FALSE),"")</f>
        <v>LFLmpBlst-T8-48in-28w+El-IS-NLO+Refl(53w)</v>
      </c>
      <c r="Z21" s="210" t="s">
        <v>3847</v>
      </c>
      <c r="AA21" s="210"/>
      <c r="AB21" s="210"/>
      <c r="AC21" s="210"/>
      <c r="AD21" s="210" t="s">
        <v>2048</v>
      </c>
      <c r="AE21" s="210" t="s">
        <v>2887</v>
      </c>
      <c r="AF21" s="210" t="s">
        <v>2887</v>
      </c>
      <c r="AG21" s="210" t="s">
        <v>3775</v>
      </c>
      <c r="AH21" s="210"/>
      <c r="AI21" s="210" t="b">
        <v>0</v>
      </c>
      <c r="AJ21" s="210" t="b">
        <v>0</v>
      </c>
      <c r="AK21" s="210" t="s">
        <v>3853</v>
      </c>
      <c r="AL21" s="210" t="s">
        <v>3857</v>
      </c>
      <c r="AM21" s="210" t="s">
        <v>3850</v>
      </c>
      <c r="AN21" s="210"/>
      <c r="AO21" s="210" t="s">
        <v>3838</v>
      </c>
      <c r="AP21" s="204">
        <v>41275</v>
      </c>
      <c r="AQ21" s="210"/>
      <c r="AR21" s="210" t="s">
        <v>3839</v>
      </c>
      <c r="AS21" s="210"/>
      <c r="AT21" s="210"/>
      <c r="AU21" s="210"/>
      <c r="AV21" s="210"/>
      <c r="AW21" s="210" t="s">
        <v>3786</v>
      </c>
      <c r="AX21" s="210"/>
      <c r="AY21" s="210">
        <f>IFERROR(VLOOKUP(X21,MeasureCost!$C$5:$V$420,20,FALSE),"")</f>
        <v>33.54</v>
      </c>
      <c r="AZ21" s="210">
        <f>IFERROR(VLOOKUP(Y21,MeasureCost!$C$5:$V$420,20,FALSE),"")</f>
        <v>33.54</v>
      </c>
      <c r="BA21" s="210"/>
      <c r="BB21" s="212">
        <f t="shared" si="0"/>
        <v>0</v>
      </c>
      <c r="BC21" s="210"/>
      <c r="BD21" s="204" t="str">
        <f t="shared" si="1"/>
        <v>LFLmpBlst-T8-48in-28w+El-IS-NLO+Refl(53w)</v>
      </c>
      <c r="BE21" s="210" t="str">
        <f t="shared" si="2"/>
        <v>LFLmpBlst-T8-48in-28w+El-IS-NLO+Refl(53w)</v>
      </c>
      <c r="BF21" s="210">
        <f>IFERROR(VLOOKUP(BD21,LF_LmpBlst!$A$8:$V$736,6,FALSE),"")</f>
        <v>2</v>
      </c>
      <c r="BG21" s="210">
        <f>IFERROR(VLOOKUP(BD21,LF_LmpBlst!$A$8:$V$736,7,FALSE),"")</f>
        <v>1</v>
      </c>
      <c r="BH21" s="210"/>
      <c r="BI21" s="210">
        <f>IFERROR(VLOOKUP(BE21,LF_LmpBlst!$A$8:$V$736,6,FALSE),"")</f>
        <v>2</v>
      </c>
      <c r="BJ21" s="210">
        <f>IFERROR(VLOOKUP(BE21,LF_LmpBlst!$A$8:$V$736,7,FALSE),"")</f>
        <v>1</v>
      </c>
    </row>
    <row r="22" spans="1:62" s="114" customFormat="1">
      <c r="A22" s="229">
        <v>4584</v>
      </c>
      <c r="B22" s="210" t="s">
        <v>3863</v>
      </c>
      <c r="C22" s="210" t="s">
        <v>3826</v>
      </c>
      <c r="D22" s="210" t="s">
        <v>3845</v>
      </c>
      <c r="E22" s="210" t="s">
        <v>3846</v>
      </c>
      <c r="F22" s="204">
        <v>42069</v>
      </c>
      <c r="G22" s="210" t="s">
        <v>3829</v>
      </c>
      <c r="H22" s="210" t="s">
        <v>3776</v>
      </c>
      <c r="I22" s="210" t="s">
        <v>3830</v>
      </c>
      <c r="J22" s="210" t="s">
        <v>3831</v>
      </c>
      <c r="K22" s="210"/>
      <c r="L22" s="210"/>
      <c r="M22" s="210" t="s">
        <v>129</v>
      </c>
      <c r="N22" s="210"/>
      <c r="O22" s="210" t="b">
        <v>0</v>
      </c>
      <c r="P22" s="210"/>
      <c r="Q22" s="210" t="b">
        <v>1</v>
      </c>
      <c r="R22" s="210" t="s">
        <v>3832</v>
      </c>
      <c r="S22" s="210" t="s">
        <v>109</v>
      </c>
      <c r="T22" s="210" t="s">
        <v>3771</v>
      </c>
      <c r="U22" s="210" t="s">
        <v>3833</v>
      </c>
      <c r="V22" s="210" t="s">
        <v>3778</v>
      </c>
      <c r="W22" s="210" t="s">
        <v>1091</v>
      </c>
      <c r="X22" s="210" t="str">
        <f>IFERROR(VLOOKUP(AF22,MeasureCost!$C$5:$C$420,1,FALSE),"")</f>
        <v>LFLmpBlst-T8-48in-28w+El-PS-HLO(54.3w)</v>
      </c>
      <c r="Y22" s="210" t="str">
        <f>IFERROR(VLOOKUP(AE22,MeasureCost!$C$5:$C$420,1,FALSE),"")</f>
        <v>LFLmpBlst-T8-48in-32w-2g+El-IS-NLO(89w)</v>
      </c>
      <c r="Z22" s="210" t="s">
        <v>3847</v>
      </c>
      <c r="AA22" s="210"/>
      <c r="AB22" s="210"/>
      <c r="AC22" s="210"/>
      <c r="AD22" s="210" t="s">
        <v>3292</v>
      </c>
      <c r="AE22" s="210" t="s">
        <v>3292</v>
      </c>
      <c r="AF22" s="210" t="s">
        <v>2921</v>
      </c>
      <c r="AG22" s="210" t="s">
        <v>3775</v>
      </c>
      <c r="AH22" s="210" t="s">
        <v>3864</v>
      </c>
      <c r="AI22" s="210" t="b">
        <v>0</v>
      </c>
      <c r="AJ22" s="210" t="b">
        <v>0</v>
      </c>
      <c r="AK22" s="210" t="s">
        <v>3849</v>
      </c>
      <c r="AL22" s="210" t="s">
        <v>3779</v>
      </c>
      <c r="AM22" s="210" t="s">
        <v>3847</v>
      </c>
      <c r="AN22" s="210"/>
      <c r="AO22" s="210" t="s">
        <v>3838</v>
      </c>
      <c r="AP22" s="204">
        <v>41275</v>
      </c>
      <c r="AQ22" s="210"/>
      <c r="AR22" s="210" t="s">
        <v>3839</v>
      </c>
      <c r="AS22" s="210"/>
      <c r="AT22" s="210"/>
      <c r="AU22" s="210"/>
      <c r="AV22" s="210"/>
      <c r="AW22" s="210" t="s">
        <v>3786</v>
      </c>
      <c r="AX22" s="210"/>
      <c r="AY22" s="210">
        <f>IFERROR(VLOOKUP(X22,MeasureCost!$C$5:$V$420,20,FALSE),"")</f>
        <v>50.73</v>
      </c>
      <c r="AZ22" s="210">
        <f>IFERROR(VLOOKUP(Y22,MeasureCost!$C$5:$V$420,20,FALSE),"")</f>
        <v>38.25</v>
      </c>
      <c r="BA22" s="210"/>
      <c r="BB22" s="212">
        <f t="shared" si="0"/>
        <v>12.479999999999997</v>
      </c>
      <c r="BC22" s="210"/>
      <c r="BD22" s="204" t="str">
        <f t="shared" si="1"/>
        <v>LFLmpBlst-T8-48in-28w+El-PS-HLO(54.3w)</v>
      </c>
      <c r="BE22" s="210" t="str">
        <f t="shared" si="2"/>
        <v>LFLmpBlst-T8-48in-32w-2g+El-IS-NLO(89w)</v>
      </c>
      <c r="BF22" s="210">
        <f>IFERROR(VLOOKUP(BD22,LF_LmpBlst!$A$8:$V$736,6,FALSE),"")</f>
        <v>2</v>
      </c>
      <c r="BG22" s="210">
        <f>IFERROR(VLOOKUP(BD22,LF_LmpBlst!$A$8:$V$736,7,FALSE),"")</f>
        <v>1</v>
      </c>
      <c r="BH22" s="210"/>
      <c r="BI22" s="210">
        <f>IFERROR(VLOOKUP(BE22,LF_LmpBlst!$A$8:$V$736,6,FALSE),"")</f>
        <v>3</v>
      </c>
      <c r="BJ22" s="210">
        <f>IFERROR(VLOOKUP(BE22,LF_LmpBlst!$A$8:$V$736,7,FALSE),"")</f>
        <v>1</v>
      </c>
    </row>
    <row r="23" spans="1:62" s="114" customFormat="1">
      <c r="A23" s="229">
        <v>4604</v>
      </c>
      <c r="B23" s="210" t="s">
        <v>3865</v>
      </c>
      <c r="C23" s="210" t="s">
        <v>3866</v>
      </c>
      <c r="D23" s="210" t="s">
        <v>3845</v>
      </c>
      <c r="E23" s="210" t="s">
        <v>3846</v>
      </c>
      <c r="F23" s="204">
        <v>42069</v>
      </c>
      <c r="G23" s="210" t="s">
        <v>3829</v>
      </c>
      <c r="H23" s="210" t="s">
        <v>3776</v>
      </c>
      <c r="I23" s="210" t="s">
        <v>3830</v>
      </c>
      <c r="J23" s="210" t="s">
        <v>3831</v>
      </c>
      <c r="K23" s="210"/>
      <c r="L23" s="210"/>
      <c r="M23" s="210" t="s">
        <v>129</v>
      </c>
      <c r="N23" s="210"/>
      <c r="O23" s="210" t="b">
        <v>1</v>
      </c>
      <c r="P23" s="210"/>
      <c r="Q23" s="210" t="b">
        <v>1</v>
      </c>
      <c r="R23" s="210" t="s">
        <v>3832</v>
      </c>
      <c r="S23" s="210" t="s">
        <v>109</v>
      </c>
      <c r="T23" s="210" t="s">
        <v>3771</v>
      </c>
      <c r="U23" s="210" t="s">
        <v>3833</v>
      </c>
      <c r="V23" s="210" t="s">
        <v>3778</v>
      </c>
      <c r="W23" s="210" t="s">
        <v>1091</v>
      </c>
      <c r="X23" s="210" t="str">
        <f>IFERROR(VLOOKUP(AF23,MeasureCost!$C$5:$C$420,1,FALSE),"")</f>
        <v>LFLmpBlst-T8-48in-32w-1g+El-IS-NLO-Del(59w)</v>
      </c>
      <c r="Y23" s="210" t="str">
        <f>IFERROR(VLOOKUP(AE23,MeasureCost!$C$5:$C$420,1,FALSE),"")</f>
        <v>LFLmpBlst-T8-48in-32w-1g+El-IS-NLO(112w)</v>
      </c>
      <c r="Z23" s="210" t="s">
        <v>3847</v>
      </c>
      <c r="AA23" s="210"/>
      <c r="AB23" s="210"/>
      <c r="AC23" s="210"/>
      <c r="AD23" s="210" t="s">
        <v>3046</v>
      </c>
      <c r="AE23" s="210" t="s">
        <v>3046</v>
      </c>
      <c r="AF23" s="210" t="s">
        <v>3042</v>
      </c>
      <c r="AG23" s="210" t="s">
        <v>3775</v>
      </c>
      <c r="AH23" s="210"/>
      <c r="AI23" s="210" t="b">
        <v>0</v>
      </c>
      <c r="AJ23" s="210" t="b">
        <v>0</v>
      </c>
      <c r="AK23" s="210" t="s">
        <v>3853</v>
      </c>
      <c r="AL23" s="210" t="s">
        <v>3779</v>
      </c>
      <c r="AM23" s="210" t="s">
        <v>3847</v>
      </c>
      <c r="AN23" s="210"/>
      <c r="AO23" s="210" t="s">
        <v>3838</v>
      </c>
      <c r="AP23" s="204">
        <v>41275</v>
      </c>
      <c r="AQ23" s="210"/>
      <c r="AR23" s="210" t="s">
        <v>3839</v>
      </c>
      <c r="AS23" s="210"/>
      <c r="AT23" s="210"/>
      <c r="AU23" s="210"/>
      <c r="AV23" s="210"/>
      <c r="AW23" s="210" t="s">
        <v>3786</v>
      </c>
      <c r="AX23" s="210"/>
      <c r="AY23" s="210">
        <f>IFERROR(VLOOKUP(X23,MeasureCost!$C$5:$V$420,20,FALSE),"")</f>
        <v>27.38</v>
      </c>
      <c r="AZ23" s="210">
        <f>IFERROR(VLOOKUP(Y23,MeasureCost!$C$5:$V$420,20,FALSE),"")</f>
        <v>42.99</v>
      </c>
      <c r="BA23" s="210"/>
      <c r="BB23" s="212">
        <f t="shared" si="0"/>
        <v>-15.610000000000003</v>
      </c>
      <c r="BC23" s="210"/>
      <c r="BD23" s="204" t="str">
        <f t="shared" si="1"/>
        <v>LFLmpBlst-T8-48in-32w-1g+El-IS-NLO-Del(59w)</v>
      </c>
      <c r="BE23" s="210" t="str">
        <f t="shared" si="2"/>
        <v>LFLmpBlst-T8-48in-32w-1g+El-IS-NLO(112w)</v>
      </c>
      <c r="BF23" s="210">
        <f>IFERROR(VLOOKUP(BD23,LF_LmpBlst!$A$8:$V$736,6,FALSE),"")</f>
        <v>2</v>
      </c>
      <c r="BG23" s="210">
        <f>IFERROR(VLOOKUP(BD23,LF_LmpBlst!$A$8:$V$736,7,FALSE),"")</f>
        <v>1</v>
      </c>
      <c r="BH23" s="210"/>
      <c r="BI23" s="210">
        <f>IFERROR(VLOOKUP(BE23,LF_LmpBlst!$A$8:$V$736,6,FALSE),"")</f>
        <v>4</v>
      </c>
      <c r="BJ23" s="210">
        <f>IFERROR(VLOOKUP(BE23,LF_LmpBlst!$A$8:$V$736,7,FALSE),"")</f>
        <v>1</v>
      </c>
    </row>
    <row r="24" spans="1:62" s="114" customFormat="1">
      <c r="A24" s="229">
        <v>4661</v>
      </c>
      <c r="B24" s="210" t="s">
        <v>3867</v>
      </c>
      <c r="C24" s="210" t="s">
        <v>3826</v>
      </c>
      <c r="D24" s="210" t="s">
        <v>3845</v>
      </c>
      <c r="E24" s="210" t="s">
        <v>3846</v>
      </c>
      <c r="F24" s="204">
        <v>42069</v>
      </c>
      <c r="G24" s="210" t="s">
        <v>3829</v>
      </c>
      <c r="H24" s="210" t="s">
        <v>3776</v>
      </c>
      <c r="I24" s="210" t="s">
        <v>3830</v>
      </c>
      <c r="J24" s="210" t="s">
        <v>3831</v>
      </c>
      <c r="K24" s="210"/>
      <c r="L24" s="210"/>
      <c r="M24" s="210" t="s">
        <v>129</v>
      </c>
      <c r="N24" s="210"/>
      <c r="O24" s="210" t="b">
        <v>1</v>
      </c>
      <c r="P24" s="210"/>
      <c r="Q24" s="210" t="b">
        <v>1</v>
      </c>
      <c r="R24" s="210" t="s">
        <v>3832</v>
      </c>
      <c r="S24" s="210" t="s">
        <v>109</v>
      </c>
      <c r="T24" s="210" t="s">
        <v>3771</v>
      </c>
      <c r="U24" s="210" t="s">
        <v>3833</v>
      </c>
      <c r="V24" s="210" t="s">
        <v>3778</v>
      </c>
      <c r="W24" s="210" t="s">
        <v>1091</v>
      </c>
      <c r="X24" s="210" t="str">
        <f>IFERROR(VLOOKUP(AF24,MeasureCost!$C$5:$C$420,1,FALSE),"")</f>
        <v>LFLmpBlst-T8-48in-32w-3g+El-IS-RLO(94w)</v>
      </c>
      <c r="Y24" s="210" t="str">
        <f>IFERROR(VLOOKUP(AE24,MeasureCost!$C$5:$C$420,1,FALSE),"")</f>
        <v>LFLmpBlst-T8-48in-32w-2g+El-IS-NLO(112w)</v>
      </c>
      <c r="Z24" s="210" t="s">
        <v>3847</v>
      </c>
      <c r="AA24" s="210"/>
      <c r="AB24" s="210"/>
      <c r="AC24" s="210"/>
      <c r="AD24" s="210" t="s">
        <v>2290</v>
      </c>
      <c r="AE24" s="210" t="s">
        <v>3264</v>
      </c>
      <c r="AF24" s="210" t="s">
        <v>3524</v>
      </c>
      <c r="AG24" s="210" t="s">
        <v>3775</v>
      </c>
      <c r="AH24" s="210"/>
      <c r="AI24" s="210" t="b">
        <v>0</v>
      </c>
      <c r="AJ24" s="210" t="b">
        <v>0</v>
      </c>
      <c r="AK24" s="210" t="s">
        <v>3853</v>
      </c>
      <c r="AL24" s="210" t="s">
        <v>3841</v>
      </c>
      <c r="AM24" s="210" t="s">
        <v>3850</v>
      </c>
      <c r="AN24" s="210"/>
      <c r="AO24" s="210" t="s">
        <v>3838</v>
      </c>
      <c r="AP24" s="204">
        <v>41275</v>
      </c>
      <c r="AQ24" s="210"/>
      <c r="AR24" s="210" t="s">
        <v>3839</v>
      </c>
      <c r="AS24" s="210"/>
      <c r="AT24" s="210"/>
      <c r="AU24" s="210"/>
      <c r="AV24" s="210"/>
      <c r="AW24" s="210" t="s">
        <v>3786</v>
      </c>
      <c r="AX24" s="210"/>
      <c r="AY24" s="210">
        <f>IFERROR(VLOOKUP(X24,MeasureCost!$C$5:$V$420,20,FALSE),"")</f>
        <v>50.11</v>
      </c>
      <c r="AZ24" s="210">
        <f>IFERROR(VLOOKUP(Y24,MeasureCost!$C$5:$V$420,20,FALSE),"")</f>
        <v>47.07</v>
      </c>
      <c r="BA24" s="210"/>
      <c r="BB24" s="212">
        <f t="shared" si="0"/>
        <v>3.0399999999999991</v>
      </c>
      <c r="BC24" s="210"/>
      <c r="BD24" s="204" t="str">
        <f t="shared" si="1"/>
        <v>LFLmpBlst-T8-48in-32w-3g+El-IS-RLO(94w)</v>
      </c>
      <c r="BE24" s="210" t="str">
        <f t="shared" si="2"/>
        <v>LFLmpBlst-T8-48in-32w-2g+El-IS-NLO(112w)</v>
      </c>
      <c r="BF24" s="210">
        <f>IFERROR(VLOOKUP(BD24,LF_LmpBlst!$A$8:$V$736,6,FALSE),"")</f>
        <v>4</v>
      </c>
      <c r="BG24" s="210">
        <f>IFERROR(VLOOKUP(BD24,LF_LmpBlst!$A$8:$V$736,7,FALSE),"")</f>
        <v>1</v>
      </c>
      <c r="BH24" s="210"/>
      <c r="BI24" s="210">
        <f>IFERROR(VLOOKUP(BE24,LF_LmpBlst!$A$8:$V$736,6,FALSE),"")</f>
        <v>4</v>
      </c>
      <c r="BJ24" s="210">
        <f>IFERROR(VLOOKUP(BE24,LF_LmpBlst!$A$8:$V$736,7,FALSE),"")</f>
        <v>1</v>
      </c>
    </row>
    <row r="25" spans="1:62" s="114" customFormat="1">
      <c r="A25" s="229">
        <v>4609</v>
      </c>
      <c r="B25" s="210" t="s">
        <v>3868</v>
      </c>
      <c r="C25" s="210" t="s">
        <v>3826</v>
      </c>
      <c r="D25" s="210" t="s">
        <v>3845</v>
      </c>
      <c r="E25" s="210" t="s">
        <v>3846</v>
      </c>
      <c r="F25" s="204">
        <v>42069</v>
      </c>
      <c r="G25" s="210" t="s">
        <v>3829</v>
      </c>
      <c r="H25" s="210" t="s">
        <v>3776</v>
      </c>
      <c r="I25" s="210" t="s">
        <v>3830</v>
      </c>
      <c r="J25" s="210" t="s">
        <v>3831</v>
      </c>
      <c r="K25" s="210"/>
      <c r="L25" s="210"/>
      <c r="M25" s="210" t="s">
        <v>129</v>
      </c>
      <c r="N25" s="210"/>
      <c r="O25" s="210" t="b">
        <v>1</v>
      </c>
      <c r="P25" s="210"/>
      <c r="Q25" s="210" t="b">
        <v>1</v>
      </c>
      <c r="R25" s="210" t="s">
        <v>3832</v>
      </c>
      <c r="S25" s="210" t="s">
        <v>109</v>
      </c>
      <c r="T25" s="210" t="s">
        <v>3771</v>
      </c>
      <c r="U25" s="210" t="s">
        <v>3833</v>
      </c>
      <c r="V25" s="210" t="s">
        <v>3778</v>
      </c>
      <c r="W25" s="210" t="s">
        <v>1091</v>
      </c>
      <c r="X25" s="210" t="str">
        <f>IFERROR(VLOOKUP(AF25,MeasureCost!$C$5:$C$420,1,FALSE),"")</f>
        <v>LFLmpBlst-T8-48in-32w-2g+El-IS-HLO(65w)</v>
      </c>
      <c r="Y25" s="210" t="str">
        <f>IFERROR(VLOOKUP(AE25,MeasureCost!$C$5:$C$420,1,FALSE),"")</f>
        <v>LFLmpBlst-T8-48in-32w-2g+El-IS-HLO(65w)</v>
      </c>
      <c r="Z25" s="210" t="s">
        <v>3847</v>
      </c>
      <c r="AA25" s="210"/>
      <c r="AB25" s="210"/>
      <c r="AC25" s="210"/>
      <c r="AD25" s="210" t="s">
        <v>2230</v>
      </c>
      <c r="AE25" s="210" t="s">
        <v>3246</v>
      </c>
      <c r="AF25" s="210" t="s">
        <v>3246</v>
      </c>
      <c r="AG25" s="210" t="s">
        <v>3775</v>
      </c>
      <c r="AH25" s="210"/>
      <c r="AI25" s="210" t="b">
        <v>0</v>
      </c>
      <c r="AJ25" s="210" t="b">
        <v>0</v>
      </c>
      <c r="AK25" s="210" t="s">
        <v>3853</v>
      </c>
      <c r="AL25" s="210" t="s">
        <v>3857</v>
      </c>
      <c r="AM25" s="210" t="s">
        <v>3850</v>
      </c>
      <c r="AN25" s="210"/>
      <c r="AO25" s="210" t="s">
        <v>3838</v>
      </c>
      <c r="AP25" s="204">
        <v>41275</v>
      </c>
      <c r="AQ25" s="210"/>
      <c r="AR25" s="210" t="s">
        <v>3839</v>
      </c>
      <c r="AS25" s="210"/>
      <c r="AT25" s="210"/>
      <c r="AU25" s="210"/>
      <c r="AV25" s="210"/>
      <c r="AW25" s="210" t="s">
        <v>3786</v>
      </c>
      <c r="AX25" s="210"/>
      <c r="AY25" s="210">
        <f>IFERROR(VLOOKUP(X25,MeasureCost!$C$5:$V$420,20,FALSE),"")</f>
        <v>29.42</v>
      </c>
      <c r="AZ25" s="210">
        <f>IFERROR(VLOOKUP(Y25,MeasureCost!$C$5:$V$420,20,FALSE),"")</f>
        <v>29.42</v>
      </c>
      <c r="BA25" s="210"/>
      <c r="BB25" s="212">
        <f t="shared" si="0"/>
        <v>0</v>
      </c>
      <c r="BC25" s="210"/>
      <c r="BD25" s="204" t="str">
        <f t="shared" si="1"/>
        <v>LFLmpBlst-T8-48in-32w-2g+El-IS-HLO(65w)</v>
      </c>
      <c r="BE25" s="210" t="str">
        <f t="shared" si="2"/>
        <v>LFLmpBlst-T8-48in-32w-2g+El-IS-HLO(65w)</v>
      </c>
      <c r="BF25" s="210">
        <f>IFERROR(VLOOKUP(BD25,LF_LmpBlst!$A$8:$V$736,6,FALSE),"")</f>
        <v>2</v>
      </c>
      <c r="BG25" s="210">
        <f>IFERROR(VLOOKUP(BD25,LF_LmpBlst!$A$8:$V$736,7,FALSE),"")</f>
        <v>1</v>
      </c>
      <c r="BH25" s="210"/>
      <c r="BI25" s="210">
        <f>IFERROR(VLOOKUP(BE25,LF_LmpBlst!$A$8:$V$736,6,FALSE),"")</f>
        <v>2</v>
      </c>
      <c r="BJ25" s="210">
        <f>IFERROR(VLOOKUP(BE25,LF_LmpBlst!$A$8:$V$736,7,FALSE),"")</f>
        <v>1</v>
      </c>
    </row>
    <row r="26" spans="1:62" s="114" customFormat="1">
      <c r="A26" s="229">
        <v>4618</v>
      </c>
      <c r="B26" s="210" t="s">
        <v>3869</v>
      </c>
      <c r="C26" s="210" t="s">
        <v>3826</v>
      </c>
      <c r="D26" s="210" t="s">
        <v>3845</v>
      </c>
      <c r="E26" s="210" t="s">
        <v>3846</v>
      </c>
      <c r="F26" s="204">
        <v>42069</v>
      </c>
      <c r="G26" s="210" t="s">
        <v>3829</v>
      </c>
      <c r="H26" s="210" t="s">
        <v>3776</v>
      </c>
      <c r="I26" s="210" t="s">
        <v>3830</v>
      </c>
      <c r="J26" s="210" t="s">
        <v>3831</v>
      </c>
      <c r="K26" s="210"/>
      <c r="L26" s="210"/>
      <c r="M26" s="210" t="s">
        <v>129</v>
      </c>
      <c r="N26" s="210"/>
      <c r="O26" s="210" t="b">
        <v>0</v>
      </c>
      <c r="P26" s="210"/>
      <c r="Q26" s="210" t="b">
        <v>1</v>
      </c>
      <c r="R26" s="210" t="s">
        <v>3832</v>
      </c>
      <c r="S26" s="210" t="s">
        <v>109</v>
      </c>
      <c r="T26" s="210" t="s">
        <v>3771</v>
      </c>
      <c r="U26" s="210" t="s">
        <v>3833</v>
      </c>
      <c r="V26" s="210" t="s">
        <v>3778</v>
      </c>
      <c r="W26" s="210" t="s">
        <v>1091</v>
      </c>
      <c r="X26" s="210" t="str">
        <f>IFERROR(VLOOKUP(AF26,MeasureCost!$C$5:$C$420,1,FALSE),"")</f>
        <v>LFLmpBlst-T8-48in-32w-2g+El-IS-NLO(59w)</v>
      </c>
      <c r="Y26" s="210" t="str">
        <f>IFERROR(VLOOKUP(AE26,MeasureCost!$C$5:$C$420,1,FALSE),"")</f>
        <v/>
      </c>
      <c r="Z26" s="210" t="s">
        <v>3847</v>
      </c>
      <c r="AA26" s="210"/>
      <c r="AB26" s="210"/>
      <c r="AC26" s="210"/>
      <c r="AD26" s="210" t="s">
        <v>2028</v>
      </c>
      <c r="AE26" s="210" t="s">
        <v>3399</v>
      </c>
      <c r="AF26" s="210" t="s">
        <v>3290</v>
      </c>
      <c r="AG26" s="210" t="s">
        <v>3775</v>
      </c>
      <c r="AH26" s="210" t="s">
        <v>3870</v>
      </c>
      <c r="AI26" s="210" t="b">
        <v>0</v>
      </c>
      <c r="AJ26" s="210" t="b">
        <v>0</v>
      </c>
      <c r="AK26" s="210" t="s">
        <v>3849</v>
      </c>
      <c r="AL26" s="210" t="s">
        <v>3841</v>
      </c>
      <c r="AM26" s="210" t="s">
        <v>3850</v>
      </c>
      <c r="AN26" s="210"/>
      <c r="AO26" s="210" t="s">
        <v>3838</v>
      </c>
      <c r="AP26" s="204">
        <v>41275</v>
      </c>
      <c r="AQ26" s="210"/>
      <c r="AR26" s="210" t="s">
        <v>3839</v>
      </c>
      <c r="AS26" s="210"/>
      <c r="AT26" s="210"/>
      <c r="AU26" s="210"/>
      <c r="AV26" s="210"/>
      <c r="AW26" s="210" t="s">
        <v>3786</v>
      </c>
      <c r="AX26" s="210"/>
      <c r="AY26" s="210">
        <f>IFERROR(VLOOKUP(X26,MeasureCost!$C$5:$V$420,20,FALSE),"")</f>
        <v>29.42</v>
      </c>
      <c r="AZ26" s="210" t="str">
        <f>IFERROR(VLOOKUP(Y26,MeasureCost!$C$5:$V$420,20,FALSE),"")</f>
        <v/>
      </c>
      <c r="BA26" s="210"/>
      <c r="BB26" s="212" t="str">
        <f t="shared" si="0"/>
        <v/>
      </c>
      <c r="BC26" s="210"/>
      <c r="BD26" s="204" t="str">
        <f t="shared" si="1"/>
        <v/>
      </c>
      <c r="BE26" s="210" t="str">
        <f t="shared" si="2"/>
        <v/>
      </c>
      <c r="BF26" s="210" t="str">
        <f>IFERROR(VLOOKUP(BD26,LF_LmpBlst!$A$8:$V$736,6,FALSE),"")</f>
        <v/>
      </c>
      <c r="BG26" s="210" t="str">
        <f>IFERROR(VLOOKUP(BD26,LF_LmpBlst!$A$8:$V$736,7,FALSE),"")</f>
        <v/>
      </c>
      <c r="BH26" s="210"/>
      <c r="BI26" s="210" t="str">
        <f>IFERROR(VLOOKUP(BE26,LF_LmpBlst!$A$8:$V$736,6,FALSE),"")</f>
        <v/>
      </c>
      <c r="BJ26" s="210" t="str">
        <f>IFERROR(VLOOKUP(BE26,LF_LmpBlst!$A$8:$V$736,7,FALSE),"")</f>
        <v/>
      </c>
    </row>
    <row r="27" spans="1:62" s="114" customFormat="1">
      <c r="A27" s="229">
        <v>4628</v>
      </c>
      <c r="B27" s="210" t="s">
        <v>3871</v>
      </c>
      <c r="C27" s="210" t="s">
        <v>3826</v>
      </c>
      <c r="D27" s="210" t="s">
        <v>3845</v>
      </c>
      <c r="E27" s="210" t="s">
        <v>3846</v>
      </c>
      <c r="F27" s="204">
        <v>42069</v>
      </c>
      <c r="G27" s="210" t="s">
        <v>3829</v>
      </c>
      <c r="H27" s="210" t="s">
        <v>3776</v>
      </c>
      <c r="I27" s="210" t="s">
        <v>3830</v>
      </c>
      <c r="J27" s="210" t="s">
        <v>3831</v>
      </c>
      <c r="K27" s="210"/>
      <c r="L27" s="210"/>
      <c r="M27" s="210" t="s">
        <v>129</v>
      </c>
      <c r="N27" s="210"/>
      <c r="O27" s="210" t="b">
        <v>1</v>
      </c>
      <c r="P27" s="210"/>
      <c r="Q27" s="210" t="b">
        <v>1</v>
      </c>
      <c r="R27" s="210" t="s">
        <v>3832</v>
      </c>
      <c r="S27" s="210" t="s">
        <v>109</v>
      </c>
      <c r="T27" s="210" t="s">
        <v>3771</v>
      </c>
      <c r="U27" s="210" t="s">
        <v>3833</v>
      </c>
      <c r="V27" s="210" t="s">
        <v>3778</v>
      </c>
      <c r="W27" s="210" t="s">
        <v>1091</v>
      </c>
      <c r="X27" s="210" t="str">
        <f>IFERROR(VLOOKUP(AF27,MeasureCost!$C$5:$C$420,1,FALSE),"")</f>
        <v>LFLmpBlst-T8-48in-32w-2g+El-IS-RLO(156w)</v>
      </c>
      <c r="Y27" s="210" t="str">
        <f>IFERROR(VLOOKUP(AE27,MeasureCost!$C$5:$C$420,1,FALSE),"")</f>
        <v>LFLmpBlst-T8-48in-32w-2g+El-IS-NLO(175w)</v>
      </c>
      <c r="Z27" s="210" t="s">
        <v>3847</v>
      </c>
      <c r="AA27" s="210"/>
      <c r="AB27" s="210"/>
      <c r="AC27" s="210"/>
      <c r="AD27" s="210" t="s">
        <v>2235</v>
      </c>
      <c r="AE27" s="210" t="s">
        <v>3273</v>
      </c>
      <c r="AF27" s="210" t="s">
        <v>3313</v>
      </c>
      <c r="AG27" s="210" t="s">
        <v>3775</v>
      </c>
      <c r="AH27" s="210"/>
      <c r="AI27" s="210" t="b">
        <v>0</v>
      </c>
      <c r="AJ27" s="210" t="b">
        <v>0</v>
      </c>
      <c r="AK27" s="210" t="s">
        <v>3853</v>
      </c>
      <c r="AL27" s="210" t="s">
        <v>3841</v>
      </c>
      <c r="AM27" s="210" t="s">
        <v>3850</v>
      </c>
      <c r="AN27" s="210" t="s">
        <v>3872</v>
      </c>
      <c r="AO27" s="210" t="s">
        <v>3838</v>
      </c>
      <c r="AP27" s="204">
        <v>41275</v>
      </c>
      <c r="AQ27" s="210"/>
      <c r="AR27" s="210" t="s">
        <v>3839</v>
      </c>
      <c r="AS27" s="210"/>
      <c r="AT27" s="210"/>
      <c r="AU27" s="210"/>
      <c r="AV27" s="210"/>
      <c r="AW27" s="210" t="s">
        <v>3786</v>
      </c>
      <c r="AX27" s="210"/>
      <c r="AY27" s="210">
        <f>IFERROR(VLOOKUP(X27,MeasureCost!$C$5:$V$420,20,FALSE),"")</f>
        <v>76.489999999999995</v>
      </c>
      <c r="AZ27" s="210">
        <f>IFERROR(VLOOKUP(Y27,MeasureCost!$C$5:$V$420,20,FALSE),"")</f>
        <v>76.489999999999995</v>
      </c>
      <c r="BA27" s="210"/>
      <c r="BB27" s="212">
        <f t="shared" si="0"/>
        <v>0</v>
      </c>
      <c r="BC27" s="210"/>
      <c r="BD27" s="204" t="str">
        <f t="shared" si="1"/>
        <v>LFLmpBlst-T8-48in-32w-2g+El-IS-RLO(156w)</v>
      </c>
      <c r="BE27" s="210" t="str">
        <f t="shared" si="2"/>
        <v>LFLmpBlst-T8-48in-32w-2g+El-IS-NLO(175w)</v>
      </c>
      <c r="BF27" s="210">
        <f>IFERROR(VLOOKUP(BD27,LF_LmpBlst!$A$8:$V$736,6,FALSE),"")</f>
        <v>6</v>
      </c>
      <c r="BG27" s="210">
        <f>IFERROR(VLOOKUP(BD27,LF_LmpBlst!$A$8:$V$736,7,FALSE),"")</f>
        <v>2</v>
      </c>
      <c r="BH27" s="210"/>
      <c r="BI27" s="210">
        <f>IFERROR(VLOOKUP(BE27,LF_LmpBlst!$A$8:$V$736,6,FALSE),"")</f>
        <v>6</v>
      </c>
      <c r="BJ27" s="210">
        <f>IFERROR(VLOOKUP(BE27,LF_LmpBlst!$A$8:$V$736,7,FALSE),"")</f>
        <v>2</v>
      </c>
    </row>
    <row r="28" spans="1:62" s="114" customFormat="1">
      <c r="A28" s="229">
        <v>4630</v>
      </c>
      <c r="B28" s="210" t="s">
        <v>3873</v>
      </c>
      <c r="C28" s="210" t="s">
        <v>3826</v>
      </c>
      <c r="D28" s="210" t="s">
        <v>3845</v>
      </c>
      <c r="E28" s="210" t="s">
        <v>3846</v>
      </c>
      <c r="F28" s="204">
        <v>42069</v>
      </c>
      <c r="G28" s="210" t="s">
        <v>3829</v>
      </c>
      <c r="H28" s="210" t="s">
        <v>3776</v>
      </c>
      <c r="I28" s="210" t="s">
        <v>3830</v>
      </c>
      <c r="J28" s="210" t="s">
        <v>3831</v>
      </c>
      <c r="K28" s="210"/>
      <c r="L28" s="210"/>
      <c r="M28" s="210" t="s">
        <v>129</v>
      </c>
      <c r="N28" s="210"/>
      <c r="O28" s="210" t="b">
        <v>0</v>
      </c>
      <c r="P28" s="210"/>
      <c r="Q28" s="210" t="b">
        <v>1</v>
      </c>
      <c r="R28" s="210" t="s">
        <v>3832</v>
      </c>
      <c r="S28" s="210" t="s">
        <v>109</v>
      </c>
      <c r="T28" s="210" t="s">
        <v>3771</v>
      </c>
      <c r="U28" s="210" t="s">
        <v>3833</v>
      </c>
      <c r="V28" s="210" t="s">
        <v>3778</v>
      </c>
      <c r="W28" s="210" t="s">
        <v>1091</v>
      </c>
      <c r="X28" s="210" t="str">
        <f>IFERROR(VLOOKUP(AF28,MeasureCost!$C$5:$C$420,1,FALSE),"")</f>
        <v>LFLmpBlst-T8-48in-32w-2g+El-IS-RLO(78w)</v>
      </c>
      <c r="Y28" s="210" t="str">
        <f>IFERROR(VLOOKUP(AE28,MeasureCost!$C$5:$C$420,1,FALSE),"")</f>
        <v>LFLmpBlst-T8-48in-32w-2g+El-IS-NLO(89w)</v>
      </c>
      <c r="Z28" s="210" t="s">
        <v>3847</v>
      </c>
      <c r="AA28" s="210"/>
      <c r="AB28" s="210"/>
      <c r="AC28" s="210"/>
      <c r="AD28" s="210" t="s">
        <v>2006</v>
      </c>
      <c r="AE28" s="210" t="s">
        <v>3292</v>
      </c>
      <c r="AF28" s="210" t="s">
        <v>3325</v>
      </c>
      <c r="AG28" s="210" t="s">
        <v>3775</v>
      </c>
      <c r="AH28" s="210" t="s">
        <v>3848</v>
      </c>
      <c r="AI28" s="210" t="b">
        <v>0</v>
      </c>
      <c r="AJ28" s="210" t="b">
        <v>0</v>
      </c>
      <c r="AK28" s="210" t="s">
        <v>3849</v>
      </c>
      <c r="AL28" s="210" t="s">
        <v>3841</v>
      </c>
      <c r="AM28" s="210" t="s">
        <v>3850</v>
      </c>
      <c r="AN28" s="210"/>
      <c r="AO28" s="210" t="s">
        <v>3838</v>
      </c>
      <c r="AP28" s="204">
        <v>41275</v>
      </c>
      <c r="AQ28" s="210"/>
      <c r="AR28" s="210" t="s">
        <v>3839</v>
      </c>
      <c r="AS28" s="210"/>
      <c r="AT28" s="210"/>
      <c r="AU28" s="210"/>
      <c r="AV28" s="210"/>
      <c r="AW28" s="210" t="s">
        <v>3786</v>
      </c>
      <c r="AX28" s="210"/>
      <c r="AY28" s="210">
        <f>IFERROR(VLOOKUP(X28,MeasureCost!$C$5:$V$420,20,FALSE),"")</f>
        <v>38.25</v>
      </c>
      <c r="AZ28" s="210">
        <f>IFERROR(VLOOKUP(Y28,MeasureCost!$C$5:$V$420,20,FALSE),"")</f>
        <v>38.25</v>
      </c>
      <c r="BA28" s="210"/>
      <c r="BB28" s="212">
        <f t="shared" si="0"/>
        <v>0</v>
      </c>
      <c r="BC28" s="210"/>
      <c r="BD28" s="204" t="str">
        <f t="shared" si="1"/>
        <v>LFLmpBlst-T8-48in-32w-2g+El-IS-RLO(78w)</v>
      </c>
      <c r="BE28" s="210" t="str">
        <f t="shared" si="2"/>
        <v>LFLmpBlst-T8-48in-32w-2g+El-IS-NLO(89w)</v>
      </c>
      <c r="BF28" s="210">
        <f>IFERROR(VLOOKUP(BD28,LF_LmpBlst!$A$8:$V$736,6,FALSE),"")</f>
        <v>3</v>
      </c>
      <c r="BG28" s="210">
        <f>IFERROR(VLOOKUP(BD28,LF_LmpBlst!$A$8:$V$736,7,FALSE),"")</f>
        <v>1</v>
      </c>
      <c r="BH28" s="210"/>
      <c r="BI28" s="210">
        <f>IFERROR(VLOOKUP(BE28,LF_LmpBlst!$A$8:$V$736,6,FALSE),"")</f>
        <v>3</v>
      </c>
      <c r="BJ28" s="210">
        <f>IFERROR(VLOOKUP(BE28,LF_LmpBlst!$A$8:$V$736,7,FALSE),"")</f>
        <v>1</v>
      </c>
    </row>
    <row r="29" spans="1:62" s="114" customFormat="1">
      <c r="A29" s="229">
        <v>4651</v>
      </c>
      <c r="B29" s="210" t="s">
        <v>3874</v>
      </c>
      <c r="C29" s="210" t="s">
        <v>3826</v>
      </c>
      <c r="D29" s="210" t="s">
        <v>3845</v>
      </c>
      <c r="E29" s="210" t="s">
        <v>3846</v>
      </c>
      <c r="F29" s="204">
        <v>42069</v>
      </c>
      <c r="G29" s="210" t="s">
        <v>3829</v>
      </c>
      <c r="H29" s="210" t="s">
        <v>3776</v>
      </c>
      <c r="I29" s="210" t="s">
        <v>3830</v>
      </c>
      <c r="J29" s="210" t="s">
        <v>3831</v>
      </c>
      <c r="K29" s="210"/>
      <c r="L29" s="210"/>
      <c r="M29" s="210" t="s">
        <v>129</v>
      </c>
      <c r="N29" s="210"/>
      <c r="O29" s="210" t="b">
        <v>0</v>
      </c>
      <c r="P29" s="210"/>
      <c r="Q29" s="210" t="b">
        <v>1</v>
      </c>
      <c r="R29" s="210" t="s">
        <v>3832</v>
      </c>
      <c r="S29" s="210" t="s">
        <v>109</v>
      </c>
      <c r="T29" s="210" t="s">
        <v>3771</v>
      </c>
      <c r="U29" s="210" t="s">
        <v>3833</v>
      </c>
      <c r="V29" s="210" t="s">
        <v>3778</v>
      </c>
      <c r="W29" s="210" t="s">
        <v>1091</v>
      </c>
      <c r="X29" s="210" t="str">
        <f>IFERROR(VLOOKUP(AF29,MeasureCost!$C$5:$C$420,1,FALSE),"")</f>
        <v>LFLmpBlst-T8-48in-32w-3g+El-IS-RLO(142w)</v>
      </c>
      <c r="Y29" s="210" t="str">
        <f>IFERROR(VLOOKUP(AE29,MeasureCost!$C$5:$C$420,1,FALSE),"")</f>
        <v>LFLmpBlst-T8-48in-32w-2g+El-IS-NLO(175w)</v>
      </c>
      <c r="Z29" s="210" t="s">
        <v>3847</v>
      </c>
      <c r="AA29" s="210"/>
      <c r="AB29" s="210"/>
      <c r="AC29" s="210"/>
      <c r="AD29" s="210" t="s">
        <v>2235</v>
      </c>
      <c r="AE29" s="210" t="s">
        <v>3273</v>
      </c>
      <c r="AF29" s="210" t="s">
        <v>3506</v>
      </c>
      <c r="AG29" s="210" t="s">
        <v>3775</v>
      </c>
      <c r="AH29" s="210" t="s">
        <v>3848</v>
      </c>
      <c r="AI29" s="210" t="b">
        <v>0</v>
      </c>
      <c r="AJ29" s="210" t="b">
        <v>0</v>
      </c>
      <c r="AK29" s="210" t="s">
        <v>3849</v>
      </c>
      <c r="AL29" s="210" t="s">
        <v>3841</v>
      </c>
      <c r="AM29" s="210" t="s">
        <v>3850</v>
      </c>
      <c r="AN29" s="210"/>
      <c r="AO29" s="210" t="s">
        <v>3838</v>
      </c>
      <c r="AP29" s="204">
        <v>41275</v>
      </c>
      <c r="AQ29" s="210"/>
      <c r="AR29" s="210" t="s">
        <v>3839</v>
      </c>
      <c r="AS29" s="210"/>
      <c r="AT29" s="210"/>
      <c r="AU29" s="210"/>
      <c r="AV29" s="210"/>
      <c r="AW29" s="210" t="s">
        <v>3786</v>
      </c>
      <c r="AX29" s="210"/>
      <c r="AY29" s="210">
        <f>IFERROR(VLOOKUP(X29,MeasureCost!$C$5:$V$420,20,FALSE),"")</f>
        <v>81.05</v>
      </c>
      <c r="AZ29" s="210">
        <f>IFERROR(VLOOKUP(Y29,MeasureCost!$C$5:$V$420,20,FALSE),"")</f>
        <v>76.489999999999995</v>
      </c>
      <c r="BA29" s="210"/>
      <c r="BB29" s="212">
        <f t="shared" si="0"/>
        <v>4.5600000000000023</v>
      </c>
      <c r="BC29" s="210"/>
      <c r="BD29" s="204" t="str">
        <f t="shared" si="1"/>
        <v>LFLmpBlst-T8-48in-32w-3g+El-IS-RLO(142w)</v>
      </c>
      <c r="BE29" s="210" t="str">
        <f t="shared" si="2"/>
        <v>LFLmpBlst-T8-48in-32w-2g+El-IS-NLO(175w)</v>
      </c>
      <c r="BF29" s="210">
        <f>IFERROR(VLOOKUP(BD29,LF_LmpBlst!$A$8:$V$736,6,FALSE),"")</f>
        <v>6</v>
      </c>
      <c r="BG29" s="210">
        <f>IFERROR(VLOOKUP(BD29,LF_LmpBlst!$A$8:$V$736,7,FALSE),"")</f>
        <v>2</v>
      </c>
      <c r="BH29" s="210"/>
      <c r="BI29" s="210">
        <f>IFERROR(VLOOKUP(BE29,LF_LmpBlst!$A$8:$V$736,6,FALSE),"")</f>
        <v>6</v>
      </c>
      <c r="BJ29" s="210">
        <f>IFERROR(VLOOKUP(BE29,LF_LmpBlst!$A$8:$V$736,7,FALSE),"")</f>
        <v>2</v>
      </c>
    </row>
    <row r="30" spans="1:62" s="114" customFormat="1">
      <c r="A30" s="229">
        <v>4670</v>
      </c>
      <c r="B30" s="210" t="s">
        <v>3875</v>
      </c>
      <c r="C30" s="210" t="s">
        <v>3826</v>
      </c>
      <c r="D30" s="210" t="s">
        <v>3845</v>
      </c>
      <c r="E30" s="210" t="s">
        <v>3846</v>
      </c>
      <c r="F30" s="204">
        <v>42069</v>
      </c>
      <c r="G30" s="210" t="s">
        <v>3829</v>
      </c>
      <c r="H30" s="210" t="s">
        <v>3776</v>
      </c>
      <c r="I30" s="210" t="s">
        <v>3830</v>
      </c>
      <c r="J30" s="210" t="s">
        <v>3831</v>
      </c>
      <c r="K30" s="210"/>
      <c r="L30" s="210"/>
      <c r="M30" s="210" t="s">
        <v>129</v>
      </c>
      <c r="N30" s="210"/>
      <c r="O30" s="210" t="b">
        <v>0</v>
      </c>
      <c r="P30" s="210"/>
      <c r="Q30" s="210" t="b">
        <v>1</v>
      </c>
      <c r="R30" s="210" t="s">
        <v>3832</v>
      </c>
      <c r="S30" s="210" t="s">
        <v>109</v>
      </c>
      <c r="T30" s="210" t="s">
        <v>3771</v>
      </c>
      <c r="U30" s="210" t="s">
        <v>3833</v>
      </c>
      <c r="V30" s="210" t="s">
        <v>3778</v>
      </c>
      <c r="W30" s="210" t="s">
        <v>1091</v>
      </c>
      <c r="X30" s="210" t="str">
        <f>IFERROR(VLOOKUP(AF30,MeasureCost!$C$5:$C$420,1,FALSE),"")</f>
        <v/>
      </c>
      <c r="Y30" s="210" t="str">
        <f>IFERROR(VLOOKUP(AE30,MeasureCost!$C$5:$C$420,1,FALSE),"")</f>
        <v/>
      </c>
      <c r="Z30" s="210" t="s">
        <v>3847</v>
      </c>
      <c r="AA30" s="210"/>
      <c r="AB30" s="210"/>
      <c r="AC30" s="210"/>
      <c r="AD30" s="210" t="s">
        <v>2173</v>
      </c>
      <c r="AE30" s="210" t="s">
        <v>2173</v>
      </c>
      <c r="AF30" s="210" t="s">
        <v>3671</v>
      </c>
      <c r="AG30" s="210" t="s">
        <v>3775</v>
      </c>
      <c r="AH30" s="210" t="s">
        <v>3848</v>
      </c>
      <c r="AI30" s="210" t="b">
        <v>0</v>
      </c>
      <c r="AJ30" s="210" t="b">
        <v>0</v>
      </c>
      <c r="AK30" s="210" t="s">
        <v>3849</v>
      </c>
      <c r="AL30" s="210" t="s">
        <v>3779</v>
      </c>
      <c r="AM30" s="210" t="s">
        <v>3850</v>
      </c>
      <c r="AN30" s="210"/>
      <c r="AO30" s="210" t="s">
        <v>3838</v>
      </c>
      <c r="AP30" s="204">
        <v>41275</v>
      </c>
      <c r="AQ30" s="210"/>
      <c r="AR30" s="210" t="s">
        <v>3839</v>
      </c>
      <c r="AS30" s="210"/>
      <c r="AT30" s="210"/>
      <c r="AU30" s="210"/>
      <c r="AV30" s="210"/>
      <c r="AW30" s="210" t="s">
        <v>3786</v>
      </c>
      <c r="AX30" s="210"/>
      <c r="AY30" s="210" t="str">
        <f>IFERROR(VLOOKUP(X30,MeasureCost!$C$5:$V$420,20,FALSE),"")</f>
        <v/>
      </c>
      <c r="AZ30" s="210" t="str">
        <f>IFERROR(VLOOKUP(Y30,MeasureCost!$C$5:$V$420,20,FALSE),"")</f>
        <v/>
      </c>
      <c r="BA30" s="210"/>
      <c r="BB30" s="212" t="str">
        <f t="shared" si="0"/>
        <v/>
      </c>
      <c r="BC30" s="210"/>
      <c r="BD30" s="204" t="str">
        <f t="shared" si="1"/>
        <v/>
      </c>
      <c r="BE30" s="210" t="str">
        <f t="shared" si="2"/>
        <v/>
      </c>
      <c r="BF30" s="210" t="str">
        <f>IFERROR(VLOOKUP(BD30,LF_LmpBlst!$A$8:$V$736,6,FALSE),"")</f>
        <v/>
      </c>
      <c r="BG30" s="210" t="str">
        <f>IFERROR(VLOOKUP(BD30,LF_LmpBlst!$A$8:$V$736,7,FALSE),"")</f>
        <v/>
      </c>
      <c r="BH30" s="210"/>
      <c r="BI30" s="210" t="str">
        <f>IFERROR(VLOOKUP(BE30,LF_LmpBlst!$A$8:$V$736,6,FALSE),"")</f>
        <v/>
      </c>
      <c r="BJ30" s="210" t="str">
        <f>IFERROR(VLOOKUP(BE30,LF_LmpBlst!$A$8:$V$736,7,FALSE),"")</f>
        <v/>
      </c>
    </row>
    <row r="31" spans="1:62" s="114" customFormat="1">
      <c r="A31" s="229">
        <v>4504</v>
      </c>
      <c r="B31" s="210" t="s">
        <v>3876</v>
      </c>
      <c r="C31" s="210" t="s">
        <v>3826</v>
      </c>
      <c r="D31" s="210" t="s">
        <v>3845</v>
      </c>
      <c r="E31" s="210" t="s">
        <v>3846</v>
      </c>
      <c r="F31" s="204">
        <v>42069</v>
      </c>
      <c r="G31" s="210" t="s">
        <v>3829</v>
      </c>
      <c r="H31" s="210" t="s">
        <v>3776</v>
      </c>
      <c r="I31" s="210" t="s">
        <v>3830</v>
      </c>
      <c r="J31" s="210" t="s">
        <v>3831</v>
      </c>
      <c r="K31" s="210"/>
      <c r="L31" s="210"/>
      <c r="M31" s="210" t="s">
        <v>129</v>
      </c>
      <c r="N31" s="210"/>
      <c r="O31" s="210" t="b">
        <v>1</v>
      </c>
      <c r="P31" s="210"/>
      <c r="Q31" s="210" t="b">
        <v>1</v>
      </c>
      <c r="R31" s="210" t="s">
        <v>3832</v>
      </c>
      <c r="S31" s="210" t="s">
        <v>109</v>
      </c>
      <c r="T31" s="210" t="s">
        <v>3771</v>
      </c>
      <c r="U31" s="210" t="s">
        <v>3833</v>
      </c>
      <c r="V31" s="210" t="s">
        <v>3778</v>
      </c>
      <c r="W31" s="210" t="s">
        <v>1091</v>
      </c>
      <c r="X31" s="210" t="str">
        <f>IFERROR(VLOOKUP(AF31,MeasureCost!$C$5:$C$420,1,FALSE),"")</f>
        <v>LFLmpBlst-T8-48in-25w+El-IS-NLO(23w)</v>
      </c>
      <c r="Y31" s="210" t="str">
        <f>IFERROR(VLOOKUP(AE31,MeasureCost!$C$5:$C$420,1,FALSE),"")</f>
        <v>LFLmpBlst-T8-48in-32w-1g+El-IS-NLO-3(30w)</v>
      </c>
      <c r="Z31" s="210" t="s">
        <v>3847</v>
      </c>
      <c r="AA31" s="210"/>
      <c r="AB31" s="210"/>
      <c r="AC31" s="210"/>
      <c r="AD31" s="210" t="s">
        <v>3033</v>
      </c>
      <c r="AE31" s="210" t="s">
        <v>3033</v>
      </c>
      <c r="AF31" s="210" t="s">
        <v>2772</v>
      </c>
      <c r="AG31" s="210" t="s">
        <v>3775</v>
      </c>
      <c r="AH31" s="210"/>
      <c r="AI31" s="210" t="b">
        <v>0</v>
      </c>
      <c r="AJ31" s="210" t="b">
        <v>0</v>
      </c>
      <c r="AK31" s="210" t="s">
        <v>3853</v>
      </c>
      <c r="AL31" s="210" t="s">
        <v>3779</v>
      </c>
      <c r="AM31" s="210" t="s">
        <v>3847</v>
      </c>
      <c r="AN31" s="210"/>
      <c r="AO31" s="210" t="s">
        <v>3838</v>
      </c>
      <c r="AP31" s="204">
        <v>41821</v>
      </c>
      <c r="AQ31" s="210"/>
      <c r="AR31" s="210" t="s">
        <v>3839</v>
      </c>
      <c r="AS31" s="210"/>
      <c r="AT31" s="210"/>
      <c r="AU31" s="210"/>
      <c r="AV31" s="210"/>
      <c r="AW31" s="210" t="s">
        <v>3786</v>
      </c>
      <c r="AX31" s="210"/>
      <c r="AY31" s="210">
        <f>IFERROR(VLOOKUP(X31,MeasureCost!$C$5:$V$420,20,FALSE),"")</f>
        <v>17.98</v>
      </c>
      <c r="AZ31" s="210">
        <f>IFERROR(VLOOKUP(Y31,MeasureCost!$C$5:$V$420,20,FALSE),"")</f>
        <v>13.69</v>
      </c>
      <c r="BA31" s="210"/>
      <c r="BB31" s="212">
        <f t="shared" si="0"/>
        <v>4.2900000000000009</v>
      </c>
      <c r="BC31" s="210"/>
      <c r="BD31" s="204" t="str">
        <f t="shared" si="1"/>
        <v>LFLmpBlst-T8-48in-25w+El-IS-NLO(23w)</v>
      </c>
      <c r="BE31" s="210" t="str">
        <f t="shared" si="2"/>
        <v>LFLmpBlst-T8-48in-32w-1g+El-IS-NLO-3(30w)</v>
      </c>
      <c r="BF31" s="210">
        <f>IFERROR(VLOOKUP(BD31,LF_LmpBlst!$A$8:$V$736,6,FALSE),"")</f>
        <v>1</v>
      </c>
      <c r="BG31" s="210">
        <f>IFERROR(VLOOKUP(BD31,LF_LmpBlst!$A$8:$V$736,7,FALSE),"")</f>
        <v>0.5</v>
      </c>
      <c r="BH31" s="210"/>
      <c r="BI31" s="210">
        <f>IFERROR(VLOOKUP(BE31,LF_LmpBlst!$A$8:$V$736,6,FALSE),"")</f>
        <v>1</v>
      </c>
      <c r="BJ31" s="210">
        <f>IFERROR(VLOOKUP(BE31,LF_LmpBlst!$A$8:$V$736,7,FALSE),"")</f>
        <v>0.5</v>
      </c>
    </row>
    <row r="32" spans="1:62" s="114" customFormat="1">
      <c r="A32" s="229">
        <v>4537</v>
      </c>
      <c r="B32" s="210" t="s">
        <v>3877</v>
      </c>
      <c r="C32" s="210" t="s">
        <v>3826</v>
      </c>
      <c r="D32" s="210" t="s">
        <v>3845</v>
      </c>
      <c r="E32" s="210" t="s">
        <v>3846</v>
      </c>
      <c r="F32" s="204">
        <v>42069</v>
      </c>
      <c r="G32" s="210" t="s">
        <v>3829</v>
      </c>
      <c r="H32" s="210" t="s">
        <v>3878</v>
      </c>
      <c r="I32" s="210" t="s">
        <v>3830</v>
      </c>
      <c r="J32" s="210" t="s">
        <v>3831</v>
      </c>
      <c r="K32" s="210"/>
      <c r="L32" s="210"/>
      <c r="M32" s="210" t="s">
        <v>129</v>
      </c>
      <c r="N32" s="210"/>
      <c r="O32" s="210" t="b">
        <v>1</v>
      </c>
      <c r="P32" s="210"/>
      <c r="Q32" s="210" t="b">
        <v>1</v>
      </c>
      <c r="R32" s="210" t="s">
        <v>3832</v>
      </c>
      <c r="S32" s="210" t="s">
        <v>109</v>
      </c>
      <c r="T32" s="210" t="s">
        <v>3771</v>
      </c>
      <c r="U32" s="210" t="s">
        <v>3833</v>
      </c>
      <c r="V32" s="210" t="s">
        <v>3778</v>
      </c>
      <c r="W32" s="210" t="s">
        <v>1091</v>
      </c>
      <c r="X32" s="210" t="str">
        <f>IFERROR(VLOOKUP(AF32,MeasureCost!$C$5:$C$420,1,FALSE),"")</f>
        <v>LFLmpBlst-T8-48in-28w+El-IS-NLO(27w)</v>
      </c>
      <c r="Y32" s="210" t="str">
        <f>IFERROR(VLOOKUP(AE32,MeasureCost!$C$5:$C$420,1,FALSE),"")</f>
        <v>LFLmpBlst-T8-48in-32w-1g+El-IS-NLO-3(30w)</v>
      </c>
      <c r="Z32" s="210" t="s">
        <v>3847</v>
      </c>
      <c r="AA32" s="210"/>
      <c r="AB32" s="210"/>
      <c r="AC32" s="210"/>
      <c r="AD32" s="210" t="s">
        <v>3033</v>
      </c>
      <c r="AE32" s="210" t="s">
        <v>3033</v>
      </c>
      <c r="AF32" s="210" t="s">
        <v>2871</v>
      </c>
      <c r="AG32" s="210" t="s">
        <v>3775</v>
      </c>
      <c r="AH32" s="210"/>
      <c r="AI32" s="210" t="b">
        <v>0</v>
      </c>
      <c r="AJ32" s="210" t="b">
        <v>0</v>
      </c>
      <c r="AK32" s="210" t="s">
        <v>3853</v>
      </c>
      <c r="AL32" s="210" t="s">
        <v>3779</v>
      </c>
      <c r="AM32" s="210" t="s">
        <v>3847</v>
      </c>
      <c r="AN32" s="210"/>
      <c r="AO32" s="210" t="s">
        <v>3838</v>
      </c>
      <c r="AP32" s="204">
        <v>41275</v>
      </c>
      <c r="AQ32" s="210"/>
      <c r="AR32" s="210" t="s">
        <v>3839</v>
      </c>
      <c r="AS32" s="210"/>
      <c r="AT32" s="210"/>
      <c r="AU32" s="210"/>
      <c r="AV32" s="210"/>
      <c r="AW32" s="210" t="s">
        <v>3786</v>
      </c>
      <c r="AX32" s="210"/>
      <c r="AY32" s="210">
        <f>IFERROR(VLOOKUP(X32,MeasureCost!$C$5:$V$420,20,FALSE),"")</f>
        <v>16.77</v>
      </c>
      <c r="AZ32" s="210">
        <f>IFERROR(VLOOKUP(Y32,MeasureCost!$C$5:$V$420,20,FALSE),"")</f>
        <v>13.69</v>
      </c>
      <c r="BA32" s="210"/>
      <c r="BB32" s="212">
        <f t="shared" si="0"/>
        <v>3.08</v>
      </c>
      <c r="BC32" s="210"/>
      <c r="BD32" s="204" t="str">
        <f t="shared" si="1"/>
        <v>LFLmpBlst-T8-48in-28w+El-IS-NLO(27w)</v>
      </c>
      <c r="BE32" s="210" t="str">
        <f t="shared" si="2"/>
        <v>LFLmpBlst-T8-48in-32w-1g+El-IS-NLO-3(30w)</v>
      </c>
      <c r="BF32" s="210">
        <f>IFERROR(VLOOKUP(BD32,LF_LmpBlst!$A$8:$V$736,6,FALSE),"")</f>
        <v>1</v>
      </c>
      <c r="BG32" s="210">
        <f>IFERROR(VLOOKUP(BD32,LF_LmpBlst!$A$8:$V$736,7,FALSE),"")</f>
        <v>0.5</v>
      </c>
      <c r="BH32" s="210"/>
      <c r="BI32" s="210">
        <f>IFERROR(VLOOKUP(BE32,LF_LmpBlst!$A$8:$V$736,6,FALSE),"")</f>
        <v>1</v>
      </c>
      <c r="BJ32" s="210">
        <f>IFERROR(VLOOKUP(BE32,LF_LmpBlst!$A$8:$V$736,7,FALSE),"")</f>
        <v>0.5</v>
      </c>
    </row>
    <row r="33" spans="1:62" s="114" customFormat="1">
      <c r="A33" s="229">
        <v>4432</v>
      </c>
      <c r="B33" s="210" t="s">
        <v>3879</v>
      </c>
      <c r="C33" s="210" t="s">
        <v>3826</v>
      </c>
      <c r="D33" s="210" t="s">
        <v>3845</v>
      </c>
      <c r="E33" s="210" t="s">
        <v>3846</v>
      </c>
      <c r="F33" s="204">
        <v>42069</v>
      </c>
      <c r="G33" s="210" t="s">
        <v>3829</v>
      </c>
      <c r="H33" s="210" t="s">
        <v>3776</v>
      </c>
      <c r="I33" s="210" t="s">
        <v>3830</v>
      </c>
      <c r="J33" s="210" t="s">
        <v>3831</v>
      </c>
      <c r="K33" s="210"/>
      <c r="L33" s="210"/>
      <c r="M33" s="210" t="s">
        <v>129</v>
      </c>
      <c r="N33" s="210"/>
      <c r="O33" s="210" t="b">
        <v>0</v>
      </c>
      <c r="P33" s="210"/>
      <c r="Q33" s="210" t="b">
        <v>1</v>
      </c>
      <c r="R33" s="210" t="s">
        <v>3832</v>
      </c>
      <c r="S33" s="210" t="s">
        <v>109</v>
      </c>
      <c r="T33" s="210" t="s">
        <v>3771</v>
      </c>
      <c r="U33" s="210" t="s">
        <v>3833</v>
      </c>
      <c r="V33" s="210" t="s">
        <v>3778</v>
      </c>
      <c r="W33" s="210" t="s">
        <v>1091</v>
      </c>
      <c r="X33" s="210" t="str">
        <f>IFERROR(VLOOKUP(AF33,MeasureCost!$C$5:$C$420,1,FALSE),"")</f>
        <v>LFLmpBlst-T5-22in-14w+El-IS-NLO(34w)</v>
      </c>
      <c r="Y33" s="210" t="str">
        <f>IFERROR(VLOOKUP(AE33,MeasureCost!$C$5:$C$420,1,FALSE),"")</f>
        <v/>
      </c>
      <c r="Z33" s="210" t="s">
        <v>3880</v>
      </c>
      <c r="AA33" s="210"/>
      <c r="AB33" s="210"/>
      <c r="AC33" s="210"/>
      <c r="AD33" s="210" t="s">
        <v>1826</v>
      </c>
      <c r="AE33" s="210" t="s">
        <v>1826</v>
      </c>
      <c r="AF33" s="210" t="s">
        <v>2317</v>
      </c>
      <c r="AG33" s="210" t="s">
        <v>3775</v>
      </c>
      <c r="AH33" s="210" t="s">
        <v>3881</v>
      </c>
      <c r="AI33" s="210" t="b">
        <v>0</v>
      </c>
      <c r="AJ33" s="210" t="b">
        <v>0</v>
      </c>
      <c r="AK33" s="210" t="s">
        <v>3849</v>
      </c>
      <c r="AL33" s="210" t="s">
        <v>3779</v>
      </c>
      <c r="AM33" s="210" t="s">
        <v>3850</v>
      </c>
      <c r="AN33" s="210"/>
      <c r="AO33" s="210" t="s">
        <v>3838</v>
      </c>
      <c r="AP33" s="204">
        <v>41275</v>
      </c>
      <c r="AQ33" s="210"/>
      <c r="AR33" s="210" t="s">
        <v>3839</v>
      </c>
      <c r="AS33" s="210"/>
      <c r="AT33" s="210"/>
      <c r="AU33" s="210"/>
      <c r="AV33" s="210"/>
      <c r="AW33" s="210" t="s">
        <v>3786</v>
      </c>
      <c r="AX33" s="210"/>
      <c r="AY33" s="210">
        <f>IFERROR(VLOOKUP(X33,MeasureCost!$C$5:$V$420,20,FALSE),"")</f>
        <v>34.270000000000003</v>
      </c>
      <c r="AZ33" s="210" t="str">
        <f>IFERROR(VLOOKUP(Y33,MeasureCost!$C$5:$V$420,20,FALSE),"")</f>
        <v/>
      </c>
      <c r="BA33" s="210"/>
      <c r="BB33" s="212" t="str">
        <f t="shared" si="0"/>
        <v/>
      </c>
      <c r="BC33" s="210"/>
      <c r="BD33" s="204" t="str">
        <f t="shared" si="1"/>
        <v/>
      </c>
      <c r="BE33" s="210" t="str">
        <f t="shared" si="2"/>
        <v/>
      </c>
      <c r="BF33" s="210" t="str">
        <f>IFERROR(VLOOKUP(BD33,LF_LmpBlst!$A$8:$V$736,6,FALSE),"")</f>
        <v/>
      </c>
      <c r="BG33" s="210" t="str">
        <f>IFERROR(VLOOKUP(BD33,LF_LmpBlst!$A$8:$V$736,7,FALSE),"")</f>
        <v/>
      </c>
      <c r="BH33" s="210"/>
      <c r="BI33" s="210" t="str">
        <f>IFERROR(VLOOKUP(BE33,LF_LmpBlst!$A$8:$V$736,6,FALSE),"")</f>
        <v/>
      </c>
      <c r="BJ33" s="210" t="str">
        <f>IFERROR(VLOOKUP(BE33,LF_LmpBlst!$A$8:$V$736,7,FALSE),"")</f>
        <v/>
      </c>
    </row>
    <row r="34" spans="1:62" s="114" customFormat="1">
      <c r="A34" s="229">
        <v>4463</v>
      </c>
      <c r="B34" s="210" t="s">
        <v>3882</v>
      </c>
      <c r="C34" s="210" t="s">
        <v>3826</v>
      </c>
      <c r="D34" s="210" t="s">
        <v>3845</v>
      </c>
      <c r="E34" s="210" t="s">
        <v>3846</v>
      </c>
      <c r="F34" s="204">
        <v>42069</v>
      </c>
      <c r="G34" s="210" t="s">
        <v>3829</v>
      </c>
      <c r="H34" s="210" t="s">
        <v>3776</v>
      </c>
      <c r="I34" s="210" t="s">
        <v>3830</v>
      </c>
      <c r="J34" s="210" t="s">
        <v>3831</v>
      </c>
      <c r="K34" s="210"/>
      <c r="L34" s="210"/>
      <c r="M34" s="210" t="s">
        <v>129</v>
      </c>
      <c r="N34" s="210"/>
      <c r="O34" s="210" t="b">
        <v>0</v>
      </c>
      <c r="P34" s="210"/>
      <c r="Q34" s="210" t="b">
        <v>1</v>
      </c>
      <c r="R34" s="210" t="s">
        <v>3832</v>
      </c>
      <c r="S34" s="210" t="s">
        <v>109</v>
      </c>
      <c r="T34" s="210" t="s">
        <v>3771</v>
      </c>
      <c r="U34" s="210" t="s">
        <v>3833</v>
      </c>
      <c r="V34" s="210" t="s">
        <v>3778</v>
      </c>
      <c r="W34" s="210" t="s">
        <v>1091</v>
      </c>
      <c r="X34" s="210" t="str">
        <f>IFERROR(VLOOKUP(AF34,MeasureCost!$C$5:$C$420,1,FALSE),"")</f>
        <v>LFLmpBlst-T5-46in-51w+El-IS-NLO(109w)</v>
      </c>
      <c r="Y34" s="210" t="str">
        <f>IFERROR(VLOOKUP(AE34,MeasureCost!$C$5:$C$420,1,FALSE),"")</f>
        <v>LFLmpBlst-T5-46in-54w+El-PS-NLO(116w)</v>
      </c>
      <c r="Z34" s="210" t="s">
        <v>3880</v>
      </c>
      <c r="AA34" s="210"/>
      <c r="AB34" s="210"/>
      <c r="AC34" s="210"/>
      <c r="AD34" s="210" t="s">
        <v>2502</v>
      </c>
      <c r="AE34" s="210" t="s">
        <v>2502</v>
      </c>
      <c r="AF34" s="210" t="s">
        <v>2446</v>
      </c>
      <c r="AG34" s="210" t="s">
        <v>3775</v>
      </c>
      <c r="AH34" s="210" t="s">
        <v>3848</v>
      </c>
      <c r="AI34" s="210" t="b">
        <v>0</v>
      </c>
      <c r="AJ34" s="210" t="b">
        <v>0</v>
      </c>
      <c r="AK34" s="210" t="s">
        <v>3849</v>
      </c>
      <c r="AL34" s="210" t="s">
        <v>3779</v>
      </c>
      <c r="AM34" s="210" t="s">
        <v>3880</v>
      </c>
      <c r="AN34" s="210"/>
      <c r="AO34" s="210" t="s">
        <v>3838</v>
      </c>
      <c r="AP34" s="204">
        <v>41275</v>
      </c>
      <c r="AQ34" s="210"/>
      <c r="AR34" s="210" t="s">
        <v>3839</v>
      </c>
      <c r="AS34" s="210"/>
      <c r="AT34" s="210"/>
      <c r="AU34" s="210"/>
      <c r="AV34" s="210"/>
      <c r="AW34" s="210" t="s">
        <v>3786</v>
      </c>
      <c r="AX34" s="210"/>
      <c r="AY34" s="210">
        <f>IFERROR(VLOOKUP(X34,MeasureCost!$C$5:$V$420,20,FALSE),"")</f>
        <v>47.58</v>
      </c>
      <c r="AZ34" s="210">
        <f>IFERROR(VLOOKUP(Y34,MeasureCost!$C$5:$V$420,20,FALSE),"")</f>
        <v>66.739999999999995</v>
      </c>
      <c r="BA34" s="210"/>
      <c r="BB34" s="212">
        <f t="shared" si="0"/>
        <v>-19.159999999999997</v>
      </c>
      <c r="BC34" s="210"/>
      <c r="BD34" s="204" t="str">
        <f t="shared" si="1"/>
        <v>LFLmpBlst-T5-46in-51w+El-IS-NLO(109w)</v>
      </c>
      <c r="BE34" s="210" t="str">
        <f t="shared" si="2"/>
        <v>LFLmpBlst-T5-46in-54w+El-PS-NLO(116w)</v>
      </c>
      <c r="BF34" s="210">
        <f>IFERROR(VLOOKUP(BD34,LF_LmpBlst!$A$8:$V$736,6,FALSE),"")</f>
        <v>2</v>
      </c>
      <c r="BG34" s="210">
        <f>IFERROR(VLOOKUP(BD34,LF_LmpBlst!$A$8:$V$736,7,FALSE),"")</f>
        <v>1</v>
      </c>
      <c r="BH34" s="210"/>
      <c r="BI34" s="210">
        <f>IFERROR(VLOOKUP(BE34,LF_LmpBlst!$A$8:$V$736,6,FALSE),"")</f>
        <v>2</v>
      </c>
      <c r="BJ34" s="210">
        <f>IFERROR(VLOOKUP(BE34,LF_LmpBlst!$A$8:$V$736,7,FALSE),"")</f>
        <v>1</v>
      </c>
    </row>
    <row r="35" spans="1:62" s="114" customFormat="1">
      <c r="A35" s="229">
        <v>4479</v>
      </c>
      <c r="B35" s="210" t="s">
        <v>3883</v>
      </c>
      <c r="C35" s="210" t="s">
        <v>3826</v>
      </c>
      <c r="D35" s="210" t="s">
        <v>3845</v>
      </c>
      <c r="E35" s="210" t="s">
        <v>3846</v>
      </c>
      <c r="F35" s="204">
        <v>42069</v>
      </c>
      <c r="G35" s="210" t="s">
        <v>3829</v>
      </c>
      <c r="H35" s="210" t="s">
        <v>3776</v>
      </c>
      <c r="I35" s="210" t="s">
        <v>3830</v>
      </c>
      <c r="J35" s="210" t="s">
        <v>3831</v>
      </c>
      <c r="K35" s="210"/>
      <c r="L35" s="210"/>
      <c r="M35" s="210" t="s">
        <v>129</v>
      </c>
      <c r="N35" s="210"/>
      <c r="O35" s="210" t="b">
        <v>0</v>
      </c>
      <c r="P35" s="210"/>
      <c r="Q35" s="210" t="b">
        <v>1</v>
      </c>
      <c r="R35" s="210" t="s">
        <v>3832</v>
      </c>
      <c r="S35" s="210" t="s">
        <v>109</v>
      </c>
      <c r="T35" s="210" t="s">
        <v>3771</v>
      </c>
      <c r="U35" s="210" t="s">
        <v>3833</v>
      </c>
      <c r="V35" s="210" t="s">
        <v>3778</v>
      </c>
      <c r="W35" s="210" t="s">
        <v>1091</v>
      </c>
      <c r="X35" s="210" t="str">
        <f>IFERROR(VLOOKUP(AF35,MeasureCost!$C$5:$C$420,1,FALSE),"")</f>
        <v/>
      </c>
      <c r="Y35" s="210" t="str">
        <f>IFERROR(VLOOKUP(AE35,MeasureCost!$C$5:$C$420,1,FALSE),"")</f>
        <v/>
      </c>
      <c r="Z35" s="210" t="s">
        <v>3847</v>
      </c>
      <c r="AA35" s="210"/>
      <c r="AB35" s="210"/>
      <c r="AC35" s="210"/>
      <c r="AD35" s="210" t="s">
        <v>3719</v>
      </c>
      <c r="AE35" s="210" t="s">
        <v>3723</v>
      </c>
      <c r="AF35" s="210" t="s">
        <v>2553</v>
      </c>
      <c r="AG35" s="210" t="s">
        <v>3775</v>
      </c>
      <c r="AH35" s="210" t="s">
        <v>3884</v>
      </c>
      <c r="AI35" s="210" t="b">
        <v>0</v>
      </c>
      <c r="AJ35" s="210" t="b">
        <v>0</v>
      </c>
      <c r="AK35" s="210" t="s">
        <v>3849</v>
      </c>
      <c r="AL35" s="210" t="s">
        <v>3841</v>
      </c>
      <c r="AM35" s="210" t="s">
        <v>3850</v>
      </c>
      <c r="AN35" s="210"/>
      <c r="AO35" s="210" t="s">
        <v>3838</v>
      </c>
      <c r="AP35" s="204">
        <v>41275</v>
      </c>
      <c r="AQ35" s="210"/>
      <c r="AR35" s="210" t="s">
        <v>3839</v>
      </c>
      <c r="AS35" s="210"/>
      <c r="AT35" s="210"/>
      <c r="AU35" s="210"/>
      <c r="AV35" s="210"/>
      <c r="AW35" s="210" t="s">
        <v>3786</v>
      </c>
      <c r="AX35" s="210"/>
      <c r="AY35" s="210" t="str">
        <f>IFERROR(VLOOKUP(X35,MeasureCost!$C$5:$V$420,20,FALSE),"")</f>
        <v/>
      </c>
      <c r="AZ35" s="210" t="str">
        <f>IFERROR(VLOOKUP(Y35,MeasureCost!$C$5:$V$420,20,FALSE),"")</f>
        <v/>
      </c>
      <c r="BA35" s="210"/>
      <c r="BB35" s="212" t="str">
        <f t="shared" si="0"/>
        <v/>
      </c>
      <c r="BC35" s="210"/>
      <c r="BD35" s="204" t="str">
        <f t="shared" si="1"/>
        <v/>
      </c>
      <c r="BE35" s="210" t="str">
        <f t="shared" si="2"/>
        <v/>
      </c>
      <c r="BF35" s="210" t="str">
        <f>IFERROR(VLOOKUP(BD35,LF_LmpBlst!$A$8:$V$736,6,FALSE),"")</f>
        <v/>
      </c>
      <c r="BG35" s="210" t="str">
        <f>IFERROR(VLOOKUP(BD35,LF_LmpBlst!$A$8:$V$736,7,FALSE),"")</f>
        <v/>
      </c>
      <c r="BH35" s="210"/>
      <c r="BI35" s="210" t="str">
        <f>IFERROR(VLOOKUP(BE35,LF_LmpBlst!$A$8:$V$736,6,FALSE),"")</f>
        <v/>
      </c>
      <c r="BJ35" s="210" t="str">
        <f>IFERROR(VLOOKUP(BE35,LF_LmpBlst!$A$8:$V$736,7,FALSE),"")</f>
        <v/>
      </c>
    </row>
    <row r="36" spans="1:62" s="114" customFormat="1">
      <c r="A36" s="229">
        <v>4481</v>
      </c>
      <c r="B36" s="210" t="s">
        <v>3885</v>
      </c>
      <c r="C36" s="210" t="s">
        <v>3826</v>
      </c>
      <c r="D36" s="210" t="s">
        <v>3845</v>
      </c>
      <c r="E36" s="210" t="s">
        <v>3846</v>
      </c>
      <c r="F36" s="204">
        <v>42069</v>
      </c>
      <c r="G36" s="210" t="s">
        <v>3829</v>
      </c>
      <c r="H36" s="210" t="s">
        <v>3776</v>
      </c>
      <c r="I36" s="210" t="s">
        <v>3830</v>
      </c>
      <c r="J36" s="210" t="s">
        <v>3831</v>
      </c>
      <c r="K36" s="210"/>
      <c r="L36" s="210"/>
      <c r="M36" s="210" t="s">
        <v>129</v>
      </c>
      <c r="N36" s="210"/>
      <c r="O36" s="210" t="b">
        <v>1</v>
      </c>
      <c r="P36" s="210"/>
      <c r="Q36" s="210" t="b">
        <v>1</v>
      </c>
      <c r="R36" s="210" t="s">
        <v>3832</v>
      </c>
      <c r="S36" s="210" t="s">
        <v>109</v>
      </c>
      <c r="T36" s="210" t="s">
        <v>3771</v>
      </c>
      <c r="U36" s="210" t="s">
        <v>3833</v>
      </c>
      <c r="V36" s="210" t="s">
        <v>3778</v>
      </c>
      <c r="W36" s="210" t="s">
        <v>1091</v>
      </c>
      <c r="X36" s="210" t="str">
        <f>IFERROR(VLOOKUP(AF36,MeasureCost!$C$5:$C$420,1,FALSE),"")</f>
        <v/>
      </c>
      <c r="Y36" s="210" t="str">
        <f>IFERROR(VLOOKUP(AE36,MeasureCost!$C$5:$C$420,1,FALSE),"")</f>
        <v/>
      </c>
      <c r="Z36" s="210" t="s">
        <v>3847</v>
      </c>
      <c r="AA36" s="210"/>
      <c r="AB36" s="210"/>
      <c r="AC36" s="210"/>
      <c r="AD36" s="210" t="s">
        <v>2028</v>
      </c>
      <c r="AE36" s="210" t="s">
        <v>2556</v>
      </c>
      <c r="AF36" s="210" t="s">
        <v>2556</v>
      </c>
      <c r="AG36" s="210" t="s">
        <v>3775</v>
      </c>
      <c r="AH36" s="210"/>
      <c r="AI36" s="210" t="b">
        <v>0</v>
      </c>
      <c r="AJ36" s="210" t="b">
        <v>0</v>
      </c>
      <c r="AK36" s="210" t="s">
        <v>3853</v>
      </c>
      <c r="AL36" s="210" t="s">
        <v>3857</v>
      </c>
      <c r="AM36" s="210" t="s">
        <v>3850</v>
      </c>
      <c r="AN36" s="210"/>
      <c r="AO36" s="210" t="s">
        <v>3838</v>
      </c>
      <c r="AP36" s="204">
        <v>41275</v>
      </c>
      <c r="AQ36" s="210"/>
      <c r="AR36" s="210" t="s">
        <v>3839</v>
      </c>
      <c r="AS36" s="210"/>
      <c r="AT36" s="210"/>
      <c r="AU36" s="210"/>
      <c r="AV36" s="210"/>
      <c r="AW36" s="210" t="s">
        <v>3786</v>
      </c>
      <c r="AX36" s="210"/>
      <c r="AY36" s="210" t="str">
        <f>IFERROR(VLOOKUP(X36,MeasureCost!$C$5:$V$420,20,FALSE),"")</f>
        <v/>
      </c>
      <c r="AZ36" s="210" t="str">
        <f>IFERROR(VLOOKUP(Y36,MeasureCost!$C$5:$V$420,20,FALSE),"")</f>
        <v/>
      </c>
      <c r="BA36" s="210"/>
      <c r="BB36" s="212" t="str">
        <f t="shared" si="0"/>
        <v/>
      </c>
      <c r="BC36" s="210"/>
      <c r="BD36" s="204" t="str">
        <f t="shared" si="1"/>
        <v/>
      </c>
      <c r="BE36" s="210" t="str">
        <f t="shared" si="2"/>
        <v/>
      </c>
      <c r="BF36" s="210" t="str">
        <f>IFERROR(VLOOKUP(BD36,LF_LmpBlst!$A$8:$V$736,6,FALSE),"")</f>
        <v/>
      </c>
      <c r="BG36" s="210" t="str">
        <f>IFERROR(VLOOKUP(BD36,LF_LmpBlst!$A$8:$V$736,7,FALSE),"")</f>
        <v/>
      </c>
      <c r="BH36" s="210"/>
      <c r="BI36" s="210" t="str">
        <f>IFERROR(VLOOKUP(BE36,LF_LmpBlst!$A$8:$V$736,6,FALSE),"")</f>
        <v/>
      </c>
      <c r="BJ36" s="210" t="str">
        <f>IFERROR(VLOOKUP(BE36,LF_LmpBlst!$A$8:$V$736,7,FALSE),"")</f>
        <v/>
      </c>
    </row>
    <row r="37" spans="1:62" s="114" customFormat="1">
      <c r="A37" s="229">
        <v>4438</v>
      </c>
      <c r="B37" s="210" t="s">
        <v>3886</v>
      </c>
      <c r="C37" s="210" t="s">
        <v>3826</v>
      </c>
      <c r="D37" s="210" t="s">
        <v>3845</v>
      </c>
      <c r="E37" s="210" t="s">
        <v>3846</v>
      </c>
      <c r="F37" s="204">
        <v>42069</v>
      </c>
      <c r="G37" s="210" t="s">
        <v>3829</v>
      </c>
      <c r="H37" s="210" t="s">
        <v>3776</v>
      </c>
      <c r="I37" s="210" t="s">
        <v>3830</v>
      </c>
      <c r="J37" s="210" t="s">
        <v>3831</v>
      </c>
      <c r="K37" s="210"/>
      <c r="L37" s="210"/>
      <c r="M37" s="210" t="s">
        <v>129</v>
      </c>
      <c r="N37" s="210"/>
      <c r="O37" s="210" t="b">
        <v>0</v>
      </c>
      <c r="P37" s="210"/>
      <c r="Q37" s="210" t="b">
        <v>1</v>
      </c>
      <c r="R37" s="210" t="s">
        <v>3832</v>
      </c>
      <c r="S37" s="210" t="s">
        <v>109</v>
      </c>
      <c r="T37" s="210" t="s">
        <v>3771</v>
      </c>
      <c r="U37" s="210" t="s">
        <v>3833</v>
      </c>
      <c r="V37" s="210" t="s">
        <v>3778</v>
      </c>
      <c r="W37" s="210" t="s">
        <v>1091</v>
      </c>
      <c r="X37" s="210" t="str">
        <f>IFERROR(VLOOKUP(AF37,MeasureCost!$C$5:$C$420,1,FALSE),"")</f>
        <v>LFLmpBlst-T5-34in-21w+El-IS-RLO(24w)</v>
      </c>
      <c r="Y37" s="210" t="str">
        <f>IFERROR(VLOOKUP(AE37,MeasureCost!$C$5:$C$420,1,FALSE),"")</f>
        <v/>
      </c>
      <c r="Z37" s="210" t="s">
        <v>3880</v>
      </c>
      <c r="AA37" s="210"/>
      <c r="AB37" s="210"/>
      <c r="AC37" s="210"/>
      <c r="AD37" s="210" t="s">
        <v>1904</v>
      </c>
      <c r="AE37" s="210" t="s">
        <v>1904</v>
      </c>
      <c r="AF37" s="210" t="s">
        <v>2353</v>
      </c>
      <c r="AG37" s="210" t="s">
        <v>3775</v>
      </c>
      <c r="AH37" s="210" t="s">
        <v>3870</v>
      </c>
      <c r="AI37" s="210" t="b">
        <v>0</v>
      </c>
      <c r="AJ37" s="210" t="b">
        <v>0</v>
      </c>
      <c r="AK37" s="210" t="s">
        <v>3849</v>
      </c>
      <c r="AL37" s="210" t="s">
        <v>3779</v>
      </c>
      <c r="AM37" s="210" t="s">
        <v>3850</v>
      </c>
      <c r="AN37" s="210"/>
      <c r="AO37" s="210" t="s">
        <v>3838</v>
      </c>
      <c r="AP37" s="204">
        <v>41275</v>
      </c>
      <c r="AQ37" s="210"/>
      <c r="AR37" s="210" t="s">
        <v>3839</v>
      </c>
      <c r="AS37" s="210"/>
      <c r="AT37" s="210"/>
      <c r="AU37" s="210"/>
      <c r="AV37" s="210"/>
      <c r="AW37" s="210" t="s">
        <v>3786</v>
      </c>
      <c r="AX37" s="210"/>
      <c r="AY37" s="210">
        <f>IFERROR(VLOOKUP(X37,MeasureCost!$C$5:$V$420,20,FALSE),"")</f>
        <v>25.45</v>
      </c>
      <c r="AZ37" s="210" t="str">
        <f>IFERROR(VLOOKUP(Y37,MeasureCost!$C$5:$V$420,20,FALSE),"")</f>
        <v/>
      </c>
      <c r="BA37" s="210"/>
      <c r="BB37" s="212" t="str">
        <f t="shared" si="0"/>
        <v/>
      </c>
      <c r="BC37" s="210"/>
      <c r="BD37" s="204" t="str">
        <f t="shared" si="1"/>
        <v/>
      </c>
      <c r="BE37" s="210" t="str">
        <f t="shared" si="2"/>
        <v/>
      </c>
      <c r="BF37" s="210" t="str">
        <f>IFERROR(VLOOKUP(BD37,LF_LmpBlst!$A$8:$V$736,6,FALSE),"")</f>
        <v/>
      </c>
      <c r="BG37" s="210" t="str">
        <f>IFERROR(VLOOKUP(BD37,LF_LmpBlst!$A$8:$V$736,7,FALSE),"")</f>
        <v/>
      </c>
      <c r="BH37" s="210"/>
      <c r="BI37" s="210" t="str">
        <f>IFERROR(VLOOKUP(BE37,LF_LmpBlst!$A$8:$V$736,6,FALSE),"")</f>
        <v/>
      </c>
      <c r="BJ37" s="210" t="str">
        <f>IFERROR(VLOOKUP(BE37,LF_LmpBlst!$A$8:$V$736,7,FALSE),"")</f>
        <v/>
      </c>
    </row>
    <row r="38" spans="1:62" s="114" customFormat="1">
      <c r="A38" s="229">
        <v>4441</v>
      </c>
      <c r="B38" s="210" t="s">
        <v>3887</v>
      </c>
      <c r="C38" s="210" t="s">
        <v>3826</v>
      </c>
      <c r="D38" s="210" t="s">
        <v>3845</v>
      </c>
      <c r="E38" s="210" t="s">
        <v>3846</v>
      </c>
      <c r="F38" s="204">
        <v>42069</v>
      </c>
      <c r="G38" s="210" t="s">
        <v>3829</v>
      </c>
      <c r="H38" s="210" t="s">
        <v>3776</v>
      </c>
      <c r="I38" s="210" t="s">
        <v>3830</v>
      </c>
      <c r="J38" s="210" t="s">
        <v>3831</v>
      </c>
      <c r="K38" s="210"/>
      <c r="L38" s="210"/>
      <c r="M38" s="210" t="s">
        <v>129</v>
      </c>
      <c r="N38" s="210"/>
      <c r="O38" s="210" t="b">
        <v>0</v>
      </c>
      <c r="P38" s="210"/>
      <c r="Q38" s="210" t="b">
        <v>1</v>
      </c>
      <c r="R38" s="210" t="s">
        <v>3832</v>
      </c>
      <c r="S38" s="210" t="s">
        <v>109</v>
      </c>
      <c r="T38" s="210" t="s">
        <v>3771</v>
      </c>
      <c r="U38" s="210" t="s">
        <v>3833</v>
      </c>
      <c r="V38" s="210" t="s">
        <v>3778</v>
      </c>
      <c r="W38" s="210" t="s">
        <v>1091</v>
      </c>
      <c r="X38" s="210" t="str">
        <f>IFERROR(VLOOKUP(AF38,MeasureCost!$C$5:$C$420,1,FALSE),"")</f>
        <v>LFLmpBlst-T5-46in-28w+El-IS-NLO(54w)</v>
      </c>
      <c r="Y38" s="210" t="str">
        <f>IFERROR(VLOOKUP(AE38,MeasureCost!$C$5:$C$420,1,FALSE),"")</f>
        <v>LFLmpBlst-T8-96in-59w+El-IS-NLO(109w)</v>
      </c>
      <c r="Z38" s="210" t="s">
        <v>3880</v>
      </c>
      <c r="AA38" s="210"/>
      <c r="AB38" s="210"/>
      <c r="AC38" s="210"/>
      <c r="AD38" s="210" t="s">
        <v>2230</v>
      </c>
      <c r="AE38" s="210" t="s">
        <v>3676</v>
      </c>
      <c r="AF38" s="210" t="s">
        <v>2389</v>
      </c>
      <c r="AG38" s="210" t="s">
        <v>3775</v>
      </c>
      <c r="AH38" s="210" t="s">
        <v>3864</v>
      </c>
      <c r="AI38" s="210" t="b">
        <v>0</v>
      </c>
      <c r="AJ38" s="210" t="b">
        <v>0</v>
      </c>
      <c r="AK38" s="210" t="s">
        <v>3849</v>
      </c>
      <c r="AL38" s="210" t="s">
        <v>3841</v>
      </c>
      <c r="AM38" s="210" t="s">
        <v>3850</v>
      </c>
      <c r="AN38" s="210"/>
      <c r="AO38" s="210" t="s">
        <v>3838</v>
      </c>
      <c r="AP38" s="204">
        <v>41275</v>
      </c>
      <c r="AQ38" s="210"/>
      <c r="AR38" s="210" t="s">
        <v>3839</v>
      </c>
      <c r="AS38" s="210"/>
      <c r="AT38" s="210"/>
      <c r="AU38" s="210"/>
      <c r="AV38" s="210"/>
      <c r="AW38" s="210" t="s">
        <v>3786</v>
      </c>
      <c r="AX38" s="210"/>
      <c r="AY38" s="210">
        <f>IFERROR(VLOOKUP(X38,MeasureCost!$C$5:$V$420,20,FALSE),"")</f>
        <v>84.27</v>
      </c>
      <c r="AZ38" s="210">
        <f>IFERROR(VLOOKUP(Y38,MeasureCost!$C$5:$V$420,20,FALSE),"")</f>
        <v>50.16</v>
      </c>
      <c r="BA38" s="210"/>
      <c r="BB38" s="212">
        <f t="shared" si="0"/>
        <v>34.11</v>
      </c>
      <c r="BC38" s="210"/>
      <c r="BD38" s="204" t="str">
        <f t="shared" si="1"/>
        <v>LFLmpBlst-T5-46in-28w+El-IS-NLO(54w)</v>
      </c>
      <c r="BE38" s="210" t="str">
        <f t="shared" si="2"/>
        <v>LFLmpBlst-T8-96in-59w+El-IS-NLO(109w)</v>
      </c>
      <c r="BF38" s="210">
        <f>IFERROR(VLOOKUP(BD38,LF_LmpBlst!$A$8:$V$736,6,FALSE),"")</f>
        <v>4</v>
      </c>
      <c r="BG38" s="210">
        <f>IFERROR(VLOOKUP(BD38,LF_LmpBlst!$A$8:$V$736,7,FALSE),"")</f>
        <v>2</v>
      </c>
      <c r="BH38" s="210"/>
      <c r="BI38" s="210">
        <f>IFERROR(VLOOKUP(BE38,LF_LmpBlst!$A$8:$V$736,6,FALSE),"")</f>
        <v>2</v>
      </c>
      <c r="BJ38" s="210">
        <f>IFERROR(VLOOKUP(BE38,LF_LmpBlst!$A$8:$V$736,7,FALSE),"")</f>
        <v>1</v>
      </c>
    </row>
    <row r="39" spans="1:62" s="114" customFormat="1">
      <c r="A39" s="229">
        <v>4445</v>
      </c>
      <c r="B39" s="210" t="s">
        <v>3888</v>
      </c>
      <c r="C39" s="210" t="s">
        <v>3826</v>
      </c>
      <c r="D39" s="210" t="s">
        <v>3845</v>
      </c>
      <c r="E39" s="210" t="s">
        <v>3846</v>
      </c>
      <c r="F39" s="204">
        <v>42069</v>
      </c>
      <c r="G39" s="210" t="s">
        <v>3829</v>
      </c>
      <c r="H39" s="210" t="s">
        <v>3776</v>
      </c>
      <c r="I39" s="210" t="s">
        <v>3830</v>
      </c>
      <c r="J39" s="210" t="s">
        <v>3831</v>
      </c>
      <c r="K39" s="210"/>
      <c r="L39" s="210"/>
      <c r="M39" s="210" t="s">
        <v>129</v>
      </c>
      <c r="N39" s="210"/>
      <c r="O39" s="210" t="b">
        <v>0</v>
      </c>
      <c r="P39" s="210"/>
      <c r="Q39" s="210" t="b">
        <v>1</v>
      </c>
      <c r="R39" s="210" t="s">
        <v>3832</v>
      </c>
      <c r="S39" s="210" t="s">
        <v>109</v>
      </c>
      <c r="T39" s="210" t="s">
        <v>3771</v>
      </c>
      <c r="U39" s="210" t="s">
        <v>3833</v>
      </c>
      <c r="V39" s="210" t="s">
        <v>3778</v>
      </c>
      <c r="W39" s="210" t="s">
        <v>1091</v>
      </c>
      <c r="X39" s="210" t="str">
        <f>IFERROR(VLOOKUP(AF39,MeasureCost!$C$5:$C$420,1,FALSE),"")</f>
        <v>LFLmpBlst-T5-46in-28w+El-PS-HLO(64w)</v>
      </c>
      <c r="Y39" s="210" t="str">
        <f>IFERROR(VLOOKUP(AE39,MeasureCost!$C$5:$C$420,1,FALSE),"")</f>
        <v>LFLmpBlst-T5-46in-28w+El-PS-HLO(64w)</v>
      </c>
      <c r="Z39" s="210" t="s">
        <v>3880</v>
      </c>
      <c r="AA39" s="210"/>
      <c r="AB39" s="210"/>
      <c r="AC39" s="210"/>
      <c r="AD39" s="210" t="s">
        <v>2006</v>
      </c>
      <c r="AE39" s="210" t="s">
        <v>2406</v>
      </c>
      <c r="AF39" s="210" t="s">
        <v>2406</v>
      </c>
      <c r="AG39" s="210" t="s">
        <v>3775</v>
      </c>
      <c r="AH39" s="210" t="s">
        <v>3889</v>
      </c>
      <c r="AI39" s="210" t="b">
        <v>0</v>
      </c>
      <c r="AJ39" s="210" t="b">
        <v>0</v>
      </c>
      <c r="AK39" s="210" t="s">
        <v>3849</v>
      </c>
      <c r="AL39" s="210" t="s">
        <v>3857</v>
      </c>
      <c r="AM39" s="210" t="s">
        <v>3850</v>
      </c>
      <c r="AN39" s="210"/>
      <c r="AO39" s="210" t="s">
        <v>3838</v>
      </c>
      <c r="AP39" s="204">
        <v>41275</v>
      </c>
      <c r="AQ39" s="210"/>
      <c r="AR39" s="210" t="s">
        <v>3839</v>
      </c>
      <c r="AS39" s="210"/>
      <c r="AT39" s="210"/>
      <c r="AU39" s="210"/>
      <c r="AV39" s="210"/>
      <c r="AW39" s="210" t="s">
        <v>3786</v>
      </c>
      <c r="AX39" s="210"/>
      <c r="AY39" s="210">
        <f>IFERROR(VLOOKUP(X39,MeasureCost!$C$5:$V$420,20,FALSE),"")</f>
        <v>59.33</v>
      </c>
      <c r="AZ39" s="210">
        <f>IFERROR(VLOOKUP(Y39,MeasureCost!$C$5:$V$420,20,FALSE),"")</f>
        <v>59.33</v>
      </c>
      <c r="BA39" s="210"/>
      <c r="BB39" s="212">
        <f t="shared" si="0"/>
        <v>0</v>
      </c>
      <c r="BC39" s="210"/>
      <c r="BD39" s="204" t="str">
        <f t="shared" si="1"/>
        <v>LFLmpBlst-T5-46in-28w+El-PS-HLO(64w)</v>
      </c>
      <c r="BE39" s="210" t="str">
        <f t="shared" si="2"/>
        <v>LFLmpBlst-T5-46in-28w+El-PS-HLO(64w)</v>
      </c>
      <c r="BF39" s="210">
        <f>IFERROR(VLOOKUP(BD39,LF_LmpBlst!$A$8:$V$736,6,FALSE),"")</f>
        <v>2</v>
      </c>
      <c r="BG39" s="210">
        <f>IFERROR(VLOOKUP(BD39,LF_LmpBlst!$A$8:$V$736,7,FALSE),"")</f>
        <v>1</v>
      </c>
      <c r="BH39" s="210"/>
      <c r="BI39" s="210">
        <f>IFERROR(VLOOKUP(BE39,LF_LmpBlst!$A$8:$V$736,6,FALSE),"")</f>
        <v>2</v>
      </c>
      <c r="BJ39" s="210">
        <f>IFERROR(VLOOKUP(BE39,LF_LmpBlst!$A$8:$V$736,7,FALSE),"")</f>
        <v>1</v>
      </c>
    </row>
    <row r="40" spans="1:62" s="114" customFormat="1">
      <c r="A40" s="229">
        <v>4455</v>
      </c>
      <c r="B40" s="210" t="s">
        <v>3890</v>
      </c>
      <c r="C40" s="210" t="s">
        <v>3826</v>
      </c>
      <c r="D40" s="210" t="s">
        <v>3845</v>
      </c>
      <c r="E40" s="210" t="s">
        <v>3846</v>
      </c>
      <c r="F40" s="204">
        <v>42069</v>
      </c>
      <c r="G40" s="210" t="s">
        <v>3829</v>
      </c>
      <c r="H40" s="210" t="s">
        <v>3776</v>
      </c>
      <c r="I40" s="210" t="s">
        <v>3830</v>
      </c>
      <c r="J40" s="210" t="s">
        <v>3831</v>
      </c>
      <c r="K40" s="210"/>
      <c r="L40" s="210"/>
      <c r="M40" s="210" t="s">
        <v>129</v>
      </c>
      <c r="N40" s="210"/>
      <c r="O40" s="210" t="b">
        <v>0</v>
      </c>
      <c r="P40" s="210"/>
      <c r="Q40" s="210" t="b">
        <v>1</v>
      </c>
      <c r="R40" s="210" t="s">
        <v>3832</v>
      </c>
      <c r="S40" s="210" t="s">
        <v>109</v>
      </c>
      <c r="T40" s="210" t="s">
        <v>3771</v>
      </c>
      <c r="U40" s="210" t="s">
        <v>3833</v>
      </c>
      <c r="V40" s="210" t="s">
        <v>3778</v>
      </c>
      <c r="W40" s="210" t="s">
        <v>1091</v>
      </c>
      <c r="X40" s="210" t="str">
        <f>IFERROR(VLOOKUP(AF40,MeasureCost!$C$5:$C$420,1,FALSE),"")</f>
        <v>LFLmpBlst-T5-46in-49w+El-IS-NLO(172w)</v>
      </c>
      <c r="Y40" s="210" t="str">
        <f>IFERROR(VLOOKUP(AE40,MeasureCost!$C$5:$C$420,1,FALSE),"")</f>
        <v>LFLmpBlst-T5-46in-54w+El-PS-HLO-1(179w)</v>
      </c>
      <c r="Z40" s="210" t="s">
        <v>3880</v>
      </c>
      <c r="AA40" s="210"/>
      <c r="AB40" s="210"/>
      <c r="AC40" s="210"/>
      <c r="AD40" s="210" t="s">
        <v>2482</v>
      </c>
      <c r="AE40" s="210" t="s">
        <v>2470</v>
      </c>
      <c r="AF40" s="210" t="s">
        <v>2428</v>
      </c>
      <c r="AG40" s="210" t="s">
        <v>3775</v>
      </c>
      <c r="AH40" s="210" t="s">
        <v>3889</v>
      </c>
      <c r="AI40" s="210" t="b">
        <v>0</v>
      </c>
      <c r="AJ40" s="210" t="b">
        <v>0</v>
      </c>
      <c r="AK40" s="210" t="s">
        <v>3849</v>
      </c>
      <c r="AL40" s="210" t="s">
        <v>3841</v>
      </c>
      <c r="AM40" s="210" t="s">
        <v>3880</v>
      </c>
      <c r="AN40" s="210"/>
      <c r="AO40" s="210" t="s">
        <v>3838</v>
      </c>
      <c r="AP40" s="204">
        <v>41275</v>
      </c>
      <c r="AQ40" s="210"/>
      <c r="AR40" s="210" t="s">
        <v>3839</v>
      </c>
      <c r="AS40" s="210"/>
      <c r="AT40" s="210"/>
      <c r="AU40" s="210"/>
      <c r="AV40" s="210"/>
      <c r="AW40" s="210" t="s">
        <v>3786</v>
      </c>
      <c r="AX40" s="210"/>
      <c r="AY40" s="210">
        <f>IFERROR(VLOOKUP(X40,MeasureCost!$C$5:$V$420,20,FALSE),"")</f>
        <v>65.33</v>
      </c>
      <c r="AZ40" s="210">
        <f>IFERROR(VLOOKUP(Y40,MeasureCost!$C$5:$V$420,20,FALSE),"")</f>
        <v>85.62</v>
      </c>
      <c r="BA40" s="210"/>
      <c r="BB40" s="212">
        <f t="shared" si="0"/>
        <v>-20.290000000000006</v>
      </c>
      <c r="BC40" s="210"/>
      <c r="BD40" s="204" t="str">
        <f t="shared" si="1"/>
        <v>LFLmpBlst-T5-46in-49w+El-IS-NLO(172w)</v>
      </c>
      <c r="BE40" s="210" t="str">
        <f t="shared" si="2"/>
        <v>LFLmpBlst-T5-46in-54w+El-PS-HLO-1(179w)</v>
      </c>
      <c r="BF40" s="210">
        <f>IFERROR(VLOOKUP(BD40,LF_LmpBlst!$A$8:$V$736,6,FALSE),"")</f>
        <v>3</v>
      </c>
      <c r="BG40" s="210">
        <f>IFERROR(VLOOKUP(BD40,LF_LmpBlst!$A$8:$V$736,7,FALSE),"")</f>
        <v>1</v>
      </c>
      <c r="BH40" s="210"/>
      <c r="BI40" s="210">
        <f>IFERROR(VLOOKUP(BE40,LF_LmpBlst!$A$8:$V$736,6,FALSE),"")</f>
        <v>3</v>
      </c>
      <c r="BJ40" s="210">
        <f>IFERROR(VLOOKUP(BE40,LF_LmpBlst!$A$8:$V$736,7,FALSE),"")</f>
        <v>1</v>
      </c>
    </row>
    <row r="41" spans="1:62" s="114" customFormat="1">
      <c r="A41" s="229">
        <v>4460</v>
      </c>
      <c r="B41" s="210" t="s">
        <v>3891</v>
      </c>
      <c r="C41" s="210" t="s">
        <v>3826</v>
      </c>
      <c r="D41" s="210" t="s">
        <v>3845</v>
      </c>
      <c r="E41" s="210" t="s">
        <v>3846</v>
      </c>
      <c r="F41" s="204">
        <v>42069</v>
      </c>
      <c r="G41" s="210" t="s">
        <v>3829</v>
      </c>
      <c r="H41" s="210" t="s">
        <v>3776</v>
      </c>
      <c r="I41" s="210" t="s">
        <v>3830</v>
      </c>
      <c r="J41" s="210" t="s">
        <v>3831</v>
      </c>
      <c r="K41" s="210"/>
      <c r="L41" s="210"/>
      <c r="M41" s="210" t="s">
        <v>129</v>
      </c>
      <c r="N41" s="210"/>
      <c r="O41" s="210" t="b">
        <v>0</v>
      </c>
      <c r="P41" s="210"/>
      <c r="Q41" s="210" t="b">
        <v>1</v>
      </c>
      <c r="R41" s="210" t="s">
        <v>3832</v>
      </c>
      <c r="S41" s="210" t="s">
        <v>109</v>
      </c>
      <c r="T41" s="210" t="s">
        <v>3771</v>
      </c>
      <c r="U41" s="210" t="s">
        <v>3833</v>
      </c>
      <c r="V41" s="210" t="s">
        <v>3778</v>
      </c>
      <c r="W41" s="210" t="s">
        <v>1091</v>
      </c>
      <c r="X41" s="210" t="str">
        <f>IFERROR(VLOOKUP(AF41,MeasureCost!$C$5:$C$420,1,FALSE),"")</f>
        <v>LFLmpBlst-T5-46in-51w+El-IS-HLO(176w)</v>
      </c>
      <c r="Y41" s="210" t="str">
        <f>IFERROR(VLOOKUP(AE41,MeasureCost!$C$5:$C$420,1,FALSE),"")</f>
        <v>LFLmpBlst-T5-46in-54w+El-IS-HLO(187w)</v>
      </c>
      <c r="Z41" s="210" t="s">
        <v>3880</v>
      </c>
      <c r="AA41" s="210"/>
      <c r="AB41" s="210"/>
      <c r="AC41" s="210"/>
      <c r="AD41" s="210" t="s">
        <v>2456</v>
      </c>
      <c r="AE41" s="210" t="s">
        <v>2456</v>
      </c>
      <c r="AF41" s="210" t="s">
        <v>2440</v>
      </c>
      <c r="AG41" s="210" t="s">
        <v>3775</v>
      </c>
      <c r="AH41" s="210" t="s">
        <v>3864</v>
      </c>
      <c r="AI41" s="210" t="b">
        <v>0</v>
      </c>
      <c r="AJ41" s="210" t="b">
        <v>0</v>
      </c>
      <c r="AK41" s="210" t="s">
        <v>3849</v>
      </c>
      <c r="AL41" s="210" t="s">
        <v>3779</v>
      </c>
      <c r="AM41" s="210" t="s">
        <v>3880</v>
      </c>
      <c r="AN41" s="210"/>
      <c r="AO41" s="210" t="s">
        <v>3838</v>
      </c>
      <c r="AP41" s="204">
        <v>41275</v>
      </c>
      <c r="AQ41" s="210"/>
      <c r="AR41" s="210" t="s">
        <v>3839</v>
      </c>
      <c r="AS41" s="210"/>
      <c r="AT41" s="210"/>
      <c r="AU41" s="210"/>
      <c r="AV41" s="210"/>
      <c r="AW41" s="210" t="s">
        <v>3786</v>
      </c>
      <c r="AX41" s="210"/>
      <c r="AY41" s="210">
        <f>IFERROR(VLOOKUP(X41,MeasureCost!$C$5:$V$420,20,FALSE),"")</f>
        <v>65.48</v>
      </c>
      <c r="AZ41" s="210">
        <f>IFERROR(VLOOKUP(Y41,MeasureCost!$C$5:$V$420,20,FALSE),"")</f>
        <v>68.430000000000007</v>
      </c>
      <c r="BA41" s="210"/>
      <c r="BB41" s="212">
        <f t="shared" si="0"/>
        <v>-2.9500000000000028</v>
      </c>
      <c r="BC41" s="210"/>
      <c r="BD41" s="204" t="str">
        <f t="shared" si="1"/>
        <v>LFLmpBlst-T5-46in-51w+El-IS-HLO(176w)</v>
      </c>
      <c r="BE41" s="210" t="str">
        <f t="shared" si="2"/>
        <v>LFLmpBlst-T5-46in-54w+El-IS-HLO(187w)</v>
      </c>
      <c r="BF41" s="210">
        <f>IFERROR(VLOOKUP(BD41,LF_LmpBlst!$A$8:$V$736,6,FALSE),"")</f>
        <v>3</v>
      </c>
      <c r="BG41" s="210">
        <f>IFERROR(VLOOKUP(BD41,LF_LmpBlst!$A$8:$V$736,7,FALSE),"")</f>
        <v>1</v>
      </c>
      <c r="BH41" s="210"/>
      <c r="BI41" s="210">
        <f>IFERROR(VLOOKUP(BE41,LF_LmpBlst!$A$8:$V$736,6,FALSE),"")</f>
        <v>3</v>
      </c>
      <c r="BJ41" s="210">
        <f>IFERROR(VLOOKUP(BE41,LF_LmpBlst!$A$8:$V$736,7,FALSE),"")</f>
        <v>1</v>
      </c>
    </row>
    <row r="42" spans="1:62" s="114" customFormat="1">
      <c r="A42" s="229">
        <v>4447</v>
      </c>
      <c r="B42" s="210" t="s">
        <v>3892</v>
      </c>
      <c r="C42" s="210" t="s">
        <v>3826</v>
      </c>
      <c r="D42" s="210" t="s">
        <v>3845</v>
      </c>
      <c r="E42" s="210" t="s">
        <v>3846</v>
      </c>
      <c r="F42" s="204">
        <v>42069</v>
      </c>
      <c r="G42" s="210" t="s">
        <v>3829</v>
      </c>
      <c r="H42" s="210" t="s">
        <v>3776</v>
      </c>
      <c r="I42" s="210" t="s">
        <v>3830</v>
      </c>
      <c r="J42" s="210" t="s">
        <v>3831</v>
      </c>
      <c r="K42" s="210"/>
      <c r="L42" s="210"/>
      <c r="M42" s="210" t="s">
        <v>129</v>
      </c>
      <c r="N42" s="210"/>
      <c r="O42" s="210" t="b">
        <v>0</v>
      </c>
      <c r="P42" s="210"/>
      <c r="Q42" s="210" t="b">
        <v>1</v>
      </c>
      <c r="R42" s="210" t="s">
        <v>3832</v>
      </c>
      <c r="S42" s="210" t="s">
        <v>109</v>
      </c>
      <c r="T42" s="210" t="s">
        <v>3771</v>
      </c>
      <c r="U42" s="210" t="s">
        <v>3833</v>
      </c>
      <c r="V42" s="210" t="s">
        <v>3778</v>
      </c>
      <c r="W42" s="210" t="s">
        <v>1091</v>
      </c>
      <c r="X42" s="210" t="str">
        <f>IFERROR(VLOOKUP(AF42,MeasureCost!$C$5:$C$420,1,FALSE),"")</f>
        <v>LFLmpBlst-T5-46in-28w+El-RS-HLO(64w)</v>
      </c>
      <c r="Y42" s="210" t="str">
        <f>IFERROR(VLOOKUP(AE42,MeasureCost!$C$5:$C$420,1,FALSE),"")</f>
        <v>LFLmpBlst-T8-48in-32w-3g+El-IS-NLO(83w)</v>
      </c>
      <c r="Z42" s="210" t="s">
        <v>3880</v>
      </c>
      <c r="AA42" s="210"/>
      <c r="AB42" s="210"/>
      <c r="AC42" s="210"/>
      <c r="AD42" s="210" t="s">
        <v>3494</v>
      </c>
      <c r="AE42" s="210" t="s">
        <v>3494</v>
      </c>
      <c r="AF42" s="210" t="s">
        <v>2414</v>
      </c>
      <c r="AG42" s="210" t="s">
        <v>3775</v>
      </c>
      <c r="AH42" s="210" t="s">
        <v>3864</v>
      </c>
      <c r="AI42" s="210" t="b">
        <v>0</v>
      </c>
      <c r="AJ42" s="210" t="b">
        <v>0</v>
      </c>
      <c r="AK42" s="210" t="s">
        <v>3849</v>
      </c>
      <c r="AL42" s="210" t="s">
        <v>3779</v>
      </c>
      <c r="AM42" s="210" t="s">
        <v>3847</v>
      </c>
      <c r="AN42" s="210"/>
      <c r="AO42" s="210" t="s">
        <v>3838</v>
      </c>
      <c r="AP42" s="204">
        <v>41275</v>
      </c>
      <c r="AQ42" s="210"/>
      <c r="AR42" s="210" t="s">
        <v>3839</v>
      </c>
      <c r="AS42" s="210"/>
      <c r="AT42" s="210"/>
      <c r="AU42" s="210"/>
      <c r="AV42" s="210"/>
      <c r="AW42" s="210" t="s">
        <v>3786</v>
      </c>
      <c r="AX42" s="210"/>
      <c r="AY42" s="210">
        <f>IFERROR(VLOOKUP(X42,MeasureCost!$C$5:$V$420,20,FALSE),"")</f>
        <v>42.14</v>
      </c>
      <c r="AZ42" s="210">
        <f>IFERROR(VLOOKUP(Y42,MeasureCost!$C$5:$V$420,20,FALSE),"")</f>
        <v>40.53</v>
      </c>
      <c r="BA42" s="210"/>
      <c r="BB42" s="212">
        <f t="shared" si="0"/>
        <v>1.6099999999999994</v>
      </c>
      <c r="BC42" s="210"/>
      <c r="BD42" s="204" t="str">
        <f t="shared" si="1"/>
        <v>LFLmpBlst-T5-46in-28w+El-RS-HLO(64w)</v>
      </c>
      <c r="BE42" s="210" t="str">
        <f t="shared" si="2"/>
        <v>LFLmpBlst-T8-48in-32w-3g+El-IS-NLO(83w)</v>
      </c>
      <c r="BF42" s="210">
        <f>IFERROR(VLOOKUP(BD42,LF_LmpBlst!$A$8:$V$736,6,FALSE),"")</f>
        <v>2</v>
      </c>
      <c r="BG42" s="210">
        <f>IFERROR(VLOOKUP(BD42,LF_LmpBlst!$A$8:$V$736,7,FALSE),"")</f>
        <v>1</v>
      </c>
      <c r="BH42" s="210"/>
      <c r="BI42" s="210">
        <f>IFERROR(VLOOKUP(BE42,LF_LmpBlst!$A$8:$V$736,6,FALSE),"")</f>
        <v>3</v>
      </c>
      <c r="BJ42" s="210">
        <f>IFERROR(VLOOKUP(BE42,LF_LmpBlst!$A$8:$V$736,7,FALSE),"")</f>
        <v>1</v>
      </c>
    </row>
    <row r="43" spans="1:62" s="114" customFormat="1">
      <c r="A43" s="229">
        <v>4449</v>
      </c>
      <c r="B43" s="210" t="s">
        <v>3893</v>
      </c>
      <c r="C43" s="210" t="s">
        <v>3826</v>
      </c>
      <c r="D43" s="210" t="s">
        <v>3845</v>
      </c>
      <c r="E43" s="210" t="s">
        <v>3846</v>
      </c>
      <c r="F43" s="204">
        <v>42069</v>
      </c>
      <c r="G43" s="210" t="s">
        <v>3829</v>
      </c>
      <c r="H43" s="210" t="s">
        <v>3776</v>
      </c>
      <c r="I43" s="210" t="s">
        <v>3830</v>
      </c>
      <c r="J43" s="210" t="s">
        <v>3831</v>
      </c>
      <c r="K43" s="210"/>
      <c r="L43" s="210"/>
      <c r="M43" s="210" t="s">
        <v>129</v>
      </c>
      <c r="N43" s="210"/>
      <c r="O43" s="210" t="b">
        <v>0</v>
      </c>
      <c r="P43" s="210"/>
      <c r="Q43" s="210" t="b">
        <v>1</v>
      </c>
      <c r="R43" s="210" t="s">
        <v>3832</v>
      </c>
      <c r="S43" s="210" t="s">
        <v>109</v>
      </c>
      <c r="T43" s="210" t="s">
        <v>3771</v>
      </c>
      <c r="U43" s="210" t="s">
        <v>3833</v>
      </c>
      <c r="V43" s="210" t="s">
        <v>3778</v>
      </c>
      <c r="W43" s="210" t="s">
        <v>1091</v>
      </c>
      <c r="X43" s="210" t="str">
        <f>IFERROR(VLOOKUP(AF43,MeasureCost!$C$5:$C$420,1,FALSE),"")</f>
        <v>LFLmpBlst-T5-46in-49w+El-IS-HLO(106w)</v>
      </c>
      <c r="Y43" s="210" t="str">
        <f>IFERROR(VLOOKUP(AE43,MeasureCost!$C$5:$C$420,1,FALSE),"")</f>
        <v>LFLmpBlst-T5-46in-54w+El-IS-HLO(116w)</v>
      </c>
      <c r="Z43" s="210" t="s">
        <v>3880</v>
      </c>
      <c r="AA43" s="210"/>
      <c r="AB43" s="210"/>
      <c r="AC43" s="210"/>
      <c r="AD43" s="210" t="s">
        <v>2454</v>
      </c>
      <c r="AE43" s="210" t="s">
        <v>2454</v>
      </c>
      <c r="AF43" s="210" t="s">
        <v>2418</v>
      </c>
      <c r="AG43" s="210" t="s">
        <v>3775</v>
      </c>
      <c r="AH43" s="210" t="s">
        <v>3848</v>
      </c>
      <c r="AI43" s="210" t="b">
        <v>0</v>
      </c>
      <c r="AJ43" s="210" t="b">
        <v>0</v>
      </c>
      <c r="AK43" s="210" t="s">
        <v>3849</v>
      </c>
      <c r="AL43" s="210" t="s">
        <v>3779</v>
      </c>
      <c r="AM43" s="210" t="s">
        <v>3880</v>
      </c>
      <c r="AN43" s="210"/>
      <c r="AO43" s="210" t="s">
        <v>3838</v>
      </c>
      <c r="AP43" s="204">
        <v>41275</v>
      </c>
      <c r="AQ43" s="210"/>
      <c r="AR43" s="210" t="s">
        <v>3839</v>
      </c>
      <c r="AS43" s="210"/>
      <c r="AT43" s="210"/>
      <c r="AU43" s="210"/>
      <c r="AV43" s="210"/>
      <c r="AW43" s="210" t="s">
        <v>3786</v>
      </c>
      <c r="AX43" s="210"/>
      <c r="AY43" s="210">
        <f>IFERROR(VLOOKUP(X43,MeasureCost!$C$5:$V$420,20,FALSE),"")</f>
        <v>47.48</v>
      </c>
      <c r="AZ43" s="210">
        <f>IFERROR(VLOOKUP(Y43,MeasureCost!$C$5:$V$420,20,FALSE),"")</f>
        <v>49.55</v>
      </c>
      <c r="BA43" s="210"/>
      <c r="BB43" s="212">
        <f t="shared" si="0"/>
        <v>-2.0700000000000003</v>
      </c>
      <c r="BC43" s="210"/>
      <c r="BD43" s="204" t="str">
        <f t="shared" si="1"/>
        <v>LFLmpBlst-T5-46in-49w+El-IS-HLO(106w)</v>
      </c>
      <c r="BE43" s="210" t="str">
        <f t="shared" si="2"/>
        <v>LFLmpBlst-T5-46in-54w+El-IS-HLO(116w)</v>
      </c>
      <c r="BF43" s="210">
        <f>IFERROR(VLOOKUP(BD43,LF_LmpBlst!$A$8:$V$736,6,FALSE),"")</f>
        <v>2</v>
      </c>
      <c r="BG43" s="210">
        <f>IFERROR(VLOOKUP(BD43,LF_LmpBlst!$A$8:$V$736,7,FALSE),"")</f>
        <v>1</v>
      </c>
      <c r="BH43" s="210"/>
      <c r="BI43" s="210">
        <f>IFERROR(VLOOKUP(BE43,LF_LmpBlst!$A$8:$V$736,6,FALSE),"")</f>
        <v>2</v>
      </c>
      <c r="BJ43" s="210">
        <f>IFERROR(VLOOKUP(BE43,LF_LmpBlst!$A$8:$V$736,7,FALSE),"")</f>
        <v>1</v>
      </c>
    </row>
    <row r="44" spans="1:62" s="114" customFormat="1">
      <c r="A44" s="229">
        <v>4453</v>
      </c>
      <c r="B44" s="210" t="s">
        <v>3894</v>
      </c>
      <c r="C44" s="210" t="s">
        <v>3826</v>
      </c>
      <c r="D44" s="210" t="s">
        <v>3845</v>
      </c>
      <c r="E44" s="210" t="s">
        <v>3846</v>
      </c>
      <c r="F44" s="204">
        <v>42069</v>
      </c>
      <c r="G44" s="210" t="s">
        <v>3829</v>
      </c>
      <c r="H44" s="210" t="s">
        <v>3776</v>
      </c>
      <c r="I44" s="210" t="s">
        <v>3830</v>
      </c>
      <c r="J44" s="210" t="s">
        <v>3831</v>
      </c>
      <c r="K44" s="210"/>
      <c r="L44" s="210"/>
      <c r="M44" s="210" t="s">
        <v>129</v>
      </c>
      <c r="N44" s="210"/>
      <c r="O44" s="210" t="b">
        <v>0</v>
      </c>
      <c r="P44" s="210"/>
      <c r="Q44" s="210" t="b">
        <v>1</v>
      </c>
      <c r="R44" s="210" t="s">
        <v>3832</v>
      </c>
      <c r="S44" s="210" t="s">
        <v>109</v>
      </c>
      <c r="T44" s="210" t="s">
        <v>3771</v>
      </c>
      <c r="U44" s="210" t="s">
        <v>3833</v>
      </c>
      <c r="V44" s="210" t="s">
        <v>3778</v>
      </c>
      <c r="W44" s="210" t="s">
        <v>1091</v>
      </c>
      <c r="X44" s="210" t="str">
        <f>IFERROR(VLOOKUP(AF44,MeasureCost!$C$5:$C$420,1,FALSE),"")</f>
        <v>LFLmpBlst-T5-46in-49w+El-IS-NLO(106w)</v>
      </c>
      <c r="Y44" s="210" t="str">
        <f>IFERROR(VLOOKUP(AE44,MeasureCost!$C$5:$C$420,1,FALSE),"")</f>
        <v>LFLmpBlst-T5-46in-54w+El-PS-NLO(116w)</v>
      </c>
      <c r="Z44" s="210" t="s">
        <v>3880</v>
      </c>
      <c r="AA44" s="210"/>
      <c r="AB44" s="210"/>
      <c r="AC44" s="210"/>
      <c r="AD44" s="210" t="s">
        <v>2502</v>
      </c>
      <c r="AE44" s="210" t="s">
        <v>2502</v>
      </c>
      <c r="AF44" s="210" t="s">
        <v>2426</v>
      </c>
      <c r="AG44" s="210" t="s">
        <v>3775</v>
      </c>
      <c r="AH44" s="210" t="s">
        <v>3848</v>
      </c>
      <c r="AI44" s="210" t="b">
        <v>0</v>
      </c>
      <c r="AJ44" s="210" t="b">
        <v>0</v>
      </c>
      <c r="AK44" s="210" t="s">
        <v>3849</v>
      </c>
      <c r="AL44" s="210" t="s">
        <v>3779</v>
      </c>
      <c r="AM44" s="210" t="s">
        <v>3880</v>
      </c>
      <c r="AN44" s="210" t="s">
        <v>3895</v>
      </c>
      <c r="AO44" s="210" t="s">
        <v>3838</v>
      </c>
      <c r="AP44" s="204">
        <v>41275</v>
      </c>
      <c r="AQ44" s="210"/>
      <c r="AR44" s="210" t="s">
        <v>3839</v>
      </c>
      <c r="AS44" s="210"/>
      <c r="AT44" s="210"/>
      <c r="AU44" s="210"/>
      <c r="AV44" s="210"/>
      <c r="AW44" s="210" t="s">
        <v>3786</v>
      </c>
      <c r="AX44" s="210"/>
      <c r="AY44" s="210">
        <f>IFERROR(VLOOKUP(X44,MeasureCost!$C$5:$V$420,20,FALSE),"")</f>
        <v>47.48</v>
      </c>
      <c r="AZ44" s="210">
        <f>IFERROR(VLOOKUP(Y44,MeasureCost!$C$5:$V$420,20,FALSE),"")</f>
        <v>66.739999999999995</v>
      </c>
      <c r="BA44" s="210"/>
      <c r="BB44" s="212">
        <f t="shared" si="0"/>
        <v>-19.259999999999998</v>
      </c>
      <c r="BC44" s="210"/>
      <c r="BD44" s="204" t="str">
        <f t="shared" si="1"/>
        <v>LFLmpBlst-T5-46in-49w+El-IS-NLO(106w)</v>
      </c>
      <c r="BE44" s="210" t="str">
        <f t="shared" si="2"/>
        <v>LFLmpBlst-T5-46in-54w+El-PS-NLO(116w)</v>
      </c>
      <c r="BF44" s="210">
        <f>IFERROR(VLOOKUP(BD44,LF_LmpBlst!$A$8:$V$736,6,FALSE),"")</f>
        <v>2</v>
      </c>
      <c r="BG44" s="210">
        <f>IFERROR(VLOOKUP(BD44,LF_LmpBlst!$A$8:$V$736,7,FALSE),"")</f>
        <v>1</v>
      </c>
      <c r="BH44" s="210"/>
      <c r="BI44" s="210">
        <f>IFERROR(VLOOKUP(BE44,LF_LmpBlst!$A$8:$V$736,6,FALSE),"")</f>
        <v>2</v>
      </c>
      <c r="BJ44" s="210">
        <f>IFERROR(VLOOKUP(BE44,LF_LmpBlst!$A$8:$V$736,7,FALSE),"")</f>
        <v>1</v>
      </c>
    </row>
    <row r="45" spans="1:62" s="114" customFormat="1">
      <c r="A45" s="229">
        <v>4472</v>
      </c>
      <c r="B45" s="210" t="s">
        <v>3896</v>
      </c>
      <c r="C45" s="210" t="s">
        <v>3826</v>
      </c>
      <c r="D45" s="210" t="s">
        <v>3845</v>
      </c>
      <c r="E45" s="210" t="s">
        <v>3846</v>
      </c>
      <c r="F45" s="204">
        <v>42069</v>
      </c>
      <c r="G45" s="210" t="s">
        <v>3829</v>
      </c>
      <c r="H45" s="210" t="s">
        <v>3776</v>
      </c>
      <c r="I45" s="210" t="s">
        <v>3830</v>
      </c>
      <c r="J45" s="210" t="s">
        <v>3831</v>
      </c>
      <c r="K45" s="210"/>
      <c r="L45" s="210"/>
      <c r="M45" s="210" t="s">
        <v>129</v>
      </c>
      <c r="N45" s="210"/>
      <c r="O45" s="210" t="b">
        <v>0</v>
      </c>
      <c r="P45" s="210"/>
      <c r="Q45" s="210" t="b">
        <v>1</v>
      </c>
      <c r="R45" s="210" t="s">
        <v>3832</v>
      </c>
      <c r="S45" s="210" t="s">
        <v>109</v>
      </c>
      <c r="T45" s="210" t="s">
        <v>3771</v>
      </c>
      <c r="U45" s="210" t="s">
        <v>3833</v>
      </c>
      <c r="V45" s="210" t="s">
        <v>3778</v>
      </c>
      <c r="W45" s="210" t="s">
        <v>1091</v>
      </c>
      <c r="X45" s="210" t="str">
        <f>IFERROR(VLOOKUP(AF45,MeasureCost!$C$5:$C$420,1,FALSE),"")</f>
        <v>LFLmpBlst-T5-46in-54w+El-PS-HLO(59w)</v>
      </c>
      <c r="Y45" s="210" t="str">
        <f>IFERROR(VLOOKUP(AE45,MeasureCost!$C$5:$C$420,1,FALSE),"")</f>
        <v>LFLmpBlst-T5-46in-54w+El-PS-HLO(59w)</v>
      </c>
      <c r="Z45" s="210" t="s">
        <v>3880</v>
      </c>
      <c r="AA45" s="210"/>
      <c r="AB45" s="210"/>
      <c r="AC45" s="210"/>
      <c r="AD45" s="210" t="s">
        <v>2028</v>
      </c>
      <c r="AE45" s="210" t="s">
        <v>2496</v>
      </c>
      <c r="AF45" s="210" t="s">
        <v>2496</v>
      </c>
      <c r="AG45" s="210" t="s">
        <v>3775</v>
      </c>
      <c r="AH45" s="210" t="s">
        <v>3848</v>
      </c>
      <c r="AI45" s="210" t="b">
        <v>0</v>
      </c>
      <c r="AJ45" s="210" t="b">
        <v>0</v>
      </c>
      <c r="AK45" s="210" t="s">
        <v>3849</v>
      </c>
      <c r="AL45" s="210" t="s">
        <v>3857</v>
      </c>
      <c r="AM45" s="210" t="s">
        <v>3850</v>
      </c>
      <c r="AN45" s="210"/>
      <c r="AO45" s="210" t="s">
        <v>3838</v>
      </c>
      <c r="AP45" s="204">
        <v>41275</v>
      </c>
      <c r="AQ45" s="210"/>
      <c r="AR45" s="210" t="s">
        <v>3839</v>
      </c>
      <c r="AS45" s="210"/>
      <c r="AT45" s="210"/>
      <c r="AU45" s="210"/>
      <c r="AV45" s="210"/>
      <c r="AW45" s="210" t="s">
        <v>3786</v>
      </c>
      <c r="AX45" s="210"/>
      <c r="AY45" s="210">
        <f>IFERROR(VLOOKUP(X45,MeasureCost!$C$5:$V$420,20,FALSE),"")</f>
        <v>33.369999999999997</v>
      </c>
      <c r="AZ45" s="210">
        <f>IFERROR(VLOOKUP(Y45,MeasureCost!$C$5:$V$420,20,FALSE),"")</f>
        <v>33.369999999999997</v>
      </c>
      <c r="BA45" s="210"/>
      <c r="BB45" s="212">
        <f t="shared" si="0"/>
        <v>0</v>
      </c>
      <c r="BC45" s="210"/>
      <c r="BD45" s="204" t="str">
        <f t="shared" si="1"/>
        <v>LFLmpBlst-T5-46in-54w+El-PS-HLO(59w)</v>
      </c>
      <c r="BE45" s="210" t="str">
        <f t="shared" si="2"/>
        <v>LFLmpBlst-T5-46in-54w+El-PS-HLO(59w)</v>
      </c>
      <c r="BF45" s="210">
        <f>IFERROR(VLOOKUP(BD45,LF_LmpBlst!$A$8:$V$736,6,FALSE),"")</f>
        <v>1</v>
      </c>
      <c r="BG45" s="210">
        <f>IFERROR(VLOOKUP(BD45,LF_LmpBlst!$A$8:$V$736,7,FALSE),"")</f>
        <v>0.5</v>
      </c>
      <c r="BH45" s="210"/>
      <c r="BI45" s="210">
        <f>IFERROR(VLOOKUP(BE45,LF_LmpBlst!$A$8:$V$736,6,FALSE),"")</f>
        <v>1</v>
      </c>
      <c r="BJ45" s="210">
        <f>IFERROR(VLOOKUP(BE45,LF_LmpBlst!$A$8:$V$736,7,FALSE),"")</f>
        <v>0.5</v>
      </c>
    </row>
    <row r="46" spans="1:62" s="114" customFormat="1">
      <c r="A46" s="229">
        <v>4469</v>
      </c>
      <c r="B46" s="210" t="s">
        <v>3897</v>
      </c>
      <c r="C46" s="210" t="s">
        <v>3826</v>
      </c>
      <c r="D46" s="210" t="s">
        <v>3845</v>
      </c>
      <c r="E46" s="210" t="s">
        <v>3846</v>
      </c>
      <c r="F46" s="204">
        <v>42069</v>
      </c>
      <c r="G46" s="210" t="s">
        <v>3829</v>
      </c>
      <c r="H46" s="210" t="s">
        <v>3776</v>
      </c>
      <c r="I46" s="210" t="s">
        <v>3830</v>
      </c>
      <c r="J46" s="210" t="s">
        <v>3831</v>
      </c>
      <c r="K46" s="210"/>
      <c r="L46" s="210"/>
      <c r="M46" s="210" t="s">
        <v>129</v>
      </c>
      <c r="N46" s="210"/>
      <c r="O46" s="210" t="b">
        <v>0</v>
      </c>
      <c r="P46" s="210"/>
      <c r="Q46" s="210" t="b">
        <v>1</v>
      </c>
      <c r="R46" s="210" t="s">
        <v>3832</v>
      </c>
      <c r="S46" s="210" t="s">
        <v>109</v>
      </c>
      <c r="T46" s="210" t="s">
        <v>3771</v>
      </c>
      <c r="U46" s="210" t="s">
        <v>3833</v>
      </c>
      <c r="V46" s="210" t="s">
        <v>3778</v>
      </c>
      <c r="W46" s="210" t="s">
        <v>1091</v>
      </c>
      <c r="X46" s="210" t="str">
        <f>IFERROR(VLOOKUP(AF46,MeasureCost!$C$5:$C$420,1,FALSE),"")</f>
        <v>LFLmpBlst-T5-46in-54w+El-IS-NLO(54w)</v>
      </c>
      <c r="Y46" s="210" t="str">
        <f>IFERROR(VLOOKUP(AE46,MeasureCost!$C$5:$C$420,1,FALSE),"")</f>
        <v/>
      </c>
      <c r="Z46" s="210" t="s">
        <v>3880</v>
      </c>
      <c r="AA46" s="210"/>
      <c r="AB46" s="210"/>
      <c r="AC46" s="210"/>
      <c r="AD46" s="210" t="s">
        <v>2022</v>
      </c>
      <c r="AE46" s="210" t="s">
        <v>2022</v>
      </c>
      <c r="AF46" s="210" t="s">
        <v>2466</v>
      </c>
      <c r="AG46" s="210" t="s">
        <v>3775</v>
      </c>
      <c r="AH46" s="210" t="s">
        <v>3864</v>
      </c>
      <c r="AI46" s="210" t="b">
        <v>0</v>
      </c>
      <c r="AJ46" s="210" t="b">
        <v>0</v>
      </c>
      <c r="AK46" s="210" t="s">
        <v>3849</v>
      </c>
      <c r="AL46" s="210" t="s">
        <v>3779</v>
      </c>
      <c r="AM46" s="210" t="s">
        <v>3850</v>
      </c>
      <c r="AN46" s="210"/>
      <c r="AO46" s="210" t="s">
        <v>3838</v>
      </c>
      <c r="AP46" s="204">
        <v>41275</v>
      </c>
      <c r="AQ46" s="210"/>
      <c r="AR46" s="210" t="s">
        <v>3839</v>
      </c>
      <c r="AS46" s="210"/>
      <c r="AT46" s="210"/>
      <c r="AU46" s="210"/>
      <c r="AV46" s="210"/>
      <c r="AW46" s="210" t="s">
        <v>3786</v>
      </c>
      <c r="AX46" s="210"/>
      <c r="AY46" s="210">
        <f>IFERROR(VLOOKUP(X46,MeasureCost!$C$5:$V$420,20,FALSE),"")</f>
        <v>30.66</v>
      </c>
      <c r="AZ46" s="210" t="str">
        <f>IFERROR(VLOOKUP(Y46,MeasureCost!$C$5:$V$420,20,FALSE),"")</f>
        <v/>
      </c>
      <c r="BA46" s="210"/>
      <c r="BB46" s="212" t="str">
        <f t="shared" si="0"/>
        <v/>
      </c>
      <c r="BC46" s="210"/>
      <c r="BD46" s="204" t="str">
        <f t="shared" si="1"/>
        <v/>
      </c>
      <c r="BE46" s="210" t="str">
        <f t="shared" si="2"/>
        <v/>
      </c>
      <c r="BF46" s="210" t="str">
        <f>IFERROR(VLOOKUP(BD46,LF_LmpBlst!$A$8:$V$736,6,FALSE),"")</f>
        <v/>
      </c>
      <c r="BG46" s="210" t="str">
        <f>IFERROR(VLOOKUP(BD46,LF_LmpBlst!$A$8:$V$736,7,FALSE),"")</f>
        <v/>
      </c>
      <c r="BH46" s="210"/>
      <c r="BI46" s="210" t="str">
        <f>IFERROR(VLOOKUP(BE46,LF_LmpBlst!$A$8:$V$736,6,FALSE),"")</f>
        <v/>
      </c>
      <c r="BJ46" s="210" t="str">
        <f>IFERROR(VLOOKUP(BE46,LF_LmpBlst!$A$8:$V$736,7,FALSE),"")</f>
        <v/>
      </c>
    </row>
    <row r="47" spans="1:62" s="114" customFormat="1">
      <c r="A47" s="229">
        <v>4474</v>
      </c>
      <c r="B47" s="210" t="s">
        <v>3898</v>
      </c>
      <c r="C47" s="210" t="s">
        <v>3826</v>
      </c>
      <c r="D47" s="210" t="s">
        <v>3845</v>
      </c>
      <c r="E47" s="210" t="s">
        <v>3846</v>
      </c>
      <c r="F47" s="204">
        <v>42069</v>
      </c>
      <c r="G47" s="210" t="s">
        <v>3829</v>
      </c>
      <c r="H47" s="210" t="s">
        <v>3776</v>
      </c>
      <c r="I47" s="210" t="s">
        <v>3830</v>
      </c>
      <c r="J47" s="210" t="s">
        <v>3831</v>
      </c>
      <c r="K47" s="210"/>
      <c r="L47" s="210"/>
      <c r="M47" s="210" t="s">
        <v>129</v>
      </c>
      <c r="N47" s="210"/>
      <c r="O47" s="210" t="b">
        <v>0</v>
      </c>
      <c r="P47" s="210"/>
      <c r="Q47" s="210" t="b">
        <v>1</v>
      </c>
      <c r="R47" s="210" t="s">
        <v>3832</v>
      </c>
      <c r="S47" s="210" t="s">
        <v>109</v>
      </c>
      <c r="T47" s="210" t="s">
        <v>3771</v>
      </c>
      <c r="U47" s="210" t="s">
        <v>3833</v>
      </c>
      <c r="V47" s="210" t="s">
        <v>3778</v>
      </c>
      <c r="W47" s="210" t="s">
        <v>1091</v>
      </c>
      <c r="X47" s="210" t="str">
        <f>IFERROR(VLOOKUP(AF47,MeasureCost!$C$5:$C$420,1,FALSE),"")</f>
        <v/>
      </c>
      <c r="Y47" s="210" t="str">
        <f>IFERROR(VLOOKUP(AE47,MeasureCost!$C$5:$C$420,1,FALSE),"")</f>
        <v/>
      </c>
      <c r="Z47" s="210" t="s">
        <v>3847</v>
      </c>
      <c r="AA47" s="210"/>
      <c r="AB47" s="210"/>
      <c r="AC47" s="210"/>
      <c r="AD47" s="210" t="s">
        <v>3723</v>
      </c>
      <c r="AE47" s="210" t="s">
        <v>3723</v>
      </c>
      <c r="AF47" s="210" t="s">
        <v>2536</v>
      </c>
      <c r="AG47" s="210" t="s">
        <v>3775</v>
      </c>
      <c r="AH47" s="210" t="s">
        <v>3864</v>
      </c>
      <c r="AI47" s="210" t="b">
        <v>0</v>
      </c>
      <c r="AJ47" s="210" t="b">
        <v>0</v>
      </c>
      <c r="AK47" s="210" t="s">
        <v>3849</v>
      </c>
      <c r="AL47" s="210" t="s">
        <v>3779</v>
      </c>
      <c r="AM47" s="210" t="s">
        <v>3847</v>
      </c>
      <c r="AN47" s="210"/>
      <c r="AO47" s="210" t="s">
        <v>3838</v>
      </c>
      <c r="AP47" s="204">
        <v>41275</v>
      </c>
      <c r="AQ47" s="210"/>
      <c r="AR47" s="210" t="s">
        <v>3839</v>
      </c>
      <c r="AS47" s="210"/>
      <c r="AT47" s="210"/>
      <c r="AU47" s="210"/>
      <c r="AV47" s="210"/>
      <c r="AW47" s="210" t="s">
        <v>3786</v>
      </c>
      <c r="AX47" s="210"/>
      <c r="AY47" s="210" t="str">
        <f>IFERROR(VLOOKUP(X47,MeasureCost!$C$5:$V$420,20,FALSE),"")</f>
        <v/>
      </c>
      <c r="AZ47" s="210" t="str">
        <f>IFERROR(VLOOKUP(Y47,MeasureCost!$C$5:$V$420,20,FALSE),"")</f>
        <v/>
      </c>
      <c r="BA47" s="210"/>
      <c r="BB47" s="212" t="str">
        <f t="shared" si="0"/>
        <v/>
      </c>
      <c r="BC47" s="210"/>
      <c r="BD47" s="204" t="str">
        <f t="shared" si="1"/>
        <v/>
      </c>
      <c r="BE47" s="210" t="str">
        <f t="shared" si="2"/>
        <v/>
      </c>
      <c r="BF47" s="210" t="str">
        <f>IFERROR(VLOOKUP(BD47,LF_LmpBlst!$A$8:$V$736,6,FALSE),"")</f>
        <v/>
      </c>
      <c r="BG47" s="210" t="str">
        <f>IFERROR(VLOOKUP(BD47,LF_LmpBlst!$A$8:$V$736,7,FALSE),"")</f>
        <v/>
      </c>
      <c r="BH47" s="210"/>
      <c r="BI47" s="210" t="str">
        <f>IFERROR(VLOOKUP(BE47,LF_LmpBlst!$A$8:$V$736,6,FALSE),"")</f>
        <v/>
      </c>
      <c r="BJ47" s="210" t="str">
        <f>IFERROR(VLOOKUP(BE47,LF_LmpBlst!$A$8:$V$736,7,FALSE),"")</f>
        <v/>
      </c>
    </row>
    <row r="48" spans="1:62" s="114" customFormat="1">
      <c r="A48" s="229">
        <v>4489</v>
      </c>
      <c r="B48" s="210" t="s">
        <v>3899</v>
      </c>
      <c r="C48" s="210" t="s">
        <v>3826</v>
      </c>
      <c r="D48" s="210" t="s">
        <v>3845</v>
      </c>
      <c r="E48" s="210" t="s">
        <v>3846</v>
      </c>
      <c r="F48" s="204">
        <v>42069</v>
      </c>
      <c r="G48" s="210" t="s">
        <v>3829</v>
      </c>
      <c r="H48" s="210" t="s">
        <v>3776</v>
      </c>
      <c r="I48" s="210" t="s">
        <v>3830</v>
      </c>
      <c r="J48" s="210" t="s">
        <v>3831</v>
      </c>
      <c r="K48" s="210"/>
      <c r="L48" s="210"/>
      <c r="M48" s="210" t="s">
        <v>129</v>
      </c>
      <c r="N48" s="210"/>
      <c r="O48" s="210" t="b">
        <v>0</v>
      </c>
      <c r="P48" s="210"/>
      <c r="Q48" s="210" t="b">
        <v>1</v>
      </c>
      <c r="R48" s="210" t="s">
        <v>3832</v>
      </c>
      <c r="S48" s="210" t="s">
        <v>109</v>
      </c>
      <c r="T48" s="210" t="s">
        <v>3771</v>
      </c>
      <c r="U48" s="210" t="s">
        <v>3833</v>
      </c>
      <c r="V48" s="210" t="s">
        <v>3778</v>
      </c>
      <c r="W48" s="210" t="s">
        <v>1091</v>
      </c>
      <c r="X48" s="210" t="str">
        <f>IFERROR(VLOOKUP(AF48,MeasureCost!$C$5:$C$420,1,FALSE),"")</f>
        <v/>
      </c>
      <c r="Y48" s="210" t="str">
        <f>IFERROR(VLOOKUP(AE48,MeasureCost!$C$5:$C$420,1,FALSE),"")</f>
        <v/>
      </c>
      <c r="Z48" s="210" t="s">
        <v>3847</v>
      </c>
      <c r="AA48" s="210"/>
      <c r="AB48" s="210"/>
      <c r="AC48" s="210"/>
      <c r="AD48" s="210" t="s">
        <v>1826</v>
      </c>
      <c r="AE48" s="210" t="s">
        <v>1826</v>
      </c>
      <c r="AF48" s="210" t="s">
        <v>2581</v>
      </c>
      <c r="AG48" s="210" t="s">
        <v>3775</v>
      </c>
      <c r="AH48" s="210" t="s">
        <v>3848</v>
      </c>
      <c r="AI48" s="210" t="b">
        <v>0</v>
      </c>
      <c r="AJ48" s="210" t="b">
        <v>0</v>
      </c>
      <c r="AK48" s="210" t="s">
        <v>3849</v>
      </c>
      <c r="AL48" s="210" t="s">
        <v>3779</v>
      </c>
      <c r="AM48" s="210" t="s">
        <v>3850</v>
      </c>
      <c r="AN48" s="210"/>
      <c r="AO48" s="210" t="s">
        <v>3838</v>
      </c>
      <c r="AP48" s="204">
        <v>41275</v>
      </c>
      <c r="AQ48" s="210"/>
      <c r="AR48" s="210" t="s">
        <v>3839</v>
      </c>
      <c r="AS48" s="210"/>
      <c r="AT48" s="210"/>
      <c r="AU48" s="210"/>
      <c r="AV48" s="210"/>
      <c r="AW48" s="210" t="s">
        <v>3786</v>
      </c>
      <c r="AX48" s="210"/>
      <c r="AY48" s="210" t="str">
        <f>IFERROR(VLOOKUP(X48,MeasureCost!$C$5:$V$420,20,FALSE),"")</f>
        <v/>
      </c>
      <c r="AZ48" s="210" t="str">
        <f>IFERROR(VLOOKUP(Y48,MeasureCost!$C$5:$V$420,20,FALSE),"")</f>
        <v/>
      </c>
      <c r="BA48" s="210"/>
      <c r="BB48" s="212" t="str">
        <f t="shared" si="0"/>
        <v/>
      </c>
      <c r="BC48" s="210"/>
      <c r="BD48" s="204" t="str">
        <f t="shared" si="1"/>
        <v/>
      </c>
      <c r="BE48" s="210" t="str">
        <f t="shared" si="2"/>
        <v/>
      </c>
      <c r="BF48" s="210" t="str">
        <f>IFERROR(VLOOKUP(BD48,LF_LmpBlst!$A$8:$V$736,6,FALSE),"")</f>
        <v/>
      </c>
      <c r="BG48" s="210" t="str">
        <f>IFERROR(VLOOKUP(BD48,LF_LmpBlst!$A$8:$V$736,7,FALSE),"")</f>
        <v/>
      </c>
      <c r="BH48" s="210"/>
      <c r="BI48" s="210" t="str">
        <f>IFERROR(VLOOKUP(BE48,LF_LmpBlst!$A$8:$V$736,6,FALSE),"")</f>
        <v/>
      </c>
      <c r="BJ48" s="210" t="str">
        <f>IFERROR(VLOOKUP(BE48,LF_LmpBlst!$A$8:$V$736,7,FALSE),"")</f>
        <v/>
      </c>
    </row>
    <row r="49" spans="1:62" s="114" customFormat="1">
      <c r="A49" s="229">
        <v>4517</v>
      </c>
      <c r="B49" s="210" t="s">
        <v>3900</v>
      </c>
      <c r="C49" s="210" t="s">
        <v>3826</v>
      </c>
      <c r="D49" s="210" t="s">
        <v>3845</v>
      </c>
      <c r="E49" s="210" t="s">
        <v>3846</v>
      </c>
      <c r="F49" s="204">
        <v>42069</v>
      </c>
      <c r="G49" s="210" t="s">
        <v>3829</v>
      </c>
      <c r="H49" s="210" t="s">
        <v>3776</v>
      </c>
      <c r="I49" s="210" t="s">
        <v>3830</v>
      </c>
      <c r="J49" s="210" t="s">
        <v>3831</v>
      </c>
      <c r="K49" s="210"/>
      <c r="L49" s="210"/>
      <c r="M49" s="210" t="s">
        <v>129</v>
      </c>
      <c r="N49" s="210"/>
      <c r="O49" s="210" t="b">
        <v>0</v>
      </c>
      <c r="P49" s="210"/>
      <c r="Q49" s="210" t="b">
        <v>1</v>
      </c>
      <c r="R49" s="210" t="s">
        <v>3832</v>
      </c>
      <c r="S49" s="210" t="s">
        <v>109</v>
      </c>
      <c r="T49" s="210" t="s">
        <v>3771</v>
      </c>
      <c r="U49" s="210" t="s">
        <v>3833</v>
      </c>
      <c r="V49" s="210" t="s">
        <v>3778</v>
      </c>
      <c r="W49" s="210" t="s">
        <v>1091</v>
      </c>
      <c r="X49" s="210" t="str">
        <f>IFERROR(VLOOKUP(AF49,MeasureCost!$C$5:$C$420,1,FALSE),"")</f>
        <v>LFLmpBlst-T8-48in-25w+El-IS-RLO(22w)</v>
      </c>
      <c r="Y49" s="210" t="str">
        <f>IFERROR(VLOOKUP(AE49,MeasureCost!$C$5:$C$420,1,FALSE),"")</f>
        <v>LFLmpBlst-T8-48in-32w-2g+El-IS-NLO(31w)</v>
      </c>
      <c r="Z49" s="210" t="s">
        <v>3847</v>
      </c>
      <c r="AA49" s="210"/>
      <c r="AB49" s="210"/>
      <c r="AC49" s="210"/>
      <c r="AD49" s="210" t="s">
        <v>2022</v>
      </c>
      <c r="AE49" s="210" t="s">
        <v>3282</v>
      </c>
      <c r="AF49" s="210" t="s">
        <v>2806</v>
      </c>
      <c r="AG49" s="210" t="s">
        <v>3775</v>
      </c>
      <c r="AH49" s="210" t="s">
        <v>3848</v>
      </c>
      <c r="AI49" s="210" t="b">
        <v>0</v>
      </c>
      <c r="AJ49" s="210" t="b">
        <v>0</v>
      </c>
      <c r="AK49" s="210" t="s">
        <v>3849</v>
      </c>
      <c r="AL49" s="210" t="s">
        <v>3841</v>
      </c>
      <c r="AM49" s="210" t="s">
        <v>3850</v>
      </c>
      <c r="AN49" s="210"/>
      <c r="AO49" s="210" t="s">
        <v>3838</v>
      </c>
      <c r="AP49" s="204">
        <v>41275</v>
      </c>
      <c r="AQ49" s="210"/>
      <c r="AR49" s="210" t="s">
        <v>3839</v>
      </c>
      <c r="AS49" s="210"/>
      <c r="AT49" s="210"/>
      <c r="AU49" s="210"/>
      <c r="AV49" s="210"/>
      <c r="AW49" s="210" t="s">
        <v>3786</v>
      </c>
      <c r="AX49" s="210"/>
      <c r="AY49" s="210">
        <f>IFERROR(VLOOKUP(X49,MeasureCost!$C$5:$V$420,20,FALSE),"")</f>
        <v>23.87</v>
      </c>
      <c r="AZ49" s="210">
        <f>IFERROR(VLOOKUP(Y49,MeasureCost!$C$5:$V$420,20,FALSE),"")</f>
        <v>20.6</v>
      </c>
      <c r="BA49" s="210"/>
      <c r="BB49" s="212">
        <f t="shared" si="0"/>
        <v>3.2699999999999996</v>
      </c>
      <c r="BC49" s="210"/>
      <c r="BD49" s="204" t="str">
        <f t="shared" si="1"/>
        <v>LFLmpBlst-T8-48in-25w+El-IS-RLO(22w)</v>
      </c>
      <c r="BE49" s="210" t="str">
        <f t="shared" si="2"/>
        <v>LFLmpBlst-T8-48in-32w-2g+El-IS-NLO(31w)</v>
      </c>
      <c r="BF49" s="210">
        <f>IFERROR(VLOOKUP(BD49,LF_LmpBlst!$A$8:$V$736,6,FALSE),"")</f>
        <v>1</v>
      </c>
      <c r="BG49" s="210">
        <f>IFERROR(VLOOKUP(BD49,LF_LmpBlst!$A$8:$V$736,7,FALSE),"")</f>
        <v>1</v>
      </c>
      <c r="BH49" s="210"/>
      <c r="BI49" s="210">
        <f>IFERROR(VLOOKUP(BE49,LF_LmpBlst!$A$8:$V$736,6,FALSE),"")</f>
        <v>1</v>
      </c>
      <c r="BJ49" s="210">
        <f>IFERROR(VLOOKUP(BE49,LF_LmpBlst!$A$8:$V$736,7,FALSE),"")</f>
        <v>1</v>
      </c>
    </row>
    <row r="50" spans="1:62" s="114" customFormat="1">
      <c r="A50" s="229">
        <v>4518</v>
      </c>
      <c r="B50" s="210" t="s">
        <v>3901</v>
      </c>
      <c r="C50" s="210" t="s">
        <v>3826</v>
      </c>
      <c r="D50" s="210" t="s">
        <v>3845</v>
      </c>
      <c r="E50" s="210" t="s">
        <v>3846</v>
      </c>
      <c r="F50" s="204">
        <v>42069</v>
      </c>
      <c r="G50" s="210" t="s">
        <v>3829</v>
      </c>
      <c r="H50" s="210" t="s">
        <v>3776</v>
      </c>
      <c r="I50" s="210" t="s">
        <v>3830</v>
      </c>
      <c r="J50" s="210" t="s">
        <v>3831</v>
      </c>
      <c r="K50" s="210"/>
      <c r="L50" s="210"/>
      <c r="M50" s="210" t="s">
        <v>129</v>
      </c>
      <c r="N50" s="210"/>
      <c r="O50" s="210" t="b">
        <v>0</v>
      </c>
      <c r="P50" s="210"/>
      <c r="Q50" s="210" t="b">
        <v>1</v>
      </c>
      <c r="R50" s="210" t="s">
        <v>3832</v>
      </c>
      <c r="S50" s="210" t="s">
        <v>109</v>
      </c>
      <c r="T50" s="210" t="s">
        <v>3771</v>
      </c>
      <c r="U50" s="210" t="s">
        <v>3833</v>
      </c>
      <c r="V50" s="210" t="s">
        <v>3778</v>
      </c>
      <c r="W50" s="210" t="s">
        <v>1091</v>
      </c>
      <c r="X50" s="210" t="str">
        <f>IFERROR(VLOOKUP(AF50,MeasureCost!$C$5:$C$420,1,FALSE),"")</f>
        <v>LFLmpBlst-T8-48in-25w+El-IS-RLO(22w)</v>
      </c>
      <c r="Y50" s="210" t="str">
        <f>IFERROR(VLOOKUP(AE50,MeasureCost!$C$5:$C$420,1,FALSE),"")</f>
        <v>LFLmpBlst-T8-48in-32w-1g+El-IS-NLO(31w)</v>
      </c>
      <c r="Z50" s="210" t="s">
        <v>3847</v>
      </c>
      <c r="AA50" s="210"/>
      <c r="AB50" s="210"/>
      <c r="AC50" s="210"/>
      <c r="AD50" s="210" t="s">
        <v>3067</v>
      </c>
      <c r="AE50" s="210" t="s">
        <v>3067</v>
      </c>
      <c r="AF50" s="210" t="s">
        <v>2806</v>
      </c>
      <c r="AG50" s="210" t="s">
        <v>3775</v>
      </c>
      <c r="AH50" s="210" t="s">
        <v>3848</v>
      </c>
      <c r="AI50" s="210" t="b">
        <v>0</v>
      </c>
      <c r="AJ50" s="210" t="b">
        <v>0</v>
      </c>
      <c r="AK50" s="210" t="s">
        <v>3849</v>
      </c>
      <c r="AL50" s="210" t="s">
        <v>3779</v>
      </c>
      <c r="AM50" s="210" t="s">
        <v>3847</v>
      </c>
      <c r="AN50" s="210"/>
      <c r="AO50" s="210" t="s">
        <v>3838</v>
      </c>
      <c r="AP50" s="204">
        <v>41275</v>
      </c>
      <c r="AQ50" s="210"/>
      <c r="AR50" s="210" t="s">
        <v>3839</v>
      </c>
      <c r="AS50" s="210"/>
      <c r="AT50" s="210"/>
      <c r="AU50" s="210"/>
      <c r="AV50" s="210"/>
      <c r="AW50" s="210" t="s">
        <v>3786</v>
      </c>
      <c r="AX50" s="210"/>
      <c r="AY50" s="210">
        <f>IFERROR(VLOOKUP(X50,MeasureCost!$C$5:$V$420,20,FALSE),"")</f>
        <v>23.87</v>
      </c>
      <c r="AZ50" s="210">
        <f>IFERROR(VLOOKUP(Y50,MeasureCost!$C$5:$V$420,20,FALSE),"")</f>
        <v>11.64</v>
      </c>
      <c r="BA50" s="210"/>
      <c r="BB50" s="212">
        <f t="shared" si="0"/>
        <v>12.23</v>
      </c>
      <c r="BC50" s="210"/>
      <c r="BD50" s="204" t="str">
        <f t="shared" si="1"/>
        <v>LFLmpBlst-T8-48in-25w+El-IS-RLO(22w)</v>
      </c>
      <c r="BE50" s="210" t="str">
        <f t="shared" si="2"/>
        <v>LFLmpBlst-T8-48in-32w-1g+El-IS-NLO(31w)</v>
      </c>
      <c r="BF50" s="210">
        <f>IFERROR(VLOOKUP(BD50,LF_LmpBlst!$A$8:$V$736,6,FALSE),"")</f>
        <v>1</v>
      </c>
      <c r="BG50" s="210">
        <f>IFERROR(VLOOKUP(BD50,LF_LmpBlst!$A$8:$V$736,7,FALSE),"")</f>
        <v>1</v>
      </c>
      <c r="BH50" s="210"/>
      <c r="BI50" s="210">
        <f>IFERROR(VLOOKUP(BE50,LF_LmpBlst!$A$8:$V$736,6,FALSE),"")</f>
        <v>1</v>
      </c>
      <c r="BJ50" s="210">
        <f>IFERROR(VLOOKUP(BE50,LF_LmpBlst!$A$8:$V$736,7,FALSE),"")</f>
        <v>0.33</v>
      </c>
    </row>
    <row r="51" spans="1:62" s="114" customFormat="1">
      <c r="A51" s="229">
        <v>4494</v>
      </c>
      <c r="B51" s="210" t="s">
        <v>3902</v>
      </c>
      <c r="C51" s="210" t="s">
        <v>3826</v>
      </c>
      <c r="D51" s="210" t="s">
        <v>3845</v>
      </c>
      <c r="E51" s="210" t="s">
        <v>3846</v>
      </c>
      <c r="F51" s="204">
        <v>42069</v>
      </c>
      <c r="G51" s="210" t="s">
        <v>3829</v>
      </c>
      <c r="H51" s="210" t="s">
        <v>3776</v>
      </c>
      <c r="I51" s="210" t="s">
        <v>3830</v>
      </c>
      <c r="J51" s="210" t="s">
        <v>3831</v>
      </c>
      <c r="K51" s="210"/>
      <c r="L51" s="210"/>
      <c r="M51" s="210" t="s">
        <v>129</v>
      </c>
      <c r="N51" s="210"/>
      <c r="O51" s="210" t="b">
        <v>0</v>
      </c>
      <c r="P51" s="210"/>
      <c r="Q51" s="210" t="b">
        <v>1</v>
      </c>
      <c r="R51" s="210" t="s">
        <v>3832</v>
      </c>
      <c r="S51" s="210" t="s">
        <v>109</v>
      </c>
      <c r="T51" s="210" t="s">
        <v>3771</v>
      </c>
      <c r="U51" s="210" t="s">
        <v>3833</v>
      </c>
      <c r="V51" s="210" t="s">
        <v>3778</v>
      </c>
      <c r="W51" s="210" t="s">
        <v>1091</v>
      </c>
      <c r="X51" s="210" t="str">
        <f>IFERROR(VLOOKUP(AF51,MeasureCost!$C$5:$C$420,1,FALSE),"")</f>
        <v/>
      </c>
      <c r="Y51" s="210" t="str">
        <f>IFERROR(VLOOKUP(AE51,MeasureCost!$C$5:$C$420,1,FALSE),"")</f>
        <v/>
      </c>
      <c r="Z51" s="210" t="s">
        <v>3847</v>
      </c>
      <c r="AA51" s="210"/>
      <c r="AB51" s="210"/>
      <c r="AC51" s="210"/>
      <c r="AD51" s="210" t="s">
        <v>3723</v>
      </c>
      <c r="AE51" s="210" t="s">
        <v>3723</v>
      </c>
      <c r="AF51" s="210" t="s">
        <v>2627</v>
      </c>
      <c r="AG51" s="210" t="s">
        <v>3775</v>
      </c>
      <c r="AH51" s="210" t="s">
        <v>3848</v>
      </c>
      <c r="AI51" s="210" t="b">
        <v>0</v>
      </c>
      <c r="AJ51" s="210" t="b">
        <v>0</v>
      </c>
      <c r="AK51" s="210" t="s">
        <v>3849</v>
      </c>
      <c r="AL51" s="210" t="s">
        <v>3779</v>
      </c>
      <c r="AM51" s="210" t="s">
        <v>3847</v>
      </c>
      <c r="AN51" s="210"/>
      <c r="AO51" s="210" t="s">
        <v>3838</v>
      </c>
      <c r="AP51" s="204">
        <v>41275</v>
      </c>
      <c r="AQ51" s="210"/>
      <c r="AR51" s="210" t="s">
        <v>3839</v>
      </c>
      <c r="AS51" s="210"/>
      <c r="AT51" s="210"/>
      <c r="AU51" s="210"/>
      <c r="AV51" s="210"/>
      <c r="AW51" s="210" t="s">
        <v>3786</v>
      </c>
      <c r="AX51" s="210"/>
      <c r="AY51" s="210" t="str">
        <f>IFERROR(VLOOKUP(X51,MeasureCost!$C$5:$V$420,20,FALSE),"")</f>
        <v/>
      </c>
      <c r="AZ51" s="210" t="str">
        <f>IFERROR(VLOOKUP(Y51,MeasureCost!$C$5:$V$420,20,FALSE),"")</f>
        <v/>
      </c>
      <c r="BA51" s="210"/>
      <c r="BB51" s="212" t="str">
        <f t="shared" si="0"/>
        <v/>
      </c>
      <c r="BC51" s="210"/>
      <c r="BD51" s="204" t="str">
        <f t="shared" si="1"/>
        <v/>
      </c>
      <c r="BE51" s="210" t="str">
        <f t="shared" si="2"/>
        <v/>
      </c>
      <c r="BF51" s="210" t="str">
        <f>IFERROR(VLOOKUP(BD51,LF_LmpBlst!$A$8:$V$736,6,FALSE),"")</f>
        <v/>
      </c>
      <c r="BG51" s="210" t="str">
        <f>IFERROR(VLOOKUP(BD51,LF_LmpBlst!$A$8:$V$736,7,FALSE),"")</f>
        <v/>
      </c>
      <c r="BH51" s="210"/>
      <c r="BI51" s="210" t="str">
        <f>IFERROR(VLOOKUP(BE51,LF_LmpBlst!$A$8:$V$736,6,FALSE),"")</f>
        <v/>
      </c>
      <c r="BJ51" s="210" t="str">
        <f>IFERROR(VLOOKUP(BE51,LF_LmpBlst!$A$8:$V$736,7,FALSE),"")</f>
        <v/>
      </c>
    </row>
    <row r="52" spans="1:62" s="114" customFormat="1">
      <c r="A52" s="229">
        <v>4496</v>
      </c>
      <c r="B52" s="210" t="s">
        <v>3903</v>
      </c>
      <c r="C52" s="210" t="s">
        <v>3826</v>
      </c>
      <c r="D52" s="210" t="s">
        <v>3845</v>
      </c>
      <c r="E52" s="210" t="s">
        <v>3846</v>
      </c>
      <c r="F52" s="204">
        <v>42069</v>
      </c>
      <c r="G52" s="210" t="s">
        <v>3829</v>
      </c>
      <c r="H52" s="210" t="s">
        <v>3776</v>
      </c>
      <c r="I52" s="210" t="s">
        <v>3830</v>
      </c>
      <c r="J52" s="210" t="s">
        <v>3831</v>
      </c>
      <c r="K52" s="210"/>
      <c r="L52" s="210"/>
      <c r="M52" s="210" t="s">
        <v>129</v>
      </c>
      <c r="N52" s="210"/>
      <c r="O52" s="210" t="b">
        <v>0</v>
      </c>
      <c r="P52" s="210"/>
      <c r="Q52" s="210" t="b">
        <v>1</v>
      </c>
      <c r="R52" s="210" t="s">
        <v>3832</v>
      </c>
      <c r="S52" s="210" t="s">
        <v>109</v>
      </c>
      <c r="T52" s="210" t="s">
        <v>3771</v>
      </c>
      <c r="U52" s="210" t="s">
        <v>3833</v>
      </c>
      <c r="V52" s="210" t="s">
        <v>3778</v>
      </c>
      <c r="W52" s="210" t="s">
        <v>1091</v>
      </c>
      <c r="X52" s="210" t="str">
        <f>IFERROR(VLOOKUP(AF52,MeasureCost!$C$5:$C$420,1,FALSE),"")</f>
        <v/>
      </c>
      <c r="Y52" s="210" t="str">
        <f>IFERROR(VLOOKUP(AE52,MeasureCost!$C$5:$C$420,1,FALSE),"")</f>
        <v/>
      </c>
      <c r="Z52" s="210" t="s">
        <v>3847</v>
      </c>
      <c r="AA52" s="210"/>
      <c r="AB52" s="210"/>
      <c r="AC52" s="210"/>
      <c r="AD52" s="210" t="s">
        <v>1904</v>
      </c>
      <c r="AE52" s="210" t="s">
        <v>1904</v>
      </c>
      <c r="AF52" s="210" t="s">
        <v>2659</v>
      </c>
      <c r="AG52" s="210" t="s">
        <v>3775</v>
      </c>
      <c r="AH52" s="210" t="s">
        <v>3864</v>
      </c>
      <c r="AI52" s="210" t="b">
        <v>0</v>
      </c>
      <c r="AJ52" s="210" t="b">
        <v>0</v>
      </c>
      <c r="AK52" s="210" t="s">
        <v>3849</v>
      </c>
      <c r="AL52" s="210" t="s">
        <v>3779</v>
      </c>
      <c r="AM52" s="210" t="s">
        <v>3850</v>
      </c>
      <c r="AN52" s="210"/>
      <c r="AO52" s="210" t="s">
        <v>3838</v>
      </c>
      <c r="AP52" s="204">
        <v>41275</v>
      </c>
      <c r="AQ52" s="210"/>
      <c r="AR52" s="210" t="s">
        <v>3839</v>
      </c>
      <c r="AS52" s="210"/>
      <c r="AT52" s="210"/>
      <c r="AU52" s="210"/>
      <c r="AV52" s="210"/>
      <c r="AW52" s="210" t="s">
        <v>3786</v>
      </c>
      <c r="AX52" s="210"/>
      <c r="AY52" s="210" t="str">
        <f>IFERROR(VLOOKUP(X52,MeasureCost!$C$5:$V$420,20,FALSE),"")</f>
        <v/>
      </c>
      <c r="AZ52" s="210" t="str">
        <f>IFERROR(VLOOKUP(Y52,MeasureCost!$C$5:$V$420,20,FALSE),"")</f>
        <v/>
      </c>
      <c r="BA52" s="210"/>
      <c r="BB52" s="212" t="str">
        <f t="shared" si="0"/>
        <v/>
      </c>
      <c r="BC52" s="210"/>
      <c r="BD52" s="204" t="str">
        <f t="shared" si="1"/>
        <v/>
      </c>
      <c r="BE52" s="210" t="str">
        <f t="shared" si="2"/>
        <v/>
      </c>
      <c r="BF52" s="210" t="str">
        <f>IFERROR(VLOOKUP(BD52,LF_LmpBlst!$A$8:$V$736,6,FALSE),"")</f>
        <v/>
      </c>
      <c r="BG52" s="210" t="str">
        <f>IFERROR(VLOOKUP(BD52,LF_LmpBlst!$A$8:$V$736,7,FALSE),"")</f>
        <v/>
      </c>
      <c r="BH52" s="210"/>
      <c r="BI52" s="210" t="str">
        <f>IFERROR(VLOOKUP(BE52,LF_LmpBlst!$A$8:$V$736,6,FALSE),"")</f>
        <v/>
      </c>
      <c r="BJ52" s="210" t="str">
        <f>IFERROR(VLOOKUP(BE52,LF_LmpBlst!$A$8:$V$736,7,FALSE),"")</f>
        <v/>
      </c>
    </row>
    <row r="53" spans="1:62" s="114" customFormat="1">
      <c r="A53" s="229">
        <v>4511</v>
      </c>
      <c r="B53" s="210" t="s">
        <v>3904</v>
      </c>
      <c r="C53" s="210" t="s">
        <v>3826</v>
      </c>
      <c r="D53" s="210" t="s">
        <v>3845</v>
      </c>
      <c r="E53" s="210" t="s">
        <v>3846</v>
      </c>
      <c r="F53" s="204">
        <v>42069</v>
      </c>
      <c r="G53" s="210" t="s">
        <v>3829</v>
      </c>
      <c r="H53" s="210" t="s">
        <v>3776</v>
      </c>
      <c r="I53" s="210" t="s">
        <v>3830</v>
      </c>
      <c r="J53" s="210" t="s">
        <v>3831</v>
      </c>
      <c r="K53" s="210"/>
      <c r="L53" s="210"/>
      <c r="M53" s="210" t="s">
        <v>129</v>
      </c>
      <c r="N53" s="210"/>
      <c r="O53" s="210" t="b">
        <v>0</v>
      </c>
      <c r="P53" s="210"/>
      <c r="Q53" s="210" t="b">
        <v>1</v>
      </c>
      <c r="R53" s="210" t="s">
        <v>3832</v>
      </c>
      <c r="S53" s="210" t="s">
        <v>109</v>
      </c>
      <c r="T53" s="210" t="s">
        <v>3771</v>
      </c>
      <c r="U53" s="210" t="s">
        <v>3833</v>
      </c>
      <c r="V53" s="210" t="s">
        <v>3778</v>
      </c>
      <c r="W53" s="210" t="s">
        <v>1091</v>
      </c>
      <c r="X53" s="210" t="str">
        <f>IFERROR(VLOOKUP(AF53,MeasureCost!$C$5:$C$420,1,FALSE),"")</f>
        <v>LFLmpBlst-T8-48in-25w+El-IS-NLO(28w)</v>
      </c>
      <c r="Y53" s="210" t="str">
        <f>IFERROR(VLOOKUP(AE53,MeasureCost!$C$5:$C$420,1,FALSE),"")</f>
        <v>LFLmpBlst-T8-48in-32w-2g+El-IS-NLO(31w)</v>
      </c>
      <c r="Z53" s="210" t="s">
        <v>3847</v>
      </c>
      <c r="AA53" s="210"/>
      <c r="AB53" s="210"/>
      <c r="AC53" s="210"/>
      <c r="AD53" s="210" t="s">
        <v>2025</v>
      </c>
      <c r="AE53" s="210" t="s">
        <v>3282</v>
      </c>
      <c r="AF53" s="210" t="s">
        <v>2782</v>
      </c>
      <c r="AG53" s="210" t="s">
        <v>3775</v>
      </c>
      <c r="AH53" s="210" t="s">
        <v>3864</v>
      </c>
      <c r="AI53" s="210" t="b">
        <v>0</v>
      </c>
      <c r="AJ53" s="210" t="b">
        <v>0</v>
      </c>
      <c r="AK53" s="210" t="s">
        <v>3849</v>
      </c>
      <c r="AL53" s="210" t="s">
        <v>3841</v>
      </c>
      <c r="AM53" s="210" t="s">
        <v>3850</v>
      </c>
      <c r="AN53" s="210"/>
      <c r="AO53" s="210" t="s">
        <v>3838</v>
      </c>
      <c r="AP53" s="204">
        <v>41275</v>
      </c>
      <c r="AQ53" s="210"/>
      <c r="AR53" s="210" t="s">
        <v>3839</v>
      </c>
      <c r="AS53" s="210"/>
      <c r="AT53" s="210"/>
      <c r="AU53" s="210"/>
      <c r="AV53" s="210"/>
      <c r="AW53" s="210" t="s">
        <v>3786</v>
      </c>
      <c r="AX53" s="210"/>
      <c r="AY53" s="210">
        <f>IFERROR(VLOOKUP(X53,MeasureCost!$C$5:$V$420,20,FALSE),"")</f>
        <v>15.03</v>
      </c>
      <c r="AZ53" s="210">
        <f>IFERROR(VLOOKUP(Y53,MeasureCost!$C$5:$V$420,20,FALSE),"")</f>
        <v>20.6</v>
      </c>
      <c r="BA53" s="210"/>
      <c r="BB53" s="212">
        <f t="shared" si="0"/>
        <v>-5.5700000000000021</v>
      </c>
      <c r="BC53" s="210"/>
      <c r="BD53" s="204" t="str">
        <f t="shared" si="1"/>
        <v>LFLmpBlst-T8-48in-25w+El-IS-NLO(28w)</v>
      </c>
      <c r="BE53" s="210" t="str">
        <f t="shared" si="2"/>
        <v>LFLmpBlst-T8-48in-32w-2g+El-IS-NLO(31w)</v>
      </c>
      <c r="BF53" s="210">
        <f>IFERROR(VLOOKUP(BD53,LF_LmpBlst!$A$8:$V$736,6,FALSE),"")</f>
        <v>1</v>
      </c>
      <c r="BG53" s="210">
        <f>IFERROR(VLOOKUP(BD53,LF_LmpBlst!$A$8:$V$736,7,FALSE),"")</f>
        <v>0.25</v>
      </c>
      <c r="BH53" s="210"/>
      <c r="BI53" s="210">
        <f>IFERROR(VLOOKUP(BE53,LF_LmpBlst!$A$8:$V$736,6,FALSE),"")</f>
        <v>1</v>
      </c>
      <c r="BJ53" s="210">
        <f>IFERROR(VLOOKUP(BE53,LF_LmpBlst!$A$8:$V$736,7,FALSE),"")</f>
        <v>1</v>
      </c>
    </row>
    <row r="54" spans="1:62" s="114" customFormat="1">
      <c r="A54" s="229">
        <v>4516</v>
      </c>
      <c r="B54" s="210" t="s">
        <v>3905</v>
      </c>
      <c r="C54" s="210" t="s">
        <v>3826</v>
      </c>
      <c r="D54" s="210" t="s">
        <v>3845</v>
      </c>
      <c r="E54" s="210" t="s">
        <v>3846</v>
      </c>
      <c r="F54" s="204">
        <v>42069</v>
      </c>
      <c r="G54" s="210" t="s">
        <v>3829</v>
      </c>
      <c r="H54" s="210" t="s">
        <v>3776</v>
      </c>
      <c r="I54" s="210" t="s">
        <v>3830</v>
      </c>
      <c r="J54" s="210" t="s">
        <v>3831</v>
      </c>
      <c r="K54" s="210"/>
      <c r="L54" s="210"/>
      <c r="M54" s="210" t="s">
        <v>129</v>
      </c>
      <c r="N54" s="210"/>
      <c r="O54" s="210" t="b">
        <v>0</v>
      </c>
      <c r="P54" s="210"/>
      <c r="Q54" s="210" t="b">
        <v>1</v>
      </c>
      <c r="R54" s="210" t="s">
        <v>3832</v>
      </c>
      <c r="S54" s="210" t="s">
        <v>109</v>
      </c>
      <c r="T54" s="210" t="s">
        <v>3771</v>
      </c>
      <c r="U54" s="210" t="s">
        <v>3833</v>
      </c>
      <c r="V54" s="210" t="s">
        <v>3778</v>
      </c>
      <c r="W54" s="210" t="s">
        <v>1091</v>
      </c>
      <c r="X54" s="210" t="str">
        <f>IFERROR(VLOOKUP(AF54,MeasureCost!$C$5:$C$420,1,FALSE),"")</f>
        <v>LFLmpBlst-T8-48in-25w+El-IS-NLO(90w)</v>
      </c>
      <c r="Y54" s="210" t="str">
        <f>IFERROR(VLOOKUP(AE54,MeasureCost!$C$5:$C$420,1,FALSE),"")</f>
        <v>LFLmpBlst-T8-48in-32w-1g+El-IS-NLO(112w)</v>
      </c>
      <c r="Z54" s="210" t="s">
        <v>3847</v>
      </c>
      <c r="AA54" s="210"/>
      <c r="AB54" s="210"/>
      <c r="AC54" s="210"/>
      <c r="AD54" s="210" t="s">
        <v>3046</v>
      </c>
      <c r="AE54" s="210" t="s">
        <v>3046</v>
      </c>
      <c r="AF54" s="210" t="s">
        <v>2794</v>
      </c>
      <c r="AG54" s="210" t="s">
        <v>3775</v>
      </c>
      <c r="AH54" s="210" t="s">
        <v>3906</v>
      </c>
      <c r="AI54" s="210" t="b">
        <v>0</v>
      </c>
      <c r="AJ54" s="210" t="b">
        <v>0</v>
      </c>
      <c r="AK54" s="210" t="s">
        <v>3849</v>
      </c>
      <c r="AL54" s="210" t="s">
        <v>3779</v>
      </c>
      <c r="AM54" s="210" t="s">
        <v>3847</v>
      </c>
      <c r="AN54" s="210"/>
      <c r="AO54" s="210" t="s">
        <v>3838</v>
      </c>
      <c r="AP54" s="204">
        <v>41275</v>
      </c>
      <c r="AQ54" s="210"/>
      <c r="AR54" s="210" t="s">
        <v>3839</v>
      </c>
      <c r="AS54" s="210"/>
      <c r="AT54" s="210"/>
      <c r="AU54" s="210"/>
      <c r="AV54" s="210"/>
      <c r="AW54" s="210" t="s">
        <v>3786</v>
      </c>
      <c r="AX54" s="210"/>
      <c r="AY54" s="210">
        <f>IFERROR(VLOOKUP(X54,MeasureCost!$C$5:$V$420,20,FALSE),"")</f>
        <v>60.12</v>
      </c>
      <c r="AZ54" s="210">
        <f>IFERROR(VLOOKUP(Y54,MeasureCost!$C$5:$V$420,20,FALSE),"")</f>
        <v>42.99</v>
      </c>
      <c r="BA54" s="210"/>
      <c r="BB54" s="212">
        <f t="shared" si="0"/>
        <v>17.129999999999995</v>
      </c>
      <c r="BC54" s="210"/>
      <c r="BD54" s="204" t="str">
        <f t="shared" si="1"/>
        <v>LFLmpBlst-T8-48in-25w+El-IS-NLO(90w)</v>
      </c>
      <c r="BE54" s="210" t="str">
        <f t="shared" si="2"/>
        <v>LFLmpBlst-T8-48in-32w-1g+El-IS-NLO(112w)</v>
      </c>
      <c r="BF54" s="210">
        <f>IFERROR(VLOOKUP(BD54,LF_LmpBlst!$A$8:$V$736,6,FALSE),"")</f>
        <v>4</v>
      </c>
      <c r="BG54" s="210">
        <f>IFERROR(VLOOKUP(BD54,LF_LmpBlst!$A$8:$V$736,7,FALSE),"")</f>
        <v>1</v>
      </c>
      <c r="BH54" s="210"/>
      <c r="BI54" s="210">
        <f>IFERROR(VLOOKUP(BE54,LF_LmpBlst!$A$8:$V$736,6,FALSE),"")</f>
        <v>4</v>
      </c>
      <c r="BJ54" s="210">
        <f>IFERROR(VLOOKUP(BE54,LF_LmpBlst!$A$8:$V$736,7,FALSE),"")</f>
        <v>1</v>
      </c>
    </row>
    <row r="55" spans="1:62" s="114" customFormat="1">
      <c r="A55" s="229">
        <v>4534</v>
      </c>
      <c r="B55" s="210" t="s">
        <v>3907</v>
      </c>
      <c r="C55" s="210" t="s">
        <v>3826</v>
      </c>
      <c r="D55" s="210" t="s">
        <v>3845</v>
      </c>
      <c r="E55" s="210" t="s">
        <v>3846</v>
      </c>
      <c r="F55" s="204">
        <v>42069</v>
      </c>
      <c r="G55" s="210" t="s">
        <v>3829</v>
      </c>
      <c r="H55" s="210" t="s">
        <v>3776</v>
      </c>
      <c r="I55" s="210" t="s">
        <v>3830</v>
      </c>
      <c r="J55" s="210" t="s">
        <v>3831</v>
      </c>
      <c r="K55" s="210"/>
      <c r="L55" s="210"/>
      <c r="M55" s="210" t="s">
        <v>129</v>
      </c>
      <c r="N55" s="210"/>
      <c r="O55" s="210" t="b">
        <v>0</v>
      </c>
      <c r="P55" s="210"/>
      <c r="Q55" s="210" t="b">
        <v>1</v>
      </c>
      <c r="R55" s="210" t="s">
        <v>3832</v>
      </c>
      <c r="S55" s="210" t="s">
        <v>109</v>
      </c>
      <c r="T55" s="210" t="s">
        <v>3771</v>
      </c>
      <c r="U55" s="210" t="s">
        <v>3833</v>
      </c>
      <c r="V55" s="210" t="s">
        <v>3778</v>
      </c>
      <c r="W55" s="210" t="s">
        <v>1091</v>
      </c>
      <c r="X55" s="210" t="str">
        <f>IFERROR(VLOOKUP(AF55,MeasureCost!$C$5:$C$420,1,FALSE),"")</f>
        <v>LFLmpBlst-T8-48in-28w+El-IS-HLO+Refl(67w)</v>
      </c>
      <c r="Y55" s="210" t="str">
        <f>IFERROR(VLOOKUP(AE55,MeasureCost!$C$5:$C$420,1,FALSE),"")</f>
        <v>LFLmpBlst-T8-48in-32w-1g+El-IS-NLO(112w)</v>
      </c>
      <c r="Z55" s="210" t="s">
        <v>3847</v>
      </c>
      <c r="AA55" s="210"/>
      <c r="AB55" s="210"/>
      <c r="AC55" s="210"/>
      <c r="AD55" s="210" t="s">
        <v>3046</v>
      </c>
      <c r="AE55" s="210" t="s">
        <v>3046</v>
      </c>
      <c r="AF55" s="210" t="s">
        <v>2867</v>
      </c>
      <c r="AG55" s="210" t="s">
        <v>3775</v>
      </c>
      <c r="AH55" s="210" t="s">
        <v>3864</v>
      </c>
      <c r="AI55" s="210" t="b">
        <v>0</v>
      </c>
      <c r="AJ55" s="210" t="b">
        <v>0</v>
      </c>
      <c r="AK55" s="210" t="s">
        <v>3849</v>
      </c>
      <c r="AL55" s="210" t="s">
        <v>3779</v>
      </c>
      <c r="AM55" s="210" t="s">
        <v>3847</v>
      </c>
      <c r="AN55" s="210"/>
      <c r="AO55" s="210" t="s">
        <v>3838</v>
      </c>
      <c r="AP55" s="204">
        <v>41275</v>
      </c>
      <c r="AQ55" s="210"/>
      <c r="AR55" s="210" t="s">
        <v>3839</v>
      </c>
      <c r="AS55" s="210"/>
      <c r="AT55" s="210"/>
      <c r="AU55" s="210"/>
      <c r="AV55" s="210"/>
      <c r="AW55" s="210" t="s">
        <v>3786</v>
      </c>
      <c r="AX55" s="210"/>
      <c r="AY55" s="210">
        <f>IFERROR(VLOOKUP(X55,MeasureCost!$C$5:$V$420,20,FALSE),"")</f>
        <v>33.54</v>
      </c>
      <c r="AZ55" s="210">
        <f>IFERROR(VLOOKUP(Y55,MeasureCost!$C$5:$V$420,20,FALSE),"")</f>
        <v>42.99</v>
      </c>
      <c r="BA55" s="210"/>
      <c r="BB55" s="212">
        <f t="shared" si="0"/>
        <v>-9.4500000000000028</v>
      </c>
      <c r="BC55" s="210"/>
      <c r="BD55" s="204" t="str">
        <f t="shared" si="1"/>
        <v>LFLmpBlst-T8-48in-28w+El-IS-HLO+Refl(67w)</v>
      </c>
      <c r="BE55" s="210" t="str">
        <f t="shared" si="2"/>
        <v>LFLmpBlst-T8-48in-32w-1g+El-IS-NLO(112w)</v>
      </c>
      <c r="BF55" s="210">
        <f>IFERROR(VLOOKUP(BD55,LF_LmpBlst!$A$8:$V$736,6,FALSE),"")</f>
        <v>2</v>
      </c>
      <c r="BG55" s="210">
        <f>IFERROR(VLOOKUP(BD55,LF_LmpBlst!$A$8:$V$736,7,FALSE),"")</f>
        <v>1</v>
      </c>
      <c r="BH55" s="210"/>
      <c r="BI55" s="210">
        <f>IFERROR(VLOOKUP(BE55,LF_LmpBlst!$A$8:$V$736,6,FALSE),"")</f>
        <v>4</v>
      </c>
      <c r="BJ55" s="210">
        <f>IFERROR(VLOOKUP(BE55,LF_LmpBlst!$A$8:$V$736,7,FALSE),"")</f>
        <v>1</v>
      </c>
    </row>
    <row r="56" spans="1:62" s="114" customFormat="1">
      <c r="A56" s="229">
        <v>4536</v>
      </c>
      <c r="B56" s="210" t="s">
        <v>3908</v>
      </c>
      <c r="C56" s="210" t="s">
        <v>3826</v>
      </c>
      <c r="D56" s="210" t="s">
        <v>3845</v>
      </c>
      <c r="E56" s="210" t="s">
        <v>3846</v>
      </c>
      <c r="F56" s="204">
        <v>42069</v>
      </c>
      <c r="G56" s="210" t="s">
        <v>3829</v>
      </c>
      <c r="H56" s="210" t="s">
        <v>3776</v>
      </c>
      <c r="I56" s="210" t="s">
        <v>3830</v>
      </c>
      <c r="J56" s="210" t="s">
        <v>3831</v>
      </c>
      <c r="K56" s="210"/>
      <c r="L56" s="210"/>
      <c r="M56" s="210" t="s">
        <v>129</v>
      </c>
      <c r="N56" s="210"/>
      <c r="O56" s="210" t="b">
        <v>1</v>
      </c>
      <c r="P56" s="210"/>
      <c r="Q56" s="210" t="b">
        <v>1</v>
      </c>
      <c r="R56" s="210" t="s">
        <v>3832</v>
      </c>
      <c r="S56" s="210" t="s">
        <v>109</v>
      </c>
      <c r="T56" s="210" t="s">
        <v>3771</v>
      </c>
      <c r="U56" s="210" t="s">
        <v>3833</v>
      </c>
      <c r="V56" s="210" t="s">
        <v>3778</v>
      </c>
      <c r="W56" s="210" t="s">
        <v>1091</v>
      </c>
      <c r="X56" s="210" t="str">
        <f>IFERROR(VLOOKUP(AF56,MeasureCost!$C$5:$C$420,1,FALSE),"")</f>
        <v>LFLmpBlst-T8-48in-28w+El-IS-NLO(27w)</v>
      </c>
      <c r="Y56" s="210" t="str">
        <f>IFERROR(VLOOKUP(AE56,MeasureCost!$C$5:$C$420,1,FALSE),"")</f>
        <v>LFLmpBlst-T8-48in-32w-2g+El-IS-NLO-2(30w)</v>
      </c>
      <c r="Z56" s="210" t="s">
        <v>3847</v>
      </c>
      <c r="AA56" s="210"/>
      <c r="AB56" s="210"/>
      <c r="AC56" s="210"/>
      <c r="AD56" s="210" t="s">
        <v>3257</v>
      </c>
      <c r="AE56" s="210" t="s">
        <v>3257</v>
      </c>
      <c r="AF56" s="210" t="s">
        <v>2871</v>
      </c>
      <c r="AG56" s="210" t="s">
        <v>3775</v>
      </c>
      <c r="AH56" s="210"/>
      <c r="AI56" s="210" t="b">
        <v>0</v>
      </c>
      <c r="AJ56" s="210" t="b">
        <v>0</v>
      </c>
      <c r="AK56" s="210" t="s">
        <v>3853</v>
      </c>
      <c r="AL56" s="210" t="s">
        <v>3779</v>
      </c>
      <c r="AM56" s="210" t="s">
        <v>3847</v>
      </c>
      <c r="AN56" s="210"/>
      <c r="AO56" s="210" t="s">
        <v>3838</v>
      </c>
      <c r="AP56" s="204">
        <v>41275</v>
      </c>
      <c r="AQ56" s="210"/>
      <c r="AR56" s="210" t="s">
        <v>3839</v>
      </c>
      <c r="AS56" s="210"/>
      <c r="AT56" s="210"/>
      <c r="AU56" s="210"/>
      <c r="AV56" s="210"/>
      <c r="AW56" s="210" t="s">
        <v>3786</v>
      </c>
      <c r="AX56" s="210"/>
      <c r="AY56" s="210">
        <f>IFERROR(VLOOKUP(X56,MeasureCost!$C$5:$V$420,20,FALSE),"")</f>
        <v>16.77</v>
      </c>
      <c r="AZ56" s="210">
        <f>IFERROR(VLOOKUP(Y56,MeasureCost!$C$5:$V$420,20,FALSE),"")</f>
        <v>14.71</v>
      </c>
      <c r="BA56" s="210"/>
      <c r="BB56" s="212">
        <f t="shared" si="0"/>
        <v>2.0599999999999987</v>
      </c>
      <c r="BC56" s="210"/>
      <c r="BD56" s="204" t="str">
        <f t="shared" si="1"/>
        <v>LFLmpBlst-T8-48in-28w+El-IS-NLO(27w)</v>
      </c>
      <c r="BE56" s="210" t="str">
        <f t="shared" si="2"/>
        <v>LFLmpBlst-T8-48in-32w-2g+El-IS-NLO-2(30w)</v>
      </c>
      <c r="BF56" s="210">
        <f>IFERROR(VLOOKUP(BD56,LF_LmpBlst!$A$8:$V$736,6,FALSE),"")</f>
        <v>1</v>
      </c>
      <c r="BG56" s="210">
        <f>IFERROR(VLOOKUP(BD56,LF_LmpBlst!$A$8:$V$736,7,FALSE),"")</f>
        <v>0.5</v>
      </c>
      <c r="BH56" s="210"/>
      <c r="BI56" s="210">
        <f>IFERROR(VLOOKUP(BE56,LF_LmpBlst!$A$8:$V$736,6,FALSE),"")</f>
        <v>1</v>
      </c>
      <c r="BJ56" s="210">
        <f>IFERROR(VLOOKUP(BE56,LF_LmpBlst!$A$8:$V$736,7,FALSE),"")</f>
        <v>0.5</v>
      </c>
    </row>
    <row r="57" spans="1:62" s="114" customFormat="1">
      <c r="A57" s="229">
        <v>4571</v>
      </c>
      <c r="B57" s="210" t="s">
        <v>3909</v>
      </c>
      <c r="C57" s="210" t="s">
        <v>3826</v>
      </c>
      <c r="D57" s="210" t="s">
        <v>3845</v>
      </c>
      <c r="E57" s="210" t="s">
        <v>3846</v>
      </c>
      <c r="F57" s="204">
        <v>42069</v>
      </c>
      <c r="G57" s="210" t="s">
        <v>3829</v>
      </c>
      <c r="H57" s="210" t="s">
        <v>3776</v>
      </c>
      <c r="I57" s="210" t="s">
        <v>3830</v>
      </c>
      <c r="J57" s="210" t="s">
        <v>3831</v>
      </c>
      <c r="K57" s="210"/>
      <c r="L57" s="210"/>
      <c r="M57" s="210" t="s">
        <v>129</v>
      </c>
      <c r="N57" s="210"/>
      <c r="O57" s="210" t="b">
        <v>0</v>
      </c>
      <c r="P57" s="210"/>
      <c r="Q57" s="210" t="b">
        <v>1</v>
      </c>
      <c r="R57" s="210" t="s">
        <v>3832</v>
      </c>
      <c r="S57" s="210" t="s">
        <v>109</v>
      </c>
      <c r="T57" s="210" t="s">
        <v>3771</v>
      </c>
      <c r="U57" s="210" t="s">
        <v>3833</v>
      </c>
      <c r="V57" s="210" t="s">
        <v>3778</v>
      </c>
      <c r="W57" s="210" t="s">
        <v>1091</v>
      </c>
      <c r="X57" s="210" t="str">
        <f>IFERROR(VLOOKUP(AF57,MeasureCost!$C$5:$C$420,1,FALSE),"")</f>
        <v>LFLmpBlst-T8-48in-28w+El-IS-RLO(65w)</v>
      </c>
      <c r="Y57" s="210" t="str">
        <f>IFERROR(VLOOKUP(AE57,MeasureCost!$C$5:$C$420,1,FALSE),"")</f>
        <v>LFLmpBlst-T8-48in-32w-2g+El-IS-NLO(89w)</v>
      </c>
      <c r="Z57" s="210" t="s">
        <v>3847</v>
      </c>
      <c r="AA57" s="210"/>
      <c r="AB57" s="210"/>
      <c r="AC57" s="210"/>
      <c r="AD57" s="210" t="s">
        <v>3075</v>
      </c>
      <c r="AE57" s="210" t="s">
        <v>3292</v>
      </c>
      <c r="AF57" s="210" t="s">
        <v>2897</v>
      </c>
      <c r="AG57" s="210" t="s">
        <v>3775</v>
      </c>
      <c r="AH57" s="210" t="s">
        <v>3864</v>
      </c>
      <c r="AI57" s="210" t="b">
        <v>0</v>
      </c>
      <c r="AJ57" s="210" t="b">
        <v>0</v>
      </c>
      <c r="AK57" s="210" t="s">
        <v>3849</v>
      </c>
      <c r="AL57" s="210" t="s">
        <v>3841</v>
      </c>
      <c r="AM57" s="210" t="s">
        <v>3847</v>
      </c>
      <c r="AN57" s="210"/>
      <c r="AO57" s="210" t="s">
        <v>3838</v>
      </c>
      <c r="AP57" s="204">
        <v>41275</v>
      </c>
      <c r="AQ57" s="210"/>
      <c r="AR57" s="210" t="s">
        <v>3839</v>
      </c>
      <c r="AS57" s="210"/>
      <c r="AT57" s="210"/>
      <c r="AU57" s="210"/>
      <c r="AV57" s="210"/>
      <c r="AW57" s="210" t="s">
        <v>3786</v>
      </c>
      <c r="AX57" s="210"/>
      <c r="AY57" s="210">
        <f>IFERROR(VLOOKUP(X57,MeasureCost!$C$5:$V$420,20,FALSE),"")</f>
        <v>44.41</v>
      </c>
      <c r="AZ57" s="210">
        <f>IFERROR(VLOOKUP(Y57,MeasureCost!$C$5:$V$420,20,FALSE),"")</f>
        <v>38.25</v>
      </c>
      <c r="BA57" s="210"/>
      <c r="BB57" s="212">
        <f t="shared" si="0"/>
        <v>6.1599999999999966</v>
      </c>
      <c r="BC57" s="210"/>
      <c r="BD57" s="204" t="str">
        <f t="shared" si="1"/>
        <v>LFLmpBlst-T8-48in-28w+El-IS-RLO(65w)</v>
      </c>
      <c r="BE57" s="210" t="str">
        <f t="shared" si="2"/>
        <v>LFLmpBlst-T8-48in-32w-2g+El-IS-NLO(89w)</v>
      </c>
      <c r="BF57" s="210">
        <f>IFERROR(VLOOKUP(BD57,LF_LmpBlst!$A$8:$V$736,6,FALSE),"")</f>
        <v>3</v>
      </c>
      <c r="BG57" s="210">
        <f>IFERROR(VLOOKUP(BD57,LF_LmpBlst!$A$8:$V$736,7,FALSE),"")</f>
        <v>1</v>
      </c>
      <c r="BH57" s="210"/>
      <c r="BI57" s="210">
        <f>IFERROR(VLOOKUP(BE57,LF_LmpBlst!$A$8:$V$736,6,FALSE),"")</f>
        <v>3</v>
      </c>
      <c r="BJ57" s="210">
        <f>IFERROR(VLOOKUP(BE57,LF_LmpBlst!$A$8:$V$736,7,FALSE),"")</f>
        <v>1</v>
      </c>
    </row>
    <row r="58" spans="1:62" s="114" customFormat="1">
      <c r="A58" s="229">
        <v>4652</v>
      </c>
      <c r="B58" s="210" t="s">
        <v>3910</v>
      </c>
      <c r="C58" s="210" t="s">
        <v>3826</v>
      </c>
      <c r="D58" s="210" t="s">
        <v>3845</v>
      </c>
      <c r="E58" s="210" t="s">
        <v>3846</v>
      </c>
      <c r="F58" s="204">
        <v>42069</v>
      </c>
      <c r="G58" s="210" t="s">
        <v>3829</v>
      </c>
      <c r="H58" s="210" t="s">
        <v>3776</v>
      </c>
      <c r="I58" s="210" t="s">
        <v>3830</v>
      </c>
      <c r="J58" s="210" t="s">
        <v>3831</v>
      </c>
      <c r="K58" s="210"/>
      <c r="L58" s="210"/>
      <c r="M58" s="210" t="s">
        <v>129</v>
      </c>
      <c r="N58" s="210"/>
      <c r="O58" s="210" t="b">
        <v>0</v>
      </c>
      <c r="P58" s="210"/>
      <c r="Q58" s="210" t="b">
        <v>1</v>
      </c>
      <c r="R58" s="210" t="s">
        <v>3832</v>
      </c>
      <c r="S58" s="210" t="s">
        <v>109</v>
      </c>
      <c r="T58" s="210" t="s">
        <v>3771</v>
      </c>
      <c r="U58" s="210" t="s">
        <v>3833</v>
      </c>
      <c r="V58" s="210" t="s">
        <v>3778</v>
      </c>
      <c r="W58" s="210" t="s">
        <v>1091</v>
      </c>
      <c r="X58" s="210" t="str">
        <f>IFERROR(VLOOKUP(AF58,MeasureCost!$C$5:$C$420,1,FALSE),"")</f>
        <v>LFLmpBlst-T8-48in-32w-3g+El-IS-RLO(188w)</v>
      </c>
      <c r="Y58" s="210" t="str">
        <f>IFERROR(VLOOKUP(AE58,MeasureCost!$C$5:$C$420,1,FALSE),"")</f>
        <v>LFLmpBlst-T8-48in-32w-2g+El-IS-NLO(224w)</v>
      </c>
      <c r="Z58" s="210" t="s">
        <v>3847</v>
      </c>
      <c r="AA58" s="210"/>
      <c r="AB58" s="210"/>
      <c r="AC58" s="210"/>
      <c r="AD58" s="210" t="s">
        <v>2238</v>
      </c>
      <c r="AE58" s="210" t="s">
        <v>3276</v>
      </c>
      <c r="AF58" s="210" t="s">
        <v>3511</v>
      </c>
      <c r="AG58" s="210" t="s">
        <v>3775</v>
      </c>
      <c r="AH58" s="210" t="s">
        <v>3848</v>
      </c>
      <c r="AI58" s="210" t="b">
        <v>0</v>
      </c>
      <c r="AJ58" s="210" t="b">
        <v>0</v>
      </c>
      <c r="AK58" s="210" t="s">
        <v>3849</v>
      </c>
      <c r="AL58" s="210" t="s">
        <v>3841</v>
      </c>
      <c r="AM58" s="210" t="s">
        <v>3850</v>
      </c>
      <c r="AN58" s="210" t="s">
        <v>3911</v>
      </c>
      <c r="AO58" s="210" t="s">
        <v>3838</v>
      </c>
      <c r="AP58" s="204">
        <v>41275</v>
      </c>
      <c r="AQ58" s="210"/>
      <c r="AR58" s="210" t="s">
        <v>3839</v>
      </c>
      <c r="AS58" s="210"/>
      <c r="AT58" s="210"/>
      <c r="AU58" s="210"/>
      <c r="AV58" s="210"/>
      <c r="AW58" s="210" t="s">
        <v>3786</v>
      </c>
      <c r="AX58" s="210"/>
      <c r="AY58" s="210">
        <f>IFERROR(VLOOKUP(X58,MeasureCost!$C$5:$V$420,20,FALSE),"")</f>
        <v>100.22</v>
      </c>
      <c r="AZ58" s="210">
        <f>IFERROR(VLOOKUP(Y58,MeasureCost!$C$5:$V$420,20,FALSE),"")</f>
        <v>94.14</v>
      </c>
      <c r="BA58" s="210"/>
      <c r="BB58" s="212">
        <f t="shared" si="0"/>
        <v>6.0799999999999983</v>
      </c>
      <c r="BC58" s="210"/>
      <c r="BD58" s="204" t="str">
        <f t="shared" si="1"/>
        <v>LFLmpBlst-T8-48in-32w-3g+El-IS-RLO(188w)</v>
      </c>
      <c r="BE58" s="210" t="str">
        <f t="shared" si="2"/>
        <v>LFLmpBlst-T8-48in-32w-2g+El-IS-NLO(224w)</v>
      </c>
      <c r="BF58" s="210">
        <f>IFERROR(VLOOKUP(BD58,LF_LmpBlst!$A$8:$V$736,6,FALSE),"")</f>
        <v>8</v>
      </c>
      <c r="BG58" s="210">
        <f>IFERROR(VLOOKUP(BD58,LF_LmpBlst!$A$8:$V$736,7,FALSE),"")</f>
        <v>2</v>
      </c>
      <c r="BH58" s="210"/>
      <c r="BI58" s="210">
        <f>IFERROR(VLOOKUP(BE58,LF_LmpBlst!$A$8:$V$736,6,FALSE),"")</f>
        <v>8</v>
      </c>
      <c r="BJ58" s="210">
        <f>IFERROR(VLOOKUP(BE58,LF_LmpBlst!$A$8:$V$736,7,FALSE),"")</f>
        <v>2</v>
      </c>
    </row>
    <row r="59" spans="1:62" s="114" customFormat="1">
      <c r="A59" s="229">
        <v>4542</v>
      </c>
      <c r="B59" s="210" t="s">
        <v>3912</v>
      </c>
      <c r="C59" s="210" t="s">
        <v>3826</v>
      </c>
      <c r="D59" s="210" t="s">
        <v>3845</v>
      </c>
      <c r="E59" s="210" t="s">
        <v>3846</v>
      </c>
      <c r="F59" s="204">
        <v>42069</v>
      </c>
      <c r="G59" s="210" t="s">
        <v>3829</v>
      </c>
      <c r="H59" s="210" t="s">
        <v>3776</v>
      </c>
      <c r="I59" s="210" t="s">
        <v>3830</v>
      </c>
      <c r="J59" s="210" t="s">
        <v>3831</v>
      </c>
      <c r="K59" s="210"/>
      <c r="L59" s="210"/>
      <c r="M59" s="210" t="s">
        <v>129</v>
      </c>
      <c r="N59" s="210"/>
      <c r="O59" s="210" t="b">
        <v>0</v>
      </c>
      <c r="P59" s="210"/>
      <c r="Q59" s="210" t="b">
        <v>1</v>
      </c>
      <c r="R59" s="210" t="s">
        <v>3832</v>
      </c>
      <c r="S59" s="210" t="s">
        <v>109</v>
      </c>
      <c r="T59" s="210" t="s">
        <v>3771</v>
      </c>
      <c r="U59" s="210" t="s">
        <v>3833</v>
      </c>
      <c r="V59" s="210" t="s">
        <v>3778</v>
      </c>
      <c r="W59" s="210" t="s">
        <v>1091</v>
      </c>
      <c r="X59" s="210" t="str">
        <f>IFERROR(VLOOKUP(AF59,MeasureCost!$C$5:$C$420,1,FALSE),"")</f>
        <v>LFLmpBlst-T8-48in-28w+El-IS-NLO(28w)</v>
      </c>
      <c r="Y59" s="210" t="str">
        <f>IFERROR(VLOOKUP(AE59,MeasureCost!$C$5:$C$420,1,FALSE),"")</f>
        <v>LFLmpBlst-T8-48in-32w-3g+El-IS-NLO(83w)</v>
      </c>
      <c r="Z59" s="210" t="s">
        <v>3847</v>
      </c>
      <c r="AA59" s="210"/>
      <c r="AB59" s="210"/>
      <c r="AC59" s="210"/>
      <c r="AD59" s="210" t="s">
        <v>3494</v>
      </c>
      <c r="AE59" s="210" t="s">
        <v>3494</v>
      </c>
      <c r="AF59" s="210" t="s">
        <v>2873</v>
      </c>
      <c r="AG59" s="210" t="s">
        <v>3775</v>
      </c>
      <c r="AH59" s="210" t="s">
        <v>3848</v>
      </c>
      <c r="AI59" s="210" t="b">
        <v>0</v>
      </c>
      <c r="AJ59" s="210" t="b">
        <v>0</v>
      </c>
      <c r="AK59" s="210" t="s">
        <v>3849</v>
      </c>
      <c r="AL59" s="210" t="s">
        <v>3779</v>
      </c>
      <c r="AM59" s="210" t="s">
        <v>3847</v>
      </c>
      <c r="AN59" s="210"/>
      <c r="AO59" s="210" t="s">
        <v>3838</v>
      </c>
      <c r="AP59" s="204">
        <v>41275</v>
      </c>
      <c r="AQ59" s="210"/>
      <c r="AR59" s="210" t="s">
        <v>3839</v>
      </c>
      <c r="AS59" s="210"/>
      <c r="AT59" s="210"/>
      <c r="AU59" s="210"/>
      <c r="AV59" s="210"/>
      <c r="AW59" s="210" t="s">
        <v>3786</v>
      </c>
      <c r="AX59" s="210"/>
      <c r="AY59" s="210">
        <f>IFERROR(VLOOKUP(X59,MeasureCost!$C$5:$V$420,20,FALSE),"")</f>
        <v>22.66</v>
      </c>
      <c r="AZ59" s="210">
        <f>IFERROR(VLOOKUP(Y59,MeasureCost!$C$5:$V$420,20,FALSE),"")</f>
        <v>40.53</v>
      </c>
      <c r="BA59" s="210"/>
      <c r="BB59" s="212">
        <f t="shared" si="0"/>
        <v>-17.87</v>
      </c>
      <c r="BC59" s="210"/>
      <c r="BD59" s="204" t="str">
        <f t="shared" si="1"/>
        <v>LFLmpBlst-T8-48in-28w+El-IS-NLO(28w)</v>
      </c>
      <c r="BE59" s="210" t="str">
        <f t="shared" si="2"/>
        <v>LFLmpBlst-T8-48in-32w-3g+El-IS-NLO(83w)</v>
      </c>
      <c r="BF59" s="210">
        <f>IFERROR(VLOOKUP(BD59,LF_LmpBlst!$A$8:$V$736,6,FALSE),"")</f>
        <v>1</v>
      </c>
      <c r="BG59" s="210">
        <f>IFERROR(VLOOKUP(BD59,LF_LmpBlst!$A$8:$V$736,7,FALSE),"")</f>
        <v>1</v>
      </c>
      <c r="BH59" s="210"/>
      <c r="BI59" s="210">
        <f>IFERROR(VLOOKUP(BE59,LF_LmpBlst!$A$8:$V$736,6,FALSE),"")</f>
        <v>3</v>
      </c>
      <c r="BJ59" s="210">
        <f>IFERROR(VLOOKUP(BE59,LF_LmpBlst!$A$8:$V$736,7,FALSE),"")</f>
        <v>1</v>
      </c>
    </row>
    <row r="60" spans="1:62" s="114" customFormat="1">
      <c r="A60" s="229">
        <v>4550</v>
      </c>
      <c r="B60" s="210" t="s">
        <v>3913</v>
      </c>
      <c r="C60" s="210" t="s">
        <v>3826</v>
      </c>
      <c r="D60" s="210" t="s">
        <v>3845</v>
      </c>
      <c r="E60" s="210" t="s">
        <v>3846</v>
      </c>
      <c r="F60" s="204">
        <v>42069</v>
      </c>
      <c r="G60" s="210" t="s">
        <v>3829</v>
      </c>
      <c r="H60" s="210" t="s">
        <v>3776</v>
      </c>
      <c r="I60" s="210" t="s">
        <v>3830</v>
      </c>
      <c r="J60" s="210" t="s">
        <v>3831</v>
      </c>
      <c r="K60" s="210"/>
      <c r="L60" s="210"/>
      <c r="M60" s="210" t="s">
        <v>129</v>
      </c>
      <c r="N60" s="210"/>
      <c r="O60" s="210" t="b">
        <v>1</v>
      </c>
      <c r="P60" s="210"/>
      <c r="Q60" s="210" t="b">
        <v>1</v>
      </c>
      <c r="R60" s="210" t="s">
        <v>3832</v>
      </c>
      <c r="S60" s="210" t="s">
        <v>109</v>
      </c>
      <c r="T60" s="210" t="s">
        <v>3771</v>
      </c>
      <c r="U60" s="210" t="s">
        <v>3833</v>
      </c>
      <c r="V60" s="210" t="s">
        <v>3778</v>
      </c>
      <c r="W60" s="210" t="s">
        <v>1091</v>
      </c>
      <c r="X60" s="210" t="str">
        <f>IFERROR(VLOOKUP(AF60,MeasureCost!$C$5:$C$420,1,FALSE),"")</f>
        <v>LFLmpBlst-T8-48in-28w+El-IS-NLO(53w)</v>
      </c>
      <c r="Y60" s="210" t="str">
        <f>IFERROR(VLOOKUP(AE60,MeasureCost!$C$5:$C$420,1,FALSE),"")</f>
        <v>LFLmpBlst-T8-48in-28w+El-IS-NLO(53w)</v>
      </c>
      <c r="Z60" s="210" t="s">
        <v>3847</v>
      </c>
      <c r="AA60" s="210"/>
      <c r="AB60" s="210"/>
      <c r="AC60" s="210"/>
      <c r="AD60" s="210" t="s">
        <v>2033</v>
      </c>
      <c r="AE60" s="210" t="s">
        <v>2877</v>
      </c>
      <c r="AF60" s="210" t="s">
        <v>2877</v>
      </c>
      <c r="AG60" s="210" t="s">
        <v>3775</v>
      </c>
      <c r="AH60" s="210"/>
      <c r="AI60" s="210" t="b">
        <v>0</v>
      </c>
      <c r="AJ60" s="210" t="b">
        <v>0</v>
      </c>
      <c r="AK60" s="210" t="s">
        <v>3853</v>
      </c>
      <c r="AL60" s="210" t="s">
        <v>3857</v>
      </c>
      <c r="AM60" s="210" t="s">
        <v>3847</v>
      </c>
      <c r="AN60" s="210"/>
      <c r="AO60" s="210" t="s">
        <v>3838</v>
      </c>
      <c r="AP60" s="204">
        <v>41275</v>
      </c>
      <c r="AQ60" s="210"/>
      <c r="AR60" s="210" t="s">
        <v>3839</v>
      </c>
      <c r="AS60" s="210"/>
      <c r="AT60" s="210"/>
      <c r="AU60" s="210"/>
      <c r="AV60" s="210"/>
      <c r="AW60" s="210" t="s">
        <v>3786</v>
      </c>
      <c r="AX60" s="210"/>
      <c r="AY60" s="210">
        <f>IFERROR(VLOOKUP(X60,MeasureCost!$C$5:$V$420,20,FALSE),"")</f>
        <v>33.54</v>
      </c>
      <c r="AZ60" s="210">
        <f>IFERROR(VLOOKUP(Y60,MeasureCost!$C$5:$V$420,20,FALSE),"")</f>
        <v>33.54</v>
      </c>
      <c r="BA60" s="210"/>
      <c r="BB60" s="212">
        <f t="shared" si="0"/>
        <v>0</v>
      </c>
      <c r="BC60" s="210"/>
      <c r="BD60" s="204" t="str">
        <f t="shared" si="1"/>
        <v>LFLmpBlst-T8-48in-28w+El-IS-NLO(53w)</v>
      </c>
      <c r="BE60" s="210" t="str">
        <f t="shared" si="2"/>
        <v>LFLmpBlst-T8-48in-28w+El-IS-NLO(53w)</v>
      </c>
      <c r="BF60" s="210">
        <f>IFERROR(VLOOKUP(BD60,LF_LmpBlst!$A$8:$V$736,6,FALSE),"")</f>
        <v>2</v>
      </c>
      <c r="BG60" s="210">
        <f>IFERROR(VLOOKUP(BD60,LF_LmpBlst!$A$8:$V$736,7,FALSE),"")</f>
        <v>1</v>
      </c>
      <c r="BH60" s="210"/>
      <c r="BI60" s="210">
        <f>IFERROR(VLOOKUP(BE60,LF_LmpBlst!$A$8:$V$736,6,FALSE),"")</f>
        <v>2</v>
      </c>
      <c r="BJ60" s="210">
        <f>IFERROR(VLOOKUP(BE60,LF_LmpBlst!$A$8:$V$736,7,FALSE),"")</f>
        <v>1</v>
      </c>
    </row>
    <row r="61" spans="1:62" s="114" customFormat="1">
      <c r="A61" s="229">
        <v>4484</v>
      </c>
      <c r="B61" s="210" t="s">
        <v>3914</v>
      </c>
      <c r="C61" s="210" t="s">
        <v>3826</v>
      </c>
      <c r="D61" s="210" t="s">
        <v>3845</v>
      </c>
      <c r="E61" s="210" t="s">
        <v>3846</v>
      </c>
      <c r="F61" s="204">
        <v>42069</v>
      </c>
      <c r="G61" s="210" t="s">
        <v>3829</v>
      </c>
      <c r="H61" s="210" t="s">
        <v>3776</v>
      </c>
      <c r="I61" s="210" t="s">
        <v>3830</v>
      </c>
      <c r="J61" s="210" t="s">
        <v>3831</v>
      </c>
      <c r="K61" s="210"/>
      <c r="L61" s="210"/>
      <c r="M61" s="210" t="s">
        <v>129</v>
      </c>
      <c r="N61" s="210"/>
      <c r="O61" s="210" t="b">
        <v>0</v>
      </c>
      <c r="P61" s="210"/>
      <c r="Q61" s="210" t="b">
        <v>1</v>
      </c>
      <c r="R61" s="210" t="s">
        <v>3832</v>
      </c>
      <c r="S61" s="210" t="s">
        <v>109</v>
      </c>
      <c r="T61" s="210" t="s">
        <v>3771</v>
      </c>
      <c r="U61" s="210" t="s">
        <v>3833</v>
      </c>
      <c r="V61" s="210" t="s">
        <v>3778</v>
      </c>
      <c r="W61" s="210" t="s">
        <v>1091</v>
      </c>
      <c r="X61" s="210" t="str">
        <f>IFERROR(VLOOKUP(AF61,MeasureCost!$C$5:$C$420,1,FALSE),"")</f>
        <v/>
      </c>
      <c r="Y61" s="210" t="str">
        <f>IFERROR(VLOOKUP(AE61,MeasureCost!$C$5:$C$420,1,FALSE),"")</f>
        <v/>
      </c>
      <c r="Z61" s="210" t="s">
        <v>3847</v>
      </c>
      <c r="AA61" s="210"/>
      <c r="AB61" s="210"/>
      <c r="AC61" s="210"/>
      <c r="AD61" s="210" t="s">
        <v>1829</v>
      </c>
      <c r="AE61" s="210" t="s">
        <v>1829</v>
      </c>
      <c r="AF61" s="210" t="s">
        <v>2559</v>
      </c>
      <c r="AG61" s="210" t="s">
        <v>3775</v>
      </c>
      <c r="AH61" s="210" t="s">
        <v>3889</v>
      </c>
      <c r="AI61" s="210" t="b">
        <v>0</v>
      </c>
      <c r="AJ61" s="210" t="b">
        <v>0</v>
      </c>
      <c r="AK61" s="210" t="s">
        <v>3849</v>
      </c>
      <c r="AL61" s="210" t="s">
        <v>3779</v>
      </c>
      <c r="AM61" s="210" t="s">
        <v>3850</v>
      </c>
      <c r="AN61" s="210"/>
      <c r="AO61" s="210" t="s">
        <v>3838</v>
      </c>
      <c r="AP61" s="204">
        <v>41275</v>
      </c>
      <c r="AQ61" s="210"/>
      <c r="AR61" s="210" t="s">
        <v>3839</v>
      </c>
      <c r="AS61" s="210"/>
      <c r="AT61" s="210"/>
      <c r="AU61" s="210"/>
      <c r="AV61" s="210"/>
      <c r="AW61" s="210" t="s">
        <v>3786</v>
      </c>
      <c r="AX61" s="210"/>
      <c r="AY61" s="210" t="str">
        <f>IFERROR(VLOOKUP(X61,MeasureCost!$C$5:$V$420,20,FALSE),"")</f>
        <v/>
      </c>
      <c r="AZ61" s="210" t="str">
        <f>IFERROR(VLOOKUP(Y61,MeasureCost!$C$5:$V$420,20,FALSE),"")</f>
        <v/>
      </c>
      <c r="BA61" s="210"/>
      <c r="BB61" s="212" t="str">
        <f t="shared" si="0"/>
        <v/>
      </c>
      <c r="BC61" s="210"/>
      <c r="BD61" s="204" t="str">
        <f t="shared" si="1"/>
        <v/>
      </c>
      <c r="BE61" s="210" t="str">
        <f t="shared" si="2"/>
        <v/>
      </c>
      <c r="BF61" s="210" t="str">
        <f>IFERROR(VLOOKUP(BD61,LF_LmpBlst!$A$8:$V$736,6,FALSE),"")</f>
        <v/>
      </c>
      <c r="BG61" s="210" t="str">
        <f>IFERROR(VLOOKUP(BD61,LF_LmpBlst!$A$8:$V$736,7,FALSE),"")</f>
        <v/>
      </c>
      <c r="BH61" s="210"/>
      <c r="BI61" s="210" t="str">
        <f>IFERROR(VLOOKUP(BE61,LF_LmpBlst!$A$8:$V$736,6,FALSE),"")</f>
        <v/>
      </c>
      <c r="BJ61" s="210" t="str">
        <f>IFERROR(VLOOKUP(BE61,LF_LmpBlst!$A$8:$V$736,7,FALSE),"")</f>
        <v/>
      </c>
    </row>
    <row r="62" spans="1:62" s="114" customFormat="1">
      <c r="A62" s="229">
        <v>5318</v>
      </c>
      <c r="B62" s="210" t="s">
        <v>3915</v>
      </c>
      <c r="C62" s="210" t="s">
        <v>3916</v>
      </c>
      <c r="D62" s="210" t="s">
        <v>3845</v>
      </c>
      <c r="E62" s="210" t="s">
        <v>3846</v>
      </c>
      <c r="F62" s="204">
        <v>41789</v>
      </c>
      <c r="G62" s="210" t="s">
        <v>3917</v>
      </c>
      <c r="H62" s="210" t="s">
        <v>3776</v>
      </c>
      <c r="I62" s="210" t="s">
        <v>3830</v>
      </c>
      <c r="J62" s="210" t="s">
        <v>3831</v>
      </c>
      <c r="K62" s="210"/>
      <c r="L62" s="210"/>
      <c r="M62" s="210" t="s">
        <v>129</v>
      </c>
      <c r="N62" s="210"/>
      <c r="O62" s="210" t="b">
        <v>1</v>
      </c>
      <c r="P62" s="210"/>
      <c r="Q62" s="210" t="b">
        <v>1</v>
      </c>
      <c r="R62" s="210" t="s">
        <v>3770</v>
      </c>
      <c r="S62" s="210" t="s">
        <v>109</v>
      </c>
      <c r="T62" s="210" t="s">
        <v>3771</v>
      </c>
      <c r="U62" s="210" t="s">
        <v>3918</v>
      </c>
      <c r="V62" s="210" t="s">
        <v>3778</v>
      </c>
      <c r="W62" s="210" t="s">
        <v>1091</v>
      </c>
      <c r="X62" s="210" t="str">
        <f>IFERROR(VLOOKUP(AF62,MeasureCost!$C$5:$C$420,1,FALSE),"")</f>
        <v/>
      </c>
      <c r="Y62" s="210" t="str">
        <f>IFERROR(VLOOKUP(AE62,MeasureCost!$C$5:$C$420,1,FALSE),"")</f>
        <v/>
      </c>
      <c r="Z62" s="210" t="s">
        <v>3847</v>
      </c>
      <c r="AA62" s="210"/>
      <c r="AB62" s="210"/>
      <c r="AC62" s="210"/>
      <c r="AD62" s="210" t="s">
        <v>2559</v>
      </c>
      <c r="AE62" s="210" t="s">
        <v>2559</v>
      </c>
      <c r="AF62" s="210" t="s">
        <v>2584</v>
      </c>
      <c r="AG62" s="210" t="s">
        <v>3919</v>
      </c>
      <c r="AH62" s="210" t="s">
        <v>3920</v>
      </c>
      <c r="AI62" s="210" t="b">
        <v>0</v>
      </c>
      <c r="AJ62" s="210" t="b">
        <v>0</v>
      </c>
      <c r="AK62" s="210" t="s">
        <v>3849</v>
      </c>
      <c r="AL62" s="210" t="s">
        <v>3779</v>
      </c>
      <c r="AM62" s="210" t="s">
        <v>3847</v>
      </c>
      <c r="AN62" s="210"/>
      <c r="AO62" s="210" t="s">
        <v>3845</v>
      </c>
      <c r="AP62" s="204">
        <v>41275</v>
      </c>
      <c r="AQ62" s="210"/>
      <c r="AR62" s="210" t="s">
        <v>3776</v>
      </c>
      <c r="AS62" s="210"/>
      <c r="AT62" s="210"/>
      <c r="AU62" s="210"/>
      <c r="AV62" s="210"/>
      <c r="AW62" s="210" t="s">
        <v>3786</v>
      </c>
      <c r="AX62" s="210"/>
      <c r="AY62" s="210" t="str">
        <f>IFERROR(VLOOKUP(X62,MeasureCost!$C$5:$V$420,20,FALSE),"")</f>
        <v/>
      </c>
      <c r="AZ62" s="210" t="str">
        <f>IFERROR(VLOOKUP(Y62,MeasureCost!$C$5:$V$420,20,FALSE),"")</f>
        <v/>
      </c>
      <c r="BA62" s="210"/>
      <c r="BB62" s="212" t="str">
        <f t="shared" si="0"/>
        <v/>
      </c>
      <c r="BC62" s="210"/>
      <c r="BD62" s="204" t="str">
        <f t="shared" si="1"/>
        <v/>
      </c>
      <c r="BE62" s="210" t="str">
        <f t="shared" si="2"/>
        <v/>
      </c>
      <c r="BF62" s="210" t="str">
        <f>IFERROR(VLOOKUP(BD62,LF_LmpBlst!$A$8:$V$736,6,FALSE),"")</f>
        <v/>
      </c>
      <c r="BG62" s="210" t="str">
        <f>IFERROR(VLOOKUP(BD62,LF_LmpBlst!$A$8:$V$736,7,FALSE),"")</f>
        <v/>
      </c>
      <c r="BH62" s="210"/>
      <c r="BI62" s="210" t="str">
        <f>IFERROR(VLOOKUP(BE62,LF_LmpBlst!$A$8:$V$736,6,FALSE),"")</f>
        <v/>
      </c>
      <c r="BJ62" s="210" t="str">
        <f>IFERROR(VLOOKUP(BE62,LF_LmpBlst!$A$8:$V$736,7,FALSE),"")</f>
        <v/>
      </c>
    </row>
    <row r="63" spans="1:62" s="114" customFormat="1">
      <c r="A63" s="229">
        <v>5319</v>
      </c>
      <c r="B63" s="210" t="s">
        <v>3921</v>
      </c>
      <c r="C63" s="210" t="s">
        <v>3916</v>
      </c>
      <c r="D63" s="210" t="s">
        <v>3845</v>
      </c>
      <c r="E63" s="210" t="s">
        <v>3846</v>
      </c>
      <c r="F63" s="204">
        <v>41789</v>
      </c>
      <c r="G63" s="210" t="s">
        <v>3917</v>
      </c>
      <c r="H63" s="210" t="s">
        <v>3776</v>
      </c>
      <c r="I63" s="210" t="s">
        <v>3830</v>
      </c>
      <c r="J63" s="210" t="s">
        <v>3831</v>
      </c>
      <c r="K63" s="210"/>
      <c r="L63" s="210"/>
      <c r="M63" s="210" t="s">
        <v>129</v>
      </c>
      <c r="N63" s="210"/>
      <c r="O63" s="210" t="b">
        <v>1</v>
      </c>
      <c r="P63" s="210"/>
      <c r="Q63" s="210" t="b">
        <v>1</v>
      </c>
      <c r="R63" s="210" t="s">
        <v>3770</v>
      </c>
      <c r="S63" s="210" t="s">
        <v>109</v>
      </c>
      <c r="T63" s="210" t="s">
        <v>3771</v>
      </c>
      <c r="U63" s="210" t="s">
        <v>3918</v>
      </c>
      <c r="V63" s="210" t="s">
        <v>3778</v>
      </c>
      <c r="W63" s="210" t="s">
        <v>1091</v>
      </c>
      <c r="X63" s="210" t="str">
        <f>IFERROR(VLOOKUP(AF63,MeasureCost!$C$5:$C$420,1,FALSE),"")</f>
        <v/>
      </c>
      <c r="Y63" s="210" t="str">
        <f>IFERROR(VLOOKUP(AE63,MeasureCost!$C$5:$C$420,1,FALSE),"")</f>
        <v/>
      </c>
      <c r="Z63" s="210" t="s">
        <v>3847</v>
      </c>
      <c r="AA63" s="210"/>
      <c r="AB63" s="210"/>
      <c r="AC63" s="210"/>
      <c r="AD63" s="210" t="s">
        <v>2562</v>
      </c>
      <c r="AE63" s="210" t="s">
        <v>2562</v>
      </c>
      <c r="AF63" s="210" t="s">
        <v>2589</v>
      </c>
      <c r="AG63" s="210" t="s">
        <v>3919</v>
      </c>
      <c r="AH63" s="210" t="s">
        <v>3922</v>
      </c>
      <c r="AI63" s="210" t="b">
        <v>0</v>
      </c>
      <c r="AJ63" s="210" t="b">
        <v>0</v>
      </c>
      <c r="AK63" s="210" t="s">
        <v>3849</v>
      </c>
      <c r="AL63" s="210" t="s">
        <v>3779</v>
      </c>
      <c r="AM63" s="210" t="s">
        <v>3847</v>
      </c>
      <c r="AN63" s="210"/>
      <c r="AO63" s="210" t="s">
        <v>3845</v>
      </c>
      <c r="AP63" s="204">
        <v>41275</v>
      </c>
      <c r="AQ63" s="210"/>
      <c r="AR63" s="210" t="s">
        <v>3776</v>
      </c>
      <c r="AS63" s="210"/>
      <c r="AT63" s="210"/>
      <c r="AU63" s="210"/>
      <c r="AV63" s="210"/>
      <c r="AW63" s="210" t="s">
        <v>3786</v>
      </c>
      <c r="AX63" s="210"/>
      <c r="AY63" s="210" t="str">
        <f>IFERROR(VLOOKUP(X63,MeasureCost!$C$5:$V$420,20,FALSE),"")</f>
        <v/>
      </c>
      <c r="AZ63" s="210" t="str">
        <f>IFERROR(VLOOKUP(Y63,MeasureCost!$C$5:$V$420,20,FALSE),"")</f>
        <v/>
      </c>
      <c r="BA63" s="210"/>
      <c r="BB63" s="212" t="str">
        <f t="shared" si="0"/>
        <v/>
      </c>
      <c r="BC63" s="210"/>
      <c r="BD63" s="204" t="str">
        <f t="shared" si="1"/>
        <v/>
      </c>
      <c r="BE63" s="210" t="str">
        <f t="shared" si="2"/>
        <v/>
      </c>
      <c r="BF63" s="210" t="str">
        <f>IFERROR(VLOOKUP(BD63,LF_LmpBlst!$A$8:$V$736,6,FALSE),"")</f>
        <v/>
      </c>
      <c r="BG63" s="210" t="str">
        <f>IFERROR(VLOOKUP(BD63,LF_LmpBlst!$A$8:$V$736,7,FALSE),"")</f>
        <v/>
      </c>
      <c r="BH63" s="210"/>
      <c r="BI63" s="210" t="str">
        <f>IFERROR(VLOOKUP(BE63,LF_LmpBlst!$A$8:$V$736,6,FALSE),"")</f>
        <v/>
      </c>
      <c r="BJ63" s="210" t="str">
        <f>IFERROR(VLOOKUP(BE63,LF_LmpBlst!$A$8:$V$736,7,FALSE),"")</f>
        <v/>
      </c>
    </row>
    <row r="64" spans="1:62" s="114" customFormat="1">
      <c r="A64" s="229">
        <v>5325</v>
      </c>
      <c r="B64" s="210" t="s">
        <v>3923</v>
      </c>
      <c r="C64" s="210" t="s">
        <v>3916</v>
      </c>
      <c r="D64" s="210" t="s">
        <v>3827</v>
      </c>
      <c r="E64" s="210" t="s">
        <v>3846</v>
      </c>
      <c r="F64" s="204">
        <v>41949</v>
      </c>
      <c r="G64" s="210" t="s">
        <v>3917</v>
      </c>
      <c r="H64" s="210" t="s">
        <v>3776</v>
      </c>
      <c r="I64" s="210" t="s">
        <v>3830</v>
      </c>
      <c r="J64" s="210" t="s">
        <v>3831</v>
      </c>
      <c r="K64" s="210"/>
      <c r="L64" s="210"/>
      <c r="M64" s="210" t="s">
        <v>129</v>
      </c>
      <c r="N64" s="210"/>
      <c r="O64" s="210" t="b">
        <v>1</v>
      </c>
      <c r="P64" s="210"/>
      <c r="Q64" s="210" t="b">
        <v>1</v>
      </c>
      <c r="R64" s="210" t="s">
        <v>3770</v>
      </c>
      <c r="S64" s="210" t="s">
        <v>109</v>
      </c>
      <c r="T64" s="210" t="s">
        <v>3771</v>
      </c>
      <c r="U64" s="210" t="s">
        <v>3918</v>
      </c>
      <c r="V64" s="210" t="s">
        <v>3778</v>
      </c>
      <c r="W64" s="210" t="s">
        <v>1091</v>
      </c>
      <c r="X64" s="210" t="str">
        <f>IFERROR(VLOOKUP(AF64,MeasureCost!$C$5:$C$420,1,FALSE),"")</f>
        <v>LFLmpBlst-T8-48in-25w+El-IS-NLO(23w)</v>
      </c>
      <c r="Y64" s="210" t="str">
        <f>IFERROR(VLOOKUP(AE64,MeasureCost!$C$5:$C$420,1,FALSE),"")</f>
        <v>LFLmpBlst-T8-48in-32w-1g+El-IS-NLO-3(30w)</v>
      </c>
      <c r="Z64" s="210" t="s">
        <v>3847</v>
      </c>
      <c r="AA64" s="210"/>
      <c r="AB64" s="210"/>
      <c r="AC64" s="210"/>
      <c r="AD64" s="210" t="s">
        <v>3033</v>
      </c>
      <c r="AE64" s="210" t="s">
        <v>3033</v>
      </c>
      <c r="AF64" s="210" t="s">
        <v>2772</v>
      </c>
      <c r="AG64" s="210" t="s">
        <v>3919</v>
      </c>
      <c r="AH64" s="210"/>
      <c r="AI64" s="210" t="b">
        <v>0</v>
      </c>
      <c r="AJ64" s="210" t="b">
        <v>0</v>
      </c>
      <c r="AK64" s="210" t="s">
        <v>3853</v>
      </c>
      <c r="AL64" s="210" t="s">
        <v>3779</v>
      </c>
      <c r="AM64" s="210" t="s">
        <v>3847</v>
      </c>
      <c r="AN64" s="210"/>
      <c r="AO64" s="210" t="s">
        <v>129</v>
      </c>
      <c r="AP64" s="204">
        <v>41821</v>
      </c>
      <c r="AQ64" s="210"/>
      <c r="AR64" s="210" t="s">
        <v>3776</v>
      </c>
      <c r="AS64" s="210"/>
      <c r="AT64" s="210"/>
      <c r="AU64" s="210"/>
      <c r="AV64" s="210"/>
      <c r="AW64" s="210" t="s">
        <v>3786</v>
      </c>
      <c r="AX64" s="210"/>
      <c r="AY64" s="210">
        <f>IFERROR(VLOOKUP(X64,MeasureCost!$C$5:$V$420,20,FALSE),"")</f>
        <v>17.98</v>
      </c>
      <c r="AZ64" s="210">
        <f>IFERROR(VLOOKUP(Y64,MeasureCost!$C$5:$V$420,20,FALSE),"")</f>
        <v>13.69</v>
      </c>
      <c r="BA64" s="210"/>
      <c r="BB64" s="212">
        <f t="shared" si="0"/>
        <v>4.2900000000000009</v>
      </c>
      <c r="BC64" s="210"/>
      <c r="BD64" s="204" t="str">
        <f t="shared" si="1"/>
        <v>LFLmpBlst-T8-48in-25w+El-IS-NLO(23w)</v>
      </c>
      <c r="BE64" s="210" t="str">
        <f t="shared" si="2"/>
        <v>LFLmpBlst-T8-48in-32w-1g+El-IS-NLO-3(30w)</v>
      </c>
      <c r="BF64" s="210">
        <f>IFERROR(VLOOKUP(BD64,LF_LmpBlst!$A$8:$V$736,6,FALSE),"")</f>
        <v>1</v>
      </c>
      <c r="BG64" s="210">
        <f>IFERROR(VLOOKUP(BD64,LF_LmpBlst!$A$8:$V$736,7,FALSE),"")</f>
        <v>0.5</v>
      </c>
      <c r="BH64" s="210"/>
      <c r="BI64" s="210">
        <f>IFERROR(VLOOKUP(BE64,LF_LmpBlst!$A$8:$V$736,6,FALSE),"")</f>
        <v>1</v>
      </c>
      <c r="BJ64" s="210">
        <f>IFERROR(VLOOKUP(BE64,LF_LmpBlst!$A$8:$V$736,7,FALSE),"")</f>
        <v>0.5</v>
      </c>
    </row>
    <row r="65" spans="1:62" s="114" customFormat="1">
      <c r="A65" s="229">
        <v>5327</v>
      </c>
      <c r="B65" s="210" t="s">
        <v>3924</v>
      </c>
      <c r="C65" s="210" t="s">
        <v>3916</v>
      </c>
      <c r="D65" s="210" t="s">
        <v>3845</v>
      </c>
      <c r="E65" s="210" t="s">
        <v>3846</v>
      </c>
      <c r="F65" s="204">
        <v>41949</v>
      </c>
      <c r="G65" s="210" t="s">
        <v>3917</v>
      </c>
      <c r="H65" s="210" t="s">
        <v>3776</v>
      </c>
      <c r="I65" s="210" t="s">
        <v>3830</v>
      </c>
      <c r="J65" s="210" t="s">
        <v>3831</v>
      </c>
      <c r="K65" s="210"/>
      <c r="L65" s="210"/>
      <c r="M65" s="210" t="s">
        <v>129</v>
      </c>
      <c r="N65" s="210"/>
      <c r="O65" s="210" t="b">
        <v>1</v>
      </c>
      <c r="P65" s="210"/>
      <c r="Q65" s="210" t="b">
        <v>1</v>
      </c>
      <c r="R65" s="210" t="s">
        <v>3770</v>
      </c>
      <c r="S65" s="210" t="s">
        <v>109</v>
      </c>
      <c r="T65" s="210" t="s">
        <v>3771</v>
      </c>
      <c r="U65" s="210" t="s">
        <v>3918</v>
      </c>
      <c r="V65" s="210" t="s">
        <v>3778</v>
      </c>
      <c r="W65" s="210" t="s">
        <v>1091</v>
      </c>
      <c r="X65" s="210" t="str">
        <f>IFERROR(VLOOKUP(AF65,MeasureCost!$C$5:$C$420,1,FALSE),"")</f>
        <v>LFLmpBlst-T8-48in-25w+El-IS-NLO(26w)</v>
      </c>
      <c r="Y65" s="210" t="str">
        <f>IFERROR(VLOOKUP(AE65,MeasureCost!$C$5:$C$420,1,FALSE),"")</f>
        <v>LFLmpBlst-T8-48in-32w-2g+El-IS-NLO-2(30w)</v>
      </c>
      <c r="Z65" s="210" t="s">
        <v>3847</v>
      </c>
      <c r="AA65" s="210"/>
      <c r="AB65" s="210"/>
      <c r="AC65" s="210"/>
      <c r="AD65" s="210" t="s">
        <v>3257</v>
      </c>
      <c r="AE65" s="210" t="s">
        <v>3257</v>
      </c>
      <c r="AF65" s="210" t="s">
        <v>2776</v>
      </c>
      <c r="AG65" s="210" t="s">
        <v>3919</v>
      </c>
      <c r="AH65" s="210"/>
      <c r="AI65" s="210" t="b">
        <v>0</v>
      </c>
      <c r="AJ65" s="210" t="b">
        <v>0</v>
      </c>
      <c r="AK65" s="210" t="s">
        <v>3853</v>
      </c>
      <c r="AL65" s="210" t="s">
        <v>3779</v>
      </c>
      <c r="AM65" s="210" t="s">
        <v>3847</v>
      </c>
      <c r="AN65" s="210"/>
      <c r="AO65" s="210" t="s">
        <v>3845</v>
      </c>
      <c r="AP65" s="204">
        <v>41275</v>
      </c>
      <c r="AQ65" s="210"/>
      <c r="AR65" s="210" t="s">
        <v>3776</v>
      </c>
      <c r="AS65" s="210"/>
      <c r="AT65" s="210"/>
      <c r="AU65" s="210"/>
      <c r="AV65" s="210"/>
      <c r="AW65" s="210" t="s">
        <v>3786</v>
      </c>
      <c r="AX65" s="210"/>
      <c r="AY65" s="210">
        <f>IFERROR(VLOOKUP(X65,MeasureCost!$C$5:$V$420,20,FALSE),"")</f>
        <v>23.87</v>
      </c>
      <c r="AZ65" s="210">
        <f>IFERROR(VLOOKUP(Y65,MeasureCost!$C$5:$V$420,20,FALSE),"")</f>
        <v>14.71</v>
      </c>
      <c r="BA65" s="210"/>
      <c r="BB65" s="212">
        <f t="shared" si="0"/>
        <v>9.16</v>
      </c>
      <c r="BC65" s="210"/>
      <c r="BD65" s="204" t="str">
        <f t="shared" si="1"/>
        <v>LFLmpBlst-T8-48in-25w+El-IS-NLO(26w)</v>
      </c>
      <c r="BE65" s="210" t="str">
        <f t="shared" si="2"/>
        <v>LFLmpBlst-T8-48in-32w-2g+El-IS-NLO-2(30w)</v>
      </c>
      <c r="BF65" s="210">
        <f>IFERROR(VLOOKUP(BD65,LF_LmpBlst!$A$8:$V$736,6,FALSE),"")</f>
        <v>1</v>
      </c>
      <c r="BG65" s="210">
        <f>IFERROR(VLOOKUP(BD65,LF_LmpBlst!$A$8:$V$736,7,FALSE),"")</f>
        <v>1</v>
      </c>
      <c r="BH65" s="210"/>
      <c r="BI65" s="210">
        <f>IFERROR(VLOOKUP(BE65,LF_LmpBlst!$A$8:$V$736,6,FALSE),"")</f>
        <v>1</v>
      </c>
      <c r="BJ65" s="210">
        <f>IFERROR(VLOOKUP(BE65,LF_LmpBlst!$A$8:$V$736,7,FALSE),"")</f>
        <v>0.5</v>
      </c>
    </row>
    <row r="66" spans="1:62" s="114" customFormat="1">
      <c r="A66" s="229">
        <v>5347</v>
      </c>
      <c r="B66" s="210" t="s">
        <v>3925</v>
      </c>
      <c r="C66" s="210" t="s">
        <v>3926</v>
      </c>
      <c r="D66" s="210" t="s">
        <v>3845</v>
      </c>
      <c r="E66" s="210" t="s">
        <v>3846</v>
      </c>
      <c r="F66" s="204">
        <v>41949</v>
      </c>
      <c r="G66" s="210" t="s">
        <v>3917</v>
      </c>
      <c r="H66" s="210" t="s">
        <v>3776</v>
      </c>
      <c r="I66" s="210" t="s">
        <v>3830</v>
      </c>
      <c r="J66" s="210" t="s">
        <v>3831</v>
      </c>
      <c r="K66" s="210"/>
      <c r="L66" s="210"/>
      <c r="M66" s="210" t="s">
        <v>129</v>
      </c>
      <c r="N66" s="210"/>
      <c r="O66" s="210" t="b">
        <v>1</v>
      </c>
      <c r="P66" s="210"/>
      <c r="Q66" s="210" t="b">
        <v>1</v>
      </c>
      <c r="R66" s="210" t="s">
        <v>3770</v>
      </c>
      <c r="S66" s="210" t="s">
        <v>109</v>
      </c>
      <c r="T66" s="210" t="s">
        <v>3771</v>
      </c>
      <c r="U66" s="210" t="s">
        <v>3918</v>
      </c>
      <c r="V66" s="210" t="s">
        <v>3778</v>
      </c>
      <c r="W66" s="210" t="s">
        <v>1091</v>
      </c>
      <c r="X66" s="210" t="str">
        <f>IFERROR(VLOOKUP(AF66,MeasureCost!$C$5:$C$420,1,FALSE),"")</f>
        <v>LFLmpBlst-T8-48in-32w-1g+El-IS-NLO-Del(59w)</v>
      </c>
      <c r="Y66" s="210" t="str">
        <f>IFERROR(VLOOKUP(AE66,MeasureCost!$C$5:$C$420,1,FALSE),"")</f>
        <v>LFLmpBlst-T8-48in-32w-1g+El-IS-NLO(112w)</v>
      </c>
      <c r="Z66" s="210" t="s">
        <v>3847</v>
      </c>
      <c r="AA66" s="210"/>
      <c r="AB66" s="210"/>
      <c r="AC66" s="210"/>
      <c r="AD66" s="210" t="s">
        <v>3046</v>
      </c>
      <c r="AE66" s="210" t="s">
        <v>3046</v>
      </c>
      <c r="AF66" s="210" t="s">
        <v>3042</v>
      </c>
      <c r="AG66" s="210" t="s">
        <v>3919</v>
      </c>
      <c r="AH66" s="210"/>
      <c r="AI66" s="210" t="b">
        <v>0</v>
      </c>
      <c r="AJ66" s="210" t="b">
        <v>0</v>
      </c>
      <c r="AK66" s="210" t="s">
        <v>3853</v>
      </c>
      <c r="AL66" s="210" t="s">
        <v>3779</v>
      </c>
      <c r="AM66" s="210" t="s">
        <v>3847</v>
      </c>
      <c r="AN66" s="210"/>
      <c r="AO66" s="210" t="s">
        <v>3845</v>
      </c>
      <c r="AP66" s="204">
        <v>41275</v>
      </c>
      <c r="AQ66" s="210"/>
      <c r="AR66" s="210" t="s">
        <v>3776</v>
      </c>
      <c r="AS66" s="210"/>
      <c r="AT66" s="210"/>
      <c r="AU66" s="210"/>
      <c r="AV66" s="210"/>
      <c r="AW66" s="210" t="s">
        <v>3786</v>
      </c>
      <c r="AX66" s="210"/>
      <c r="AY66" s="210">
        <f>IFERROR(VLOOKUP(X66,MeasureCost!$C$5:$V$420,20,FALSE),"")</f>
        <v>27.38</v>
      </c>
      <c r="AZ66" s="210">
        <f>IFERROR(VLOOKUP(Y66,MeasureCost!$C$5:$V$420,20,FALSE),"")</f>
        <v>42.99</v>
      </c>
      <c r="BA66" s="210"/>
      <c r="BB66" s="212">
        <f t="shared" si="0"/>
        <v>-15.610000000000003</v>
      </c>
      <c r="BC66" s="210"/>
      <c r="BD66" s="204" t="str">
        <f t="shared" si="1"/>
        <v>LFLmpBlst-T8-48in-32w-1g+El-IS-NLO-Del(59w)</v>
      </c>
      <c r="BE66" s="210" t="str">
        <f t="shared" si="2"/>
        <v>LFLmpBlst-T8-48in-32w-1g+El-IS-NLO(112w)</v>
      </c>
      <c r="BF66" s="210">
        <f>IFERROR(VLOOKUP(BD66,LF_LmpBlst!$A$8:$V$736,6,FALSE),"")</f>
        <v>2</v>
      </c>
      <c r="BG66" s="210">
        <f>IFERROR(VLOOKUP(BD66,LF_LmpBlst!$A$8:$V$736,7,FALSE),"")</f>
        <v>1</v>
      </c>
      <c r="BH66" s="210"/>
      <c r="BI66" s="210">
        <f>IFERROR(VLOOKUP(BE66,LF_LmpBlst!$A$8:$V$736,6,FALSE),"")</f>
        <v>4</v>
      </c>
      <c r="BJ66" s="210">
        <f>IFERROR(VLOOKUP(BE66,LF_LmpBlst!$A$8:$V$736,7,FALSE),"")</f>
        <v>1</v>
      </c>
    </row>
    <row r="67" spans="1:62" s="114" customFormat="1">
      <c r="A67" s="229">
        <v>4572</v>
      </c>
      <c r="B67" s="210" t="s">
        <v>3927</v>
      </c>
      <c r="C67" s="210" t="s">
        <v>3826</v>
      </c>
      <c r="D67" s="210" t="s">
        <v>3845</v>
      </c>
      <c r="E67" s="210" t="s">
        <v>3846</v>
      </c>
      <c r="F67" s="204">
        <v>42069</v>
      </c>
      <c r="G67" s="210" t="s">
        <v>3829</v>
      </c>
      <c r="H67" s="210" t="s">
        <v>3776</v>
      </c>
      <c r="I67" s="210" t="s">
        <v>3830</v>
      </c>
      <c r="J67" s="210" t="s">
        <v>3831</v>
      </c>
      <c r="K67" s="210"/>
      <c r="L67" s="210"/>
      <c r="M67" s="210" t="s">
        <v>129</v>
      </c>
      <c r="N67" s="210"/>
      <c r="O67" s="210" t="b">
        <v>1</v>
      </c>
      <c r="P67" s="210"/>
      <c r="Q67" s="210" t="b">
        <v>1</v>
      </c>
      <c r="R67" s="210" t="s">
        <v>3832</v>
      </c>
      <c r="S67" s="210" t="s">
        <v>109</v>
      </c>
      <c r="T67" s="210" t="s">
        <v>3771</v>
      </c>
      <c r="U67" s="210" t="s">
        <v>3833</v>
      </c>
      <c r="V67" s="210" t="s">
        <v>3778</v>
      </c>
      <c r="W67" s="210" t="s">
        <v>1091</v>
      </c>
      <c r="X67" s="210" t="str">
        <f>IFERROR(VLOOKUP(AF67,MeasureCost!$C$5:$C$420,1,FALSE),"")</f>
        <v>LFLmpBlst-T8-48in-28w+El-IS-RLO(65w)</v>
      </c>
      <c r="Y67" s="210" t="str">
        <f>IFERROR(VLOOKUP(AE67,MeasureCost!$C$5:$C$420,1,FALSE),"")</f>
        <v>LFLmpBlst-T8-48in-32w-2g+El-IS-NLO(89w)</v>
      </c>
      <c r="Z67" s="210" t="s">
        <v>3847</v>
      </c>
      <c r="AA67" s="210"/>
      <c r="AB67" s="210"/>
      <c r="AC67" s="210"/>
      <c r="AD67" s="210" t="s">
        <v>2006</v>
      </c>
      <c r="AE67" s="210" t="s">
        <v>3292</v>
      </c>
      <c r="AF67" s="210" t="s">
        <v>2897</v>
      </c>
      <c r="AG67" s="210" t="s">
        <v>3775</v>
      </c>
      <c r="AH67" s="210"/>
      <c r="AI67" s="210" t="b">
        <v>0</v>
      </c>
      <c r="AJ67" s="210" t="b">
        <v>0</v>
      </c>
      <c r="AK67" s="210" t="s">
        <v>3853</v>
      </c>
      <c r="AL67" s="210" t="s">
        <v>3841</v>
      </c>
      <c r="AM67" s="210" t="s">
        <v>3850</v>
      </c>
      <c r="AN67" s="210"/>
      <c r="AO67" s="210" t="s">
        <v>3838</v>
      </c>
      <c r="AP67" s="204">
        <v>41275</v>
      </c>
      <c r="AQ67" s="210"/>
      <c r="AR67" s="210" t="s">
        <v>3839</v>
      </c>
      <c r="AS67" s="210"/>
      <c r="AT67" s="210"/>
      <c r="AU67" s="210"/>
      <c r="AV67" s="210"/>
      <c r="AW67" s="210" t="s">
        <v>3786</v>
      </c>
      <c r="AX67" s="210"/>
      <c r="AY67" s="210">
        <f>IFERROR(VLOOKUP(X67,MeasureCost!$C$5:$V$420,20,FALSE),"")</f>
        <v>44.41</v>
      </c>
      <c r="AZ67" s="210">
        <f>IFERROR(VLOOKUP(Y67,MeasureCost!$C$5:$V$420,20,FALSE),"")</f>
        <v>38.25</v>
      </c>
      <c r="BA67" s="210"/>
      <c r="BB67" s="212">
        <f t="shared" si="0"/>
        <v>6.1599999999999966</v>
      </c>
      <c r="BC67" s="210"/>
      <c r="BD67" s="204" t="str">
        <f t="shared" si="1"/>
        <v>LFLmpBlst-T8-48in-28w+El-IS-RLO(65w)</v>
      </c>
      <c r="BE67" s="210" t="str">
        <f t="shared" si="2"/>
        <v>LFLmpBlst-T8-48in-32w-2g+El-IS-NLO(89w)</v>
      </c>
      <c r="BF67" s="210">
        <f>IFERROR(VLOOKUP(BD67,LF_LmpBlst!$A$8:$V$736,6,FALSE),"")</f>
        <v>3</v>
      </c>
      <c r="BG67" s="210">
        <f>IFERROR(VLOOKUP(BD67,LF_LmpBlst!$A$8:$V$736,7,FALSE),"")</f>
        <v>1</v>
      </c>
      <c r="BH67" s="210"/>
      <c r="BI67" s="210">
        <f>IFERROR(VLOOKUP(BE67,LF_LmpBlst!$A$8:$V$736,6,FALSE),"")</f>
        <v>3</v>
      </c>
      <c r="BJ67" s="210">
        <f>IFERROR(VLOOKUP(BE67,LF_LmpBlst!$A$8:$V$736,7,FALSE),"")</f>
        <v>1</v>
      </c>
    </row>
    <row r="68" spans="1:62" s="114" customFormat="1">
      <c r="A68" s="229">
        <v>4554</v>
      </c>
      <c r="B68" s="210" t="s">
        <v>3928</v>
      </c>
      <c r="C68" s="210" t="s">
        <v>3826</v>
      </c>
      <c r="D68" s="210" t="s">
        <v>3845</v>
      </c>
      <c r="E68" s="210" t="s">
        <v>3846</v>
      </c>
      <c r="F68" s="204">
        <v>42069</v>
      </c>
      <c r="G68" s="210" t="s">
        <v>3829</v>
      </c>
      <c r="H68" s="210" t="s">
        <v>3776</v>
      </c>
      <c r="I68" s="210" t="s">
        <v>3830</v>
      </c>
      <c r="J68" s="210" t="s">
        <v>3831</v>
      </c>
      <c r="K68" s="210"/>
      <c r="L68" s="210"/>
      <c r="M68" s="210" t="s">
        <v>129</v>
      </c>
      <c r="N68" s="210"/>
      <c r="O68" s="210" t="b">
        <v>0</v>
      </c>
      <c r="P68" s="210"/>
      <c r="Q68" s="210" t="b">
        <v>1</v>
      </c>
      <c r="R68" s="210" t="s">
        <v>3832</v>
      </c>
      <c r="S68" s="210" t="s">
        <v>109</v>
      </c>
      <c r="T68" s="210" t="s">
        <v>3771</v>
      </c>
      <c r="U68" s="210" t="s">
        <v>3833</v>
      </c>
      <c r="V68" s="210" t="s">
        <v>3778</v>
      </c>
      <c r="W68" s="210" t="s">
        <v>1091</v>
      </c>
      <c r="X68" s="210" t="str">
        <f>IFERROR(VLOOKUP(AF68,MeasureCost!$C$5:$C$420,1,FALSE),"")</f>
        <v>LFLmpBlst-T8-48in-28w+El-IS-NLO+Refl(53w)</v>
      </c>
      <c r="Y68" s="210" t="str">
        <f>IFERROR(VLOOKUP(AE68,MeasureCost!$C$5:$C$420,1,FALSE),"")</f>
        <v>LFLmpBlst-T8-48in-32w-2g+El-IS-NLO(89w)</v>
      </c>
      <c r="Z68" s="210" t="s">
        <v>3847</v>
      </c>
      <c r="AA68" s="210"/>
      <c r="AB68" s="210"/>
      <c r="AC68" s="210"/>
      <c r="AD68" s="210" t="s">
        <v>3292</v>
      </c>
      <c r="AE68" s="210" t="s">
        <v>3292</v>
      </c>
      <c r="AF68" s="210" t="s">
        <v>2887</v>
      </c>
      <c r="AG68" s="210" t="s">
        <v>3775</v>
      </c>
      <c r="AH68" s="210" t="s">
        <v>3848</v>
      </c>
      <c r="AI68" s="210" t="b">
        <v>0</v>
      </c>
      <c r="AJ68" s="210" t="b">
        <v>0</v>
      </c>
      <c r="AK68" s="210" t="s">
        <v>3849</v>
      </c>
      <c r="AL68" s="210" t="s">
        <v>3779</v>
      </c>
      <c r="AM68" s="210" t="s">
        <v>3847</v>
      </c>
      <c r="AN68" s="210"/>
      <c r="AO68" s="210" t="s">
        <v>3838</v>
      </c>
      <c r="AP68" s="204">
        <v>41275</v>
      </c>
      <c r="AQ68" s="210"/>
      <c r="AR68" s="210" t="s">
        <v>3839</v>
      </c>
      <c r="AS68" s="210"/>
      <c r="AT68" s="210"/>
      <c r="AU68" s="210"/>
      <c r="AV68" s="210"/>
      <c r="AW68" s="210" t="s">
        <v>3786</v>
      </c>
      <c r="AX68" s="210"/>
      <c r="AY68" s="210">
        <f>IFERROR(VLOOKUP(X68,MeasureCost!$C$5:$V$420,20,FALSE),"")</f>
        <v>33.54</v>
      </c>
      <c r="AZ68" s="210">
        <f>IFERROR(VLOOKUP(Y68,MeasureCost!$C$5:$V$420,20,FALSE),"")</f>
        <v>38.25</v>
      </c>
      <c r="BA68" s="210"/>
      <c r="BB68" s="212">
        <f t="shared" si="0"/>
        <v>-4.7100000000000009</v>
      </c>
      <c r="BC68" s="210"/>
      <c r="BD68" s="204" t="str">
        <f t="shared" si="1"/>
        <v>LFLmpBlst-T8-48in-28w+El-IS-NLO+Refl(53w)</v>
      </c>
      <c r="BE68" s="210" t="str">
        <f t="shared" si="2"/>
        <v>LFLmpBlst-T8-48in-32w-2g+El-IS-NLO(89w)</v>
      </c>
      <c r="BF68" s="210">
        <f>IFERROR(VLOOKUP(BD68,LF_LmpBlst!$A$8:$V$736,6,FALSE),"")</f>
        <v>2</v>
      </c>
      <c r="BG68" s="210">
        <f>IFERROR(VLOOKUP(BD68,LF_LmpBlst!$A$8:$V$736,7,FALSE),"")</f>
        <v>1</v>
      </c>
      <c r="BH68" s="210"/>
      <c r="BI68" s="210">
        <f>IFERROR(VLOOKUP(BE68,LF_LmpBlst!$A$8:$V$736,6,FALSE),"")</f>
        <v>3</v>
      </c>
      <c r="BJ68" s="210">
        <f>IFERROR(VLOOKUP(BE68,LF_LmpBlst!$A$8:$V$736,7,FALSE),"")</f>
        <v>1</v>
      </c>
    </row>
    <row r="69" spans="1:62" s="114" customFormat="1">
      <c r="A69" s="229">
        <v>4579</v>
      </c>
      <c r="B69" s="210" t="s">
        <v>3929</v>
      </c>
      <c r="C69" s="210" t="s">
        <v>3826</v>
      </c>
      <c r="D69" s="210" t="s">
        <v>3845</v>
      </c>
      <c r="E69" s="210" t="s">
        <v>3846</v>
      </c>
      <c r="F69" s="204">
        <v>42069</v>
      </c>
      <c r="G69" s="210" t="s">
        <v>3829</v>
      </c>
      <c r="H69" s="210" t="s">
        <v>3776</v>
      </c>
      <c r="I69" s="210" t="s">
        <v>3830</v>
      </c>
      <c r="J69" s="210" t="s">
        <v>3831</v>
      </c>
      <c r="K69" s="210"/>
      <c r="L69" s="210"/>
      <c r="M69" s="210" t="s">
        <v>129</v>
      </c>
      <c r="N69" s="210"/>
      <c r="O69" s="210" t="b">
        <v>1</v>
      </c>
      <c r="P69" s="210"/>
      <c r="Q69" s="210" t="b">
        <v>1</v>
      </c>
      <c r="R69" s="210" t="s">
        <v>3832</v>
      </c>
      <c r="S69" s="210" t="s">
        <v>109</v>
      </c>
      <c r="T69" s="210" t="s">
        <v>3771</v>
      </c>
      <c r="U69" s="210" t="s">
        <v>3833</v>
      </c>
      <c r="V69" s="210" t="s">
        <v>3778</v>
      </c>
      <c r="W69" s="210" t="s">
        <v>1091</v>
      </c>
      <c r="X69" s="210" t="str">
        <f>IFERROR(VLOOKUP(AF69,MeasureCost!$C$5:$C$420,1,FALSE),"")</f>
        <v>LFLmpBlst-T8-48in-28w+El-IS-RLO(88w)</v>
      </c>
      <c r="Y69" s="210" t="str">
        <f>IFERROR(VLOOKUP(AE69,MeasureCost!$C$5:$C$420,1,FALSE),"")</f>
        <v>LFLmpBlst-T8-48in-32w-2g+El-IS-NLO(112w)</v>
      </c>
      <c r="Z69" s="210" t="s">
        <v>3847</v>
      </c>
      <c r="AA69" s="210"/>
      <c r="AB69" s="210"/>
      <c r="AC69" s="210"/>
      <c r="AD69" s="210" t="s">
        <v>2011</v>
      </c>
      <c r="AE69" s="210" t="s">
        <v>3264</v>
      </c>
      <c r="AF69" s="210" t="s">
        <v>2901</v>
      </c>
      <c r="AG69" s="210" t="s">
        <v>3775</v>
      </c>
      <c r="AH69" s="210"/>
      <c r="AI69" s="210" t="b">
        <v>0</v>
      </c>
      <c r="AJ69" s="210" t="b">
        <v>0</v>
      </c>
      <c r="AK69" s="210" t="s">
        <v>3853</v>
      </c>
      <c r="AL69" s="210" t="s">
        <v>3841</v>
      </c>
      <c r="AM69" s="210" t="s">
        <v>3850</v>
      </c>
      <c r="AN69" s="210"/>
      <c r="AO69" s="210" t="s">
        <v>3838</v>
      </c>
      <c r="AP69" s="204">
        <v>41275</v>
      </c>
      <c r="AQ69" s="210"/>
      <c r="AR69" s="210" t="s">
        <v>3839</v>
      </c>
      <c r="AS69" s="210"/>
      <c r="AT69" s="210"/>
      <c r="AU69" s="210"/>
      <c r="AV69" s="210"/>
      <c r="AW69" s="210" t="s">
        <v>3786</v>
      </c>
      <c r="AX69" s="210"/>
      <c r="AY69" s="210">
        <f>IFERROR(VLOOKUP(X69,MeasureCost!$C$5:$V$420,20,FALSE),"")</f>
        <v>55.29</v>
      </c>
      <c r="AZ69" s="210">
        <f>IFERROR(VLOOKUP(Y69,MeasureCost!$C$5:$V$420,20,FALSE),"")</f>
        <v>47.07</v>
      </c>
      <c r="BA69" s="210"/>
      <c r="BB69" s="212">
        <f t="shared" si="0"/>
        <v>8.2199999999999989</v>
      </c>
      <c r="BC69" s="210"/>
      <c r="BD69" s="204" t="str">
        <f t="shared" si="1"/>
        <v>LFLmpBlst-T8-48in-28w+El-IS-RLO(88w)</v>
      </c>
      <c r="BE69" s="210" t="str">
        <f t="shared" si="2"/>
        <v>LFLmpBlst-T8-48in-32w-2g+El-IS-NLO(112w)</v>
      </c>
      <c r="BF69" s="210">
        <f>IFERROR(VLOOKUP(BD69,LF_LmpBlst!$A$8:$V$736,6,FALSE),"")</f>
        <v>4</v>
      </c>
      <c r="BG69" s="210">
        <f>IFERROR(VLOOKUP(BD69,LF_LmpBlst!$A$8:$V$736,7,FALSE),"")</f>
        <v>1</v>
      </c>
      <c r="BH69" s="210"/>
      <c r="BI69" s="210">
        <f>IFERROR(VLOOKUP(BE69,LF_LmpBlst!$A$8:$V$736,6,FALSE),"")</f>
        <v>4</v>
      </c>
      <c r="BJ69" s="210">
        <f>IFERROR(VLOOKUP(BE69,LF_LmpBlst!$A$8:$V$736,7,FALSE),"")</f>
        <v>1</v>
      </c>
    </row>
    <row r="70" spans="1:62" s="114" customFormat="1">
      <c r="A70" s="229">
        <v>4583</v>
      </c>
      <c r="B70" s="210" t="s">
        <v>3930</v>
      </c>
      <c r="C70" s="210" t="s">
        <v>3826</v>
      </c>
      <c r="D70" s="210" t="s">
        <v>3845</v>
      </c>
      <c r="E70" s="210" t="s">
        <v>3846</v>
      </c>
      <c r="F70" s="204">
        <v>42069</v>
      </c>
      <c r="G70" s="210" t="s">
        <v>3829</v>
      </c>
      <c r="H70" s="210" t="s">
        <v>3776</v>
      </c>
      <c r="I70" s="210" t="s">
        <v>3830</v>
      </c>
      <c r="J70" s="210" t="s">
        <v>3831</v>
      </c>
      <c r="K70" s="210"/>
      <c r="L70" s="210"/>
      <c r="M70" s="210" t="s">
        <v>129</v>
      </c>
      <c r="N70" s="210"/>
      <c r="O70" s="210" t="b">
        <v>0</v>
      </c>
      <c r="P70" s="210"/>
      <c r="Q70" s="210" t="b">
        <v>1</v>
      </c>
      <c r="R70" s="210" t="s">
        <v>3832</v>
      </c>
      <c r="S70" s="210" t="s">
        <v>109</v>
      </c>
      <c r="T70" s="210" t="s">
        <v>3771</v>
      </c>
      <c r="U70" s="210" t="s">
        <v>3833</v>
      </c>
      <c r="V70" s="210" t="s">
        <v>3778</v>
      </c>
      <c r="W70" s="210" t="s">
        <v>1091</v>
      </c>
      <c r="X70" s="210" t="str">
        <f>IFERROR(VLOOKUP(AF70,MeasureCost!$C$5:$C$420,1,FALSE),"")</f>
        <v>LFLmpBlst-T8-48in-28w+El-PS-HLO(31w)</v>
      </c>
      <c r="Y70" s="210" t="str">
        <f>IFERROR(VLOOKUP(AE70,MeasureCost!$C$5:$C$420,1,FALSE),"")</f>
        <v>LFLmpBlst-T8-48in-32w-2g+El-IS-NLO(59w)</v>
      </c>
      <c r="Z70" s="210" t="s">
        <v>3847</v>
      </c>
      <c r="AA70" s="210"/>
      <c r="AB70" s="210"/>
      <c r="AC70" s="210"/>
      <c r="AD70" s="210" t="s">
        <v>3290</v>
      </c>
      <c r="AE70" s="210" t="s">
        <v>3290</v>
      </c>
      <c r="AF70" s="210" t="s">
        <v>2917</v>
      </c>
      <c r="AG70" s="210" t="s">
        <v>3775</v>
      </c>
      <c r="AH70" s="210" t="s">
        <v>3848</v>
      </c>
      <c r="AI70" s="210" t="b">
        <v>0</v>
      </c>
      <c r="AJ70" s="210" t="b">
        <v>0</v>
      </c>
      <c r="AK70" s="210" t="s">
        <v>3849</v>
      </c>
      <c r="AL70" s="210" t="s">
        <v>3779</v>
      </c>
      <c r="AM70" s="210" t="s">
        <v>3847</v>
      </c>
      <c r="AN70" s="210"/>
      <c r="AO70" s="210" t="s">
        <v>3838</v>
      </c>
      <c r="AP70" s="204">
        <v>41275</v>
      </c>
      <c r="AQ70" s="210"/>
      <c r="AR70" s="210" t="s">
        <v>3839</v>
      </c>
      <c r="AS70" s="210"/>
      <c r="AT70" s="210"/>
      <c r="AU70" s="210"/>
      <c r="AV70" s="210"/>
      <c r="AW70" s="210" t="s">
        <v>3786</v>
      </c>
      <c r="AX70" s="210"/>
      <c r="AY70" s="210">
        <f>IFERROR(VLOOKUP(X70,MeasureCost!$C$5:$V$420,20,FALSE),"")</f>
        <v>39.85</v>
      </c>
      <c r="AZ70" s="210">
        <f>IFERROR(VLOOKUP(Y70,MeasureCost!$C$5:$V$420,20,FALSE),"")</f>
        <v>29.42</v>
      </c>
      <c r="BA70" s="210"/>
      <c r="BB70" s="212">
        <f t="shared" si="0"/>
        <v>10.43</v>
      </c>
      <c r="BC70" s="210"/>
      <c r="BD70" s="204" t="str">
        <f t="shared" si="1"/>
        <v>LFLmpBlst-T8-48in-28w+El-PS-HLO(31w)</v>
      </c>
      <c r="BE70" s="210" t="str">
        <f t="shared" si="2"/>
        <v>LFLmpBlst-T8-48in-32w-2g+El-IS-NLO(59w)</v>
      </c>
      <c r="BF70" s="210">
        <f>IFERROR(VLOOKUP(BD70,LF_LmpBlst!$A$8:$V$736,6,FALSE),"")</f>
        <v>1</v>
      </c>
      <c r="BG70" s="210">
        <f>IFERROR(VLOOKUP(BD70,LF_LmpBlst!$A$8:$V$736,7,FALSE),"")</f>
        <v>1</v>
      </c>
      <c r="BH70" s="210"/>
      <c r="BI70" s="210">
        <f>IFERROR(VLOOKUP(BE70,LF_LmpBlst!$A$8:$V$736,6,FALSE),"")</f>
        <v>2</v>
      </c>
      <c r="BJ70" s="210">
        <f>IFERROR(VLOOKUP(BE70,LF_LmpBlst!$A$8:$V$736,7,FALSE),"")</f>
        <v>1</v>
      </c>
    </row>
    <row r="71" spans="1:62" s="114" customFormat="1">
      <c r="A71" s="229">
        <v>4615</v>
      </c>
      <c r="B71" s="210" t="s">
        <v>3931</v>
      </c>
      <c r="C71" s="210" t="s">
        <v>3826</v>
      </c>
      <c r="D71" s="210" t="s">
        <v>3845</v>
      </c>
      <c r="E71" s="210" t="s">
        <v>3846</v>
      </c>
      <c r="F71" s="204">
        <v>42069</v>
      </c>
      <c r="G71" s="210" t="s">
        <v>3829</v>
      </c>
      <c r="H71" s="210" t="s">
        <v>3776</v>
      </c>
      <c r="I71" s="210" t="s">
        <v>3830</v>
      </c>
      <c r="J71" s="210" t="s">
        <v>3831</v>
      </c>
      <c r="K71" s="210"/>
      <c r="L71" s="210"/>
      <c r="M71" s="210" t="s">
        <v>129</v>
      </c>
      <c r="N71" s="210"/>
      <c r="O71" s="210" t="b">
        <v>0</v>
      </c>
      <c r="P71" s="210"/>
      <c r="Q71" s="210" t="b">
        <v>1</v>
      </c>
      <c r="R71" s="210" t="s">
        <v>3832</v>
      </c>
      <c r="S71" s="210" t="s">
        <v>109</v>
      </c>
      <c r="T71" s="210" t="s">
        <v>3771</v>
      </c>
      <c r="U71" s="210" t="s">
        <v>3833</v>
      </c>
      <c r="V71" s="210" t="s">
        <v>3778</v>
      </c>
      <c r="W71" s="210" t="s">
        <v>1091</v>
      </c>
      <c r="X71" s="210" t="str">
        <f>IFERROR(VLOOKUP(AF71,MeasureCost!$C$5:$C$420,1,FALSE),"")</f>
        <v>LFLmpBlst-T8-48in-32w-2g+El-IS-NLO(175w)</v>
      </c>
      <c r="Y71" s="210" t="str">
        <f>IFERROR(VLOOKUP(AE71,MeasureCost!$C$5:$C$420,1,FALSE),"")</f>
        <v/>
      </c>
      <c r="Z71" s="210" t="s">
        <v>3847</v>
      </c>
      <c r="AA71" s="210"/>
      <c r="AB71" s="210"/>
      <c r="AC71" s="210"/>
      <c r="AD71" s="210" t="s">
        <v>2016</v>
      </c>
      <c r="AE71" s="210" t="s">
        <v>3387</v>
      </c>
      <c r="AF71" s="210" t="s">
        <v>3273</v>
      </c>
      <c r="AG71" s="210" t="s">
        <v>3775</v>
      </c>
      <c r="AH71" s="210" t="s">
        <v>3848</v>
      </c>
      <c r="AI71" s="210" t="b">
        <v>0</v>
      </c>
      <c r="AJ71" s="210" t="b">
        <v>0</v>
      </c>
      <c r="AK71" s="210" t="s">
        <v>3849</v>
      </c>
      <c r="AL71" s="210" t="s">
        <v>3841</v>
      </c>
      <c r="AM71" s="210" t="s">
        <v>3850</v>
      </c>
      <c r="AN71" s="210" t="s">
        <v>3932</v>
      </c>
      <c r="AO71" s="210" t="s">
        <v>3838</v>
      </c>
      <c r="AP71" s="204">
        <v>41275</v>
      </c>
      <c r="AQ71" s="210"/>
      <c r="AR71" s="210" t="s">
        <v>3839</v>
      </c>
      <c r="AS71" s="210"/>
      <c r="AT71" s="210"/>
      <c r="AU71" s="210"/>
      <c r="AV71" s="210"/>
      <c r="AW71" s="210" t="s">
        <v>3786</v>
      </c>
      <c r="AX71" s="210"/>
      <c r="AY71" s="210">
        <f>IFERROR(VLOOKUP(X71,MeasureCost!$C$5:$V$420,20,FALSE),"")</f>
        <v>76.489999999999995</v>
      </c>
      <c r="AZ71" s="210" t="str">
        <f>IFERROR(VLOOKUP(Y71,MeasureCost!$C$5:$V$420,20,FALSE),"")</f>
        <v/>
      </c>
      <c r="BA71" s="210"/>
      <c r="BB71" s="212" t="str">
        <f t="shared" si="0"/>
        <v/>
      </c>
      <c r="BC71" s="210"/>
      <c r="BD71" s="204" t="str">
        <f t="shared" si="1"/>
        <v/>
      </c>
      <c r="BE71" s="210" t="str">
        <f t="shared" si="2"/>
        <v/>
      </c>
      <c r="BF71" s="210" t="str">
        <f>IFERROR(VLOOKUP(BD71,LF_LmpBlst!$A$8:$V$736,6,FALSE),"")</f>
        <v/>
      </c>
      <c r="BG71" s="210" t="str">
        <f>IFERROR(VLOOKUP(BD71,LF_LmpBlst!$A$8:$V$736,7,FALSE),"")</f>
        <v/>
      </c>
      <c r="BH71" s="210"/>
      <c r="BI71" s="210" t="str">
        <f>IFERROR(VLOOKUP(BE71,LF_LmpBlst!$A$8:$V$736,6,FALSE),"")</f>
        <v/>
      </c>
      <c r="BJ71" s="210" t="str">
        <f>IFERROR(VLOOKUP(BE71,LF_LmpBlst!$A$8:$V$736,7,FALSE),"")</f>
        <v/>
      </c>
    </row>
    <row r="72" spans="1:62" s="114" customFormat="1">
      <c r="A72" s="229">
        <v>4622</v>
      </c>
      <c r="B72" s="210" t="s">
        <v>3933</v>
      </c>
      <c r="C72" s="210" t="s">
        <v>3826</v>
      </c>
      <c r="D72" s="210" t="s">
        <v>3845</v>
      </c>
      <c r="E72" s="210" t="s">
        <v>3846</v>
      </c>
      <c r="F72" s="204">
        <v>42069</v>
      </c>
      <c r="G72" s="210" t="s">
        <v>3829</v>
      </c>
      <c r="H72" s="210" t="s">
        <v>3776</v>
      </c>
      <c r="I72" s="210" t="s">
        <v>3830</v>
      </c>
      <c r="J72" s="210" t="s">
        <v>3831</v>
      </c>
      <c r="K72" s="210"/>
      <c r="L72" s="210"/>
      <c r="M72" s="210" t="s">
        <v>129</v>
      </c>
      <c r="N72" s="210"/>
      <c r="O72" s="210" t="b">
        <v>1</v>
      </c>
      <c r="P72" s="210"/>
      <c r="Q72" s="210" t="b">
        <v>1</v>
      </c>
      <c r="R72" s="210" t="s">
        <v>3832</v>
      </c>
      <c r="S72" s="210" t="s">
        <v>109</v>
      </c>
      <c r="T72" s="210" t="s">
        <v>3771</v>
      </c>
      <c r="U72" s="210" t="s">
        <v>3833</v>
      </c>
      <c r="V72" s="210" t="s">
        <v>3778</v>
      </c>
      <c r="W72" s="210" t="s">
        <v>1091</v>
      </c>
      <c r="X72" s="210" t="str">
        <f>IFERROR(VLOOKUP(AF72,MeasureCost!$C$5:$C$420,1,FALSE),"")</f>
        <v>LFLmpBlst-T8-48in-32w-2g+El-IS-NLO-Dim(59w)</v>
      </c>
      <c r="Y72" s="210" t="str">
        <f>IFERROR(VLOOKUP(AE72,MeasureCost!$C$5:$C$420,1,FALSE),"")</f>
        <v>LFLmpBlst-T8-48in-32w-2g+El-IS-NLO-Dim(59w)</v>
      </c>
      <c r="Z72" s="210" t="s">
        <v>3847</v>
      </c>
      <c r="AA72" s="210"/>
      <c r="AB72" s="210"/>
      <c r="AC72" s="210"/>
      <c r="AD72" s="210" t="s">
        <v>2011</v>
      </c>
      <c r="AE72" s="210" t="s">
        <v>3260</v>
      </c>
      <c r="AF72" s="210" t="s">
        <v>3260</v>
      </c>
      <c r="AG72" s="210" t="s">
        <v>3775</v>
      </c>
      <c r="AH72" s="210"/>
      <c r="AI72" s="210" t="b">
        <v>0</v>
      </c>
      <c r="AJ72" s="210" t="b">
        <v>0</v>
      </c>
      <c r="AK72" s="210" t="s">
        <v>3853</v>
      </c>
      <c r="AL72" s="210" t="s">
        <v>3857</v>
      </c>
      <c r="AM72" s="210" t="s">
        <v>3850</v>
      </c>
      <c r="AN72" s="210"/>
      <c r="AO72" s="210" t="s">
        <v>3838</v>
      </c>
      <c r="AP72" s="204">
        <v>41275</v>
      </c>
      <c r="AQ72" s="210"/>
      <c r="AR72" s="210" t="s">
        <v>3839</v>
      </c>
      <c r="AS72" s="210"/>
      <c r="AT72" s="210"/>
      <c r="AU72" s="210"/>
      <c r="AV72" s="210"/>
      <c r="AW72" s="210" t="s">
        <v>3786</v>
      </c>
      <c r="AX72" s="210"/>
      <c r="AY72" s="210">
        <f>IFERROR(VLOOKUP(X72,MeasureCost!$C$5:$V$420,20,FALSE),"")</f>
        <v>61.01</v>
      </c>
      <c r="AZ72" s="210">
        <f>IFERROR(VLOOKUP(Y72,MeasureCost!$C$5:$V$420,20,FALSE),"")</f>
        <v>61.01</v>
      </c>
      <c r="BA72" s="210"/>
      <c r="BB72" s="212">
        <f t="shared" si="0"/>
        <v>0</v>
      </c>
      <c r="BC72" s="210"/>
      <c r="BD72" s="204" t="str">
        <f t="shared" si="1"/>
        <v>LFLmpBlst-T8-48in-32w-2g+El-IS-NLO-Dim(59w)</v>
      </c>
      <c r="BE72" s="210" t="str">
        <f t="shared" si="2"/>
        <v>LFLmpBlst-T8-48in-32w-2g+El-IS-NLO-Dim(59w)</v>
      </c>
      <c r="BF72" s="210">
        <f>IFERROR(VLOOKUP(BD72,LF_LmpBlst!$A$8:$V$736,6,FALSE),"")</f>
        <v>2</v>
      </c>
      <c r="BG72" s="210">
        <f>IFERROR(VLOOKUP(BD72,LF_LmpBlst!$A$8:$V$736,7,FALSE),"")</f>
        <v>1</v>
      </c>
      <c r="BH72" s="210"/>
      <c r="BI72" s="210">
        <f>IFERROR(VLOOKUP(BE72,LF_LmpBlst!$A$8:$V$736,6,FALSE),"")</f>
        <v>2</v>
      </c>
      <c r="BJ72" s="210">
        <f>IFERROR(VLOOKUP(BE72,LF_LmpBlst!$A$8:$V$736,7,FALSE),"")</f>
        <v>1</v>
      </c>
    </row>
    <row r="73" spans="1:62" s="114" customFormat="1">
      <c r="A73" s="229">
        <v>4592</v>
      </c>
      <c r="B73" s="210" t="s">
        <v>3934</v>
      </c>
      <c r="C73" s="210" t="s">
        <v>3826</v>
      </c>
      <c r="D73" s="210" t="s">
        <v>3845</v>
      </c>
      <c r="E73" s="210" t="s">
        <v>3846</v>
      </c>
      <c r="F73" s="204">
        <v>42069</v>
      </c>
      <c r="G73" s="210" t="s">
        <v>3829</v>
      </c>
      <c r="H73" s="210" t="s">
        <v>3776</v>
      </c>
      <c r="I73" s="210" t="s">
        <v>3830</v>
      </c>
      <c r="J73" s="210" t="s">
        <v>3831</v>
      </c>
      <c r="K73" s="210"/>
      <c r="L73" s="210"/>
      <c r="M73" s="210" t="s">
        <v>129</v>
      </c>
      <c r="N73" s="210"/>
      <c r="O73" s="210" t="b">
        <v>0</v>
      </c>
      <c r="P73" s="210"/>
      <c r="Q73" s="210" t="b">
        <v>1</v>
      </c>
      <c r="R73" s="210" t="s">
        <v>3832</v>
      </c>
      <c r="S73" s="210" t="s">
        <v>109</v>
      </c>
      <c r="T73" s="210" t="s">
        <v>3771</v>
      </c>
      <c r="U73" s="210" t="s">
        <v>3833</v>
      </c>
      <c r="V73" s="210" t="s">
        <v>3778</v>
      </c>
      <c r="W73" s="210" t="s">
        <v>1091</v>
      </c>
      <c r="X73" s="210" t="str">
        <f>IFERROR(VLOOKUP(AF73,MeasureCost!$C$5:$C$420,1,FALSE),"")</f>
        <v>LFLmpBlst-T8-48in-28w+El-PS-VHLO(64w)</v>
      </c>
      <c r="Y73" s="210" t="str">
        <f>IFERROR(VLOOKUP(AE73,MeasureCost!$C$5:$C$420,1,FALSE),"")</f>
        <v>LFLmpBlst-T8-48in-32w-1g+El-IS-NLO(89w)</v>
      </c>
      <c r="Z73" s="210" t="s">
        <v>3847</v>
      </c>
      <c r="AA73" s="210"/>
      <c r="AB73" s="210"/>
      <c r="AC73" s="210"/>
      <c r="AD73" s="210" t="s">
        <v>3075</v>
      </c>
      <c r="AE73" s="210" t="s">
        <v>3075</v>
      </c>
      <c r="AF73" s="210" t="s">
        <v>2969</v>
      </c>
      <c r="AG73" s="210" t="s">
        <v>3775</v>
      </c>
      <c r="AH73" s="210" t="s">
        <v>3848</v>
      </c>
      <c r="AI73" s="210" t="b">
        <v>0</v>
      </c>
      <c r="AJ73" s="210" t="b">
        <v>0</v>
      </c>
      <c r="AK73" s="210" t="s">
        <v>3849</v>
      </c>
      <c r="AL73" s="210" t="s">
        <v>3779</v>
      </c>
      <c r="AM73" s="210" t="s">
        <v>3847</v>
      </c>
      <c r="AN73" s="210"/>
      <c r="AO73" s="210" t="s">
        <v>3838</v>
      </c>
      <c r="AP73" s="204">
        <v>41275</v>
      </c>
      <c r="AQ73" s="210"/>
      <c r="AR73" s="210" t="s">
        <v>3839</v>
      </c>
      <c r="AS73" s="210"/>
      <c r="AT73" s="210"/>
      <c r="AU73" s="210"/>
      <c r="AV73" s="210"/>
      <c r="AW73" s="210" t="s">
        <v>3786</v>
      </c>
      <c r="AX73" s="210"/>
      <c r="AY73" s="210">
        <f>IFERROR(VLOOKUP(X73,MeasureCost!$C$5:$V$420,20,FALSE),"")</f>
        <v>50.73</v>
      </c>
      <c r="AZ73" s="210">
        <f>IFERROR(VLOOKUP(Y73,MeasureCost!$C$5:$V$420,20,FALSE),"")</f>
        <v>35.19</v>
      </c>
      <c r="BA73" s="210"/>
      <c r="BB73" s="212">
        <f t="shared" si="0"/>
        <v>15.54</v>
      </c>
      <c r="BC73" s="210"/>
      <c r="BD73" s="204" t="str">
        <f t="shared" si="1"/>
        <v>LFLmpBlst-T8-48in-28w+El-PS-VHLO(64w)</v>
      </c>
      <c r="BE73" s="210" t="str">
        <f t="shared" si="2"/>
        <v>LFLmpBlst-T8-48in-32w-1g+El-IS-NLO(89w)</v>
      </c>
      <c r="BF73" s="210">
        <f>IFERROR(VLOOKUP(BD73,LF_LmpBlst!$A$8:$V$736,6,FALSE),"")</f>
        <v>2</v>
      </c>
      <c r="BG73" s="210">
        <f>IFERROR(VLOOKUP(BD73,LF_LmpBlst!$A$8:$V$736,7,FALSE),"")</f>
        <v>1</v>
      </c>
      <c r="BH73" s="210"/>
      <c r="BI73" s="210">
        <f>IFERROR(VLOOKUP(BE73,LF_LmpBlst!$A$8:$V$736,6,FALSE),"")</f>
        <v>3</v>
      </c>
      <c r="BJ73" s="210">
        <f>IFERROR(VLOOKUP(BE73,LF_LmpBlst!$A$8:$V$736,7,FALSE),"")</f>
        <v>1</v>
      </c>
    </row>
    <row r="74" spans="1:62" s="114" customFormat="1">
      <c r="A74" s="229">
        <v>4684</v>
      </c>
      <c r="B74" s="210" t="s">
        <v>3935</v>
      </c>
      <c r="C74" s="210" t="s">
        <v>3826</v>
      </c>
      <c r="D74" s="210" t="s">
        <v>3845</v>
      </c>
      <c r="E74" s="210" t="s">
        <v>3846</v>
      </c>
      <c r="F74" s="204">
        <v>42069</v>
      </c>
      <c r="G74" s="210" t="s">
        <v>3829</v>
      </c>
      <c r="H74" s="210" t="s">
        <v>3776</v>
      </c>
      <c r="I74" s="210" t="s">
        <v>3830</v>
      </c>
      <c r="J74" s="210" t="s">
        <v>3831</v>
      </c>
      <c r="K74" s="210"/>
      <c r="L74" s="210"/>
      <c r="M74" s="210" t="s">
        <v>129</v>
      </c>
      <c r="N74" s="210"/>
      <c r="O74" s="210" t="b">
        <v>0</v>
      </c>
      <c r="P74" s="210"/>
      <c r="Q74" s="210" t="b">
        <v>1</v>
      </c>
      <c r="R74" s="210" t="s">
        <v>3832</v>
      </c>
      <c r="S74" s="210" t="s">
        <v>109</v>
      </c>
      <c r="T74" s="210" t="s">
        <v>3771</v>
      </c>
      <c r="U74" s="210" t="s">
        <v>3833</v>
      </c>
      <c r="V74" s="210" t="s">
        <v>3778</v>
      </c>
      <c r="W74" s="210" t="s">
        <v>1091</v>
      </c>
      <c r="X74" s="210" t="str">
        <f>IFERROR(VLOOKUP(AF74,MeasureCost!$C$5:$C$420,1,FALSE),"")</f>
        <v>LFLmpBlst-T8-96in-86w+El-IS-NLO(160w)</v>
      </c>
      <c r="Y74" s="210" t="str">
        <f>IFERROR(VLOOKUP(AE74,MeasureCost!$C$5:$C$420,1,FALSE),"")</f>
        <v>LFLmpBlst-T8-96in-86w+El-IS-NLO(160w)</v>
      </c>
      <c r="Z74" s="210" t="s">
        <v>3847</v>
      </c>
      <c r="AA74" s="210"/>
      <c r="AB74" s="210"/>
      <c r="AC74" s="210"/>
      <c r="AD74" s="210" t="s">
        <v>2235</v>
      </c>
      <c r="AE74" s="210" t="s">
        <v>3710</v>
      </c>
      <c r="AF74" s="210" t="s">
        <v>3710</v>
      </c>
      <c r="AG74" s="210" t="s">
        <v>3775</v>
      </c>
      <c r="AH74" s="210" t="s">
        <v>3848</v>
      </c>
      <c r="AI74" s="210" t="b">
        <v>0</v>
      </c>
      <c r="AJ74" s="210" t="b">
        <v>0</v>
      </c>
      <c r="AK74" s="210" t="s">
        <v>3849</v>
      </c>
      <c r="AL74" s="210" t="s">
        <v>3857</v>
      </c>
      <c r="AM74" s="210" t="s">
        <v>3850</v>
      </c>
      <c r="AN74" s="210" t="s">
        <v>3936</v>
      </c>
      <c r="AO74" s="210" t="s">
        <v>3838</v>
      </c>
      <c r="AP74" s="204">
        <v>41275</v>
      </c>
      <c r="AQ74" s="210"/>
      <c r="AR74" s="210" t="s">
        <v>3839</v>
      </c>
      <c r="AS74" s="210"/>
      <c r="AT74" s="210"/>
      <c r="AU74" s="210"/>
      <c r="AV74" s="210"/>
      <c r="AW74" s="210" t="s">
        <v>3786</v>
      </c>
      <c r="AX74" s="210"/>
      <c r="AY74" s="210">
        <f>IFERROR(VLOOKUP(X74,MeasureCost!$C$5:$V$420,20,FALSE),"")</f>
        <v>84.97</v>
      </c>
      <c r="AZ74" s="210">
        <f>IFERROR(VLOOKUP(Y74,MeasureCost!$C$5:$V$420,20,FALSE),"")</f>
        <v>84.97</v>
      </c>
      <c r="BA74" s="210"/>
      <c r="BB74" s="212">
        <f t="shared" ref="BB74:BB137" si="3">IFERROR(AY74-AZ74,"")</f>
        <v>0</v>
      </c>
      <c r="BC74" s="210"/>
      <c r="BD74" s="204" t="str">
        <f t="shared" ref="BD74:BD137" si="4">IF(BB74&lt;&gt;"",X74,"")</f>
        <v>LFLmpBlst-T8-96in-86w+El-IS-NLO(160w)</v>
      </c>
      <c r="BE74" s="210" t="str">
        <f t="shared" ref="BE74:BE137" si="5">IF(BB74&lt;&gt;"",Y74,"")</f>
        <v>LFLmpBlst-T8-96in-86w+El-IS-NLO(160w)</v>
      </c>
      <c r="BF74" s="210">
        <f>IFERROR(VLOOKUP(BD74,LF_LmpBlst!$A$8:$V$736,6,FALSE),"")</f>
        <v>2</v>
      </c>
      <c r="BG74" s="210">
        <f>IFERROR(VLOOKUP(BD74,LF_LmpBlst!$A$8:$V$736,7,FALSE),"")</f>
        <v>1</v>
      </c>
      <c r="BH74" s="210"/>
      <c r="BI74" s="210">
        <f>IFERROR(VLOOKUP(BE74,LF_LmpBlst!$A$8:$V$736,6,FALSE),"")</f>
        <v>2</v>
      </c>
      <c r="BJ74" s="210">
        <f>IFERROR(VLOOKUP(BE74,LF_LmpBlst!$A$8:$V$736,7,FALSE),"")</f>
        <v>1</v>
      </c>
    </row>
    <row r="75" spans="1:62" s="114" customFormat="1">
      <c r="A75" s="229">
        <v>4590</v>
      </c>
      <c r="B75" s="210" t="s">
        <v>3937</v>
      </c>
      <c r="C75" s="210" t="s">
        <v>3826</v>
      </c>
      <c r="D75" s="210" t="s">
        <v>3845</v>
      </c>
      <c r="E75" s="210" t="s">
        <v>3846</v>
      </c>
      <c r="F75" s="204">
        <v>42069</v>
      </c>
      <c r="G75" s="210" t="s">
        <v>3829</v>
      </c>
      <c r="H75" s="210" t="s">
        <v>3776</v>
      </c>
      <c r="I75" s="210" t="s">
        <v>3830</v>
      </c>
      <c r="J75" s="210" t="s">
        <v>3831</v>
      </c>
      <c r="K75" s="210"/>
      <c r="L75" s="210"/>
      <c r="M75" s="210" t="s">
        <v>129</v>
      </c>
      <c r="N75" s="210"/>
      <c r="O75" s="210" t="b">
        <v>0</v>
      </c>
      <c r="P75" s="210"/>
      <c r="Q75" s="210" t="b">
        <v>1</v>
      </c>
      <c r="R75" s="210" t="s">
        <v>3832</v>
      </c>
      <c r="S75" s="210" t="s">
        <v>109</v>
      </c>
      <c r="T75" s="210" t="s">
        <v>3771</v>
      </c>
      <c r="U75" s="210" t="s">
        <v>3833</v>
      </c>
      <c r="V75" s="210" t="s">
        <v>3778</v>
      </c>
      <c r="W75" s="210" t="s">
        <v>1091</v>
      </c>
      <c r="X75" s="210" t="str">
        <f>IFERROR(VLOOKUP(AF75,MeasureCost!$C$5:$C$420,1,FALSE),"")</f>
        <v>LFLmpBlst-T8-48in-28w+El-PS-NLO-2(74w)</v>
      </c>
      <c r="Y75" s="210" t="str">
        <f>IFERROR(VLOOKUP(AE75,MeasureCost!$C$5:$C$420,1,FALSE),"")</f>
        <v>LFLmpBlst-T8-48in-32w-1g+El-IS-NLO(112w)</v>
      </c>
      <c r="Z75" s="210" t="s">
        <v>3847</v>
      </c>
      <c r="AA75" s="210"/>
      <c r="AB75" s="210"/>
      <c r="AC75" s="210"/>
      <c r="AD75" s="210" t="s">
        <v>3046</v>
      </c>
      <c r="AE75" s="210" t="s">
        <v>3046</v>
      </c>
      <c r="AF75" s="210" t="s">
        <v>2931</v>
      </c>
      <c r="AG75" s="210" t="s">
        <v>3775</v>
      </c>
      <c r="AH75" s="210" t="s">
        <v>3848</v>
      </c>
      <c r="AI75" s="210" t="b">
        <v>0</v>
      </c>
      <c r="AJ75" s="210" t="b">
        <v>0</v>
      </c>
      <c r="AK75" s="210" t="s">
        <v>3849</v>
      </c>
      <c r="AL75" s="210" t="s">
        <v>3779</v>
      </c>
      <c r="AM75" s="210" t="s">
        <v>3847</v>
      </c>
      <c r="AN75" s="210"/>
      <c r="AO75" s="210" t="s">
        <v>3838</v>
      </c>
      <c r="AP75" s="204">
        <v>41275</v>
      </c>
      <c r="AQ75" s="210"/>
      <c r="AR75" s="210" t="s">
        <v>3839</v>
      </c>
      <c r="AS75" s="210"/>
      <c r="AT75" s="210"/>
      <c r="AU75" s="210"/>
      <c r="AV75" s="210"/>
      <c r="AW75" s="210" t="s">
        <v>3786</v>
      </c>
      <c r="AX75" s="210"/>
      <c r="AY75" s="210">
        <f>IFERROR(VLOOKUP(X75,MeasureCost!$C$5:$V$420,20,FALSE),"")</f>
        <v>61.6</v>
      </c>
      <c r="AZ75" s="210">
        <f>IFERROR(VLOOKUP(Y75,MeasureCost!$C$5:$V$420,20,FALSE),"")</f>
        <v>42.99</v>
      </c>
      <c r="BA75" s="210"/>
      <c r="BB75" s="212">
        <f t="shared" si="3"/>
        <v>18.61</v>
      </c>
      <c r="BC75" s="210"/>
      <c r="BD75" s="204" t="str">
        <f t="shared" si="4"/>
        <v>LFLmpBlst-T8-48in-28w+El-PS-NLO-2(74w)</v>
      </c>
      <c r="BE75" s="210" t="str">
        <f t="shared" si="5"/>
        <v>LFLmpBlst-T8-48in-32w-1g+El-IS-NLO(112w)</v>
      </c>
      <c r="BF75" s="210">
        <f>IFERROR(VLOOKUP(BD75,LF_LmpBlst!$A$8:$V$736,6,FALSE),"")</f>
        <v>3</v>
      </c>
      <c r="BG75" s="210">
        <f>IFERROR(VLOOKUP(BD75,LF_LmpBlst!$A$8:$V$736,7,FALSE),"")</f>
        <v>1</v>
      </c>
      <c r="BH75" s="210"/>
      <c r="BI75" s="210">
        <f>IFERROR(VLOOKUP(BE75,LF_LmpBlst!$A$8:$V$736,6,FALSE),"")</f>
        <v>4</v>
      </c>
      <c r="BJ75" s="210">
        <f>IFERROR(VLOOKUP(BE75,LF_LmpBlst!$A$8:$V$736,7,FALSE),"")</f>
        <v>1</v>
      </c>
    </row>
    <row r="76" spans="1:62" s="114" customFormat="1">
      <c r="A76" s="229">
        <v>4689</v>
      </c>
      <c r="B76" s="210" t="s">
        <v>3938</v>
      </c>
      <c r="C76" s="210" t="s">
        <v>3826</v>
      </c>
      <c r="D76" s="210" t="s">
        <v>3845</v>
      </c>
      <c r="E76" s="210" t="s">
        <v>3846</v>
      </c>
      <c r="F76" s="204">
        <v>42069</v>
      </c>
      <c r="G76" s="210" t="s">
        <v>3829</v>
      </c>
      <c r="H76" s="210" t="s">
        <v>3776</v>
      </c>
      <c r="I76" s="210" t="s">
        <v>3830</v>
      </c>
      <c r="J76" s="210" t="s">
        <v>3831</v>
      </c>
      <c r="K76" s="210"/>
      <c r="L76" s="210"/>
      <c r="M76" s="210" t="s">
        <v>129</v>
      </c>
      <c r="N76" s="210"/>
      <c r="O76" s="210" t="b">
        <v>0</v>
      </c>
      <c r="P76" s="210"/>
      <c r="Q76" s="210" t="b">
        <v>1</v>
      </c>
      <c r="R76" s="210" t="s">
        <v>3832</v>
      </c>
      <c r="S76" s="210" t="s">
        <v>109</v>
      </c>
      <c r="T76" s="210" t="s">
        <v>3771</v>
      </c>
      <c r="U76" s="210" t="s">
        <v>3833</v>
      </c>
      <c r="V76" s="210" t="s">
        <v>3778</v>
      </c>
      <c r="W76" s="210" t="s">
        <v>1091</v>
      </c>
      <c r="X76" s="210" t="str">
        <f>IFERROR(VLOOKUP(AF76,MeasureCost!$C$5:$C$420,1,FALSE),"")</f>
        <v/>
      </c>
      <c r="Y76" s="210" t="str">
        <f>IFERROR(VLOOKUP(AE76,MeasureCost!$C$5:$C$420,1,FALSE),"")</f>
        <v/>
      </c>
      <c r="Z76" s="210" t="s">
        <v>3847</v>
      </c>
      <c r="AA76" s="210"/>
      <c r="AB76" s="210"/>
      <c r="AC76" s="210"/>
      <c r="AD76" s="210" t="s">
        <v>3729</v>
      </c>
      <c r="AE76" s="210" t="s">
        <v>3723</v>
      </c>
      <c r="AF76" s="210" t="s">
        <v>3725</v>
      </c>
      <c r="AG76" s="210" t="s">
        <v>3775</v>
      </c>
      <c r="AH76" s="210" t="s">
        <v>3848</v>
      </c>
      <c r="AI76" s="210" t="b">
        <v>0</v>
      </c>
      <c r="AJ76" s="210" t="b">
        <v>0</v>
      </c>
      <c r="AK76" s="210" t="s">
        <v>3849</v>
      </c>
      <c r="AL76" s="210" t="s">
        <v>3841</v>
      </c>
      <c r="AM76" s="210" t="s">
        <v>3850</v>
      </c>
      <c r="AN76" s="210"/>
      <c r="AO76" s="210" t="s">
        <v>3838</v>
      </c>
      <c r="AP76" s="204">
        <v>41275</v>
      </c>
      <c r="AQ76" s="210"/>
      <c r="AR76" s="210" t="s">
        <v>3839</v>
      </c>
      <c r="AS76" s="210"/>
      <c r="AT76" s="210"/>
      <c r="AU76" s="210"/>
      <c r="AV76" s="210"/>
      <c r="AW76" s="210" t="s">
        <v>3786</v>
      </c>
      <c r="AX76" s="210"/>
      <c r="AY76" s="210" t="str">
        <f>IFERROR(VLOOKUP(X76,MeasureCost!$C$5:$V$420,20,FALSE),"")</f>
        <v/>
      </c>
      <c r="AZ76" s="210" t="str">
        <f>IFERROR(VLOOKUP(Y76,MeasureCost!$C$5:$V$420,20,FALSE),"")</f>
        <v/>
      </c>
      <c r="BA76" s="210"/>
      <c r="BB76" s="212" t="str">
        <f t="shared" si="3"/>
        <v/>
      </c>
      <c r="BC76" s="210"/>
      <c r="BD76" s="204" t="str">
        <f t="shared" si="4"/>
        <v/>
      </c>
      <c r="BE76" s="210" t="str">
        <f t="shared" si="5"/>
        <v/>
      </c>
      <c r="BF76" s="210" t="str">
        <f>IFERROR(VLOOKUP(BD76,LF_LmpBlst!$A$8:$V$736,6,FALSE),"")</f>
        <v/>
      </c>
      <c r="BG76" s="210" t="str">
        <f>IFERROR(VLOOKUP(BD76,LF_LmpBlst!$A$8:$V$736,7,FALSE),"")</f>
        <v/>
      </c>
      <c r="BH76" s="210"/>
      <c r="BI76" s="210" t="str">
        <f>IFERROR(VLOOKUP(BE76,LF_LmpBlst!$A$8:$V$736,6,FALSE),"")</f>
        <v/>
      </c>
      <c r="BJ76" s="210" t="str">
        <f>IFERROR(VLOOKUP(BE76,LF_LmpBlst!$A$8:$V$736,7,FALSE),"")</f>
        <v/>
      </c>
    </row>
    <row r="77" spans="1:62" s="114" customFormat="1">
      <c r="A77" s="229">
        <v>4424</v>
      </c>
      <c r="B77" s="210" t="s">
        <v>3939</v>
      </c>
      <c r="C77" s="210" t="s">
        <v>3866</v>
      </c>
      <c r="D77" s="210" t="s">
        <v>3845</v>
      </c>
      <c r="E77" s="210" t="s">
        <v>3846</v>
      </c>
      <c r="F77" s="204">
        <v>42069</v>
      </c>
      <c r="G77" s="210" t="s">
        <v>3829</v>
      </c>
      <c r="H77" s="210" t="s">
        <v>3776</v>
      </c>
      <c r="I77" s="210" t="s">
        <v>3830</v>
      </c>
      <c r="J77" s="210" t="s">
        <v>3831</v>
      </c>
      <c r="K77" s="210"/>
      <c r="L77" s="210"/>
      <c r="M77" s="210" t="s">
        <v>129</v>
      </c>
      <c r="N77" s="210"/>
      <c r="O77" s="210" t="b">
        <v>1</v>
      </c>
      <c r="P77" s="210"/>
      <c r="Q77" s="210" t="b">
        <v>1</v>
      </c>
      <c r="R77" s="210" t="s">
        <v>3832</v>
      </c>
      <c r="S77" s="210" t="s">
        <v>109</v>
      </c>
      <c r="T77" s="210" t="s">
        <v>3771</v>
      </c>
      <c r="U77" s="210" t="s">
        <v>3833</v>
      </c>
      <c r="V77" s="210" t="s">
        <v>3778</v>
      </c>
      <c r="W77" s="210" t="s">
        <v>1091</v>
      </c>
      <c r="X77" s="210" t="str">
        <f>IFERROR(VLOOKUP(AF77,MeasureCost!$C$5:$C$420,1,FALSE),"")</f>
        <v/>
      </c>
      <c r="Y77" s="210" t="str">
        <f>IFERROR(VLOOKUP(AE77,MeasureCost!$C$5:$C$420,1,FALSE),"")</f>
        <v/>
      </c>
      <c r="Z77" s="210" t="s">
        <v>3850</v>
      </c>
      <c r="AA77" s="210"/>
      <c r="AB77" s="210"/>
      <c r="AC77" s="210"/>
      <c r="AD77" s="210" t="s">
        <v>1859</v>
      </c>
      <c r="AE77" s="210" t="s">
        <v>1859</v>
      </c>
      <c r="AF77" s="210" t="s">
        <v>1856</v>
      </c>
      <c r="AG77" s="210" t="s">
        <v>3775</v>
      </c>
      <c r="AH77" s="210"/>
      <c r="AI77" s="210" t="b">
        <v>0</v>
      </c>
      <c r="AJ77" s="210" t="b">
        <v>0</v>
      </c>
      <c r="AK77" s="210" t="s">
        <v>3853</v>
      </c>
      <c r="AL77" s="210" t="s">
        <v>3779</v>
      </c>
      <c r="AM77" s="210" t="s">
        <v>3850</v>
      </c>
      <c r="AN77" s="210"/>
      <c r="AO77" s="210" t="s">
        <v>3838</v>
      </c>
      <c r="AP77" s="204">
        <v>41275</v>
      </c>
      <c r="AQ77" s="210"/>
      <c r="AR77" s="210" t="s">
        <v>3839</v>
      </c>
      <c r="AS77" s="210"/>
      <c r="AT77" s="210"/>
      <c r="AU77" s="210"/>
      <c r="AV77" s="210"/>
      <c r="AW77" s="210" t="s">
        <v>3786</v>
      </c>
      <c r="AX77" s="210"/>
      <c r="AY77" s="210" t="str">
        <f>IFERROR(VLOOKUP(X77,MeasureCost!$C$5:$V$420,20,FALSE),"")</f>
        <v/>
      </c>
      <c r="AZ77" s="210" t="str">
        <f>IFERROR(VLOOKUP(Y77,MeasureCost!$C$5:$V$420,20,FALSE),"")</f>
        <v/>
      </c>
      <c r="BA77" s="210"/>
      <c r="BB77" s="212" t="str">
        <f t="shared" si="3"/>
        <v/>
      </c>
      <c r="BC77" s="210"/>
      <c r="BD77" s="204" t="str">
        <f t="shared" si="4"/>
        <v/>
      </c>
      <c r="BE77" s="210" t="str">
        <f t="shared" si="5"/>
        <v/>
      </c>
      <c r="BF77" s="210" t="str">
        <f>IFERROR(VLOOKUP(BD77,LF_LmpBlst!$A$8:$V$736,6,FALSE),"")</f>
        <v/>
      </c>
      <c r="BG77" s="210" t="str">
        <f>IFERROR(VLOOKUP(BD77,LF_LmpBlst!$A$8:$V$736,7,FALSE),"")</f>
        <v/>
      </c>
      <c r="BH77" s="210"/>
      <c r="BI77" s="210" t="str">
        <f>IFERROR(VLOOKUP(BE77,LF_LmpBlst!$A$8:$V$736,6,FALSE),"")</f>
        <v/>
      </c>
      <c r="BJ77" s="210" t="str">
        <f>IFERROR(VLOOKUP(BE77,LF_LmpBlst!$A$8:$V$736,7,FALSE),"")</f>
        <v/>
      </c>
    </row>
    <row r="78" spans="1:62" s="114" customFormat="1">
      <c r="A78" s="229">
        <v>4430</v>
      </c>
      <c r="B78" s="210" t="s">
        <v>3940</v>
      </c>
      <c r="C78" s="210" t="s">
        <v>3866</v>
      </c>
      <c r="D78" s="210" t="s">
        <v>3845</v>
      </c>
      <c r="E78" s="210" t="s">
        <v>3846</v>
      </c>
      <c r="F78" s="204">
        <v>42069</v>
      </c>
      <c r="G78" s="210" t="s">
        <v>3829</v>
      </c>
      <c r="H78" s="210" t="s">
        <v>3776</v>
      </c>
      <c r="I78" s="210" t="s">
        <v>3830</v>
      </c>
      <c r="J78" s="210" t="s">
        <v>3831</v>
      </c>
      <c r="K78" s="210"/>
      <c r="L78" s="210"/>
      <c r="M78" s="210" t="s">
        <v>129</v>
      </c>
      <c r="N78" s="210"/>
      <c r="O78" s="210" t="b">
        <v>1</v>
      </c>
      <c r="P78" s="210"/>
      <c r="Q78" s="210" t="b">
        <v>1</v>
      </c>
      <c r="R78" s="210" t="s">
        <v>3832</v>
      </c>
      <c r="S78" s="210" t="s">
        <v>109</v>
      </c>
      <c r="T78" s="210" t="s">
        <v>3771</v>
      </c>
      <c r="U78" s="210" t="s">
        <v>3833</v>
      </c>
      <c r="V78" s="210" t="s">
        <v>3778</v>
      </c>
      <c r="W78" s="210" t="s">
        <v>1091</v>
      </c>
      <c r="X78" s="210" t="str">
        <f>IFERROR(VLOOKUP(AF78,MeasureCost!$C$5:$C$420,1,FALSE),"")</f>
        <v/>
      </c>
      <c r="Y78" s="210" t="str">
        <f>IFERROR(VLOOKUP(AE78,MeasureCost!$C$5:$C$420,1,FALSE),"")</f>
        <v/>
      </c>
      <c r="Z78" s="210" t="s">
        <v>3850</v>
      </c>
      <c r="AA78" s="210"/>
      <c r="AB78" s="210"/>
      <c r="AC78" s="210"/>
      <c r="AD78" s="210" t="s">
        <v>2235</v>
      </c>
      <c r="AE78" s="210" t="s">
        <v>2235</v>
      </c>
      <c r="AF78" s="210" t="s">
        <v>2227</v>
      </c>
      <c r="AG78" s="210" t="s">
        <v>3775</v>
      </c>
      <c r="AH78" s="210"/>
      <c r="AI78" s="210" t="b">
        <v>0</v>
      </c>
      <c r="AJ78" s="210" t="b">
        <v>0</v>
      </c>
      <c r="AK78" s="210" t="s">
        <v>3853</v>
      </c>
      <c r="AL78" s="210" t="s">
        <v>3779</v>
      </c>
      <c r="AM78" s="210" t="s">
        <v>3850</v>
      </c>
      <c r="AN78" s="210"/>
      <c r="AO78" s="210" t="s">
        <v>3838</v>
      </c>
      <c r="AP78" s="204">
        <v>41275</v>
      </c>
      <c r="AQ78" s="210"/>
      <c r="AR78" s="210" t="s">
        <v>3839</v>
      </c>
      <c r="AS78" s="210"/>
      <c r="AT78" s="210"/>
      <c r="AU78" s="210"/>
      <c r="AV78" s="210"/>
      <c r="AW78" s="210" t="s">
        <v>3786</v>
      </c>
      <c r="AX78" s="210"/>
      <c r="AY78" s="210" t="str">
        <f>IFERROR(VLOOKUP(X78,MeasureCost!$C$5:$V$420,20,FALSE),"")</f>
        <v/>
      </c>
      <c r="AZ78" s="210" t="str">
        <f>IFERROR(VLOOKUP(Y78,MeasureCost!$C$5:$V$420,20,FALSE),"")</f>
        <v/>
      </c>
      <c r="BA78" s="210"/>
      <c r="BB78" s="212" t="str">
        <f t="shared" si="3"/>
        <v/>
      </c>
      <c r="BC78" s="210"/>
      <c r="BD78" s="204" t="str">
        <f t="shared" si="4"/>
        <v/>
      </c>
      <c r="BE78" s="210" t="str">
        <f t="shared" si="5"/>
        <v/>
      </c>
      <c r="BF78" s="210" t="str">
        <f>IFERROR(VLOOKUP(BD78,LF_LmpBlst!$A$8:$V$736,6,FALSE),"")</f>
        <v/>
      </c>
      <c r="BG78" s="210" t="str">
        <f>IFERROR(VLOOKUP(BD78,LF_LmpBlst!$A$8:$V$736,7,FALSE),"")</f>
        <v/>
      </c>
      <c r="BH78" s="210"/>
      <c r="BI78" s="210" t="str">
        <f>IFERROR(VLOOKUP(BE78,LF_LmpBlst!$A$8:$V$736,6,FALSE),"")</f>
        <v/>
      </c>
      <c r="BJ78" s="210" t="str">
        <f>IFERROR(VLOOKUP(BE78,LF_LmpBlst!$A$8:$V$736,7,FALSE),"")</f>
        <v/>
      </c>
    </row>
    <row r="79" spans="1:62" s="114" customFormat="1">
      <c r="A79" s="229">
        <v>4502</v>
      </c>
      <c r="B79" s="210" t="s">
        <v>3941</v>
      </c>
      <c r="C79" s="210" t="s">
        <v>3826</v>
      </c>
      <c r="D79" s="210" t="s">
        <v>3845</v>
      </c>
      <c r="E79" s="210" t="s">
        <v>3846</v>
      </c>
      <c r="F79" s="204">
        <v>42069</v>
      </c>
      <c r="G79" s="210" t="s">
        <v>3829</v>
      </c>
      <c r="H79" s="210" t="s">
        <v>3776</v>
      </c>
      <c r="I79" s="210" t="s">
        <v>3830</v>
      </c>
      <c r="J79" s="210" t="s">
        <v>3831</v>
      </c>
      <c r="K79" s="210"/>
      <c r="L79" s="210"/>
      <c r="M79" s="210" t="s">
        <v>129</v>
      </c>
      <c r="N79" s="210"/>
      <c r="O79" s="210" t="b">
        <v>0</v>
      </c>
      <c r="P79" s="210"/>
      <c r="Q79" s="210" t="b">
        <v>1</v>
      </c>
      <c r="R79" s="210" t="s">
        <v>3832</v>
      </c>
      <c r="S79" s="210" t="s">
        <v>109</v>
      </c>
      <c r="T79" s="210" t="s">
        <v>3771</v>
      </c>
      <c r="U79" s="210" t="s">
        <v>3833</v>
      </c>
      <c r="V79" s="210" t="s">
        <v>3778</v>
      </c>
      <c r="W79" s="210" t="s">
        <v>1091</v>
      </c>
      <c r="X79" s="210" t="str">
        <f>IFERROR(VLOOKUP(AF79,MeasureCost!$C$5:$C$420,1,FALSE),"")</f>
        <v/>
      </c>
      <c r="Y79" s="210" t="str">
        <f>IFERROR(VLOOKUP(AE79,MeasureCost!$C$5:$C$420,1,FALSE),"")</f>
        <v/>
      </c>
      <c r="Z79" s="210" t="s">
        <v>3847</v>
      </c>
      <c r="AA79" s="210"/>
      <c r="AB79" s="210"/>
      <c r="AC79" s="210"/>
      <c r="AD79" s="210" t="s">
        <v>1853</v>
      </c>
      <c r="AE79" s="210" t="s">
        <v>1853</v>
      </c>
      <c r="AF79" s="210" t="s">
        <v>2696</v>
      </c>
      <c r="AG79" s="210" t="s">
        <v>3775</v>
      </c>
      <c r="AH79" s="210" t="s">
        <v>3889</v>
      </c>
      <c r="AI79" s="210" t="b">
        <v>0</v>
      </c>
      <c r="AJ79" s="210" t="b">
        <v>0</v>
      </c>
      <c r="AK79" s="210" t="s">
        <v>3849</v>
      </c>
      <c r="AL79" s="210" t="s">
        <v>3779</v>
      </c>
      <c r="AM79" s="210" t="s">
        <v>3850</v>
      </c>
      <c r="AN79" s="210"/>
      <c r="AO79" s="210" t="s">
        <v>3838</v>
      </c>
      <c r="AP79" s="204">
        <v>41275</v>
      </c>
      <c r="AQ79" s="210"/>
      <c r="AR79" s="210" t="s">
        <v>3839</v>
      </c>
      <c r="AS79" s="210"/>
      <c r="AT79" s="210"/>
      <c r="AU79" s="210"/>
      <c r="AV79" s="210"/>
      <c r="AW79" s="210" t="s">
        <v>3786</v>
      </c>
      <c r="AX79" s="210"/>
      <c r="AY79" s="210" t="str">
        <f>IFERROR(VLOOKUP(X79,MeasureCost!$C$5:$V$420,20,FALSE),"")</f>
        <v/>
      </c>
      <c r="AZ79" s="210" t="str">
        <f>IFERROR(VLOOKUP(Y79,MeasureCost!$C$5:$V$420,20,FALSE),"")</f>
        <v/>
      </c>
      <c r="BA79" s="210"/>
      <c r="BB79" s="212" t="str">
        <f t="shared" si="3"/>
        <v/>
      </c>
      <c r="BC79" s="210"/>
      <c r="BD79" s="204" t="str">
        <f t="shared" si="4"/>
        <v/>
      </c>
      <c r="BE79" s="210" t="str">
        <f t="shared" si="5"/>
        <v/>
      </c>
      <c r="BF79" s="210" t="str">
        <f>IFERROR(VLOOKUP(BD79,LF_LmpBlst!$A$8:$V$736,6,FALSE),"")</f>
        <v/>
      </c>
      <c r="BG79" s="210" t="str">
        <f>IFERROR(VLOOKUP(BD79,LF_LmpBlst!$A$8:$V$736,7,FALSE),"")</f>
        <v/>
      </c>
      <c r="BH79" s="210"/>
      <c r="BI79" s="210" t="str">
        <f>IFERROR(VLOOKUP(BE79,LF_LmpBlst!$A$8:$V$736,6,FALSE),"")</f>
        <v/>
      </c>
      <c r="BJ79" s="210" t="str">
        <f>IFERROR(VLOOKUP(BE79,LF_LmpBlst!$A$8:$V$736,7,FALSE),"")</f>
        <v/>
      </c>
    </row>
    <row r="80" spans="1:62" s="114" customFormat="1">
      <c r="A80" s="229">
        <v>4446</v>
      </c>
      <c r="B80" s="210" t="s">
        <v>3942</v>
      </c>
      <c r="C80" s="210" t="s">
        <v>3826</v>
      </c>
      <c r="D80" s="210" t="s">
        <v>3845</v>
      </c>
      <c r="E80" s="210" t="s">
        <v>3846</v>
      </c>
      <c r="F80" s="204">
        <v>42069</v>
      </c>
      <c r="G80" s="210" t="s">
        <v>3829</v>
      </c>
      <c r="H80" s="210" t="s">
        <v>3776</v>
      </c>
      <c r="I80" s="210" t="s">
        <v>3830</v>
      </c>
      <c r="J80" s="210" t="s">
        <v>3831</v>
      </c>
      <c r="K80" s="210"/>
      <c r="L80" s="210"/>
      <c r="M80" s="210" t="s">
        <v>129</v>
      </c>
      <c r="N80" s="210"/>
      <c r="O80" s="210" t="b">
        <v>0</v>
      </c>
      <c r="P80" s="210"/>
      <c r="Q80" s="210" t="b">
        <v>1</v>
      </c>
      <c r="R80" s="210" t="s">
        <v>3832</v>
      </c>
      <c r="S80" s="210" t="s">
        <v>109</v>
      </c>
      <c r="T80" s="210" t="s">
        <v>3771</v>
      </c>
      <c r="U80" s="210" t="s">
        <v>3833</v>
      </c>
      <c r="V80" s="210" t="s">
        <v>3778</v>
      </c>
      <c r="W80" s="210" t="s">
        <v>1091</v>
      </c>
      <c r="X80" s="210" t="str">
        <f>IFERROR(VLOOKUP(AF80,MeasureCost!$C$5:$C$420,1,FALSE),"")</f>
        <v>LFLmpBlst-T5-46in-28w+El-PS-HLO(64w)</v>
      </c>
      <c r="Y80" s="210" t="str">
        <f>IFERROR(VLOOKUP(AE80,MeasureCost!$C$5:$C$420,1,FALSE),"")</f>
        <v>LFLmpBlst-T5-46in-28w+El-PS-HLO(64w)</v>
      </c>
      <c r="Z80" s="210" t="s">
        <v>3880</v>
      </c>
      <c r="AA80" s="210"/>
      <c r="AB80" s="210"/>
      <c r="AC80" s="210"/>
      <c r="AD80" s="210" t="s">
        <v>2028</v>
      </c>
      <c r="AE80" s="210" t="s">
        <v>2406</v>
      </c>
      <c r="AF80" s="210" t="s">
        <v>2406</v>
      </c>
      <c r="AG80" s="210" t="s">
        <v>3775</v>
      </c>
      <c r="AH80" s="210" t="s">
        <v>3848</v>
      </c>
      <c r="AI80" s="210" t="b">
        <v>0</v>
      </c>
      <c r="AJ80" s="210" t="b">
        <v>0</v>
      </c>
      <c r="AK80" s="210" t="s">
        <v>3849</v>
      </c>
      <c r="AL80" s="210" t="s">
        <v>3857</v>
      </c>
      <c r="AM80" s="210" t="s">
        <v>3850</v>
      </c>
      <c r="AN80" s="210"/>
      <c r="AO80" s="210" t="s">
        <v>3838</v>
      </c>
      <c r="AP80" s="204">
        <v>41275</v>
      </c>
      <c r="AQ80" s="210"/>
      <c r="AR80" s="210" t="s">
        <v>3839</v>
      </c>
      <c r="AS80" s="210"/>
      <c r="AT80" s="210"/>
      <c r="AU80" s="210"/>
      <c r="AV80" s="210"/>
      <c r="AW80" s="210" t="s">
        <v>3786</v>
      </c>
      <c r="AX80" s="210"/>
      <c r="AY80" s="210">
        <f>IFERROR(VLOOKUP(X80,MeasureCost!$C$5:$V$420,20,FALSE),"")</f>
        <v>59.33</v>
      </c>
      <c r="AZ80" s="210">
        <f>IFERROR(VLOOKUP(Y80,MeasureCost!$C$5:$V$420,20,FALSE),"")</f>
        <v>59.33</v>
      </c>
      <c r="BA80" s="210"/>
      <c r="BB80" s="212">
        <f t="shared" si="3"/>
        <v>0</v>
      </c>
      <c r="BC80" s="210"/>
      <c r="BD80" s="204" t="str">
        <f t="shared" si="4"/>
        <v>LFLmpBlst-T5-46in-28w+El-PS-HLO(64w)</v>
      </c>
      <c r="BE80" s="210" t="str">
        <f t="shared" si="5"/>
        <v>LFLmpBlst-T5-46in-28w+El-PS-HLO(64w)</v>
      </c>
      <c r="BF80" s="210">
        <f>IFERROR(VLOOKUP(BD80,LF_LmpBlst!$A$8:$V$736,6,FALSE),"")</f>
        <v>2</v>
      </c>
      <c r="BG80" s="210">
        <f>IFERROR(VLOOKUP(BD80,LF_LmpBlst!$A$8:$V$736,7,FALSE),"")</f>
        <v>1</v>
      </c>
      <c r="BH80" s="210"/>
      <c r="BI80" s="210">
        <f>IFERROR(VLOOKUP(BE80,LF_LmpBlst!$A$8:$V$736,6,FALSE),"")</f>
        <v>2</v>
      </c>
      <c r="BJ80" s="210">
        <f>IFERROR(VLOOKUP(BE80,LF_LmpBlst!$A$8:$V$736,7,FALSE),"")</f>
        <v>1</v>
      </c>
    </row>
    <row r="81" spans="1:62" s="114" customFormat="1">
      <c r="A81" s="229">
        <v>4462</v>
      </c>
      <c r="B81" s="210" t="s">
        <v>3943</v>
      </c>
      <c r="C81" s="210" t="s">
        <v>3826</v>
      </c>
      <c r="D81" s="210" t="s">
        <v>3845</v>
      </c>
      <c r="E81" s="210" t="s">
        <v>3846</v>
      </c>
      <c r="F81" s="204">
        <v>42069</v>
      </c>
      <c r="G81" s="210" t="s">
        <v>3829</v>
      </c>
      <c r="H81" s="210" t="s">
        <v>3776</v>
      </c>
      <c r="I81" s="210" t="s">
        <v>3830</v>
      </c>
      <c r="J81" s="210" t="s">
        <v>3831</v>
      </c>
      <c r="K81" s="210"/>
      <c r="L81" s="210"/>
      <c r="M81" s="210" t="s">
        <v>129</v>
      </c>
      <c r="N81" s="210"/>
      <c r="O81" s="210" t="b">
        <v>0</v>
      </c>
      <c r="P81" s="210"/>
      <c r="Q81" s="210" t="b">
        <v>1</v>
      </c>
      <c r="R81" s="210" t="s">
        <v>3832</v>
      </c>
      <c r="S81" s="210" t="s">
        <v>109</v>
      </c>
      <c r="T81" s="210" t="s">
        <v>3771</v>
      </c>
      <c r="U81" s="210" t="s">
        <v>3833</v>
      </c>
      <c r="V81" s="210" t="s">
        <v>3778</v>
      </c>
      <c r="W81" s="210" t="s">
        <v>1091</v>
      </c>
      <c r="X81" s="210" t="str">
        <f>IFERROR(VLOOKUP(AF81,MeasureCost!$C$5:$C$420,1,FALSE),"")</f>
        <v>LFLmpBlst-T5-46in-51w+El-IS-HLO(51w)</v>
      </c>
      <c r="Y81" s="210" t="str">
        <f>IFERROR(VLOOKUP(AE81,MeasureCost!$C$5:$C$420,1,FALSE),"")</f>
        <v>LFLmpBlst-T5-46in-54w+El-IS-HLO(54w)</v>
      </c>
      <c r="Z81" s="210" t="s">
        <v>3880</v>
      </c>
      <c r="AA81" s="210"/>
      <c r="AB81" s="210"/>
      <c r="AC81" s="210"/>
      <c r="AD81" s="210" t="s">
        <v>2460</v>
      </c>
      <c r="AE81" s="210" t="s">
        <v>2460</v>
      </c>
      <c r="AF81" s="210" t="s">
        <v>2444</v>
      </c>
      <c r="AG81" s="210" t="s">
        <v>3775</v>
      </c>
      <c r="AH81" s="210" t="s">
        <v>3848</v>
      </c>
      <c r="AI81" s="210" t="b">
        <v>0</v>
      </c>
      <c r="AJ81" s="210" t="b">
        <v>0</v>
      </c>
      <c r="AK81" s="210" t="s">
        <v>3849</v>
      </c>
      <c r="AL81" s="210" t="s">
        <v>3779</v>
      </c>
      <c r="AM81" s="210" t="s">
        <v>3880</v>
      </c>
      <c r="AN81" s="210"/>
      <c r="AO81" s="210" t="s">
        <v>3838</v>
      </c>
      <c r="AP81" s="204">
        <v>41275</v>
      </c>
      <c r="AQ81" s="210"/>
      <c r="AR81" s="210" t="s">
        <v>3839</v>
      </c>
      <c r="AS81" s="210"/>
      <c r="AT81" s="210"/>
      <c r="AU81" s="210"/>
      <c r="AV81" s="210"/>
      <c r="AW81" s="210" t="s">
        <v>3786</v>
      </c>
      <c r="AX81" s="210"/>
      <c r="AY81" s="210">
        <f>IFERROR(VLOOKUP(X81,MeasureCost!$C$5:$V$420,20,FALSE),"")</f>
        <v>29.68</v>
      </c>
      <c r="AZ81" s="210">
        <f>IFERROR(VLOOKUP(Y81,MeasureCost!$C$5:$V$420,20,FALSE),"")</f>
        <v>30.66</v>
      </c>
      <c r="BA81" s="210"/>
      <c r="BB81" s="212">
        <f t="shared" si="3"/>
        <v>-0.98000000000000043</v>
      </c>
      <c r="BC81" s="210"/>
      <c r="BD81" s="204" t="str">
        <f t="shared" si="4"/>
        <v>LFLmpBlst-T5-46in-51w+El-IS-HLO(51w)</v>
      </c>
      <c r="BE81" s="210" t="str">
        <f t="shared" si="5"/>
        <v>LFLmpBlst-T5-46in-54w+El-IS-HLO(54w)</v>
      </c>
      <c r="BF81" s="210">
        <f>IFERROR(VLOOKUP(BD81,LF_LmpBlst!$A$8:$V$736,6,FALSE),"")</f>
        <v>1</v>
      </c>
      <c r="BG81" s="210">
        <f>IFERROR(VLOOKUP(BD81,LF_LmpBlst!$A$8:$V$736,7,FALSE),"")</f>
        <v>1</v>
      </c>
      <c r="BH81" s="210"/>
      <c r="BI81" s="210">
        <f>IFERROR(VLOOKUP(BE81,LF_LmpBlst!$A$8:$V$736,6,FALSE),"")</f>
        <v>1</v>
      </c>
      <c r="BJ81" s="210">
        <f>IFERROR(VLOOKUP(BE81,LF_LmpBlst!$A$8:$V$736,7,FALSE),"")</f>
        <v>1</v>
      </c>
    </row>
    <row r="82" spans="1:62" s="114" customFormat="1">
      <c r="A82" s="229">
        <v>4464</v>
      </c>
      <c r="B82" s="210" t="s">
        <v>3944</v>
      </c>
      <c r="C82" s="210" t="s">
        <v>3826</v>
      </c>
      <c r="D82" s="210" t="s">
        <v>3845</v>
      </c>
      <c r="E82" s="210" t="s">
        <v>3846</v>
      </c>
      <c r="F82" s="204">
        <v>42069</v>
      </c>
      <c r="G82" s="210" t="s">
        <v>3829</v>
      </c>
      <c r="H82" s="210" t="s">
        <v>3776</v>
      </c>
      <c r="I82" s="210" t="s">
        <v>3830</v>
      </c>
      <c r="J82" s="210" t="s">
        <v>3831</v>
      </c>
      <c r="K82" s="210"/>
      <c r="L82" s="210"/>
      <c r="M82" s="210" t="s">
        <v>129</v>
      </c>
      <c r="N82" s="210"/>
      <c r="O82" s="210" t="b">
        <v>1</v>
      </c>
      <c r="P82" s="210"/>
      <c r="Q82" s="210" t="b">
        <v>1</v>
      </c>
      <c r="R82" s="210" t="s">
        <v>3832</v>
      </c>
      <c r="S82" s="210" t="s">
        <v>109</v>
      </c>
      <c r="T82" s="210" t="s">
        <v>3771</v>
      </c>
      <c r="U82" s="210" t="s">
        <v>3833</v>
      </c>
      <c r="V82" s="210" t="s">
        <v>3778</v>
      </c>
      <c r="W82" s="210" t="s">
        <v>1091</v>
      </c>
      <c r="X82" s="210" t="str">
        <f>IFERROR(VLOOKUP(AF82,MeasureCost!$C$5:$C$420,1,FALSE),"")</f>
        <v>LFLmpBlst-T5-46in-51w+El-IS-NLO(109w)</v>
      </c>
      <c r="Y82" s="210" t="str">
        <f>IFERROR(VLOOKUP(AE82,MeasureCost!$C$5:$C$420,1,FALSE),"")</f>
        <v>LFLmpBlst-T5-46in-54w+El-PS-NLO(116w)</v>
      </c>
      <c r="Z82" s="210" t="s">
        <v>3880</v>
      </c>
      <c r="AA82" s="210"/>
      <c r="AB82" s="210"/>
      <c r="AC82" s="210"/>
      <c r="AD82" s="210" t="s">
        <v>2464</v>
      </c>
      <c r="AE82" s="210" t="s">
        <v>2502</v>
      </c>
      <c r="AF82" s="210" t="s">
        <v>2446</v>
      </c>
      <c r="AG82" s="210" t="s">
        <v>3775</v>
      </c>
      <c r="AH82" s="210"/>
      <c r="AI82" s="210" t="b">
        <v>0</v>
      </c>
      <c r="AJ82" s="210" t="b">
        <v>0</v>
      </c>
      <c r="AK82" s="210" t="s">
        <v>3853</v>
      </c>
      <c r="AL82" s="210" t="s">
        <v>3841</v>
      </c>
      <c r="AM82" s="210" t="s">
        <v>3880</v>
      </c>
      <c r="AN82" s="210"/>
      <c r="AO82" s="210" t="s">
        <v>3838</v>
      </c>
      <c r="AP82" s="204">
        <v>41275</v>
      </c>
      <c r="AQ82" s="210"/>
      <c r="AR82" s="210" t="s">
        <v>3839</v>
      </c>
      <c r="AS82" s="210"/>
      <c r="AT82" s="210"/>
      <c r="AU82" s="210"/>
      <c r="AV82" s="210"/>
      <c r="AW82" s="210" t="s">
        <v>3786</v>
      </c>
      <c r="AX82" s="210"/>
      <c r="AY82" s="210">
        <f>IFERROR(VLOOKUP(X82,MeasureCost!$C$5:$V$420,20,FALSE),"")</f>
        <v>47.58</v>
      </c>
      <c r="AZ82" s="210">
        <f>IFERROR(VLOOKUP(Y82,MeasureCost!$C$5:$V$420,20,FALSE),"")</f>
        <v>66.739999999999995</v>
      </c>
      <c r="BA82" s="210"/>
      <c r="BB82" s="212">
        <f t="shared" si="3"/>
        <v>-19.159999999999997</v>
      </c>
      <c r="BC82" s="210"/>
      <c r="BD82" s="204" t="str">
        <f t="shared" si="4"/>
        <v>LFLmpBlst-T5-46in-51w+El-IS-NLO(109w)</v>
      </c>
      <c r="BE82" s="210" t="str">
        <f t="shared" si="5"/>
        <v>LFLmpBlst-T5-46in-54w+El-PS-NLO(116w)</v>
      </c>
      <c r="BF82" s="210">
        <f>IFERROR(VLOOKUP(BD82,LF_LmpBlst!$A$8:$V$736,6,FALSE),"")</f>
        <v>2</v>
      </c>
      <c r="BG82" s="210">
        <f>IFERROR(VLOOKUP(BD82,LF_LmpBlst!$A$8:$V$736,7,FALSE),"")</f>
        <v>1</v>
      </c>
      <c r="BH82" s="210"/>
      <c r="BI82" s="210">
        <f>IFERROR(VLOOKUP(BE82,LF_LmpBlst!$A$8:$V$736,6,FALSE),"")</f>
        <v>2</v>
      </c>
      <c r="BJ82" s="210">
        <f>IFERROR(VLOOKUP(BE82,LF_LmpBlst!$A$8:$V$736,7,FALSE),"")</f>
        <v>1</v>
      </c>
    </row>
    <row r="83" spans="1:62" s="114" customFormat="1">
      <c r="A83" s="229">
        <v>4439</v>
      </c>
      <c r="B83" s="210" t="s">
        <v>3945</v>
      </c>
      <c r="C83" s="210" t="s">
        <v>3826</v>
      </c>
      <c r="D83" s="210" t="s">
        <v>3845</v>
      </c>
      <c r="E83" s="210" t="s">
        <v>3846</v>
      </c>
      <c r="F83" s="204">
        <v>42069</v>
      </c>
      <c r="G83" s="210" t="s">
        <v>3829</v>
      </c>
      <c r="H83" s="210" t="s">
        <v>3776</v>
      </c>
      <c r="I83" s="210" t="s">
        <v>3830</v>
      </c>
      <c r="J83" s="210" t="s">
        <v>3831</v>
      </c>
      <c r="K83" s="210"/>
      <c r="L83" s="210"/>
      <c r="M83" s="210" t="s">
        <v>129</v>
      </c>
      <c r="N83" s="210"/>
      <c r="O83" s="210" t="b">
        <v>0</v>
      </c>
      <c r="P83" s="210"/>
      <c r="Q83" s="210" t="b">
        <v>1</v>
      </c>
      <c r="R83" s="210" t="s">
        <v>3832</v>
      </c>
      <c r="S83" s="210" t="s">
        <v>109</v>
      </c>
      <c r="T83" s="210" t="s">
        <v>3771</v>
      </c>
      <c r="U83" s="210" t="s">
        <v>3833</v>
      </c>
      <c r="V83" s="210" t="s">
        <v>3778</v>
      </c>
      <c r="W83" s="210" t="s">
        <v>1091</v>
      </c>
      <c r="X83" s="210" t="str">
        <f>IFERROR(VLOOKUP(AF83,MeasureCost!$C$5:$C$420,1,FALSE),"")</f>
        <v>LFLmpBlst-T5-34in-21w+El-IS-RLO(48w)</v>
      </c>
      <c r="Y83" s="210" t="str">
        <f>IFERROR(VLOOKUP(AE83,MeasureCost!$C$5:$C$420,1,FALSE),"")</f>
        <v/>
      </c>
      <c r="Z83" s="210" t="s">
        <v>3880</v>
      </c>
      <c r="AA83" s="210"/>
      <c r="AB83" s="210"/>
      <c r="AC83" s="210"/>
      <c r="AD83" s="210" t="s">
        <v>1853</v>
      </c>
      <c r="AE83" s="210" t="s">
        <v>1853</v>
      </c>
      <c r="AF83" s="210" t="s">
        <v>2355</v>
      </c>
      <c r="AG83" s="210" t="s">
        <v>3775</v>
      </c>
      <c r="AH83" s="210" t="s">
        <v>3848</v>
      </c>
      <c r="AI83" s="210" t="b">
        <v>0</v>
      </c>
      <c r="AJ83" s="210" t="b">
        <v>0</v>
      </c>
      <c r="AK83" s="210" t="s">
        <v>3849</v>
      </c>
      <c r="AL83" s="210" t="s">
        <v>3779</v>
      </c>
      <c r="AM83" s="210" t="s">
        <v>3850</v>
      </c>
      <c r="AN83" s="210"/>
      <c r="AO83" s="210" t="s">
        <v>3838</v>
      </c>
      <c r="AP83" s="204">
        <v>41275</v>
      </c>
      <c r="AQ83" s="210"/>
      <c r="AR83" s="210" t="s">
        <v>3839</v>
      </c>
      <c r="AS83" s="210"/>
      <c r="AT83" s="210"/>
      <c r="AU83" s="210"/>
      <c r="AV83" s="210"/>
      <c r="AW83" s="210" t="s">
        <v>3786</v>
      </c>
      <c r="AX83" s="210"/>
      <c r="AY83" s="210">
        <f>IFERROR(VLOOKUP(X83,MeasureCost!$C$5:$V$420,20,FALSE),"")</f>
        <v>39.119999999999997</v>
      </c>
      <c r="AZ83" s="210" t="str">
        <f>IFERROR(VLOOKUP(Y83,MeasureCost!$C$5:$V$420,20,FALSE),"")</f>
        <v/>
      </c>
      <c r="BA83" s="210"/>
      <c r="BB83" s="212" t="str">
        <f t="shared" si="3"/>
        <v/>
      </c>
      <c r="BC83" s="210"/>
      <c r="BD83" s="204" t="str">
        <f t="shared" si="4"/>
        <v/>
      </c>
      <c r="BE83" s="210" t="str">
        <f t="shared" si="5"/>
        <v/>
      </c>
      <c r="BF83" s="210" t="str">
        <f>IFERROR(VLOOKUP(BD83,LF_LmpBlst!$A$8:$V$736,6,FALSE),"")</f>
        <v/>
      </c>
      <c r="BG83" s="210" t="str">
        <f>IFERROR(VLOOKUP(BD83,LF_LmpBlst!$A$8:$V$736,7,FALSE),"")</f>
        <v/>
      </c>
      <c r="BH83" s="210"/>
      <c r="BI83" s="210" t="str">
        <f>IFERROR(VLOOKUP(BE83,LF_LmpBlst!$A$8:$V$736,6,FALSE),"")</f>
        <v/>
      </c>
      <c r="BJ83" s="210" t="str">
        <f>IFERROR(VLOOKUP(BE83,LF_LmpBlst!$A$8:$V$736,7,FALSE),"")</f>
        <v/>
      </c>
    </row>
    <row r="84" spans="1:62" s="114" customFormat="1">
      <c r="A84" s="229">
        <v>4466</v>
      </c>
      <c r="B84" s="210" t="s">
        <v>3946</v>
      </c>
      <c r="C84" s="210" t="s">
        <v>3826</v>
      </c>
      <c r="D84" s="210" t="s">
        <v>3845</v>
      </c>
      <c r="E84" s="210" t="s">
        <v>3846</v>
      </c>
      <c r="F84" s="204">
        <v>42069</v>
      </c>
      <c r="G84" s="210" t="s">
        <v>3829</v>
      </c>
      <c r="H84" s="210" t="s">
        <v>3776</v>
      </c>
      <c r="I84" s="210" t="s">
        <v>3830</v>
      </c>
      <c r="J84" s="210" t="s">
        <v>3831</v>
      </c>
      <c r="K84" s="210"/>
      <c r="L84" s="210"/>
      <c r="M84" s="210" t="s">
        <v>129</v>
      </c>
      <c r="N84" s="210"/>
      <c r="O84" s="210" t="b">
        <v>0</v>
      </c>
      <c r="P84" s="210"/>
      <c r="Q84" s="210" t="b">
        <v>1</v>
      </c>
      <c r="R84" s="210" t="s">
        <v>3832</v>
      </c>
      <c r="S84" s="210" t="s">
        <v>109</v>
      </c>
      <c r="T84" s="210" t="s">
        <v>3771</v>
      </c>
      <c r="U84" s="210" t="s">
        <v>3833</v>
      </c>
      <c r="V84" s="210" t="s">
        <v>3778</v>
      </c>
      <c r="W84" s="210" t="s">
        <v>1091</v>
      </c>
      <c r="X84" s="210" t="str">
        <f>IFERROR(VLOOKUP(AF84,MeasureCost!$C$5:$C$420,1,FALSE),"")</f>
        <v>LFLmpBlst-T5-46in-51w+El-IS-NLO(218w)</v>
      </c>
      <c r="Y84" s="210" t="str">
        <f>IFERROR(VLOOKUP(AE84,MeasureCost!$C$5:$C$420,1,FALSE),"")</f>
        <v>LFLmpBlst-T5-46in-54w+El-PS-HLO-1(234w)</v>
      </c>
      <c r="Z84" s="210" t="s">
        <v>3880</v>
      </c>
      <c r="AA84" s="210"/>
      <c r="AB84" s="210"/>
      <c r="AC84" s="210"/>
      <c r="AD84" s="210" t="s">
        <v>2473</v>
      </c>
      <c r="AE84" s="210" t="s">
        <v>2473</v>
      </c>
      <c r="AF84" s="210" t="s">
        <v>2450</v>
      </c>
      <c r="AG84" s="210" t="s">
        <v>3775</v>
      </c>
      <c r="AH84" s="210" t="s">
        <v>3848</v>
      </c>
      <c r="AI84" s="210" t="b">
        <v>0</v>
      </c>
      <c r="AJ84" s="210" t="b">
        <v>0</v>
      </c>
      <c r="AK84" s="210" t="s">
        <v>3849</v>
      </c>
      <c r="AL84" s="210" t="s">
        <v>3779</v>
      </c>
      <c r="AM84" s="210" t="s">
        <v>3880</v>
      </c>
      <c r="AN84" s="210"/>
      <c r="AO84" s="210" t="s">
        <v>3838</v>
      </c>
      <c r="AP84" s="204">
        <v>41275</v>
      </c>
      <c r="AQ84" s="210"/>
      <c r="AR84" s="210" t="s">
        <v>3839</v>
      </c>
      <c r="AS84" s="210"/>
      <c r="AT84" s="210"/>
      <c r="AU84" s="210"/>
      <c r="AV84" s="210"/>
      <c r="AW84" s="210" t="s">
        <v>3786</v>
      </c>
      <c r="AX84" s="210"/>
      <c r="AY84" s="210">
        <f>IFERROR(VLOOKUP(X84,MeasureCost!$C$5:$V$420,20,FALSE),"")</f>
        <v>95.16</v>
      </c>
      <c r="AZ84" s="210">
        <f>IFERROR(VLOOKUP(Y84,MeasureCost!$C$5:$V$420,20,FALSE),"")</f>
        <v>104.51</v>
      </c>
      <c r="BA84" s="210"/>
      <c r="BB84" s="212">
        <f t="shared" si="3"/>
        <v>-9.3500000000000085</v>
      </c>
      <c r="BC84" s="210"/>
      <c r="BD84" s="204" t="str">
        <f t="shared" si="4"/>
        <v>LFLmpBlst-T5-46in-51w+El-IS-NLO(218w)</v>
      </c>
      <c r="BE84" s="210" t="str">
        <f t="shared" si="5"/>
        <v>LFLmpBlst-T5-46in-54w+El-PS-HLO-1(234w)</v>
      </c>
      <c r="BF84" s="210">
        <f>IFERROR(VLOOKUP(BD84,LF_LmpBlst!$A$8:$V$736,6,FALSE),"")</f>
        <v>4</v>
      </c>
      <c r="BG84" s="210">
        <f>IFERROR(VLOOKUP(BD84,LF_LmpBlst!$A$8:$V$736,7,FALSE),"")</f>
        <v>2</v>
      </c>
      <c r="BH84" s="210"/>
      <c r="BI84" s="210">
        <f>IFERROR(VLOOKUP(BE84,LF_LmpBlst!$A$8:$V$736,6,FALSE),"")</f>
        <v>4</v>
      </c>
      <c r="BJ84" s="210">
        <f>IFERROR(VLOOKUP(BE84,LF_LmpBlst!$A$8:$V$736,7,FALSE),"")</f>
        <v>1</v>
      </c>
    </row>
    <row r="85" spans="1:62" s="114" customFormat="1">
      <c r="A85" s="229">
        <v>4478</v>
      </c>
      <c r="B85" s="210" t="s">
        <v>3947</v>
      </c>
      <c r="C85" s="210" t="s">
        <v>3826</v>
      </c>
      <c r="D85" s="210" t="s">
        <v>3845</v>
      </c>
      <c r="E85" s="210" t="s">
        <v>3846</v>
      </c>
      <c r="F85" s="204">
        <v>42069</v>
      </c>
      <c r="G85" s="210" t="s">
        <v>3829</v>
      </c>
      <c r="H85" s="210" t="s">
        <v>3776</v>
      </c>
      <c r="I85" s="210" t="s">
        <v>3830</v>
      </c>
      <c r="J85" s="210" t="s">
        <v>3831</v>
      </c>
      <c r="K85" s="210"/>
      <c r="L85" s="210"/>
      <c r="M85" s="210" t="s">
        <v>129</v>
      </c>
      <c r="N85" s="210"/>
      <c r="O85" s="210" t="b">
        <v>0</v>
      </c>
      <c r="P85" s="210"/>
      <c r="Q85" s="210" t="b">
        <v>1</v>
      </c>
      <c r="R85" s="210" t="s">
        <v>3832</v>
      </c>
      <c r="S85" s="210" t="s">
        <v>109</v>
      </c>
      <c r="T85" s="210" t="s">
        <v>3771</v>
      </c>
      <c r="U85" s="210" t="s">
        <v>3833</v>
      </c>
      <c r="V85" s="210" t="s">
        <v>3778</v>
      </c>
      <c r="W85" s="210" t="s">
        <v>1091</v>
      </c>
      <c r="X85" s="210" t="str">
        <f>IFERROR(VLOOKUP(AF85,MeasureCost!$C$5:$C$420,1,FALSE),"")</f>
        <v/>
      </c>
      <c r="Y85" s="210" t="str">
        <f>IFERROR(VLOOKUP(AE85,MeasureCost!$C$5:$C$420,1,FALSE),"")</f>
        <v/>
      </c>
      <c r="Z85" s="210" t="s">
        <v>3847</v>
      </c>
      <c r="AA85" s="210"/>
      <c r="AB85" s="210"/>
      <c r="AC85" s="210"/>
      <c r="AD85" s="210" t="s">
        <v>3723</v>
      </c>
      <c r="AE85" s="210" t="s">
        <v>3723</v>
      </c>
      <c r="AF85" s="210" t="s">
        <v>2553</v>
      </c>
      <c r="AG85" s="210" t="s">
        <v>3775</v>
      </c>
      <c r="AH85" s="210" t="s">
        <v>3884</v>
      </c>
      <c r="AI85" s="210" t="b">
        <v>0</v>
      </c>
      <c r="AJ85" s="210" t="b">
        <v>0</v>
      </c>
      <c r="AK85" s="210" t="s">
        <v>3849</v>
      </c>
      <c r="AL85" s="210" t="s">
        <v>3779</v>
      </c>
      <c r="AM85" s="210" t="s">
        <v>3847</v>
      </c>
      <c r="AN85" s="210"/>
      <c r="AO85" s="210" t="s">
        <v>3838</v>
      </c>
      <c r="AP85" s="204">
        <v>41275</v>
      </c>
      <c r="AQ85" s="210"/>
      <c r="AR85" s="210" t="s">
        <v>3839</v>
      </c>
      <c r="AS85" s="210"/>
      <c r="AT85" s="210"/>
      <c r="AU85" s="210"/>
      <c r="AV85" s="210"/>
      <c r="AW85" s="210" t="s">
        <v>3786</v>
      </c>
      <c r="AX85" s="210"/>
      <c r="AY85" s="210" t="str">
        <f>IFERROR(VLOOKUP(X85,MeasureCost!$C$5:$V$420,20,FALSE),"")</f>
        <v/>
      </c>
      <c r="AZ85" s="210" t="str">
        <f>IFERROR(VLOOKUP(Y85,MeasureCost!$C$5:$V$420,20,FALSE),"")</f>
        <v/>
      </c>
      <c r="BA85" s="210"/>
      <c r="BB85" s="212" t="str">
        <f t="shared" si="3"/>
        <v/>
      </c>
      <c r="BC85" s="210"/>
      <c r="BD85" s="204" t="str">
        <f t="shared" si="4"/>
        <v/>
      </c>
      <c r="BE85" s="210" t="str">
        <f t="shared" si="5"/>
        <v/>
      </c>
      <c r="BF85" s="210" t="str">
        <f>IFERROR(VLOOKUP(BD85,LF_LmpBlst!$A$8:$V$736,6,FALSE),"")</f>
        <v/>
      </c>
      <c r="BG85" s="210" t="str">
        <f>IFERROR(VLOOKUP(BD85,LF_LmpBlst!$A$8:$V$736,7,FALSE),"")</f>
        <v/>
      </c>
      <c r="BH85" s="210"/>
      <c r="BI85" s="210" t="str">
        <f>IFERROR(VLOOKUP(BE85,LF_LmpBlst!$A$8:$V$736,6,FALSE),"")</f>
        <v/>
      </c>
      <c r="BJ85" s="210" t="str">
        <f>IFERROR(VLOOKUP(BE85,LF_LmpBlst!$A$8:$V$736,7,FALSE),"")</f>
        <v/>
      </c>
    </row>
    <row r="86" spans="1:62" s="114" customFormat="1">
      <c r="A86" s="229">
        <v>4520</v>
      </c>
      <c r="B86" s="210" t="s">
        <v>3948</v>
      </c>
      <c r="C86" s="210" t="s">
        <v>3826</v>
      </c>
      <c r="D86" s="210" t="s">
        <v>3845</v>
      </c>
      <c r="E86" s="210" t="s">
        <v>3846</v>
      </c>
      <c r="F86" s="204">
        <v>42069</v>
      </c>
      <c r="G86" s="210" t="s">
        <v>3829</v>
      </c>
      <c r="H86" s="210" t="s">
        <v>3776</v>
      </c>
      <c r="I86" s="210" t="s">
        <v>3830</v>
      </c>
      <c r="J86" s="210" t="s">
        <v>3831</v>
      </c>
      <c r="K86" s="210"/>
      <c r="L86" s="210"/>
      <c r="M86" s="210" t="s">
        <v>129</v>
      </c>
      <c r="N86" s="210"/>
      <c r="O86" s="210" t="b">
        <v>1</v>
      </c>
      <c r="P86" s="210"/>
      <c r="Q86" s="210" t="b">
        <v>1</v>
      </c>
      <c r="R86" s="210" t="s">
        <v>3832</v>
      </c>
      <c r="S86" s="210" t="s">
        <v>109</v>
      </c>
      <c r="T86" s="210" t="s">
        <v>3771</v>
      </c>
      <c r="U86" s="210" t="s">
        <v>3833</v>
      </c>
      <c r="V86" s="210" t="s">
        <v>3778</v>
      </c>
      <c r="W86" s="210" t="s">
        <v>1091</v>
      </c>
      <c r="X86" s="210" t="str">
        <f>IFERROR(VLOOKUP(AF86,MeasureCost!$C$5:$C$420,1,FALSE),"")</f>
        <v>LFLmpBlst-T8-48in-25w+El-IS-RLO(38w)</v>
      </c>
      <c r="Y86" s="210" t="str">
        <f>IFERROR(VLOOKUP(AE86,MeasureCost!$C$5:$C$420,1,FALSE),"")</f>
        <v>LFLmpBlst-T8-48in-32w-2g+El-IS-NLO(59w)</v>
      </c>
      <c r="Z86" s="210" t="s">
        <v>3847</v>
      </c>
      <c r="AA86" s="210"/>
      <c r="AB86" s="210"/>
      <c r="AC86" s="210"/>
      <c r="AD86" s="210" t="s">
        <v>2028</v>
      </c>
      <c r="AE86" s="210" t="s">
        <v>3290</v>
      </c>
      <c r="AF86" s="210" t="s">
        <v>2808</v>
      </c>
      <c r="AG86" s="210" t="s">
        <v>3775</v>
      </c>
      <c r="AH86" s="210"/>
      <c r="AI86" s="210" t="b">
        <v>0</v>
      </c>
      <c r="AJ86" s="210" t="b">
        <v>0</v>
      </c>
      <c r="AK86" s="210" t="s">
        <v>3853</v>
      </c>
      <c r="AL86" s="210" t="s">
        <v>3841</v>
      </c>
      <c r="AM86" s="210" t="s">
        <v>3850</v>
      </c>
      <c r="AN86" s="210"/>
      <c r="AO86" s="210" t="s">
        <v>3838</v>
      </c>
      <c r="AP86" s="204">
        <v>41275</v>
      </c>
      <c r="AQ86" s="210"/>
      <c r="AR86" s="210" t="s">
        <v>3839</v>
      </c>
      <c r="AS86" s="210"/>
      <c r="AT86" s="210"/>
      <c r="AU86" s="210"/>
      <c r="AV86" s="210"/>
      <c r="AW86" s="210" t="s">
        <v>3786</v>
      </c>
      <c r="AX86" s="210"/>
      <c r="AY86" s="210">
        <f>IFERROR(VLOOKUP(X86,MeasureCost!$C$5:$V$420,20,FALSE),"")</f>
        <v>35.950000000000003</v>
      </c>
      <c r="AZ86" s="210">
        <f>IFERROR(VLOOKUP(Y86,MeasureCost!$C$5:$V$420,20,FALSE),"")</f>
        <v>29.42</v>
      </c>
      <c r="BA86" s="210"/>
      <c r="BB86" s="212">
        <f t="shared" si="3"/>
        <v>6.5300000000000011</v>
      </c>
      <c r="BC86" s="210"/>
      <c r="BD86" s="204" t="str">
        <f t="shared" si="4"/>
        <v>LFLmpBlst-T8-48in-25w+El-IS-RLO(38w)</v>
      </c>
      <c r="BE86" s="210" t="str">
        <f t="shared" si="5"/>
        <v>LFLmpBlst-T8-48in-32w-2g+El-IS-NLO(59w)</v>
      </c>
      <c r="BF86" s="210">
        <f>IFERROR(VLOOKUP(BD86,LF_LmpBlst!$A$8:$V$736,6,FALSE),"")</f>
        <v>2</v>
      </c>
      <c r="BG86" s="210">
        <f>IFERROR(VLOOKUP(BD86,LF_LmpBlst!$A$8:$V$736,7,FALSE),"")</f>
        <v>1</v>
      </c>
      <c r="BH86" s="210"/>
      <c r="BI86" s="210">
        <f>IFERROR(VLOOKUP(BE86,LF_LmpBlst!$A$8:$V$736,6,FALSE),"")</f>
        <v>2</v>
      </c>
      <c r="BJ86" s="210">
        <f>IFERROR(VLOOKUP(BE86,LF_LmpBlst!$A$8:$V$736,7,FALSE),"")</f>
        <v>1</v>
      </c>
    </row>
    <row r="87" spans="1:62" s="114" customFormat="1">
      <c r="A87" s="229">
        <v>4440</v>
      </c>
      <c r="B87" s="210" t="s">
        <v>3949</v>
      </c>
      <c r="C87" s="210" t="s">
        <v>3826</v>
      </c>
      <c r="D87" s="210" t="s">
        <v>3845</v>
      </c>
      <c r="E87" s="210" t="s">
        <v>3846</v>
      </c>
      <c r="F87" s="204">
        <v>42069</v>
      </c>
      <c r="G87" s="210" t="s">
        <v>3829</v>
      </c>
      <c r="H87" s="210" t="s">
        <v>3776</v>
      </c>
      <c r="I87" s="210" t="s">
        <v>3830</v>
      </c>
      <c r="J87" s="210" t="s">
        <v>3831</v>
      </c>
      <c r="K87" s="210"/>
      <c r="L87" s="210"/>
      <c r="M87" s="210" t="s">
        <v>129</v>
      </c>
      <c r="N87" s="210"/>
      <c r="O87" s="210" t="b">
        <v>1</v>
      </c>
      <c r="P87" s="210"/>
      <c r="Q87" s="210" t="b">
        <v>1</v>
      </c>
      <c r="R87" s="210" t="s">
        <v>3832</v>
      </c>
      <c r="S87" s="210" t="s">
        <v>109</v>
      </c>
      <c r="T87" s="210" t="s">
        <v>3771</v>
      </c>
      <c r="U87" s="210" t="s">
        <v>3833</v>
      </c>
      <c r="V87" s="210" t="s">
        <v>3778</v>
      </c>
      <c r="W87" s="210" t="s">
        <v>1091</v>
      </c>
      <c r="X87" s="210" t="str">
        <f>IFERROR(VLOOKUP(AF87,MeasureCost!$C$5:$C$420,1,FALSE),"")</f>
        <v>LFLmpBlst-T5-46in-28w+El-IS-NLO(54w)</v>
      </c>
      <c r="Y87" s="210" t="str">
        <f>IFERROR(VLOOKUP(AE87,MeasureCost!$C$5:$C$420,1,FALSE),"")</f>
        <v>LFLmpBlst-T5-46in-28w+El-IS-NLO(54w)</v>
      </c>
      <c r="Z87" s="210" t="s">
        <v>3880</v>
      </c>
      <c r="AA87" s="210"/>
      <c r="AB87" s="210"/>
      <c r="AC87" s="210"/>
      <c r="AD87" s="210" t="s">
        <v>2230</v>
      </c>
      <c r="AE87" s="210" t="s">
        <v>2389</v>
      </c>
      <c r="AF87" s="210" t="s">
        <v>2389</v>
      </c>
      <c r="AG87" s="210" t="s">
        <v>3775</v>
      </c>
      <c r="AH87" s="210"/>
      <c r="AI87" s="210" t="b">
        <v>0</v>
      </c>
      <c r="AJ87" s="210" t="b">
        <v>0</v>
      </c>
      <c r="AK87" s="210" t="s">
        <v>3853</v>
      </c>
      <c r="AL87" s="210" t="s">
        <v>3857</v>
      </c>
      <c r="AM87" s="210" t="s">
        <v>3850</v>
      </c>
      <c r="AN87" s="210"/>
      <c r="AO87" s="210" t="s">
        <v>3838</v>
      </c>
      <c r="AP87" s="204">
        <v>41275</v>
      </c>
      <c r="AQ87" s="210"/>
      <c r="AR87" s="210" t="s">
        <v>3839</v>
      </c>
      <c r="AS87" s="210"/>
      <c r="AT87" s="210"/>
      <c r="AU87" s="210"/>
      <c r="AV87" s="210"/>
      <c r="AW87" s="210" t="s">
        <v>3786</v>
      </c>
      <c r="AX87" s="210"/>
      <c r="AY87" s="210">
        <f>IFERROR(VLOOKUP(X87,MeasureCost!$C$5:$V$420,20,FALSE),"")</f>
        <v>84.27</v>
      </c>
      <c r="AZ87" s="210">
        <f>IFERROR(VLOOKUP(Y87,MeasureCost!$C$5:$V$420,20,FALSE),"")</f>
        <v>84.27</v>
      </c>
      <c r="BA87" s="210"/>
      <c r="BB87" s="212">
        <f t="shared" si="3"/>
        <v>0</v>
      </c>
      <c r="BC87" s="210"/>
      <c r="BD87" s="204" t="str">
        <f t="shared" si="4"/>
        <v>LFLmpBlst-T5-46in-28w+El-IS-NLO(54w)</v>
      </c>
      <c r="BE87" s="210" t="str">
        <f t="shared" si="5"/>
        <v>LFLmpBlst-T5-46in-28w+El-IS-NLO(54w)</v>
      </c>
      <c r="BF87" s="210">
        <f>IFERROR(VLOOKUP(BD87,LF_LmpBlst!$A$8:$V$736,6,FALSE),"")</f>
        <v>4</v>
      </c>
      <c r="BG87" s="210">
        <f>IFERROR(VLOOKUP(BD87,LF_LmpBlst!$A$8:$V$736,7,FALSE),"")</f>
        <v>2</v>
      </c>
      <c r="BH87" s="210"/>
      <c r="BI87" s="210">
        <f>IFERROR(VLOOKUP(BE87,LF_LmpBlst!$A$8:$V$736,6,FALSE),"")</f>
        <v>4</v>
      </c>
      <c r="BJ87" s="210">
        <f>IFERROR(VLOOKUP(BE87,LF_LmpBlst!$A$8:$V$736,7,FALSE),"")</f>
        <v>2</v>
      </c>
    </row>
    <row r="88" spans="1:62" s="114" customFormat="1">
      <c r="A88" s="229">
        <v>4442</v>
      </c>
      <c r="B88" s="210" t="s">
        <v>3950</v>
      </c>
      <c r="C88" s="210" t="s">
        <v>3826</v>
      </c>
      <c r="D88" s="210" t="s">
        <v>3845</v>
      </c>
      <c r="E88" s="210" t="s">
        <v>3846</v>
      </c>
      <c r="F88" s="204">
        <v>42069</v>
      </c>
      <c r="G88" s="210" t="s">
        <v>3829</v>
      </c>
      <c r="H88" s="210" t="s">
        <v>3776</v>
      </c>
      <c r="I88" s="210" t="s">
        <v>3830</v>
      </c>
      <c r="J88" s="210" t="s">
        <v>3831</v>
      </c>
      <c r="K88" s="210"/>
      <c r="L88" s="210"/>
      <c r="M88" s="210" t="s">
        <v>129</v>
      </c>
      <c r="N88" s="210"/>
      <c r="O88" s="210" t="b">
        <v>1</v>
      </c>
      <c r="P88" s="210"/>
      <c r="Q88" s="210" t="b">
        <v>1</v>
      </c>
      <c r="R88" s="210" t="s">
        <v>3832</v>
      </c>
      <c r="S88" s="210" t="s">
        <v>109</v>
      </c>
      <c r="T88" s="210" t="s">
        <v>3771</v>
      </c>
      <c r="U88" s="210" t="s">
        <v>3833</v>
      </c>
      <c r="V88" s="210" t="s">
        <v>3778</v>
      </c>
      <c r="W88" s="210" t="s">
        <v>1091</v>
      </c>
      <c r="X88" s="210" t="str">
        <f>IFERROR(VLOOKUP(AF88,MeasureCost!$C$5:$C$420,1,FALSE),"")</f>
        <v>LFLmpBlst-T5-46in-28w+El-IS-NLO-Dim(72w)</v>
      </c>
      <c r="Y88" s="210" t="str">
        <f>IFERROR(VLOOKUP(AE88,MeasureCost!$C$5:$C$420,1,FALSE),"")</f>
        <v>LFLmpBlst-T5-46in-28w+El-IS-NLO-Dim(72w)</v>
      </c>
      <c r="Z88" s="210" t="s">
        <v>3880</v>
      </c>
      <c r="AA88" s="210"/>
      <c r="AB88" s="210"/>
      <c r="AC88" s="210"/>
      <c r="AD88" s="210" t="s">
        <v>2011</v>
      </c>
      <c r="AE88" s="210" t="s">
        <v>2387</v>
      </c>
      <c r="AF88" s="210" t="s">
        <v>2387</v>
      </c>
      <c r="AG88" s="210" t="s">
        <v>3775</v>
      </c>
      <c r="AH88" s="210"/>
      <c r="AI88" s="210" t="b">
        <v>0</v>
      </c>
      <c r="AJ88" s="210" t="b">
        <v>0</v>
      </c>
      <c r="AK88" s="210" t="s">
        <v>3853</v>
      </c>
      <c r="AL88" s="210" t="s">
        <v>3857</v>
      </c>
      <c r="AM88" s="210" t="s">
        <v>3850</v>
      </c>
      <c r="AN88" s="210"/>
      <c r="AO88" s="210" t="s">
        <v>3838</v>
      </c>
      <c r="AP88" s="204">
        <v>41275</v>
      </c>
      <c r="AQ88" s="210"/>
      <c r="AR88" s="210" t="s">
        <v>3839</v>
      </c>
      <c r="AS88" s="210"/>
      <c r="AT88" s="210"/>
      <c r="AU88" s="210"/>
      <c r="AV88" s="210"/>
      <c r="AW88" s="210" t="s">
        <v>3786</v>
      </c>
      <c r="AX88" s="210"/>
      <c r="AY88" s="210">
        <f>IFERROR(VLOOKUP(X88,MeasureCost!$C$5:$V$420,20,FALSE),"")</f>
        <v>73.73</v>
      </c>
      <c r="AZ88" s="210">
        <f>IFERROR(VLOOKUP(Y88,MeasureCost!$C$5:$V$420,20,FALSE),"")</f>
        <v>73.73</v>
      </c>
      <c r="BA88" s="210"/>
      <c r="BB88" s="212">
        <f t="shared" si="3"/>
        <v>0</v>
      </c>
      <c r="BC88" s="210"/>
      <c r="BD88" s="204" t="str">
        <f t="shared" si="4"/>
        <v>LFLmpBlst-T5-46in-28w+El-IS-NLO-Dim(72w)</v>
      </c>
      <c r="BE88" s="210" t="str">
        <f t="shared" si="5"/>
        <v>LFLmpBlst-T5-46in-28w+El-IS-NLO-Dim(72w)</v>
      </c>
      <c r="BF88" s="210">
        <f>IFERROR(VLOOKUP(BD88,LF_LmpBlst!$A$8:$V$736,6,FALSE),"")</f>
        <v>2</v>
      </c>
      <c r="BG88" s="210">
        <f>IFERROR(VLOOKUP(BD88,LF_LmpBlst!$A$8:$V$736,7,FALSE),"")</f>
        <v>1</v>
      </c>
      <c r="BH88" s="210"/>
      <c r="BI88" s="210">
        <f>IFERROR(VLOOKUP(BE88,LF_LmpBlst!$A$8:$V$736,6,FALSE),"")</f>
        <v>2</v>
      </c>
      <c r="BJ88" s="210">
        <f>IFERROR(VLOOKUP(BE88,LF_LmpBlst!$A$8:$V$736,7,FALSE),"")</f>
        <v>1</v>
      </c>
    </row>
    <row r="89" spans="1:62" s="114" customFormat="1">
      <c r="A89" s="229">
        <v>4548</v>
      </c>
      <c r="B89" s="210" t="s">
        <v>3951</v>
      </c>
      <c r="C89" s="210" t="s">
        <v>3826</v>
      </c>
      <c r="D89" s="210" t="s">
        <v>3845</v>
      </c>
      <c r="E89" s="210" t="s">
        <v>3846</v>
      </c>
      <c r="F89" s="204">
        <v>42069</v>
      </c>
      <c r="G89" s="210" t="s">
        <v>3829</v>
      </c>
      <c r="H89" s="210" t="s">
        <v>3776</v>
      </c>
      <c r="I89" s="210" t="s">
        <v>3830</v>
      </c>
      <c r="J89" s="210" t="s">
        <v>3831</v>
      </c>
      <c r="K89" s="210"/>
      <c r="L89" s="210"/>
      <c r="M89" s="210" t="s">
        <v>129</v>
      </c>
      <c r="N89" s="210"/>
      <c r="O89" s="210" t="b">
        <v>0</v>
      </c>
      <c r="P89" s="210"/>
      <c r="Q89" s="210" t="b">
        <v>1</v>
      </c>
      <c r="R89" s="210" t="s">
        <v>3832</v>
      </c>
      <c r="S89" s="210" t="s">
        <v>109</v>
      </c>
      <c r="T89" s="210" t="s">
        <v>3771</v>
      </c>
      <c r="U89" s="210" t="s">
        <v>3833</v>
      </c>
      <c r="V89" s="210" t="s">
        <v>3778</v>
      </c>
      <c r="W89" s="210" t="s">
        <v>1091</v>
      </c>
      <c r="X89" s="210" t="str">
        <f>IFERROR(VLOOKUP(AF89,MeasureCost!$C$5:$C$420,1,FALSE),"")</f>
        <v>LFLmpBlst-T8-48in-28w+El-IS-NLO(53w)</v>
      </c>
      <c r="Y89" s="210" t="str">
        <f>IFERROR(VLOOKUP(AE89,MeasureCost!$C$5:$C$420,1,FALSE),"")</f>
        <v>LFLmpBlst-T8-48in-32w-1g+El-IS-NLO(59w)</v>
      </c>
      <c r="Z89" s="210" t="s">
        <v>3847</v>
      </c>
      <c r="AA89" s="210"/>
      <c r="AB89" s="210"/>
      <c r="AC89" s="210"/>
      <c r="AD89" s="210" t="s">
        <v>3072</v>
      </c>
      <c r="AE89" s="210" t="s">
        <v>3072</v>
      </c>
      <c r="AF89" s="210" t="s">
        <v>2877</v>
      </c>
      <c r="AG89" s="210" t="s">
        <v>3775</v>
      </c>
      <c r="AH89" s="210" t="s">
        <v>3848</v>
      </c>
      <c r="AI89" s="210" t="b">
        <v>0</v>
      </c>
      <c r="AJ89" s="210" t="b">
        <v>0</v>
      </c>
      <c r="AK89" s="210" t="s">
        <v>3849</v>
      </c>
      <c r="AL89" s="210" t="s">
        <v>3779</v>
      </c>
      <c r="AM89" s="210" t="s">
        <v>3847</v>
      </c>
      <c r="AN89" s="210"/>
      <c r="AO89" s="210" t="s">
        <v>3838</v>
      </c>
      <c r="AP89" s="204">
        <v>41275</v>
      </c>
      <c r="AQ89" s="210"/>
      <c r="AR89" s="210" t="s">
        <v>3839</v>
      </c>
      <c r="AS89" s="210"/>
      <c r="AT89" s="210"/>
      <c r="AU89" s="210"/>
      <c r="AV89" s="210"/>
      <c r="AW89" s="210" t="s">
        <v>3786</v>
      </c>
      <c r="AX89" s="210"/>
      <c r="AY89" s="210">
        <f>IFERROR(VLOOKUP(X89,MeasureCost!$C$5:$V$420,20,FALSE),"")</f>
        <v>33.54</v>
      </c>
      <c r="AZ89" s="210">
        <f>IFERROR(VLOOKUP(Y89,MeasureCost!$C$5:$V$420,20,FALSE),"")</f>
        <v>27.38</v>
      </c>
      <c r="BA89" s="210"/>
      <c r="BB89" s="212">
        <f t="shared" si="3"/>
        <v>6.16</v>
      </c>
      <c r="BC89" s="210"/>
      <c r="BD89" s="204" t="str">
        <f t="shared" si="4"/>
        <v>LFLmpBlst-T8-48in-28w+El-IS-NLO(53w)</v>
      </c>
      <c r="BE89" s="210" t="str">
        <f t="shared" si="5"/>
        <v>LFLmpBlst-T8-48in-32w-1g+El-IS-NLO(59w)</v>
      </c>
      <c r="BF89" s="210">
        <f>IFERROR(VLOOKUP(BD89,LF_LmpBlst!$A$8:$V$736,6,FALSE),"")</f>
        <v>2</v>
      </c>
      <c r="BG89" s="210">
        <f>IFERROR(VLOOKUP(BD89,LF_LmpBlst!$A$8:$V$736,7,FALSE),"")</f>
        <v>1</v>
      </c>
      <c r="BH89" s="210"/>
      <c r="BI89" s="210">
        <f>IFERROR(VLOOKUP(BE89,LF_LmpBlst!$A$8:$V$736,6,FALSE),"")</f>
        <v>2</v>
      </c>
      <c r="BJ89" s="210">
        <f>IFERROR(VLOOKUP(BE89,LF_LmpBlst!$A$8:$V$736,7,FALSE),"")</f>
        <v>1</v>
      </c>
    </row>
    <row r="90" spans="1:62" s="114" customFormat="1">
      <c r="A90" s="229">
        <v>4564</v>
      </c>
      <c r="B90" s="210" t="s">
        <v>3952</v>
      </c>
      <c r="C90" s="210" t="s">
        <v>3826</v>
      </c>
      <c r="D90" s="210" t="s">
        <v>3845</v>
      </c>
      <c r="E90" s="210" t="s">
        <v>3846</v>
      </c>
      <c r="F90" s="204">
        <v>42069</v>
      </c>
      <c r="G90" s="210" t="s">
        <v>3829</v>
      </c>
      <c r="H90" s="210" t="s">
        <v>3776</v>
      </c>
      <c r="I90" s="210" t="s">
        <v>3830</v>
      </c>
      <c r="J90" s="210" t="s">
        <v>3831</v>
      </c>
      <c r="K90" s="210"/>
      <c r="L90" s="210"/>
      <c r="M90" s="210" t="s">
        <v>129</v>
      </c>
      <c r="N90" s="210"/>
      <c r="O90" s="210" t="b">
        <v>1</v>
      </c>
      <c r="P90" s="210"/>
      <c r="Q90" s="210" t="b">
        <v>1</v>
      </c>
      <c r="R90" s="210" t="s">
        <v>3832</v>
      </c>
      <c r="S90" s="210" t="s">
        <v>109</v>
      </c>
      <c r="T90" s="210" t="s">
        <v>3771</v>
      </c>
      <c r="U90" s="210" t="s">
        <v>3833</v>
      </c>
      <c r="V90" s="210" t="s">
        <v>3778</v>
      </c>
      <c r="W90" s="210" t="s">
        <v>1091</v>
      </c>
      <c r="X90" s="210" t="str">
        <f>IFERROR(VLOOKUP(AF90,MeasureCost!$C$5:$C$420,1,FALSE),"")</f>
        <v>LFLmpBlst-T8-48in-28w+El-IS-RLO(44w)</v>
      </c>
      <c r="Y90" s="210" t="str">
        <f>IFERROR(VLOOKUP(AE90,MeasureCost!$C$5:$C$420,1,FALSE),"")</f>
        <v>LFLmpBlst-T8-48in-28w+El-IS-RLO(44w)</v>
      </c>
      <c r="Z90" s="210" t="s">
        <v>3847</v>
      </c>
      <c r="AA90" s="210"/>
      <c r="AB90" s="210"/>
      <c r="AC90" s="210"/>
      <c r="AD90" s="210" t="s">
        <v>1959</v>
      </c>
      <c r="AE90" s="210" t="s">
        <v>2895</v>
      </c>
      <c r="AF90" s="210" t="s">
        <v>2895</v>
      </c>
      <c r="AG90" s="210" t="s">
        <v>3775</v>
      </c>
      <c r="AH90" s="210"/>
      <c r="AI90" s="210" t="b">
        <v>0</v>
      </c>
      <c r="AJ90" s="210" t="b">
        <v>0</v>
      </c>
      <c r="AK90" s="210" t="s">
        <v>3853</v>
      </c>
      <c r="AL90" s="210" t="s">
        <v>3857</v>
      </c>
      <c r="AM90" s="210" t="s">
        <v>3850</v>
      </c>
      <c r="AN90" s="210"/>
      <c r="AO90" s="210" t="s">
        <v>3838</v>
      </c>
      <c r="AP90" s="204">
        <v>41788</v>
      </c>
      <c r="AQ90" s="210"/>
      <c r="AR90" s="210" t="s">
        <v>3839</v>
      </c>
      <c r="AS90" s="210"/>
      <c r="AT90" s="210"/>
      <c r="AU90" s="210"/>
      <c r="AV90" s="210"/>
      <c r="AW90" s="210" t="s">
        <v>3786</v>
      </c>
      <c r="AX90" s="210"/>
      <c r="AY90" s="210">
        <f>IFERROR(VLOOKUP(X90,MeasureCost!$C$5:$V$420,20,FALSE),"")</f>
        <v>33.54</v>
      </c>
      <c r="AZ90" s="210">
        <f>IFERROR(VLOOKUP(Y90,MeasureCost!$C$5:$V$420,20,FALSE),"")</f>
        <v>33.54</v>
      </c>
      <c r="BA90" s="210"/>
      <c r="BB90" s="212">
        <f t="shared" si="3"/>
        <v>0</v>
      </c>
      <c r="BC90" s="210"/>
      <c r="BD90" s="204" t="str">
        <f t="shared" si="4"/>
        <v>LFLmpBlst-T8-48in-28w+El-IS-RLO(44w)</v>
      </c>
      <c r="BE90" s="210" t="str">
        <f t="shared" si="5"/>
        <v>LFLmpBlst-T8-48in-28w+El-IS-RLO(44w)</v>
      </c>
      <c r="BF90" s="210">
        <f>IFERROR(VLOOKUP(BD90,LF_LmpBlst!$A$8:$V$736,6,FALSE),"")</f>
        <v>2</v>
      </c>
      <c r="BG90" s="210">
        <f>IFERROR(VLOOKUP(BD90,LF_LmpBlst!$A$8:$V$736,7,FALSE),"")</f>
        <v>1</v>
      </c>
      <c r="BH90" s="210"/>
      <c r="BI90" s="210">
        <f>IFERROR(VLOOKUP(BE90,LF_LmpBlst!$A$8:$V$736,6,FALSE),"")</f>
        <v>2</v>
      </c>
      <c r="BJ90" s="210">
        <f>IFERROR(VLOOKUP(BE90,LF_LmpBlst!$A$8:$V$736,7,FALSE),"")</f>
        <v>1</v>
      </c>
    </row>
    <row r="91" spans="1:62" s="114" customFormat="1">
      <c r="A91" s="229">
        <v>4456</v>
      </c>
      <c r="B91" s="210" t="s">
        <v>3953</v>
      </c>
      <c r="C91" s="210" t="s">
        <v>3826</v>
      </c>
      <c r="D91" s="210" t="s">
        <v>3845</v>
      </c>
      <c r="E91" s="210" t="s">
        <v>3846</v>
      </c>
      <c r="F91" s="204">
        <v>42069</v>
      </c>
      <c r="G91" s="210" t="s">
        <v>3829</v>
      </c>
      <c r="H91" s="210" t="s">
        <v>3776</v>
      </c>
      <c r="I91" s="210" t="s">
        <v>3830</v>
      </c>
      <c r="J91" s="210" t="s">
        <v>3831</v>
      </c>
      <c r="K91" s="210"/>
      <c r="L91" s="210"/>
      <c r="M91" s="210" t="s">
        <v>129</v>
      </c>
      <c r="N91" s="210"/>
      <c r="O91" s="210" t="b">
        <v>0</v>
      </c>
      <c r="P91" s="210"/>
      <c r="Q91" s="210" t="b">
        <v>1</v>
      </c>
      <c r="R91" s="210" t="s">
        <v>3832</v>
      </c>
      <c r="S91" s="210" t="s">
        <v>109</v>
      </c>
      <c r="T91" s="210" t="s">
        <v>3771</v>
      </c>
      <c r="U91" s="210" t="s">
        <v>3833</v>
      </c>
      <c r="V91" s="210" t="s">
        <v>3778</v>
      </c>
      <c r="W91" s="210" t="s">
        <v>1091</v>
      </c>
      <c r="X91" s="210" t="str">
        <f>IFERROR(VLOOKUP(AF91,MeasureCost!$C$5:$C$420,1,FALSE),"")</f>
        <v>LFLmpBlst-T5-46in-49w+El-IS-NLO(214w)</v>
      </c>
      <c r="Y91" s="210" t="str">
        <f>IFERROR(VLOOKUP(AE91,MeasureCost!$C$5:$C$420,1,FALSE),"")</f>
        <v>LFLmpBlst-T5-46in-54w+El-PS-HLO-1(234w)</v>
      </c>
      <c r="Z91" s="210" t="s">
        <v>3880</v>
      </c>
      <c r="AA91" s="210"/>
      <c r="AB91" s="210"/>
      <c r="AC91" s="210"/>
      <c r="AD91" s="210" t="s">
        <v>2473</v>
      </c>
      <c r="AE91" s="210" t="s">
        <v>2473</v>
      </c>
      <c r="AF91" s="210" t="s">
        <v>2430</v>
      </c>
      <c r="AG91" s="210" t="s">
        <v>3775</v>
      </c>
      <c r="AH91" s="210" t="s">
        <v>3889</v>
      </c>
      <c r="AI91" s="210" t="b">
        <v>0</v>
      </c>
      <c r="AJ91" s="210" t="b">
        <v>0</v>
      </c>
      <c r="AK91" s="210" t="s">
        <v>3849</v>
      </c>
      <c r="AL91" s="210" t="s">
        <v>3779</v>
      </c>
      <c r="AM91" s="210" t="s">
        <v>3880</v>
      </c>
      <c r="AN91" s="210"/>
      <c r="AO91" s="210" t="s">
        <v>3838</v>
      </c>
      <c r="AP91" s="204">
        <v>41275</v>
      </c>
      <c r="AQ91" s="210"/>
      <c r="AR91" s="210" t="s">
        <v>3839</v>
      </c>
      <c r="AS91" s="210"/>
      <c r="AT91" s="210"/>
      <c r="AU91" s="210"/>
      <c r="AV91" s="210"/>
      <c r="AW91" s="210" t="s">
        <v>3786</v>
      </c>
      <c r="AX91" s="210"/>
      <c r="AY91" s="210">
        <f>IFERROR(VLOOKUP(X91,MeasureCost!$C$5:$V$420,20,FALSE),"")</f>
        <v>94.96</v>
      </c>
      <c r="AZ91" s="210">
        <f>IFERROR(VLOOKUP(Y91,MeasureCost!$C$5:$V$420,20,FALSE),"")</f>
        <v>104.51</v>
      </c>
      <c r="BA91" s="210"/>
      <c r="BB91" s="212">
        <f t="shared" si="3"/>
        <v>-9.5500000000000114</v>
      </c>
      <c r="BC91" s="210"/>
      <c r="BD91" s="204" t="str">
        <f t="shared" si="4"/>
        <v>LFLmpBlst-T5-46in-49w+El-IS-NLO(214w)</v>
      </c>
      <c r="BE91" s="210" t="str">
        <f t="shared" si="5"/>
        <v>LFLmpBlst-T5-46in-54w+El-PS-HLO-1(234w)</v>
      </c>
      <c r="BF91" s="210">
        <f>IFERROR(VLOOKUP(BD91,LF_LmpBlst!$A$8:$V$736,6,FALSE),"")</f>
        <v>4</v>
      </c>
      <c r="BG91" s="210">
        <f>IFERROR(VLOOKUP(BD91,LF_LmpBlst!$A$8:$V$736,7,FALSE),"")</f>
        <v>2</v>
      </c>
      <c r="BH91" s="210"/>
      <c r="BI91" s="210">
        <f>IFERROR(VLOOKUP(BE91,LF_LmpBlst!$A$8:$V$736,6,FALSE),"")</f>
        <v>4</v>
      </c>
      <c r="BJ91" s="210">
        <f>IFERROR(VLOOKUP(BE91,LF_LmpBlst!$A$8:$V$736,7,FALSE),"")</f>
        <v>1</v>
      </c>
    </row>
    <row r="92" spans="1:62" s="114" customFormat="1">
      <c r="A92" s="229">
        <v>4465</v>
      </c>
      <c r="B92" s="210" t="s">
        <v>3954</v>
      </c>
      <c r="C92" s="210" t="s">
        <v>3826</v>
      </c>
      <c r="D92" s="210" t="s">
        <v>3845</v>
      </c>
      <c r="E92" s="210" t="s">
        <v>3846</v>
      </c>
      <c r="F92" s="204">
        <v>42069</v>
      </c>
      <c r="G92" s="210" t="s">
        <v>3829</v>
      </c>
      <c r="H92" s="210" t="s">
        <v>3776</v>
      </c>
      <c r="I92" s="210" t="s">
        <v>3830</v>
      </c>
      <c r="J92" s="210" t="s">
        <v>3831</v>
      </c>
      <c r="K92" s="210"/>
      <c r="L92" s="210"/>
      <c r="M92" s="210" t="s">
        <v>129</v>
      </c>
      <c r="N92" s="210"/>
      <c r="O92" s="210" t="b">
        <v>0</v>
      </c>
      <c r="P92" s="210"/>
      <c r="Q92" s="210" t="b">
        <v>1</v>
      </c>
      <c r="R92" s="210" t="s">
        <v>3832</v>
      </c>
      <c r="S92" s="210" t="s">
        <v>109</v>
      </c>
      <c r="T92" s="210" t="s">
        <v>3771</v>
      </c>
      <c r="U92" s="210" t="s">
        <v>3833</v>
      </c>
      <c r="V92" s="210" t="s">
        <v>3778</v>
      </c>
      <c r="W92" s="210" t="s">
        <v>1091</v>
      </c>
      <c r="X92" s="210" t="str">
        <f>IFERROR(VLOOKUP(AF92,MeasureCost!$C$5:$C$420,1,FALSE),"")</f>
        <v>LFLmpBlst-T5-46in-51w+El-IS-NLO(176w)</v>
      </c>
      <c r="Y92" s="210" t="str">
        <f>IFERROR(VLOOKUP(AE92,MeasureCost!$C$5:$C$420,1,FALSE),"")</f>
        <v>LFLmpBlst-T5-46in-54w+El-PS-HLO-1(179w)</v>
      </c>
      <c r="Z92" s="210" t="s">
        <v>3880</v>
      </c>
      <c r="AA92" s="210"/>
      <c r="AB92" s="210"/>
      <c r="AC92" s="210"/>
      <c r="AD92" s="210" t="s">
        <v>2482</v>
      </c>
      <c r="AE92" s="210" t="s">
        <v>2470</v>
      </c>
      <c r="AF92" s="210" t="s">
        <v>2448</v>
      </c>
      <c r="AG92" s="210" t="s">
        <v>3775</v>
      </c>
      <c r="AH92" s="210" t="s">
        <v>3955</v>
      </c>
      <c r="AI92" s="210" t="b">
        <v>0</v>
      </c>
      <c r="AJ92" s="210" t="b">
        <v>0</v>
      </c>
      <c r="AK92" s="210" t="s">
        <v>3849</v>
      </c>
      <c r="AL92" s="210" t="s">
        <v>3841</v>
      </c>
      <c r="AM92" s="210" t="s">
        <v>3880</v>
      </c>
      <c r="AN92" s="210"/>
      <c r="AO92" s="210" t="s">
        <v>3838</v>
      </c>
      <c r="AP92" s="204">
        <v>41275</v>
      </c>
      <c r="AQ92" s="210"/>
      <c r="AR92" s="210" t="s">
        <v>3839</v>
      </c>
      <c r="AS92" s="210"/>
      <c r="AT92" s="210"/>
      <c r="AU92" s="210"/>
      <c r="AV92" s="210"/>
      <c r="AW92" s="210" t="s">
        <v>3786</v>
      </c>
      <c r="AX92" s="210"/>
      <c r="AY92" s="210">
        <f>IFERROR(VLOOKUP(X92,MeasureCost!$C$5:$V$420,20,FALSE),"")</f>
        <v>65.48</v>
      </c>
      <c r="AZ92" s="210">
        <f>IFERROR(VLOOKUP(Y92,MeasureCost!$C$5:$V$420,20,FALSE),"")</f>
        <v>85.62</v>
      </c>
      <c r="BA92" s="210"/>
      <c r="BB92" s="212">
        <f t="shared" si="3"/>
        <v>-20.14</v>
      </c>
      <c r="BC92" s="210"/>
      <c r="BD92" s="204" t="str">
        <f t="shared" si="4"/>
        <v>LFLmpBlst-T5-46in-51w+El-IS-NLO(176w)</v>
      </c>
      <c r="BE92" s="210" t="str">
        <f t="shared" si="5"/>
        <v>LFLmpBlst-T5-46in-54w+El-PS-HLO-1(179w)</v>
      </c>
      <c r="BF92" s="210">
        <f>IFERROR(VLOOKUP(BD92,LF_LmpBlst!$A$8:$V$736,6,FALSE),"")</f>
        <v>3</v>
      </c>
      <c r="BG92" s="210">
        <f>IFERROR(VLOOKUP(BD92,LF_LmpBlst!$A$8:$V$736,7,FALSE),"")</f>
        <v>1</v>
      </c>
      <c r="BH92" s="210"/>
      <c r="BI92" s="210">
        <f>IFERROR(VLOOKUP(BE92,LF_LmpBlst!$A$8:$V$736,6,FALSE),"")</f>
        <v>3</v>
      </c>
      <c r="BJ92" s="210">
        <f>IFERROR(VLOOKUP(BE92,LF_LmpBlst!$A$8:$V$736,7,FALSE),"")</f>
        <v>1</v>
      </c>
    </row>
    <row r="93" spans="1:62" s="114" customFormat="1">
      <c r="A93" s="229">
        <v>4527</v>
      </c>
      <c r="B93" s="210" t="s">
        <v>3956</v>
      </c>
      <c r="C93" s="210" t="s">
        <v>3826</v>
      </c>
      <c r="D93" s="210" t="s">
        <v>3845</v>
      </c>
      <c r="E93" s="210" t="s">
        <v>3846</v>
      </c>
      <c r="F93" s="204">
        <v>42069</v>
      </c>
      <c r="G93" s="210" t="s">
        <v>3829</v>
      </c>
      <c r="H93" s="210" t="s">
        <v>3776</v>
      </c>
      <c r="I93" s="210" t="s">
        <v>3830</v>
      </c>
      <c r="J93" s="210" t="s">
        <v>3831</v>
      </c>
      <c r="K93" s="210"/>
      <c r="L93" s="210"/>
      <c r="M93" s="210" t="s">
        <v>129</v>
      </c>
      <c r="N93" s="210"/>
      <c r="O93" s="210" t="b">
        <v>1</v>
      </c>
      <c r="P93" s="210"/>
      <c r="Q93" s="210" t="b">
        <v>1</v>
      </c>
      <c r="R93" s="210" t="s">
        <v>3832</v>
      </c>
      <c r="S93" s="210" t="s">
        <v>109</v>
      </c>
      <c r="T93" s="210" t="s">
        <v>3771</v>
      </c>
      <c r="U93" s="210" t="s">
        <v>3833</v>
      </c>
      <c r="V93" s="210" t="s">
        <v>3778</v>
      </c>
      <c r="W93" s="210" t="s">
        <v>1091</v>
      </c>
      <c r="X93" s="210" t="str">
        <f>IFERROR(VLOOKUP(AF93,MeasureCost!$C$5:$C$420,1,FALSE),"")</f>
        <v>LFLmpBlst-T8-48in-25w+El-IS-RLO-1(58w)</v>
      </c>
      <c r="Y93" s="210" t="str">
        <f>IFERROR(VLOOKUP(AE93,MeasureCost!$C$5:$C$420,1,FALSE),"")</f>
        <v>LFLmpBlst-T8-48in-32w-2g+El-IS-NLO(89w)</v>
      </c>
      <c r="Z93" s="210" t="s">
        <v>3847</v>
      </c>
      <c r="AA93" s="210"/>
      <c r="AB93" s="210"/>
      <c r="AC93" s="210"/>
      <c r="AD93" s="210" t="s">
        <v>3075</v>
      </c>
      <c r="AE93" s="210" t="s">
        <v>3292</v>
      </c>
      <c r="AF93" s="210" t="s">
        <v>2796</v>
      </c>
      <c r="AG93" s="210" t="s">
        <v>3775</v>
      </c>
      <c r="AH93" s="210"/>
      <c r="AI93" s="210" t="b">
        <v>0</v>
      </c>
      <c r="AJ93" s="210" t="b">
        <v>0</v>
      </c>
      <c r="AK93" s="210" t="s">
        <v>3853</v>
      </c>
      <c r="AL93" s="210" t="s">
        <v>3841</v>
      </c>
      <c r="AM93" s="210" t="s">
        <v>3847</v>
      </c>
      <c r="AN93" s="210"/>
      <c r="AO93" s="210" t="s">
        <v>3838</v>
      </c>
      <c r="AP93" s="204">
        <v>41275</v>
      </c>
      <c r="AQ93" s="210"/>
      <c r="AR93" s="210" t="s">
        <v>3839</v>
      </c>
      <c r="AS93" s="210"/>
      <c r="AT93" s="210"/>
      <c r="AU93" s="210"/>
      <c r="AV93" s="210"/>
      <c r="AW93" s="210" t="s">
        <v>3786</v>
      </c>
      <c r="AX93" s="210"/>
      <c r="AY93" s="210">
        <f>IFERROR(VLOOKUP(X93,MeasureCost!$C$5:$V$420,20,FALSE),"")</f>
        <v>48.04</v>
      </c>
      <c r="AZ93" s="210">
        <f>IFERROR(VLOOKUP(Y93,MeasureCost!$C$5:$V$420,20,FALSE),"")</f>
        <v>38.25</v>
      </c>
      <c r="BA93" s="210"/>
      <c r="BB93" s="212">
        <f t="shared" si="3"/>
        <v>9.7899999999999991</v>
      </c>
      <c r="BC93" s="210"/>
      <c r="BD93" s="204" t="str">
        <f t="shared" si="4"/>
        <v>LFLmpBlst-T8-48in-25w+El-IS-RLO-1(58w)</v>
      </c>
      <c r="BE93" s="210" t="str">
        <f t="shared" si="5"/>
        <v>LFLmpBlst-T8-48in-32w-2g+El-IS-NLO(89w)</v>
      </c>
      <c r="BF93" s="210">
        <f>IFERROR(VLOOKUP(BD93,LF_LmpBlst!$A$8:$V$736,6,FALSE),"")</f>
        <v>3</v>
      </c>
      <c r="BG93" s="210">
        <f>IFERROR(VLOOKUP(BD93,LF_LmpBlst!$A$8:$V$736,7,FALSE),"")</f>
        <v>1</v>
      </c>
      <c r="BH93" s="210"/>
      <c r="BI93" s="210">
        <f>IFERROR(VLOOKUP(BE93,LF_LmpBlst!$A$8:$V$736,6,FALSE),"")</f>
        <v>3</v>
      </c>
      <c r="BJ93" s="210">
        <f>IFERROR(VLOOKUP(BE93,LF_LmpBlst!$A$8:$V$736,7,FALSE),"")</f>
        <v>1</v>
      </c>
    </row>
    <row r="94" spans="1:62" s="114" customFormat="1">
      <c r="A94" s="229">
        <v>4532</v>
      </c>
      <c r="B94" s="210" t="s">
        <v>3957</v>
      </c>
      <c r="C94" s="210" t="s">
        <v>3826</v>
      </c>
      <c r="D94" s="210" t="s">
        <v>3845</v>
      </c>
      <c r="E94" s="210" t="s">
        <v>3846</v>
      </c>
      <c r="F94" s="204">
        <v>42069</v>
      </c>
      <c r="G94" s="210" t="s">
        <v>3829</v>
      </c>
      <c r="H94" s="210" t="s">
        <v>3776</v>
      </c>
      <c r="I94" s="210" t="s">
        <v>3830</v>
      </c>
      <c r="J94" s="210" t="s">
        <v>3831</v>
      </c>
      <c r="K94" s="210"/>
      <c r="L94" s="210"/>
      <c r="M94" s="210" t="s">
        <v>129</v>
      </c>
      <c r="N94" s="210"/>
      <c r="O94" s="210" t="b">
        <v>0</v>
      </c>
      <c r="P94" s="210"/>
      <c r="Q94" s="210" t="b">
        <v>1</v>
      </c>
      <c r="R94" s="210" t="s">
        <v>3832</v>
      </c>
      <c r="S94" s="210" t="s">
        <v>109</v>
      </c>
      <c r="T94" s="210" t="s">
        <v>3771</v>
      </c>
      <c r="U94" s="210" t="s">
        <v>3833</v>
      </c>
      <c r="V94" s="210" t="s">
        <v>3778</v>
      </c>
      <c r="W94" s="210" t="s">
        <v>1091</v>
      </c>
      <c r="X94" s="210" t="str">
        <f>IFERROR(VLOOKUP(AF94,MeasureCost!$C$5:$C$420,1,FALSE),"")</f>
        <v>LFLmpBlst-T8-48in-28w+El-IS-HLO(67w)</v>
      </c>
      <c r="Y94" s="210" t="str">
        <f>IFERROR(VLOOKUP(AE94,MeasureCost!$C$5:$C$420,1,FALSE),"")</f>
        <v>LFLmpBlst-T8-48in-32w-1g+El-IS-NLO(112w)</v>
      </c>
      <c r="Z94" s="210" t="s">
        <v>3847</v>
      </c>
      <c r="AA94" s="210"/>
      <c r="AB94" s="210"/>
      <c r="AC94" s="210"/>
      <c r="AD94" s="210" t="s">
        <v>3046</v>
      </c>
      <c r="AE94" s="210" t="s">
        <v>3046</v>
      </c>
      <c r="AF94" s="210" t="s">
        <v>2863</v>
      </c>
      <c r="AG94" s="210" t="s">
        <v>3775</v>
      </c>
      <c r="AH94" s="210" t="s">
        <v>3864</v>
      </c>
      <c r="AI94" s="210" t="b">
        <v>0</v>
      </c>
      <c r="AJ94" s="210" t="b">
        <v>0</v>
      </c>
      <c r="AK94" s="210" t="s">
        <v>3849</v>
      </c>
      <c r="AL94" s="210" t="s">
        <v>3779</v>
      </c>
      <c r="AM94" s="210" t="s">
        <v>3847</v>
      </c>
      <c r="AN94" s="210"/>
      <c r="AO94" s="210" t="s">
        <v>3838</v>
      </c>
      <c r="AP94" s="204">
        <v>41275</v>
      </c>
      <c r="AQ94" s="210"/>
      <c r="AR94" s="210" t="s">
        <v>3839</v>
      </c>
      <c r="AS94" s="210"/>
      <c r="AT94" s="210"/>
      <c r="AU94" s="210"/>
      <c r="AV94" s="210"/>
      <c r="AW94" s="210" t="s">
        <v>3786</v>
      </c>
      <c r="AX94" s="210"/>
      <c r="AY94" s="210">
        <f>IFERROR(VLOOKUP(X94,MeasureCost!$C$5:$V$420,20,FALSE),"")</f>
        <v>33.54</v>
      </c>
      <c r="AZ94" s="210">
        <f>IFERROR(VLOOKUP(Y94,MeasureCost!$C$5:$V$420,20,FALSE),"")</f>
        <v>42.99</v>
      </c>
      <c r="BA94" s="210"/>
      <c r="BB94" s="212">
        <f t="shared" si="3"/>
        <v>-9.4500000000000028</v>
      </c>
      <c r="BC94" s="210"/>
      <c r="BD94" s="204" t="str">
        <f t="shared" si="4"/>
        <v>LFLmpBlst-T8-48in-28w+El-IS-HLO(67w)</v>
      </c>
      <c r="BE94" s="210" t="str">
        <f t="shared" si="5"/>
        <v>LFLmpBlst-T8-48in-32w-1g+El-IS-NLO(112w)</v>
      </c>
      <c r="BF94" s="210">
        <f>IFERROR(VLOOKUP(BD94,LF_LmpBlst!$A$8:$V$736,6,FALSE),"")</f>
        <v>2</v>
      </c>
      <c r="BG94" s="210">
        <f>IFERROR(VLOOKUP(BD94,LF_LmpBlst!$A$8:$V$736,7,FALSE),"")</f>
        <v>1</v>
      </c>
      <c r="BH94" s="210"/>
      <c r="BI94" s="210">
        <f>IFERROR(VLOOKUP(BE94,LF_LmpBlst!$A$8:$V$736,6,FALSE),"")</f>
        <v>4</v>
      </c>
      <c r="BJ94" s="210">
        <f>IFERROR(VLOOKUP(BE94,LF_LmpBlst!$A$8:$V$736,7,FALSE),"")</f>
        <v>1</v>
      </c>
    </row>
    <row r="95" spans="1:62" s="114" customFormat="1">
      <c r="A95" s="229">
        <v>4546</v>
      </c>
      <c r="B95" s="210" t="s">
        <v>3958</v>
      </c>
      <c r="C95" s="210" t="s">
        <v>3826</v>
      </c>
      <c r="D95" s="210" t="s">
        <v>3845</v>
      </c>
      <c r="E95" s="210" t="s">
        <v>3846</v>
      </c>
      <c r="F95" s="204">
        <v>42069</v>
      </c>
      <c r="G95" s="210" t="s">
        <v>3829</v>
      </c>
      <c r="H95" s="210" t="s">
        <v>3776</v>
      </c>
      <c r="I95" s="210" t="s">
        <v>3830</v>
      </c>
      <c r="J95" s="210" t="s">
        <v>3831</v>
      </c>
      <c r="K95" s="210"/>
      <c r="L95" s="210"/>
      <c r="M95" s="210" t="s">
        <v>129</v>
      </c>
      <c r="N95" s="210"/>
      <c r="O95" s="210" t="b">
        <v>0</v>
      </c>
      <c r="P95" s="210"/>
      <c r="Q95" s="210" t="b">
        <v>1</v>
      </c>
      <c r="R95" s="210" t="s">
        <v>3832</v>
      </c>
      <c r="S95" s="210" t="s">
        <v>109</v>
      </c>
      <c r="T95" s="210" t="s">
        <v>3771</v>
      </c>
      <c r="U95" s="210" t="s">
        <v>3833</v>
      </c>
      <c r="V95" s="210" t="s">
        <v>3778</v>
      </c>
      <c r="W95" s="210" t="s">
        <v>1091</v>
      </c>
      <c r="X95" s="210" t="str">
        <f>IFERROR(VLOOKUP(AF95,MeasureCost!$C$5:$C$420,1,FALSE),"")</f>
        <v>LFLmpBlst-T8-48in-28w+El-IS-NLO(53w)</v>
      </c>
      <c r="Y95" s="210" t="str">
        <f>IFERROR(VLOOKUP(AE95,MeasureCost!$C$5:$C$420,1,FALSE),"")</f>
        <v>LFLmpBlst-T8-48in-32w-2g+El-IS-NLO(89w)</v>
      </c>
      <c r="Z95" s="210" t="s">
        <v>3847</v>
      </c>
      <c r="AA95" s="210"/>
      <c r="AB95" s="210"/>
      <c r="AC95" s="210"/>
      <c r="AD95" s="210" t="s">
        <v>3292</v>
      </c>
      <c r="AE95" s="210" t="s">
        <v>3292</v>
      </c>
      <c r="AF95" s="210" t="s">
        <v>2877</v>
      </c>
      <c r="AG95" s="210" t="s">
        <v>3775</v>
      </c>
      <c r="AH95" s="210" t="s">
        <v>3959</v>
      </c>
      <c r="AI95" s="210" t="b">
        <v>0</v>
      </c>
      <c r="AJ95" s="210" t="b">
        <v>0</v>
      </c>
      <c r="AK95" s="210" t="s">
        <v>3849</v>
      </c>
      <c r="AL95" s="210" t="s">
        <v>3779</v>
      </c>
      <c r="AM95" s="210" t="s">
        <v>3847</v>
      </c>
      <c r="AN95" s="210"/>
      <c r="AO95" s="210" t="s">
        <v>3838</v>
      </c>
      <c r="AP95" s="204">
        <v>41275</v>
      </c>
      <c r="AQ95" s="210"/>
      <c r="AR95" s="210" t="s">
        <v>3839</v>
      </c>
      <c r="AS95" s="210"/>
      <c r="AT95" s="210"/>
      <c r="AU95" s="210"/>
      <c r="AV95" s="210"/>
      <c r="AW95" s="210" t="s">
        <v>3786</v>
      </c>
      <c r="AX95" s="210"/>
      <c r="AY95" s="210">
        <f>IFERROR(VLOOKUP(X95,MeasureCost!$C$5:$V$420,20,FALSE),"")</f>
        <v>33.54</v>
      </c>
      <c r="AZ95" s="210">
        <f>IFERROR(VLOOKUP(Y95,MeasureCost!$C$5:$V$420,20,FALSE),"")</f>
        <v>38.25</v>
      </c>
      <c r="BA95" s="210"/>
      <c r="BB95" s="212">
        <f t="shared" si="3"/>
        <v>-4.7100000000000009</v>
      </c>
      <c r="BC95" s="210"/>
      <c r="BD95" s="204" t="str">
        <f t="shared" si="4"/>
        <v>LFLmpBlst-T8-48in-28w+El-IS-NLO(53w)</v>
      </c>
      <c r="BE95" s="210" t="str">
        <f t="shared" si="5"/>
        <v>LFLmpBlst-T8-48in-32w-2g+El-IS-NLO(89w)</v>
      </c>
      <c r="BF95" s="210">
        <f>IFERROR(VLOOKUP(BD95,LF_LmpBlst!$A$8:$V$736,6,FALSE),"")</f>
        <v>2</v>
      </c>
      <c r="BG95" s="210">
        <f>IFERROR(VLOOKUP(BD95,LF_LmpBlst!$A$8:$V$736,7,FALSE),"")</f>
        <v>1</v>
      </c>
      <c r="BH95" s="210"/>
      <c r="BI95" s="210">
        <f>IFERROR(VLOOKUP(BE95,LF_LmpBlst!$A$8:$V$736,6,FALSE),"")</f>
        <v>3</v>
      </c>
      <c r="BJ95" s="210">
        <f>IFERROR(VLOOKUP(BE95,LF_LmpBlst!$A$8:$V$736,7,FALSE),"")</f>
        <v>1</v>
      </c>
    </row>
    <row r="96" spans="1:62" s="114" customFormat="1">
      <c r="A96" s="229">
        <v>4589</v>
      </c>
      <c r="B96" s="210" t="s">
        <v>3960</v>
      </c>
      <c r="C96" s="210" t="s">
        <v>3826</v>
      </c>
      <c r="D96" s="210" t="s">
        <v>3845</v>
      </c>
      <c r="E96" s="210" t="s">
        <v>3846</v>
      </c>
      <c r="F96" s="204">
        <v>42069</v>
      </c>
      <c r="G96" s="210" t="s">
        <v>3829</v>
      </c>
      <c r="H96" s="210" t="s">
        <v>3776</v>
      </c>
      <c r="I96" s="210" t="s">
        <v>3830</v>
      </c>
      <c r="J96" s="210" t="s">
        <v>3831</v>
      </c>
      <c r="K96" s="210"/>
      <c r="L96" s="210"/>
      <c r="M96" s="210" t="s">
        <v>129</v>
      </c>
      <c r="N96" s="210"/>
      <c r="O96" s="210" t="b">
        <v>0</v>
      </c>
      <c r="P96" s="210"/>
      <c r="Q96" s="210" t="b">
        <v>1</v>
      </c>
      <c r="R96" s="210" t="s">
        <v>3832</v>
      </c>
      <c r="S96" s="210" t="s">
        <v>109</v>
      </c>
      <c r="T96" s="210" t="s">
        <v>3771</v>
      </c>
      <c r="U96" s="210" t="s">
        <v>3833</v>
      </c>
      <c r="V96" s="210" t="s">
        <v>3778</v>
      </c>
      <c r="W96" s="210" t="s">
        <v>1091</v>
      </c>
      <c r="X96" s="210" t="str">
        <f>IFERROR(VLOOKUP(AF96,MeasureCost!$C$5:$C$420,1,FALSE),"")</f>
        <v>LFLmpBlst-T8-48in-28w+El-PS-NLO+Refl(51w)</v>
      </c>
      <c r="Y96" s="210" t="str">
        <f>IFERROR(VLOOKUP(AE96,MeasureCost!$C$5:$C$420,1,FALSE),"")</f>
        <v>LFLmpBlst-T8-48in-32w-2g+El-IS-NLO(89w)</v>
      </c>
      <c r="Z96" s="210" t="s">
        <v>3847</v>
      </c>
      <c r="AA96" s="210"/>
      <c r="AB96" s="210"/>
      <c r="AC96" s="210"/>
      <c r="AD96" s="210" t="s">
        <v>3292</v>
      </c>
      <c r="AE96" s="210" t="s">
        <v>3292</v>
      </c>
      <c r="AF96" s="210" t="s">
        <v>2946</v>
      </c>
      <c r="AG96" s="210" t="s">
        <v>3775</v>
      </c>
      <c r="AH96" s="210" t="s">
        <v>3848</v>
      </c>
      <c r="AI96" s="210" t="b">
        <v>0</v>
      </c>
      <c r="AJ96" s="210" t="b">
        <v>0</v>
      </c>
      <c r="AK96" s="210" t="s">
        <v>3849</v>
      </c>
      <c r="AL96" s="210" t="s">
        <v>3779</v>
      </c>
      <c r="AM96" s="210" t="s">
        <v>3847</v>
      </c>
      <c r="AN96" s="210"/>
      <c r="AO96" s="210" t="s">
        <v>3838</v>
      </c>
      <c r="AP96" s="204">
        <v>41275</v>
      </c>
      <c r="AQ96" s="210"/>
      <c r="AR96" s="210" t="s">
        <v>3839</v>
      </c>
      <c r="AS96" s="210"/>
      <c r="AT96" s="210"/>
      <c r="AU96" s="210"/>
      <c r="AV96" s="210"/>
      <c r="AW96" s="210" t="s">
        <v>3786</v>
      </c>
      <c r="AX96" s="210"/>
      <c r="AY96" s="210">
        <f>IFERROR(VLOOKUP(X96,MeasureCost!$C$5:$V$420,20,FALSE),"")</f>
        <v>50.73</v>
      </c>
      <c r="AZ96" s="210">
        <f>IFERROR(VLOOKUP(Y96,MeasureCost!$C$5:$V$420,20,FALSE),"")</f>
        <v>38.25</v>
      </c>
      <c r="BA96" s="210"/>
      <c r="BB96" s="212">
        <f t="shared" si="3"/>
        <v>12.479999999999997</v>
      </c>
      <c r="BC96" s="210"/>
      <c r="BD96" s="204" t="str">
        <f t="shared" si="4"/>
        <v>LFLmpBlst-T8-48in-28w+El-PS-NLO+Refl(51w)</v>
      </c>
      <c r="BE96" s="210" t="str">
        <f t="shared" si="5"/>
        <v>LFLmpBlst-T8-48in-32w-2g+El-IS-NLO(89w)</v>
      </c>
      <c r="BF96" s="210">
        <f>IFERROR(VLOOKUP(BD96,LF_LmpBlst!$A$8:$V$736,6,FALSE),"")</f>
        <v>2</v>
      </c>
      <c r="BG96" s="210">
        <f>IFERROR(VLOOKUP(BD96,LF_LmpBlst!$A$8:$V$736,7,FALSE),"")</f>
        <v>1</v>
      </c>
      <c r="BH96" s="210"/>
      <c r="BI96" s="210">
        <f>IFERROR(VLOOKUP(BE96,LF_LmpBlst!$A$8:$V$736,6,FALSE),"")</f>
        <v>3</v>
      </c>
      <c r="BJ96" s="210">
        <f>IFERROR(VLOOKUP(BE96,LF_LmpBlst!$A$8:$V$736,7,FALSE),"")</f>
        <v>1</v>
      </c>
    </row>
    <row r="97" spans="1:62" s="114" customFormat="1">
      <c r="A97" s="229">
        <v>4591</v>
      </c>
      <c r="B97" s="210" t="s">
        <v>3961</v>
      </c>
      <c r="C97" s="210" t="s">
        <v>3826</v>
      </c>
      <c r="D97" s="210" t="s">
        <v>3845</v>
      </c>
      <c r="E97" s="210" t="s">
        <v>3846</v>
      </c>
      <c r="F97" s="204">
        <v>42069</v>
      </c>
      <c r="G97" s="210" t="s">
        <v>3829</v>
      </c>
      <c r="H97" s="210" t="s">
        <v>3776</v>
      </c>
      <c r="I97" s="210" t="s">
        <v>3830</v>
      </c>
      <c r="J97" s="210" t="s">
        <v>3831</v>
      </c>
      <c r="K97" s="210"/>
      <c r="L97" s="210"/>
      <c r="M97" s="210" t="s">
        <v>129</v>
      </c>
      <c r="N97" s="210"/>
      <c r="O97" s="210" t="b">
        <v>0</v>
      </c>
      <c r="P97" s="210"/>
      <c r="Q97" s="210" t="b">
        <v>1</v>
      </c>
      <c r="R97" s="210" t="s">
        <v>3832</v>
      </c>
      <c r="S97" s="210" t="s">
        <v>109</v>
      </c>
      <c r="T97" s="210" t="s">
        <v>3771</v>
      </c>
      <c r="U97" s="210" t="s">
        <v>3833</v>
      </c>
      <c r="V97" s="210" t="s">
        <v>3778</v>
      </c>
      <c r="W97" s="210" t="s">
        <v>1091</v>
      </c>
      <c r="X97" s="210" t="str">
        <f>IFERROR(VLOOKUP(AF97,MeasureCost!$C$5:$C$420,1,FALSE),"")</f>
        <v>LFLmpBlst-T8-48in-28w+El-PS-VHLO(37.4w)</v>
      </c>
      <c r="Y97" s="210" t="str">
        <f>IFERROR(VLOOKUP(AE97,MeasureCost!$C$5:$C$420,1,FALSE),"")</f>
        <v>LFLmpBlst-T8-48in-32w-2g+El-IS-NLO(59w)</v>
      </c>
      <c r="Z97" s="210" t="s">
        <v>3847</v>
      </c>
      <c r="AA97" s="210"/>
      <c r="AB97" s="210"/>
      <c r="AC97" s="210"/>
      <c r="AD97" s="210" t="s">
        <v>3290</v>
      </c>
      <c r="AE97" s="210" t="s">
        <v>3290</v>
      </c>
      <c r="AF97" s="210" t="s">
        <v>2965</v>
      </c>
      <c r="AG97" s="210" t="s">
        <v>3775</v>
      </c>
      <c r="AH97" s="210" t="s">
        <v>3848</v>
      </c>
      <c r="AI97" s="210" t="b">
        <v>0</v>
      </c>
      <c r="AJ97" s="210" t="b">
        <v>0</v>
      </c>
      <c r="AK97" s="210" t="s">
        <v>3849</v>
      </c>
      <c r="AL97" s="210" t="s">
        <v>3779</v>
      </c>
      <c r="AM97" s="210" t="s">
        <v>3847</v>
      </c>
      <c r="AN97" s="210"/>
      <c r="AO97" s="210" t="s">
        <v>3838</v>
      </c>
      <c r="AP97" s="204">
        <v>41275</v>
      </c>
      <c r="AQ97" s="210"/>
      <c r="AR97" s="210" t="s">
        <v>3839</v>
      </c>
      <c r="AS97" s="210"/>
      <c r="AT97" s="210"/>
      <c r="AU97" s="210"/>
      <c r="AV97" s="210"/>
      <c r="AW97" s="210" t="s">
        <v>3786</v>
      </c>
      <c r="AX97" s="210"/>
      <c r="AY97" s="210">
        <f>IFERROR(VLOOKUP(X97,MeasureCost!$C$5:$V$420,20,FALSE),"")</f>
        <v>39.85</v>
      </c>
      <c r="AZ97" s="210">
        <f>IFERROR(VLOOKUP(Y97,MeasureCost!$C$5:$V$420,20,FALSE),"")</f>
        <v>29.42</v>
      </c>
      <c r="BA97" s="210"/>
      <c r="BB97" s="212">
        <f t="shared" si="3"/>
        <v>10.43</v>
      </c>
      <c r="BC97" s="210"/>
      <c r="BD97" s="204" t="str">
        <f t="shared" si="4"/>
        <v>LFLmpBlst-T8-48in-28w+El-PS-VHLO(37.4w)</v>
      </c>
      <c r="BE97" s="210" t="str">
        <f t="shared" si="5"/>
        <v>LFLmpBlst-T8-48in-32w-2g+El-IS-NLO(59w)</v>
      </c>
      <c r="BF97" s="210">
        <f>IFERROR(VLOOKUP(BD97,LF_LmpBlst!$A$8:$V$736,6,FALSE),"")</f>
        <v>1</v>
      </c>
      <c r="BG97" s="210">
        <f>IFERROR(VLOOKUP(BD97,LF_LmpBlst!$A$8:$V$736,7,FALSE),"")</f>
        <v>1</v>
      </c>
      <c r="BH97" s="210"/>
      <c r="BI97" s="210">
        <f>IFERROR(VLOOKUP(BE97,LF_LmpBlst!$A$8:$V$736,6,FALSE),"")</f>
        <v>2</v>
      </c>
      <c r="BJ97" s="210">
        <f>IFERROR(VLOOKUP(BE97,LF_LmpBlst!$A$8:$V$736,7,FALSE),"")</f>
        <v>1</v>
      </c>
    </row>
    <row r="98" spans="1:62" s="114" customFormat="1">
      <c r="A98" s="229">
        <v>4627</v>
      </c>
      <c r="B98" s="210" t="s">
        <v>3962</v>
      </c>
      <c r="C98" s="210" t="s">
        <v>3826</v>
      </c>
      <c r="D98" s="210" t="s">
        <v>3845</v>
      </c>
      <c r="E98" s="210" t="s">
        <v>3846</v>
      </c>
      <c r="F98" s="204">
        <v>42069</v>
      </c>
      <c r="G98" s="210" t="s">
        <v>3829</v>
      </c>
      <c r="H98" s="210" t="s">
        <v>3776</v>
      </c>
      <c r="I98" s="210" t="s">
        <v>3830</v>
      </c>
      <c r="J98" s="210" t="s">
        <v>3831</v>
      </c>
      <c r="K98" s="210"/>
      <c r="L98" s="210"/>
      <c r="M98" s="210" t="s">
        <v>129</v>
      </c>
      <c r="N98" s="210"/>
      <c r="O98" s="210" t="b">
        <v>0</v>
      </c>
      <c r="P98" s="210"/>
      <c r="Q98" s="210" t="b">
        <v>1</v>
      </c>
      <c r="R98" s="210" t="s">
        <v>3832</v>
      </c>
      <c r="S98" s="210" t="s">
        <v>109</v>
      </c>
      <c r="T98" s="210" t="s">
        <v>3771</v>
      </c>
      <c r="U98" s="210" t="s">
        <v>3833</v>
      </c>
      <c r="V98" s="210" t="s">
        <v>3778</v>
      </c>
      <c r="W98" s="210" t="s">
        <v>1091</v>
      </c>
      <c r="X98" s="210" t="str">
        <f>IFERROR(VLOOKUP(AF98,MeasureCost!$C$5:$C$420,1,FALSE),"")</f>
        <v>LFLmpBlst-T8-48in-32w-2g+El-IS-RLO(102w)</v>
      </c>
      <c r="Y98" s="210" t="str">
        <f>IFERROR(VLOOKUP(AE98,MeasureCost!$C$5:$C$420,1,FALSE),"")</f>
        <v>LFLmpBlst-T8-48in-32w-2g+El-IS-NLO(112w)</v>
      </c>
      <c r="Z98" s="210" t="s">
        <v>3847</v>
      </c>
      <c r="AA98" s="210"/>
      <c r="AB98" s="210"/>
      <c r="AC98" s="210"/>
      <c r="AD98" s="210" t="s">
        <v>2051</v>
      </c>
      <c r="AE98" s="210" t="s">
        <v>3264</v>
      </c>
      <c r="AF98" s="210" t="s">
        <v>3310</v>
      </c>
      <c r="AG98" s="210" t="s">
        <v>3775</v>
      </c>
      <c r="AH98" s="210" t="s">
        <v>3848</v>
      </c>
      <c r="AI98" s="210" t="b">
        <v>0</v>
      </c>
      <c r="AJ98" s="210" t="b">
        <v>0</v>
      </c>
      <c r="AK98" s="210" t="s">
        <v>3849</v>
      </c>
      <c r="AL98" s="210" t="s">
        <v>3841</v>
      </c>
      <c r="AM98" s="210" t="s">
        <v>3850</v>
      </c>
      <c r="AN98" s="210" t="s">
        <v>3963</v>
      </c>
      <c r="AO98" s="210" t="s">
        <v>3838</v>
      </c>
      <c r="AP98" s="204">
        <v>41275</v>
      </c>
      <c r="AQ98" s="210"/>
      <c r="AR98" s="210" t="s">
        <v>3839</v>
      </c>
      <c r="AS98" s="210"/>
      <c r="AT98" s="210"/>
      <c r="AU98" s="210"/>
      <c r="AV98" s="210"/>
      <c r="AW98" s="210" t="s">
        <v>3786</v>
      </c>
      <c r="AX98" s="210"/>
      <c r="AY98" s="210">
        <f>IFERROR(VLOOKUP(X98,MeasureCost!$C$5:$V$420,20,FALSE),"")</f>
        <v>47.07</v>
      </c>
      <c r="AZ98" s="210">
        <f>IFERROR(VLOOKUP(Y98,MeasureCost!$C$5:$V$420,20,FALSE),"")</f>
        <v>47.07</v>
      </c>
      <c r="BA98" s="210"/>
      <c r="BB98" s="212">
        <f t="shared" si="3"/>
        <v>0</v>
      </c>
      <c r="BC98" s="210"/>
      <c r="BD98" s="204" t="str">
        <f t="shared" si="4"/>
        <v>LFLmpBlst-T8-48in-32w-2g+El-IS-RLO(102w)</v>
      </c>
      <c r="BE98" s="210" t="str">
        <f t="shared" si="5"/>
        <v>LFLmpBlst-T8-48in-32w-2g+El-IS-NLO(112w)</v>
      </c>
      <c r="BF98" s="210">
        <f>IFERROR(VLOOKUP(BD98,LF_LmpBlst!$A$8:$V$736,6,FALSE),"")</f>
        <v>4</v>
      </c>
      <c r="BG98" s="210">
        <f>IFERROR(VLOOKUP(BD98,LF_LmpBlst!$A$8:$V$736,7,FALSE),"")</f>
        <v>1</v>
      </c>
      <c r="BH98" s="210"/>
      <c r="BI98" s="210">
        <f>IFERROR(VLOOKUP(BE98,LF_LmpBlst!$A$8:$V$736,6,FALSE),"")</f>
        <v>4</v>
      </c>
      <c r="BJ98" s="210">
        <f>IFERROR(VLOOKUP(BE98,LF_LmpBlst!$A$8:$V$736,7,FALSE),"")</f>
        <v>1</v>
      </c>
    </row>
    <row r="99" spans="1:62" s="114" customFormat="1">
      <c r="A99" s="229">
        <v>4608</v>
      </c>
      <c r="B99" s="210" t="s">
        <v>3964</v>
      </c>
      <c r="C99" s="210" t="s">
        <v>3866</v>
      </c>
      <c r="D99" s="210" t="s">
        <v>3845</v>
      </c>
      <c r="E99" s="210" t="s">
        <v>3846</v>
      </c>
      <c r="F99" s="204">
        <v>42069</v>
      </c>
      <c r="G99" s="210" t="s">
        <v>3829</v>
      </c>
      <c r="H99" s="210" t="s">
        <v>3878</v>
      </c>
      <c r="I99" s="210" t="s">
        <v>3830</v>
      </c>
      <c r="J99" s="210" t="s">
        <v>3831</v>
      </c>
      <c r="K99" s="210"/>
      <c r="L99" s="210"/>
      <c r="M99" s="210" t="s">
        <v>129</v>
      </c>
      <c r="N99" s="210"/>
      <c r="O99" s="210" t="b">
        <v>1</v>
      </c>
      <c r="P99" s="210"/>
      <c r="Q99" s="210" t="b">
        <v>1</v>
      </c>
      <c r="R99" s="210" t="s">
        <v>3832</v>
      </c>
      <c r="S99" s="210" t="s">
        <v>109</v>
      </c>
      <c r="T99" s="210" t="s">
        <v>3771</v>
      </c>
      <c r="U99" s="210" t="s">
        <v>3833</v>
      </c>
      <c r="V99" s="210" t="s">
        <v>3778</v>
      </c>
      <c r="W99" s="210" t="s">
        <v>1091</v>
      </c>
      <c r="X99" s="210" t="str">
        <f>IFERROR(VLOOKUP(AF99,MeasureCost!$C$5:$C$420,1,FALSE),"")</f>
        <v/>
      </c>
      <c r="Y99" s="210" t="str">
        <f>IFERROR(VLOOKUP(AE99,MeasureCost!$C$5:$C$420,1,FALSE),"")</f>
        <v>LFLmpBlst-T8-48in-32w-1g+El-IS-NLO(112w)</v>
      </c>
      <c r="Z99" s="210" t="s">
        <v>3847</v>
      </c>
      <c r="AA99" s="210"/>
      <c r="AB99" s="210"/>
      <c r="AC99" s="210"/>
      <c r="AD99" s="210" t="s">
        <v>3046</v>
      </c>
      <c r="AE99" s="210" t="s">
        <v>3046</v>
      </c>
      <c r="AF99" s="210" t="s">
        <v>3161</v>
      </c>
      <c r="AG99" s="210" t="s">
        <v>3775</v>
      </c>
      <c r="AH99" s="210"/>
      <c r="AI99" s="210" t="b">
        <v>0</v>
      </c>
      <c r="AJ99" s="210" t="b">
        <v>0</v>
      </c>
      <c r="AK99" s="210" t="s">
        <v>3853</v>
      </c>
      <c r="AL99" s="210" t="s">
        <v>3779</v>
      </c>
      <c r="AM99" s="210" t="s">
        <v>3847</v>
      </c>
      <c r="AN99" s="210"/>
      <c r="AO99" s="210" t="s">
        <v>3838</v>
      </c>
      <c r="AP99" s="204">
        <v>41275</v>
      </c>
      <c r="AQ99" s="210"/>
      <c r="AR99" s="210" t="s">
        <v>3839</v>
      </c>
      <c r="AS99" s="210"/>
      <c r="AT99" s="210"/>
      <c r="AU99" s="210"/>
      <c r="AV99" s="210"/>
      <c r="AW99" s="210" t="s">
        <v>3786</v>
      </c>
      <c r="AX99" s="210"/>
      <c r="AY99" s="210" t="str">
        <f>IFERROR(VLOOKUP(X99,MeasureCost!$C$5:$V$420,20,FALSE),"")</f>
        <v/>
      </c>
      <c r="AZ99" s="210">
        <f>IFERROR(VLOOKUP(Y99,MeasureCost!$C$5:$V$420,20,FALSE),"")</f>
        <v>42.99</v>
      </c>
      <c r="BA99" s="210"/>
      <c r="BB99" s="212" t="str">
        <f t="shared" si="3"/>
        <v/>
      </c>
      <c r="BC99" s="210"/>
      <c r="BD99" s="204" t="str">
        <f t="shared" si="4"/>
        <v/>
      </c>
      <c r="BE99" s="210" t="str">
        <f t="shared" si="5"/>
        <v/>
      </c>
      <c r="BF99" s="210" t="str">
        <f>IFERROR(VLOOKUP(BD99,LF_LmpBlst!$A$8:$V$736,6,FALSE),"")</f>
        <v/>
      </c>
      <c r="BG99" s="210" t="str">
        <f>IFERROR(VLOOKUP(BD99,LF_LmpBlst!$A$8:$V$736,7,FALSE),"")</f>
        <v/>
      </c>
      <c r="BH99" s="210"/>
      <c r="BI99" s="210" t="str">
        <f>IFERROR(VLOOKUP(BE99,LF_LmpBlst!$A$8:$V$736,6,FALSE),"")</f>
        <v/>
      </c>
      <c r="BJ99" s="210" t="str">
        <f>IFERROR(VLOOKUP(BE99,LF_LmpBlst!$A$8:$V$736,7,FALSE),"")</f>
        <v/>
      </c>
    </row>
    <row r="100" spans="1:62" s="114" customFormat="1">
      <c r="A100" s="229">
        <v>4594</v>
      </c>
      <c r="B100" s="210" t="s">
        <v>3965</v>
      </c>
      <c r="C100" s="210" t="s">
        <v>3826</v>
      </c>
      <c r="D100" s="210" t="s">
        <v>3845</v>
      </c>
      <c r="E100" s="210" t="s">
        <v>3846</v>
      </c>
      <c r="F100" s="204">
        <v>42069</v>
      </c>
      <c r="G100" s="210" t="s">
        <v>3829</v>
      </c>
      <c r="H100" s="210" t="s">
        <v>3776</v>
      </c>
      <c r="I100" s="210" t="s">
        <v>3830</v>
      </c>
      <c r="J100" s="210" t="s">
        <v>3831</v>
      </c>
      <c r="K100" s="210"/>
      <c r="L100" s="210"/>
      <c r="M100" s="210" t="s">
        <v>129</v>
      </c>
      <c r="N100" s="210"/>
      <c r="O100" s="210" t="b">
        <v>1</v>
      </c>
      <c r="P100" s="210"/>
      <c r="Q100" s="210" t="b">
        <v>1</v>
      </c>
      <c r="R100" s="210" t="s">
        <v>3832</v>
      </c>
      <c r="S100" s="210" t="s">
        <v>109</v>
      </c>
      <c r="T100" s="210" t="s">
        <v>3771</v>
      </c>
      <c r="U100" s="210" t="s">
        <v>3833</v>
      </c>
      <c r="V100" s="210" t="s">
        <v>3778</v>
      </c>
      <c r="W100" s="210" t="s">
        <v>1091</v>
      </c>
      <c r="X100" s="210" t="str">
        <f>IFERROR(VLOOKUP(AF100,MeasureCost!$C$5:$C$420,1,FALSE),"")</f>
        <v>LFLmpBlst-T8-48in-28w+El-PS-VHLO(64w)</v>
      </c>
      <c r="Y100" s="210" t="str">
        <f>IFERROR(VLOOKUP(AE100,MeasureCost!$C$5:$C$420,1,FALSE),"")</f>
        <v>LFLmpBlst-T8-48in-28w+El-PS-VHLO(64w)</v>
      </c>
      <c r="Z100" s="210" t="s">
        <v>3847</v>
      </c>
      <c r="AA100" s="210"/>
      <c r="AB100" s="210"/>
      <c r="AC100" s="210"/>
      <c r="AD100" s="210" t="s">
        <v>2006</v>
      </c>
      <c r="AE100" s="210" t="s">
        <v>2969</v>
      </c>
      <c r="AF100" s="210" t="s">
        <v>2969</v>
      </c>
      <c r="AG100" s="210" t="s">
        <v>3775</v>
      </c>
      <c r="AH100" s="210"/>
      <c r="AI100" s="210" t="b">
        <v>0</v>
      </c>
      <c r="AJ100" s="210" t="b">
        <v>0</v>
      </c>
      <c r="AK100" s="210" t="s">
        <v>3853</v>
      </c>
      <c r="AL100" s="210" t="s">
        <v>3857</v>
      </c>
      <c r="AM100" s="210" t="s">
        <v>3850</v>
      </c>
      <c r="AN100" s="210"/>
      <c r="AO100" s="210" t="s">
        <v>3838</v>
      </c>
      <c r="AP100" s="204">
        <v>41275</v>
      </c>
      <c r="AQ100" s="210"/>
      <c r="AR100" s="210" t="s">
        <v>3839</v>
      </c>
      <c r="AS100" s="210"/>
      <c r="AT100" s="210"/>
      <c r="AU100" s="210"/>
      <c r="AV100" s="210"/>
      <c r="AW100" s="210" t="s">
        <v>3786</v>
      </c>
      <c r="AX100" s="210"/>
      <c r="AY100" s="210">
        <f>IFERROR(VLOOKUP(X100,MeasureCost!$C$5:$V$420,20,FALSE),"")</f>
        <v>50.73</v>
      </c>
      <c r="AZ100" s="210">
        <f>IFERROR(VLOOKUP(Y100,MeasureCost!$C$5:$V$420,20,FALSE),"")</f>
        <v>50.73</v>
      </c>
      <c r="BA100" s="210"/>
      <c r="BB100" s="212">
        <f t="shared" si="3"/>
        <v>0</v>
      </c>
      <c r="BC100" s="210"/>
      <c r="BD100" s="204" t="str">
        <f t="shared" si="4"/>
        <v>LFLmpBlst-T8-48in-28w+El-PS-VHLO(64w)</v>
      </c>
      <c r="BE100" s="210" t="str">
        <f t="shared" si="5"/>
        <v>LFLmpBlst-T8-48in-28w+El-PS-VHLO(64w)</v>
      </c>
      <c r="BF100" s="210">
        <f>IFERROR(VLOOKUP(BD100,LF_LmpBlst!$A$8:$V$736,6,FALSE),"")</f>
        <v>2</v>
      </c>
      <c r="BG100" s="210">
        <f>IFERROR(VLOOKUP(BD100,LF_LmpBlst!$A$8:$V$736,7,FALSE),"")</f>
        <v>1</v>
      </c>
      <c r="BH100" s="210"/>
      <c r="BI100" s="210">
        <f>IFERROR(VLOOKUP(BE100,LF_LmpBlst!$A$8:$V$736,6,FALSE),"")</f>
        <v>2</v>
      </c>
      <c r="BJ100" s="210">
        <f>IFERROR(VLOOKUP(BE100,LF_LmpBlst!$A$8:$V$736,7,FALSE),"")</f>
        <v>1</v>
      </c>
    </row>
    <row r="101" spans="1:62" s="114" customFormat="1">
      <c r="A101" s="229">
        <v>4632</v>
      </c>
      <c r="B101" s="210" t="s">
        <v>3966</v>
      </c>
      <c r="C101" s="210" t="s">
        <v>3826</v>
      </c>
      <c r="D101" s="210" t="s">
        <v>3845</v>
      </c>
      <c r="E101" s="210" t="s">
        <v>3846</v>
      </c>
      <c r="F101" s="204">
        <v>42069</v>
      </c>
      <c r="G101" s="210" t="s">
        <v>3829</v>
      </c>
      <c r="H101" s="210" t="s">
        <v>3776</v>
      </c>
      <c r="I101" s="210" t="s">
        <v>3830</v>
      </c>
      <c r="J101" s="210" t="s">
        <v>3831</v>
      </c>
      <c r="K101" s="210"/>
      <c r="L101" s="210"/>
      <c r="M101" s="210" t="s">
        <v>129</v>
      </c>
      <c r="N101" s="210"/>
      <c r="O101" s="210" t="b">
        <v>0</v>
      </c>
      <c r="P101" s="210"/>
      <c r="Q101" s="210" t="b">
        <v>1</v>
      </c>
      <c r="R101" s="210" t="s">
        <v>3832</v>
      </c>
      <c r="S101" s="210" t="s">
        <v>109</v>
      </c>
      <c r="T101" s="210" t="s">
        <v>3771</v>
      </c>
      <c r="U101" s="210" t="s">
        <v>3833</v>
      </c>
      <c r="V101" s="210" t="s">
        <v>3778</v>
      </c>
      <c r="W101" s="210" t="s">
        <v>1091</v>
      </c>
      <c r="X101" s="210" t="str">
        <f>IFERROR(VLOOKUP(AF101,MeasureCost!$C$5:$C$420,1,FALSE),"")</f>
        <v>LFLmpBlst-T8-48in-32w-2g+El-IS-VHLO(41w)</v>
      </c>
      <c r="Y101" s="210" t="str">
        <f>IFERROR(VLOOKUP(AE101,MeasureCost!$C$5:$C$420,1,FALSE),"")</f>
        <v/>
      </c>
      <c r="Z101" s="210" t="s">
        <v>3847</v>
      </c>
      <c r="AA101" s="210"/>
      <c r="AB101" s="210"/>
      <c r="AC101" s="210"/>
      <c r="AD101" s="210" t="s">
        <v>2028</v>
      </c>
      <c r="AE101" s="210" t="s">
        <v>3399</v>
      </c>
      <c r="AF101" s="210" t="s">
        <v>3354</v>
      </c>
      <c r="AG101" s="210" t="s">
        <v>3775</v>
      </c>
      <c r="AH101" s="210" t="s">
        <v>3848</v>
      </c>
      <c r="AI101" s="210" t="b">
        <v>0</v>
      </c>
      <c r="AJ101" s="210" t="b">
        <v>0</v>
      </c>
      <c r="AK101" s="210" t="s">
        <v>3849</v>
      </c>
      <c r="AL101" s="210" t="s">
        <v>3841</v>
      </c>
      <c r="AM101" s="210" t="s">
        <v>3850</v>
      </c>
      <c r="AN101" s="210"/>
      <c r="AO101" s="210" t="s">
        <v>3838</v>
      </c>
      <c r="AP101" s="204">
        <v>41275</v>
      </c>
      <c r="AQ101" s="210"/>
      <c r="AR101" s="210" t="s">
        <v>3839</v>
      </c>
      <c r="AS101" s="210"/>
      <c r="AT101" s="210"/>
      <c r="AU101" s="210"/>
      <c r="AV101" s="210"/>
      <c r="AW101" s="210" t="s">
        <v>3786</v>
      </c>
      <c r="AX101" s="210"/>
      <c r="AY101" s="210">
        <f>IFERROR(VLOOKUP(X101,MeasureCost!$C$5:$V$420,20,FALSE),"")</f>
        <v>20.6</v>
      </c>
      <c r="AZ101" s="210" t="str">
        <f>IFERROR(VLOOKUP(Y101,MeasureCost!$C$5:$V$420,20,FALSE),"")</f>
        <v/>
      </c>
      <c r="BA101" s="210"/>
      <c r="BB101" s="212" t="str">
        <f t="shared" si="3"/>
        <v/>
      </c>
      <c r="BC101" s="210"/>
      <c r="BD101" s="204" t="str">
        <f t="shared" si="4"/>
        <v/>
      </c>
      <c r="BE101" s="210" t="str">
        <f t="shared" si="5"/>
        <v/>
      </c>
      <c r="BF101" s="210" t="str">
        <f>IFERROR(VLOOKUP(BD101,LF_LmpBlst!$A$8:$V$736,6,FALSE),"")</f>
        <v/>
      </c>
      <c r="BG101" s="210" t="str">
        <f>IFERROR(VLOOKUP(BD101,LF_LmpBlst!$A$8:$V$736,7,FALSE),"")</f>
        <v/>
      </c>
      <c r="BH101" s="210"/>
      <c r="BI101" s="210" t="str">
        <f>IFERROR(VLOOKUP(BE101,LF_LmpBlst!$A$8:$V$736,6,FALSE),"")</f>
        <v/>
      </c>
      <c r="BJ101" s="210" t="str">
        <f>IFERROR(VLOOKUP(BE101,LF_LmpBlst!$A$8:$V$736,7,FALSE),"")</f>
        <v/>
      </c>
    </row>
    <row r="102" spans="1:62" s="114" customFormat="1">
      <c r="A102" s="229">
        <v>4620</v>
      </c>
      <c r="B102" s="210" t="s">
        <v>3967</v>
      </c>
      <c r="C102" s="210" t="s">
        <v>3826</v>
      </c>
      <c r="D102" s="210" t="s">
        <v>3845</v>
      </c>
      <c r="E102" s="210" t="s">
        <v>3846</v>
      </c>
      <c r="F102" s="204">
        <v>42069</v>
      </c>
      <c r="G102" s="210" t="s">
        <v>3829</v>
      </c>
      <c r="H102" s="210" t="s">
        <v>3776</v>
      </c>
      <c r="I102" s="210" t="s">
        <v>3830</v>
      </c>
      <c r="J102" s="210" t="s">
        <v>3831</v>
      </c>
      <c r="K102" s="210"/>
      <c r="L102" s="210"/>
      <c r="M102" s="210" t="s">
        <v>129</v>
      </c>
      <c r="N102" s="210"/>
      <c r="O102" s="210" t="b">
        <v>1</v>
      </c>
      <c r="P102" s="210"/>
      <c r="Q102" s="210" t="b">
        <v>1</v>
      </c>
      <c r="R102" s="210" t="s">
        <v>3832</v>
      </c>
      <c r="S102" s="210" t="s">
        <v>109</v>
      </c>
      <c r="T102" s="210" t="s">
        <v>3771</v>
      </c>
      <c r="U102" s="210" t="s">
        <v>3833</v>
      </c>
      <c r="V102" s="210" t="s">
        <v>3778</v>
      </c>
      <c r="W102" s="210" t="s">
        <v>1091</v>
      </c>
      <c r="X102" s="210" t="str">
        <f>IFERROR(VLOOKUP(AF102,MeasureCost!$C$5:$C$420,1,FALSE),"")</f>
        <v>LFLmpBlst-T8-48in-32w-2g+El-IS-NLO+Refl(59w)</v>
      </c>
      <c r="Y102" s="210" t="str">
        <f>IFERROR(VLOOKUP(AE102,MeasureCost!$C$5:$C$420,1,FALSE),"")</f>
        <v>LFLmpBlst-T8-48in-32w-2g+El-IS-NLO+Refl(59w)</v>
      </c>
      <c r="Z102" s="210" t="s">
        <v>3847</v>
      </c>
      <c r="AA102" s="210"/>
      <c r="AB102" s="210"/>
      <c r="AC102" s="210"/>
      <c r="AD102" s="210" t="s">
        <v>2011</v>
      </c>
      <c r="AE102" s="210" t="s">
        <v>3298</v>
      </c>
      <c r="AF102" s="210" t="s">
        <v>3298</v>
      </c>
      <c r="AG102" s="210" t="s">
        <v>3775</v>
      </c>
      <c r="AH102" s="210"/>
      <c r="AI102" s="210" t="b">
        <v>0</v>
      </c>
      <c r="AJ102" s="210" t="b">
        <v>0</v>
      </c>
      <c r="AK102" s="210" t="s">
        <v>3853</v>
      </c>
      <c r="AL102" s="210" t="s">
        <v>3857</v>
      </c>
      <c r="AM102" s="210" t="s">
        <v>3850</v>
      </c>
      <c r="AN102" s="210"/>
      <c r="AO102" s="210" t="s">
        <v>3838</v>
      </c>
      <c r="AP102" s="204">
        <v>41275</v>
      </c>
      <c r="AQ102" s="210"/>
      <c r="AR102" s="210" t="s">
        <v>3839</v>
      </c>
      <c r="AS102" s="210"/>
      <c r="AT102" s="210"/>
      <c r="AU102" s="210"/>
      <c r="AV102" s="210"/>
      <c r="AW102" s="210" t="s">
        <v>3786</v>
      </c>
      <c r="AX102" s="210"/>
      <c r="AY102" s="210">
        <f>IFERROR(VLOOKUP(X102,MeasureCost!$C$5:$V$420,20,FALSE),"")</f>
        <v>29.42</v>
      </c>
      <c r="AZ102" s="210">
        <f>IFERROR(VLOOKUP(Y102,MeasureCost!$C$5:$V$420,20,FALSE),"")</f>
        <v>29.42</v>
      </c>
      <c r="BA102" s="210"/>
      <c r="BB102" s="212">
        <f t="shared" si="3"/>
        <v>0</v>
      </c>
      <c r="BC102" s="210"/>
      <c r="BD102" s="204" t="str">
        <f t="shared" si="4"/>
        <v>LFLmpBlst-T8-48in-32w-2g+El-IS-NLO+Refl(59w)</v>
      </c>
      <c r="BE102" s="210" t="str">
        <f t="shared" si="5"/>
        <v>LFLmpBlst-T8-48in-32w-2g+El-IS-NLO+Refl(59w)</v>
      </c>
      <c r="BF102" s="210">
        <f>IFERROR(VLOOKUP(BD102,LF_LmpBlst!$A$8:$V$736,6,FALSE),"")</f>
        <v>2</v>
      </c>
      <c r="BG102" s="210">
        <f>IFERROR(VLOOKUP(BD102,LF_LmpBlst!$A$8:$V$736,7,FALSE),"")</f>
        <v>1</v>
      </c>
      <c r="BH102" s="210"/>
      <c r="BI102" s="210">
        <f>IFERROR(VLOOKUP(BE102,LF_LmpBlst!$A$8:$V$736,6,FALSE),"")</f>
        <v>2</v>
      </c>
      <c r="BJ102" s="210">
        <f>IFERROR(VLOOKUP(BE102,LF_LmpBlst!$A$8:$V$736,7,FALSE),"")</f>
        <v>1</v>
      </c>
    </row>
    <row r="103" spans="1:62" s="114" customFormat="1">
      <c r="A103" s="229">
        <v>4625</v>
      </c>
      <c r="B103" s="210" t="s">
        <v>3968</v>
      </c>
      <c r="C103" s="210" t="s">
        <v>3826</v>
      </c>
      <c r="D103" s="210" t="s">
        <v>3845</v>
      </c>
      <c r="E103" s="210" t="s">
        <v>3846</v>
      </c>
      <c r="F103" s="204">
        <v>42069</v>
      </c>
      <c r="G103" s="210" t="s">
        <v>3829</v>
      </c>
      <c r="H103" s="210" t="s">
        <v>3776</v>
      </c>
      <c r="I103" s="210" t="s">
        <v>3830</v>
      </c>
      <c r="J103" s="210" t="s">
        <v>3831</v>
      </c>
      <c r="K103" s="210"/>
      <c r="L103" s="210"/>
      <c r="M103" s="210" t="s">
        <v>129</v>
      </c>
      <c r="N103" s="210"/>
      <c r="O103" s="210" t="b">
        <v>0</v>
      </c>
      <c r="P103" s="210"/>
      <c r="Q103" s="210" t="b">
        <v>1</v>
      </c>
      <c r="R103" s="210" t="s">
        <v>3832</v>
      </c>
      <c r="S103" s="210" t="s">
        <v>109</v>
      </c>
      <c r="T103" s="210" t="s">
        <v>3771</v>
      </c>
      <c r="U103" s="210" t="s">
        <v>3833</v>
      </c>
      <c r="V103" s="210" t="s">
        <v>3778</v>
      </c>
      <c r="W103" s="210" t="s">
        <v>1091</v>
      </c>
      <c r="X103" s="210" t="str">
        <f>IFERROR(VLOOKUP(AF103,MeasureCost!$C$5:$C$420,1,FALSE),"")</f>
        <v>LFLmpBlst-T8-48in-32w-2g+El-IS-RLO(102w)</v>
      </c>
      <c r="Y103" s="210" t="str">
        <f>IFERROR(VLOOKUP(AE103,MeasureCost!$C$5:$C$420,1,FALSE),"")</f>
        <v>LFLmpBlst-T8-48in-32w-2g+El-IS-NLO(112w)</v>
      </c>
      <c r="Z103" s="210" t="s">
        <v>3847</v>
      </c>
      <c r="AA103" s="210"/>
      <c r="AB103" s="210"/>
      <c r="AC103" s="210"/>
      <c r="AD103" s="210" t="s">
        <v>2230</v>
      </c>
      <c r="AE103" s="210" t="s">
        <v>3264</v>
      </c>
      <c r="AF103" s="210" t="s">
        <v>3310</v>
      </c>
      <c r="AG103" s="210" t="s">
        <v>3775</v>
      </c>
      <c r="AH103" s="210" t="s">
        <v>3848</v>
      </c>
      <c r="AI103" s="210" t="b">
        <v>0</v>
      </c>
      <c r="AJ103" s="210" t="b">
        <v>0</v>
      </c>
      <c r="AK103" s="210" t="s">
        <v>3849</v>
      </c>
      <c r="AL103" s="210" t="s">
        <v>3841</v>
      </c>
      <c r="AM103" s="210" t="s">
        <v>3850</v>
      </c>
      <c r="AN103" s="210"/>
      <c r="AO103" s="210" t="s">
        <v>3838</v>
      </c>
      <c r="AP103" s="204">
        <v>41275</v>
      </c>
      <c r="AQ103" s="210"/>
      <c r="AR103" s="210" t="s">
        <v>3839</v>
      </c>
      <c r="AS103" s="210"/>
      <c r="AT103" s="210"/>
      <c r="AU103" s="210"/>
      <c r="AV103" s="210"/>
      <c r="AW103" s="210" t="s">
        <v>3786</v>
      </c>
      <c r="AX103" s="210"/>
      <c r="AY103" s="210">
        <f>IFERROR(VLOOKUP(X103,MeasureCost!$C$5:$V$420,20,FALSE),"")</f>
        <v>47.07</v>
      </c>
      <c r="AZ103" s="210">
        <f>IFERROR(VLOOKUP(Y103,MeasureCost!$C$5:$V$420,20,FALSE),"")</f>
        <v>47.07</v>
      </c>
      <c r="BA103" s="210"/>
      <c r="BB103" s="212">
        <f t="shared" si="3"/>
        <v>0</v>
      </c>
      <c r="BC103" s="210"/>
      <c r="BD103" s="204" t="str">
        <f t="shared" si="4"/>
        <v>LFLmpBlst-T8-48in-32w-2g+El-IS-RLO(102w)</v>
      </c>
      <c r="BE103" s="210" t="str">
        <f t="shared" si="5"/>
        <v>LFLmpBlst-T8-48in-32w-2g+El-IS-NLO(112w)</v>
      </c>
      <c r="BF103" s="210">
        <f>IFERROR(VLOOKUP(BD103,LF_LmpBlst!$A$8:$V$736,6,FALSE),"")</f>
        <v>4</v>
      </c>
      <c r="BG103" s="210">
        <f>IFERROR(VLOOKUP(BD103,LF_LmpBlst!$A$8:$V$736,7,FALSE),"")</f>
        <v>1</v>
      </c>
      <c r="BH103" s="210"/>
      <c r="BI103" s="210">
        <f>IFERROR(VLOOKUP(BE103,LF_LmpBlst!$A$8:$V$736,6,FALSE),"")</f>
        <v>4</v>
      </c>
      <c r="BJ103" s="210">
        <f>IFERROR(VLOOKUP(BE103,LF_LmpBlst!$A$8:$V$736,7,FALSE),"")</f>
        <v>1</v>
      </c>
    </row>
    <row r="104" spans="1:62" s="114" customFormat="1">
      <c r="A104" s="229">
        <v>4648</v>
      </c>
      <c r="B104" s="210" t="s">
        <v>3969</v>
      </c>
      <c r="C104" s="210" t="s">
        <v>3826</v>
      </c>
      <c r="D104" s="210" t="s">
        <v>3845</v>
      </c>
      <c r="E104" s="210" t="s">
        <v>3846</v>
      </c>
      <c r="F104" s="204">
        <v>42069</v>
      </c>
      <c r="G104" s="210" t="s">
        <v>3829</v>
      </c>
      <c r="H104" s="210" t="s">
        <v>3776</v>
      </c>
      <c r="I104" s="210" t="s">
        <v>3830</v>
      </c>
      <c r="J104" s="210" t="s">
        <v>3831</v>
      </c>
      <c r="K104" s="210"/>
      <c r="L104" s="210"/>
      <c r="M104" s="210" t="s">
        <v>129</v>
      </c>
      <c r="N104" s="210"/>
      <c r="O104" s="210" t="b">
        <v>0</v>
      </c>
      <c r="P104" s="210"/>
      <c r="Q104" s="210" t="b">
        <v>1</v>
      </c>
      <c r="R104" s="210" t="s">
        <v>3832</v>
      </c>
      <c r="S104" s="210" t="s">
        <v>109</v>
      </c>
      <c r="T104" s="210" t="s">
        <v>3771</v>
      </c>
      <c r="U104" s="210" t="s">
        <v>3833</v>
      </c>
      <c r="V104" s="210" t="s">
        <v>3778</v>
      </c>
      <c r="W104" s="210" t="s">
        <v>1091</v>
      </c>
      <c r="X104" s="210" t="str">
        <f>IFERROR(VLOOKUP(AF104,MeasureCost!$C$5:$C$420,1,FALSE),"")</f>
        <v>LFLmpBlst-T8-48in-32w-3g+El-IS-NLO+Refl(54w)</v>
      </c>
      <c r="Y104" s="210" t="str">
        <f>IFERROR(VLOOKUP(AE104,MeasureCost!$C$5:$C$420,1,FALSE),"")</f>
        <v>LFLmpBlst-T8-48in-32w-2g+El-IS-NLO(89w)</v>
      </c>
      <c r="Z104" s="210" t="s">
        <v>3847</v>
      </c>
      <c r="AA104" s="210"/>
      <c r="AB104" s="210"/>
      <c r="AC104" s="210"/>
      <c r="AD104" s="210" t="s">
        <v>2006</v>
      </c>
      <c r="AE104" s="210" t="s">
        <v>3292</v>
      </c>
      <c r="AF104" s="210" t="s">
        <v>3499</v>
      </c>
      <c r="AG104" s="210" t="s">
        <v>3775</v>
      </c>
      <c r="AH104" s="210" t="s">
        <v>3848</v>
      </c>
      <c r="AI104" s="210" t="b">
        <v>0</v>
      </c>
      <c r="AJ104" s="210" t="b">
        <v>0</v>
      </c>
      <c r="AK104" s="210" t="s">
        <v>3849</v>
      </c>
      <c r="AL104" s="210" t="s">
        <v>3841</v>
      </c>
      <c r="AM104" s="210" t="s">
        <v>3850</v>
      </c>
      <c r="AN104" s="210"/>
      <c r="AO104" s="210" t="s">
        <v>3838</v>
      </c>
      <c r="AP104" s="204">
        <v>41275</v>
      </c>
      <c r="AQ104" s="210"/>
      <c r="AR104" s="210" t="s">
        <v>3839</v>
      </c>
      <c r="AS104" s="210"/>
      <c r="AT104" s="210"/>
      <c r="AU104" s="210"/>
      <c r="AV104" s="210"/>
      <c r="AW104" s="210" t="s">
        <v>3786</v>
      </c>
      <c r="AX104" s="210"/>
      <c r="AY104" s="210">
        <f>IFERROR(VLOOKUP(X104,MeasureCost!$C$5:$V$420,20,FALSE),"")</f>
        <v>42.72</v>
      </c>
      <c r="AZ104" s="210">
        <f>IFERROR(VLOOKUP(Y104,MeasureCost!$C$5:$V$420,20,FALSE),"")</f>
        <v>38.25</v>
      </c>
      <c r="BA104" s="210"/>
      <c r="BB104" s="212">
        <f t="shared" si="3"/>
        <v>4.4699999999999989</v>
      </c>
      <c r="BC104" s="210"/>
      <c r="BD104" s="204" t="str">
        <f t="shared" si="4"/>
        <v>LFLmpBlst-T8-48in-32w-3g+El-IS-NLO+Refl(54w)</v>
      </c>
      <c r="BE104" s="210" t="str">
        <f t="shared" si="5"/>
        <v>LFLmpBlst-T8-48in-32w-2g+El-IS-NLO(89w)</v>
      </c>
      <c r="BF104" s="210">
        <f>IFERROR(VLOOKUP(BD104,LF_LmpBlst!$A$8:$V$736,6,FALSE),"")</f>
        <v>2</v>
      </c>
      <c r="BG104" s="210">
        <f>IFERROR(VLOOKUP(BD104,LF_LmpBlst!$A$8:$V$736,7,FALSE),"")</f>
        <v>2</v>
      </c>
      <c r="BH104" s="210"/>
      <c r="BI104" s="210">
        <f>IFERROR(VLOOKUP(BE104,LF_LmpBlst!$A$8:$V$736,6,FALSE),"")</f>
        <v>3</v>
      </c>
      <c r="BJ104" s="210">
        <f>IFERROR(VLOOKUP(BE104,LF_LmpBlst!$A$8:$V$736,7,FALSE),"")</f>
        <v>1</v>
      </c>
    </row>
    <row r="105" spans="1:62" s="114" customFormat="1">
      <c r="A105" s="229">
        <v>4644</v>
      </c>
      <c r="B105" s="210" t="s">
        <v>3970</v>
      </c>
      <c r="C105" s="210" t="s">
        <v>3826</v>
      </c>
      <c r="D105" s="210" t="s">
        <v>3845</v>
      </c>
      <c r="E105" s="210" t="s">
        <v>3846</v>
      </c>
      <c r="F105" s="204">
        <v>42069</v>
      </c>
      <c r="G105" s="210" t="s">
        <v>3829</v>
      </c>
      <c r="H105" s="210" t="s">
        <v>3776</v>
      </c>
      <c r="I105" s="210" t="s">
        <v>3830</v>
      </c>
      <c r="J105" s="210" t="s">
        <v>3831</v>
      </c>
      <c r="K105" s="210"/>
      <c r="L105" s="210"/>
      <c r="M105" s="210" t="s">
        <v>129</v>
      </c>
      <c r="N105" s="210"/>
      <c r="O105" s="210" t="b">
        <v>0</v>
      </c>
      <c r="P105" s="210"/>
      <c r="Q105" s="210" t="b">
        <v>1</v>
      </c>
      <c r="R105" s="210" t="s">
        <v>3832</v>
      </c>
      <c r="S105" s="210" t="s">
        <v>109</v>
      </c>
      <c r="T105" s="210" t="s">
        <v>3771</v>
      </c>
      <c r="U105" s="210" t="s">
        <v>3833</v>
      </c>
      <c r="V105" s="210" t="s">
        <v>3778</v>
      </c>
      <c r="W105" s="210" t="s">
        <v>1091</v>
      </c>
      <c r="X105" s="210" t="str">
        <f>IFERROR(VLOOKUP(AF105,MeasureCost!$C$5:$C$420,1,FALSE),"")</f>
        <v>LFLmpBlst-T8-48in-32w-3g+El-IS-NLO(83w)</v>
      </c>
      <c r="Y105" s="210" t="str">
        <f>IFERROR(VLOOKUP(AE105,MeasureCost!$C$5:$C$420,1,FALSE),"")</f>
        <v>LFLmpBlst-T8-48in-32w-2g+El-IS-NLO(89w)</v>
      </c>
      <c r="Z105" s="210" t="s">
        <v>3847</v>
      </c>
      <c r="AA105" s="210"/>
      <c r="AB105" s="210"/>
      <c r="AC105" s="210"/>
      <c r="AD105" s="210" t="s">
        <v>2011</v>
      </c>
      <c r="AE105" s="210" t="s">
        <v>3292</v>
      </c>
      <c r="AF105" s="210" t="s">
        <v>3494</v>
      </c>
      <c r="AG105" s="210" t="s">
        <v>3775</v>
      </c>
      <c r="AH105" s="210" t="s">
        <v>3848</v>
      </c>
      <c r="AI105" s="210" t="b">
        <v>0</v>
      </c>
      <c r="AJ105" s="210" t="b">
        <v>0</v>
      </c>
      <c r="AK105" s="210" t="s">
        <v>3849</v>
      </c>
      <c r="AL105" s="210" t="s">
        <v>3841</v>
      </c>
      <c r="AM105" s="210" t="s">
        <v>3850</v>
      </c>
      <c r="AN105" s="210" t="s">
        <v>3971</v>
      </c>
      <c r="AO105" s="210" t="s">
        <v>3838</v>
      </c>
      <c r="AP105" s="204">
        <v>41275</v>
      </c>
      <c r="AQ105" s="210"/>
      <c r="AR105" s="210" t="s">
        <v>3839</v>
      </c>
      <c r="AS105" s="210"/>
      <c r="AT105" s="210"/>
      <c r="AU105" s="210"/>
      <c r="AV105" s="210"/>
      <c r="AW105" s="210" t="s">
        <v>3786</v>
      </c>
      <c r="AX105" s="210"/>
      <c r="AY105" s="210">
        <f>IFERROR(VLOOKUP(X105,MeasureCost!$C$5:$V$420,20,FALSE),"")</f>
        <v>40.53</v>
      </c>
      <c r="AZ105" s="210">
        <f>IFERROR(VLOOKUP(Y105,MeasureCost!$C$5:$V$420,20,FALSE),"")</f>
        <v>38.25</v>
      </c>
      <c r="BA105" s="210"/>
      <c r="BB105" s="212">
        <f t="shared" si="3"/>
        <v>2.2800000000000011</v>
      </c>
      <c r="BC105" s="210"/>
      <c r="BD105" s="204" t="str">
        <f t="shared" si="4"/>
        <v>LFLmpBlst-T8-48in-32w-3g+El-IS-NLO(83w)</v>
      </c>
      <c r="BE105" s="210" t="str">
        <f t="shared" si="5"/>
        <v>LFLmpBlst-T8-48in-32w-2g+El-IS-NLO(89w)</v>
      </c>
      <c r="BF105" s="210">
        <f>IFERROR(VLOOKUP(BD105,LF_LmpBlst!$A$8:$V$736,6,FALSE),"")</f>
        <v>3</v>
      </c>
      <c r="BG105" s="210">
        <f>IFERROR(VLOOKUP(BD105,LF_LmpBlst!$A$8:$V$736,7,FALSE),"")</f>
        <v>1</v>
      </c>
      <c r="BH105" s="210"/>
      <c r="BI105" s="210">
        <f>IFERROR(VLOOKUP(BE105,LF_LmpBlst!$A$8:$V$736,6,FALSE),"")</f>
        <v>3</v>
      </c>
      <c r="BJ105" s="210">
        <f>IFERROR(VLOOKUP(BE105,LF_LmpBlst!$A$8:$V$736,7,FALSE),"")</f>
        <v>1</v>
      </c>
    </row>
    <row r="106" spans="1:62" s="114" customFormat="1">
      <c r="A106" s="229">
        <v>4650</v>
      </c>
      <c r="B106" s="210" t="s">
        <v>3972</v>
      </c>
      <c r="C106" s="210" t="s">
        <v>3826</v>
      </c>
      <c r="D106" s="210" t="s">
        <v>3845</v>
      </c>
      <c r="E106" s="210" t="s">
        <v>3846</v>
      </c>
      <c r="F106" s="204">
        <v>42069</v>
      </c>
      <c r="G106" s="210" t="s">
        <v>3829</v>
      </c>
      <c r="H106" s="210" t="s">
        <v>3776</v>
      </c>
      <c r="I106" s="210" t="s">
        <v>3830</v>
      </c>
      <c r="J106" s="210" t="s">
        <v>3831</v>
      </c>
      <c r="K106" s="210"/>
      <c r="L106" s="210"/>
      <c r="M106" s="210" t="s">
        <v>129</v>
      </c>
      <c r="N106" s="210"/>
      <c r="O106" s="210" t="b">
        <v>0</v>
      </c>
      <c r="P106" s="210"/>
      <c r="Q106" s="210" t="b">
        <v>1</v>
      </c>
      <c r="R106" s="210" t="s">
        <v>3832</v>
      </c>
      <c r="S106" s="210" t="s">
        <v>109</v>
      </c>
      <c r="T106" s="210" t="s">
        <v>3771</v>
      </c>
      <c r="U106" s="210" t="s">
        <v>3833</v>
      </c>
      <c r="V106" s="210" t="s">
        <v>3778</v>
      </c>
      <c r="W106" s="210" t="s">
        <v>1091</v>
      </c>
      <c r="X106" s="210" t="str">
        <f>IFERROR(VLOOKUP(AF106,MeasureCost!$C$5:$C$420,1,FALSE),"")</f>
        <v>LFLmpBlst-T8-48in-32w-3g+El-IS-NLO-1(162w)</v>
      </c>
      <c r="Y106" s="210" t="str">
        <f>IFERROR(VLOOKUP(AE106,MeasureCost!$C$5:$C$420,1,FALSE),"")</f>
        <v>LFLmpBlst-T8-48in-32w-2g+El-IS-NLO(175w)</v>
      </c>
      <c r="Z106" s="210" t="s">
        <v>3847</v>
      </c>
      <c r="AA106" s="210"/>
      <c r="AB106" s="210"/>
      <c r="AC106" s="210"/>
      <c r="AD106" s="210" t="s">
        <v>2238</v>
      </c>
      <c r="AE106" s="210" t="s">
        <v>3273</v>
      </c>
      <c r="AF106" s="210" t="s">
        <v>3466</v>
      </c>
      <c r="AG106" s="210" t="s">
        <v>3775</v>
      </c>
      <c r="AH106" s="210" t="s">
        <v>3848</v>
      </c>
      <c r="AI106" s="210" t="b">
        <v>0</v>
      </c>
      <c r="AJ106" s="210" t="b">
        <v>0</v>
      </c>
      <c r="AK106" s="210" t="s">
        <v>3849</v>
      </c>
      <c r="AL106" s="210" t="s">
        <v>3841</v>
      </c>
      <c r="AM106" s="210" t="s">
        <v>3850</v>
      </c>
      <c r="AN106" s="210"/>
      <c r="AO106" s="210" t="s">
        <v>3838</v>
      </c>
      <c r="AP106" s="204">
        <v>41275</v>
      </c>
      <c r="AQ106" s="210"/>
      <c r="AR106" s="210" t="s">
        <v>3839</v>
      </c>
      <c r="AS106" s="210"/>
      <c r="AT106" s="210"/>
      <c r="AU106" s="210"/>
      <c r="AV106" s="210"/>
      <c r="AW106" s="210" t="s">
        <v>3786</v>
      </c>
      <c r="AX106" s="210"/>
      <c r="AY106" s="210">
        <f>IFERROR(VLOOKUP(X106,MeasureCost!$C$5:$V$420,20,FALSE),"")</f>
        <v>81.05</v>
      </c>
      <c r="AZ106" s="210">
        <f>IFERROR(VLOOKUP(Y106,MeasureCost!$C$5:$V$420,20,FALSE),"")</f>
        <v>76.489999999999995</v>
      </c>
      <c r="BA106" s="210"/>
      <c r="BB106" s="212">
        <f t="shared" si="3"/>
        <v>4.5600000000000023</v>
      </c>
      <c r="BC106" s="210"/>
      <c r="BD106" s="204" t="str">
        <f t="shared" si="4"/>
        <v>LFLmpBlst-T8-48in-32w-3g+El-IS-NLO-1(162w)</v>
      </c>
      <c r="BE106" s="210" t="str">
        <f t="shared" si="5"/>
        <v>LFLmpBlst-T8-48in-32w-2g+El-IS-NLO(175w)</v>
      </c>
      <c r="BF106" s="210">
        <f>IFERROR(VLOOKUP(BD106,LF_LmpBlst!$A$8:$V$736,6,FALSE),"")</f>
        <v>6</v>
      </c>
      <c r="BG106" s="210">
        <f>IFERROR(VLOOKUP(BD106,LF_LmpBlst!$A$8:$V$736,7,FALSE),"")</f>
        <v>2</v>
      </c>
      <c r="BH106" s="210"/>
      <c r="BI106" s="210">
        <f>IFERROR(VLOOKUP(BE106,LF_LmpBlst!$A$8:$V$736,6,FALSE),"")</f>
        <v>6</v>
      </c>
      <c r="BJ106" s="210">
        <f>IFERROR(VLOOKUP(BE106,LF_LmpBlst!$A$8:$V$736,7,FALSE),"")</f>
        <v>2</v>
      </c>
    </row>
    <row r="107" spans="1:62" s="114" customFormat="1">
      <c r="A107" s="229">
        <v>4458</v>
      </c>
      <c r="B107" s="210" t="s">
        <v>3973</v>
      </c>
      <c r="C107" s="210" t="s">
        <v>3826</v>
      </c>
      <c r="D107" s="210" t="s">
        <v>3845</v>
      </c>
      <c r="E107" s="210" t="s">
        <v>3846</v>
      </c>
      <c r="F107" s="204">
        <v>42069</v>
      </c>
      <c r="G107" s="210" t="s">
        <v>3829</v>
      </c>
      <c r="H107" s="210" t="s">
        <v>3776</v>
      </c>
      <c r="I107" s="210" t="s">
        <v>3830</v>
      </c>
      <c r="J107" s="210" t="s">
        <v>3831</v>
      </c>
      <c r="K107" s="210"/>
      <c r="L107" s="210"/>
      <c r="M107" s="210" t="s">
        <v>129</v>
      </c>
      <c r="N107" s="210"/>
      <c r="O107" s="210" t="b">
        <v>0</v>
      </c>
      <c r="P107" s="210"/>
      <c r="Q107" s="210" t="b">
        <v>1</v>
      </c>
      <c r="R107" s="210" t="s">
        <v>3832</v>
      </c>
      <c r="S107" s="210" t="s">
        <v>109</v>
      </c>
      <c r="T107" s="210" t="s">
        <v>3771</v>
      </c>
      <c r="U107" s="210" t="s">
        <v>3833</v>
      </c>
      <c r="V107" s="210" t="s">
        <v>3778</v>
      </c>
      <c r="W107" s="210" t="s">
        <v>1091</v>
      </c>
      <c r="X107" s="210" t="str">
        <f>IFERROR(VLOOKUP(AF107,MeasureCost!$C$5:$C$420,1,FALSE),"")</f>
        <v>LFLmpBlst-T5-46in-49w+El-IS-NLO(49w)</v>
      </c>
      <c r="Y107" s="210" t="str">
        <f>IFERROR(VLOOKUP(AE107,MeasureCost!$C$5:$C$420,1,FALSE),"")</f>
        <v>LFLmpBlst-T5-46in-54w+El-PS-NLO(54w)</v>
      </c>
      <c r="Z107" s="210" t="s">
        <v>3880</v>
      </c>
      <c r="AA107" s="210"/>
      <c r="AB107" s="210"/>
      <c r="AC107" s="210"/>
      <c r="AD107" s="210" t="s">
        <v>2504</v>
      </c>
      <c r="AE107" s="210" t="s">
        <v>2504</v>
      </c>
      <c r="AF107" s="210" t="s">
        <v>2434</v>
      </c>
      <c r="AG107" s="210" t="s">
        <v>3775</v>
      </c>
      <c r="AH107" s="210" t="s">
        <v>3864</v>
      </c>
      <c r="AI107" s="210" t="b">
        <v>0</v>
      </c>
      <c r="AJ107" s="210" t="b">
        <v>0</v>
      </c>
      <c r="AK107" s="210" t="s">
        <v>3849</v>
      </c>
      <c r="AL107" s="210" t="s">
        <v>3779</v>
      </c>
      <c r="AM107" s="210" t="s">
        <v>3880</v>
      </c>
      <c r="AN107" s="210"/>
      <c r="AO107" s="210" t="s">
        <v>3838</v>
      </c>
      <c r="AP107" s="204">
        <v>41275</v>
      </c>
      <c r="AQ107" s="210"/>
      <c r="AR107" s="210" t="s">
        <v>3839</v>
      </c>
      <c r="AS107" s="210"/>
      <c r="AT107" s="210"/>
      <c r="AU107" s="210"/>
      <c r="AV107" s="210"/>
      <c r="AW107" s="210" t="s">
        <v>3786</v>
      </c>
      <c r="AX107" s="210"/>
      <c r="AY107" s="210">
        <f>IFERROR(VLOOKUP(X107,MeasureCost!$C$5:$V$420,20,FALSE),"")</f>
        <v>29.63</v>
      </c>
      <c r="AZ107" s="210">
        <f>IFERROR(VLOOKUP(Y107,MeasureCost!$C$5:$V$420,20,FALSE),"")</f>
        <v>47.85</v>
      </c>
      <c r="BA107" s="210"/>
      <c r="BB107" s="212">
        <f t="shared" si="3"/>
        <v>-18.220000000000002</v>
      </c>
      <c r="BC107" s="210"/>
      <c r="BD107" s="204" t="str">
        <f t="shared" si="4"/>
        <v>LFLmpBlst-T5-46in-49w+El-IS-NLO(49w)</v>
      </c>
      <c r="BE107" s="210" t="str">
        <f t="shared" si="5"/>
        <v>LFLmpBlst-T5-46in-54w+El-PS-NLO(54w)</v>
      </c>
      <c r="BF107" s="210">
        <f>IFERROR(VLOOKUP(BD107,LF_LmpBlst!$A$8:$V$736,6,FALSE),"")</f>
        <v>1</v>
      </c>
      <c r="BG107" s="210">
        <f>IFERROR(VLOOKUP(BD107,LF_LmpBlst!$A$8:$V$736,7,FALSE),"")</f>
        <v>1</v>
      </c>
      <c r="BH107" s="210"/>
      <c r="BI107" s="210">
        <f>IFERROR(VLOOKUP(BE107,LF_LmpBlst!$A$8:$V$736,6,FALSE),"")</f>
        <v>1</v>
      </c>
      <c r="BJ107" s="210">
        <f>IFERROR(VLOOKUP(BE107,LF_LmpBlst!$A$8:$V$736,7,FALSE),"")</f>
        <v>1</v>
      </c>
    </row>
    <row r="108" spans="1:62" s="114" customFormat="1">
      <c r="A108" s="229">
        <v>4503</v>
      </c>
      <c r="B108" s="210" t="s">
        <v>3974</v>
      </c>
      <c r="C108" s="210" t="s">
        <v>3826</v>
      </c>
      <c r="D108" s="210" t="s">
        <v>3845</v>
      </c>
      <c r="E108" s="210" t="s">
        <v>3846</v>
      </c>
      <c r="F108" s="204">
        <v>42069</v>
      </c>
      <c r="G108" s="210" t="s">
        <v>3829</v>
      </c>
      <c r="H108" s="210" t="s">
        <v>3776</v>
      </c>
      <c r="I108" s="210" t="s">
        <v>3830</v>
      </c>
      <c r="J108" s="210" t="s">
        <v>3831</v>
      </c>
      <c r="K108" s="210"/>
      <c r="L108" s="210"/>
      <c r="M108" s="210" t="s">
        <v>129</v>
      </c>
      <c r="N108" s="210"/>
      <c r="O108" s="210" t="b">
        <v>0</v>
      </c>
      <c r="P108" s="210"/>
      <c r="Q108" s="210" t="b">
        <v>1</v>
      </c>
      <c r="R108" s="210" t="s">
        <v>3832</v>
      </c>
      <c r="S108" s="210" t="s">
        <v>109</v>
      </c>
      <c r="T108" s="210" t="s">
        <v>3771</v>
      </c>
      <c r="U108" s="210" t="s">
        <v>3833</v>
      </c>
      <c r="V108" s="210" t="s">
        <v>3778</v>
      </c>
      <c r="W108" s="210" t="s">
        <v>1091</v>
      </c>
      <c r="X108" s="210" t="str">
        <f>IFERROR(VLOOKUP(AF108,MeasureCost!$C$5:$C$420,1,FALSE),"")</f>
        <v/>
      </c>
      <c r="Y108" s="210" t="str">
        <f>IFERROR(VLOOKUP(AE108,MeasureCost!$C$5:$C$420,1,FALSE),"")</f>
        <v>LFLmpBlst-T8-48in-32w-1g+El-IS-NLO(112w)</v>
      </c>
      <c r="Z108" s="210" t="s">
        <v>3847</v>
      </c>
      <c r="AA108" s="210"/>
      <c r="AB108" s="210"/>
      <c r="AC108" s="210"/>
      <c r="AD108" s="210" t="s">
        <v>3046</v>
      </c>
      <c r="AE108" s="210" t="s">
        <v>3046</v>
      </c>
      <c r="AF108" s="210" t="s">
        <v>2704</v>
      </c>
      <c r="AG108" s="210" t="s">
        <v>3775</v>
      </c>
      <c r="AH108" s="210" t="s">
        <v>3864</v>
      </c>
      <c r="AI108" s="210" t="b">
        <v>0</v>
      </c>
      <c r="AJ108" s="210" t="b">
        <v>0</v>
      </c>
      <c r="AK108" s="210" t="s">
        <v>3849</v>
      </c>
      <c r="AL108" s="210" t="s">
        <v>3779</v>
      </c>
      <c r="AM108" s="210" t="s">
        <v>3847</v>
      </c>
      <c r="AN108" s="210"/>
      <c r="AO108" s="210" t="s">
        <v>3838</v>
      </c>
      <c r="AP108" s="204">
        <v>41275</v>
      </c>
      <c r="AQ108" s="210"/>
      <c r="AR108" s="210" t="s">
        <v>3839</v>
      </c>
      <c r="AS108" s="210"/>
      <c r="AT108" s="210"/>
      <c r="AU108" s="210"/>
      <c r="AV108" s="210"/>
      <c r="AW108" s="210" t="s">
        <v>3786</v>
      </c>
      <c r="AX108" s="210"/>
      <c r="AY108" s="210" t="str">
        <f>IFERROR(VLOOKUP(X108,MeasureCost!$C$5:$V$420,20,FALSE),"")</f>
        <v/>
      </c>
      <c r="AZ108" s="210">
        <f>IFERROR(VLOOKUP(Y108,MeasureCost!$C$5:$V$420,20,FALSE),"")</f>
        <v>42.99</v>
      </c>
      <c r="BA108" s="210"/>
      <c r="BB108" s="212" t="str">
        <f t="shared" si="3"/>
        <v/>
      </c>
      <c r="BC108" s="210"/>
      <c r="BD108" s="204" t="str">
        <f t="shared" si="4"/>
        <v/>
      </c>
      <c r="BE108" s="210" t="str">
        <f t="shared" si="5"/>
        <v/>
      </c>
      <c r="BF108" s="210" t="str">
        <f>IFERROR(VLOOKUP(BD108,LF_LmpBlst!$A$8:$V$736,6,FALSE),"")</f>
        <v/>
      </c>
      <c r="BG108" s="210" t="str">
        <f>IFERROR(VLOOKUP(BD108,LF_LmpBlst!$A$8:$V$736,7,FALSE),"")</f>
        <v/>
      </c>
      <c r="BH108" s="210"/>
      <c r="BI108" s="210" t="str">
        <f>IFERROR(VLOOKUP(BE108,LF_LmpBlst!$A$8:$V$736,6,FALSE),"")</f>
        <v/>
      </c>
      <c r="BJ108" s="210" t="str">
        <f>IFERROR(VLOOKUP(BE108,LF_LmpBlst!$A$8:$V$736,7,FALSE),"")</f>
        <v/>
      </c>
    </row>
    <row r="109" spans="1:62" s="114" customFormat="1">
      <c r="A109" s="229">
        <v>4598</v>
      </c>
      <c r="B109" s="210" t="s">
        <v>3975</v>
      </c>
      <c r="C109" s="210" t="s">
        <v>3826</v>
      </c>
      <c r="D109" s="210" t="s">
        <v>3845</v>
      </c>
      <c r="E109" s="210" t="s">
        <v>3846</v>
      </c>
      <c r="F109" s="204">
        <v>42069</v>
      </c>
      <c r="G109" s="210" t="s">
        <v>3829</v>
      </c>
      <c r="H109" s="210" t="s">
        <v>3776</v>
      </c>
      <c r="I109" s="210" t="s">
        <v>3830</v>
      </c>
      <c r="J109" s="210" t="s">
        <v>3831</v>
      </c>
      <c r="K109" s="210"/>
      <c r="L109" s="210"/>
      <c r="M109" s="210" t="s">
        <v>129</v>
      </c>
      <c r="N109" s="210"/>
      <c r="O109" s="210" t="b">
        <v>0</v>
      </c>
      <c r="P109" s="210"/>
      <c r="Q109" s="210" t="b">
        <v>1</v>
      </c>
      <c r="R109" s="210" t="s">
        <v>3832</v>
      </c>
      <c r="S109" s="210" t="s">
        <v>109</v>
      </c>
      <c r="T109" s="210" t="s">
        <v>3771</v>
      </c>
      <c r="U109" s="210" t="s">
        <v>3833</v>
      </c>
      <c r="V109" s="210" t="s">
        <v>3778</v>
      </c>
      <c r="W109" s="210" t="s">
        <v>1091</v>
      </c>
      <c r="X109" s="210" t="str">
        <f>IFERROR(VLOOKUP(AF109,MeasureCost!$C$5:$C$420,1,FALSE),"")</f>
        <v>LFLmpBlst-T8-48in-30w+El-IS-NLO(27w)</v>
      </c>
      <c r="Y109" s="210" t="str">
        <f>IFERROR(VLOOKUP(AE109,MeasureCost!$C$5:$C$420,1,FALSE),"")</f>
        <v>LFLmpBlst-T8-48in-32w-2g+El-IS-NLO(31w)</v>
      </c>
      <c r="Z109" s="210" t="s">
        <v>3847</v>
      </c>
      <c r="AA109" s="210"/>
      <c r="AB109" s="210"/>
      <c r="AC109" s="210"/>
      <c r="AD109" s="210" t="s">
        <v>2022</v>
      </c>
      <c r="AE109" s="210" t="s">
        <v>3282</v>
      </c>
      <c r="AF109" s="210" t="s">
        <v>2986</v>
      </c>
      <c r="AG109" s="210" t="s">
        <v>3775</v>
      </c>
      <c r="AH109" s="210" t="s">
        <v>3848</v>
      </c>
      <c r="AI109" s="210" t="b">
        <v>0</v>
      </c>
      <c r="AJ109" s="210" t="b">
        <v>0</v>
      </c>
      <c r="AK109" s="210" t="s">
        <v>3849</v>
      </c>
      <c r="AL109" s="210" t="s">
        <v>3841</v>
      </c>
      <c r="AM109" s="210" t="s">
        <v>3850</v>
      </c>
      <c r="AN109" s="210"/>
      <c r="AO109" s="210" t="s">
        <v>3838</v>
      </c>
      <c r="AP109" s="204">
        <v>41275</v>
      </c>
      <c r="AQ109" s="210"/>
      <c r="AR109" s="210" t="s">
        <v>3839</v>
      </c>
      <c r="AS109" s="210"/>
      <c r="AT109" s="210"/>
      <c r="AU109" s="210"/>
      <c r="AV109" s="210"/>
      <c r="AW109" s="210" t="s">
        <v>3786</v>
      </c>
      <c r="AX109" s="210"/>
      <c r="AY109" s="210">
        <f>IFERROR(VLOOKUP(X109,MeasureCost!$C$5:$V$420,20,FALSE),"")</f>
        <v>22.07</v>
      </c>
      <c r="AZ109" s="210">
        <f>IFERROR(VLOOKUP(Y109,MeasureCost!$C$5:$V$420,20,FALSE),"")</f>
        <v>20.6</v>
      </c>
      <c r="BA109" s="210"/>
      <c r="BB109" s="212">
        <f t="shared" si="3"/>
        <v>1.4699999999999989</v>
      </c>
      <c r="BC109" s="210"/>
      <c r="BD109" s="204" t="str">
        <f t="shared" si="4"/>
        <v>LFLmpBlst-T8-48in-30w+El-IS-NLO(27w)</v>
      </c>
      <c r="BE109" s="210" t="str">
        <f t="shared" si="5"/>
        <v>LFLmpBlst-T8-48in-32w-2g+El-IS-NLO(31w)</v>
      </c>
      <c r="BF109" s="210">
        <f>IFERROR(VLOOKUP(BD109,LF_LmpBlst!$A$8:$V$736,6,FALSE),"")</f>
        <v>1</v>
      </c>
      <c r="BG109" s="210">
        <f>IFERROR(VLOOKUP(BD109,LF_LmpBlst!$A$8:$V$736,7,FALSE),"")</f>
        <v>1</v>
      </c>
      <c r="BH109" s="210"/>
      <c r="BI109" s="210">
        <f>IFERROR(VLOOKUP(BE109,LF_LmpBlst!$A$8:$V$736,6,FALSE),"")</f>
        <v>1</v>
      </c>
      <c r="BJ109" s="210">
        <f>IFERROR(VLOOKUP(BE109,LF_LmpBlst!$A$8:$V$736,7,FALSE),"")</f>
        <v>1</v>
      </c>
    </row>
    <row r="110" spans="1:62" s="114" customFormat="1">
      <c r="A110" s="229">
        <v>4663</v>
      </c>
      <c r="B110" s="210" t="s">
        <v>3976</v>
      </c>
      <c r="C110" s="210" t="s">
        <v>3826</v>
      </c>
      <c r="D110" s="210" t="s">
        <v>3845</v>
      </c>
      <c r="E110" s="210" t="s">
        <v>3846</v>
      </c>
      <c r="F110" s="204">
        <v>42069</v>
      </c>
      <c r="G110" s="210" t="s">
        <v>3829</v>
      </c>
      <c r="H110" s="210" t="s">
        <v>3776</v>
      </c>
      <c r="I110" s="210" t="s">
        <v>3830</v>
      </c>
      <c r="J110" s="210" t="s">
        <v>3831</v>
      </c>
      <c r="K110" s="210"/>
      <c r="L110" s="210"/>
      <c r="M110" s="210" t="s">
        <v>129</v>
      </c>
      <c r="N110" s="210"/>
      <c r="O110" s="210" t="b">
        <v>0</v>
      </c>
      <c r="P110" s="210"/>
      <c r="Q110" s="210" t="b">
        <v>1</v>
      </c>
      <c r="R110" s="210" t="s">
        <v>3832</v>
      </c>
      <c r="S110" s="210" t="s">
        <v>109</v>
      </c>
      <c r="T110" s="210" t="s">
        <v>3771</v>
      </c>
      <c r="U110" s="210" t="s">
        <v>3833</v>
      </c>
      <c r="V110" s="210" t="s">
        <v>3778</v>
      </c>
      <c r="W110" s="210" t="s">
        <v>1091</v>
      </c>
      <c r="X110" s="210" t="str">
        <f>IFERROR(VLOOKUP(AF110,MeasureCost!$C$5:$C$420,1,FALSE),"")</f>
        <v>LFLmpBlst-T8-48in-32w-3g+El-IS-RLO+Refl(48w)</v>
      </c>
      <c r="Y110" s="210" t="str">
        <f>IFERROR(VLOOKUP(AE110,MeasureCost!$C$5:$C$420,1,FALSE),"")</f>
        <v>LFLmpBlst-T8-48in-32w-1g+El-IS-RLO(102w)</v>
      </c>
      <c r="Z110" s="210" t="s">
        <v>3847</v>
      </c>
      <c r="AA110" s="210"/>
      <c r="AB110" s="210"/>
      <c r="AC110" s="210"/>
      <c r="AD110" s="210" t="s">
        <v>3090</v>
      </c>
      <c r="AE110" s="210" t="s">
        <v>3090</v>
      </c>
      <c r="AF110" s="210" t="s">
        <v>3529</v>
      </c>
      <c r="AG110" s="210" t="s">
        <v>3775</v>
      </c>
      <c r="AH110" s="210" t="s">
        <v>3848</v>
      </c>
      <c r="AI110" s="210" t="b">
        <v>0</v>
      </c>
      <c r="AJ110" s="210" t="b">
        <v>0</v>
      </c>
      <c r="AK110" s="210" t="s">
        <v>3849</v>
      </c>
      <c r="AL110" s="210" t="s">
        <v>3779</v>
      </c>
      <c r="AM110" s="210" t="s">
        <v>3847</v>
      </c>
      <c r="AN110" s="210" t="s">
        <v>3977</v>
      </c>
      <c r="AO110" s="210" t="s">
        <v>3838</v>
      </c>
      <c r="AP110" s="204">
        <v>41275</v>
      </c>
      <c r="AQ110" s="210"/>
      <c r="AR110" s="210" t="s">
        <v>3839</v>
      </c>
      <c r="AS110" s="210"/>
      <c r="AT110" s="210"/>
      <c r="AU110" s="210"/>
      <c r="AV110" s="210"/>
      <c r="AW110" s="210" t="s">
        <v>3786</v>
      </c>
      <c r="AX110" s="210"/>
      <c r="AY110" s="210">
        <f>IFERROR(VLOOKUP(X110,MeasureCost!$C$5:$V$420,20,FALSE),"")</f>
        <v>30.94</v>
      </c>
      <c r="AZ110" s="210">
        <f>IFERROR(VLOOKUP(Y110,MeasureCost!$C$5:$V$420,20,FALSE),"")</f>
        <v>42.99</v>
      </c>
      <c r="BA110" s="210"/>
      <c r="BB110" s="212">
        <f t="shared" si="3"/>
        <v>-12.05</v>
      </c>
      <c r="BC110" s="210"/>
      <c r="BD110" s="204" t="str">
        <f t="shared" si="4"/>
        <v>LFLmpBlst-T8-48in-32w-3g+El-IS-RLO+Refl(48w)</v>
      </c>
      <c r="BE110" s="210" t="str">
        <f t="shared" si="5"/>
        <v>LFLmpBlst-T8-48in-32w-1g+El-IS-RLO(102w)</v>
      </c>
      <c r="BF110" s="210">
        <f>IFERROR(VLOOKUP(BD110,LF_LmpBlst!$A$8:$V$736,6,FALSE),"")</f>
        <v>2</v>
      </c>
      <c r="BG110" s="210">
        <f>IFERROR(VLOOKUP(BD110,LF_LmpBlst!$A$8:$V$736,7,FALSE),"")</f>
        <v>1</v>
      </c>
      <c r="BH110" s="210"/>
      <c r="BI110" s="210">
        <f>IFERROR(VLOOKUP(BE110,LF_LmpBlst!$A$8:$V$736,6,FALSE),"")</f>
        <v>4</v>
      </c>
      <c r="BJ110" s="210">
        <f>IFERROR(VLOOKUP(BE110,LF_LmpBlst!$A$8:$V$736,7,FALSE),"")</f>
        <v>1</v>
      </c>
    </row>
    <row r="111" spans="1:62" s="114" customFormat="1">
      <c r="A111" s="229">
        <v>4667</v>
      </c>
      <c r="B111" s="210" t="s">
        <v>3978</v>
      </c>
      <c r="C111" s="210" t="s">
        <v>3826</v>
      </c>
      <c r="D111" s="210" t="s">
        <v>3845</v>
      </c>
      <c r="E111" s="210" t="s">
        <v>3846</v>
      </c>
      <c r="F111" s="204">
        <v>42069</v>
      </c>
      <c r="G111" s="210" t="s">
        <v>3829</v>
      </c>
      <c r="H111" s="210" t="s">
        <v>3776</v>
      </c>
      <c r="I111" s="210" t="s">
        <v>3830</v>
      </c>
      <c r="J111" s="210" t="s">
        <v>3831</v>
      </c>
      <c r="K111" s="210"/>
      <c r="L111" s="210"/>
      <c r="M111" s="210" t="s">
        <v>129</v>
      </c>
      <c r="N111" s="210"/>
      <c r="O111" s="210" t="b">
        <v>0</v>
      </c>
      <c r="P111" s="210"/>
      <c r="Q111" s="210" t="b">
        <v>1</v>
      </c>
      <c r="R111" s="210" t="s">
        <v>3832</v>
      </c>
      <c r="S111" s="210" t="s">
        <v>109</v>
      </c>
      <c r="T111" s="210" t="s">
        <v>3771</v>
      </c>
      <c r="U111" s="210" t="s">
        <v>3833</v>
      </c>
      <c r="V111" s="210" t="s">
        <v>3778</v>
      </c>
      <c r="W111" s="210" t="s">
        <v>1091</v>
      </c>
      <c r="X111" s="210" t="str">
        <f>IFERROR(VLOOKUP(AF111,MeasureCost!$C$5:$C$420,1,FALSE),"")</f>
        <v/>
      </c>
      <c r="Y111" s="210" t="str">
        <f>IFERROR(VLOOKUP(AE111,MeasureCost!$C$5:$C$420,1,FALSE),"")</f>
        <v>LFLmpBlst-T8-48in-32w-3g+El-IS-NLO(83w)</v>
      </c>
      <c r="Z111" s="210" t="s">
        <v>3847</v>
      </c>
      <c r="AA111" s="210"/>
      <c r="AB111" s="210"/>
      <c r="AC111" s="210"/>
      <c r="AD111" s="210" t="s">
        <v>3494</v>
      </c>
      <c r="AE111" s="210" t="s">
        <v>3494</v>
      </c>
      <c r="AF111" s="210" t="s">
        <v>3624</v>
      </c>
      <c r="AG111" s="210" t="s">
        <v>3775</v>
      </c>
      <c r="AH111" s="210" t="s">
        <v>3864</v>
      </c>
      <c r="AI111" s="210" t="b">
        <v>0</v>
      </c>
      <c r="AJ111" s="210" t="b">
        <v>0</v>
      </c>
      <c r="AK111" s="210" t="s">
        <v>3849</v>
      </c>
      <c r="AL111" s="210" t="s">
        <v>3779</v>
      </c>
      <c r="AM111" s="210" t="s">
        <v>3847</v>
      </c>
      <c r="AN111" s="210"/>
      <c r="AO111" s="210" t="s">
        <v>3838</v>
      </c>
      <c r="AP111" s="204">
        <v>41275</v>
      </c>
      <c r="AQ111" s="210"/>
      <c r="AR111" s="210" t="s">
        <v>3839</v>
      </c>
      <c r="AS111" s="210"/>
      <c r="AT111" s="210"/>
      <c r="AU111" s="210"/>
      <c r="AV111" s="210"/>
      <c r="AW111" s="210" t="s">
        <v>3786</v>
      </c>
      <c r="AX111" s="210"/>
      <c r="AY111" s="210" t="str">
        <f>IFERROR(VLOOKUP(X111,MeasureCost!$C$5:$V$420,20,FALSE),"")</f>
        <v/>
      </c>
      <c r="AZ111" s="210">
        <f>IFERROR(VLOOKUP(Y111,MeasureCost!$C$5:$V$420,20,FALSE),"")</f>
        <v>40.53</v>
      </c>
      <c r="BA111" s="210"/>
      <c r="BB111" s="212" t="str">
        <f t="shared" si="3"/>
        <v/>
      </c>
      <c r="BC111" s="210"/>
      <c r="BD111" s="204" t="str">
        <f t="shared" si="4"/>
        <v/>
      </c>
      <c r="BE111" s="210" t="str">
        <f t="shared" si="5"/>
        <v/>
      </c>
      <c r="BF111" s="210" t="str">
        <f>IFERROR(VLOOKUP(BD111,LF_LmpBlst!$A$8:$V$736,6,FALSE),"")</f>
        <v/>
      </c>
      <c r="BG111" s="210" t="str">
        <f>IFERROR(VLOOKUP(BD111,LF_LmpBlst!$A$8:$V$736,7,FALSE),"")</f>
        <v/>
      </c>
      <c r="BH111" s="210"/>
      <c r="BI111" s="210" t="str">
        <f>IFERROR(VLOOKUP(BE111,LF_LmpBlst!$A$8:$V$736,6,FALSE),"")</f>
        <v/>
      </c>
      <c r="BJ111" s="210" t="str">
        <f>IFERROR(VLOOKUP(BE111,LF_LmpBlst!$A$8:$V$736,7,FALSE),"")</f>
        <v/>
      </c>
    </row>
    <row r="112" spans="1:62" s="114" customFormat="1">
      <c r="A112" s="229">
        <v>4555</v>
      </c>
      <c r="B112" s="210" t="s">
        <v>3979</v>
      </c>
      <c r="C112" s="210" t="s">
        <v>3826</v>
      </c>
      <c r="D112" s="210" t="s">
        <v>3845</v>
      </c>
      <c r="E112" s="210" t="s">
        <v>3846</v>
      </c>
      <c r="F112" s="204">
        <v>42069</v>
      </c>
      <c r="G112" s="210" t="s">
        <v>3829</v>
      </c>
      <c r="H112" s="210" t="s">
        <v>3776</v>
      </c>
      <c r="I112" s="210" t="s">
        <v>3830</v>
      </c>
      <c r="J112" s="210" t="s">
        <v>3831</v>
      </c>
      <c r="K112" s="210"/>
      <c r="L112" s="210"/>
      <c r="M112" s="210" t="s">
        <v>129</v>
      </c>
      <c r="N112" s="210"/>
      <c r="O112" s="210" t="b">
        <v>0</v>
      </c>
      <c r="P112" s="210"/>
      <c r="Q112" s="210" t="b">
        <v>1</v>
      </c>
      <c r="R112" s="210" t="s">
        <v>3832</v>
      </c>
      <c r="S112" s="210" t="s">
        <v>109</v>
      </c>
      <c r="T112" s="210" t="s">
        <v>3771</v>
      </c>
      <c r="U112" s="210" t="s">
        <v>3833</v>
      </c>
      <c r="V112" s="210" t="s">
        <v>3778</v>
      </c>
      <c r="W112" s="210" t="s">
        <v>1091</v>
      </c>
      <c r="X112" s="210" t="str">
        <f>IFERROR(VLOOKUP(AF112,MeasureCost!$C$5:$C$420,1,FALSE),"")</f>
        <v>LFLmpBlst-T8-48in-28w+El-IS-NLO+Refl(53w)</v>
      </c>
      <c r="Y112" s="210" t="str">
        <f>IFERROR(VLOOKUP(AE112,MeasureCost!$C$5:$C$420,1,FALSE),"")</f>
        <v>LFLmpBlst-T8-48in-32w-1g+El-IS-NLO(112w)</v>
      </c>
      <c r="Z112" s="210" t="s">
        <v>3847</v>
      </c>
      <c r="AA112" s="210"/>
      <c r="AB112" s="210"/>
      <c r="AC112" s="210"/>
      <c r="AD112" s="210" t="s">
        <v>3046</v>
      </c>
      <c r="AE112" s="210" t="s">
        <v>3046</v>
      </c>
      <c r="AF112" s="210" t="s">
        <v>2887</v>
      </c>
      <c r="AG112" s="210" t="s">
        <v>3775</v>
      </c>
      <c r="AH112" s="210" t="s">
        <v>3848</v>
      </c>
      <c r="AI112" s="210" t="b">
        <v>0</v>
      </c>
      <c r="AJ112" s="210" t="b">
        <v>0</v>
      </c>
      <c r="AK112" s="210" t="s">
        <v>3849</v>
      </c>
      <c r="AL112" s="210" t="s">
        <v>3779</v>
      </c>
      <c r="AM112" s="210" t="s">
        <v>3847</v>
      </c>
      <c r="AN112" s="210"/>
      <c r="AO112" s="210" t="s">
        <v>3838</v>
      </c>
      <c r="AP112" s="204">
        <v>41275</v>
      </c>
      <c r="AQ112" s="210"/>
      <c r="AR112" s="210" t="s">
        <v>3839</v>
      </c>
      <c r="AS112" s="210"/>
      <c r="AT112" s="210"/>
      <c r="AU112" s="210"/>
      <c r="AV112" s="210"/>
      <c r="AW112" s="210" t="s">
        <v>3786</v>
      </c>
      <c r="AX112" s="210"/>
      <c r="AY112" s="210">
        <f>IFERROR(VLOOKUP(X112,MeasureCost!$C$5:$V$420,20,FALSE),"")</f>
        <v>33.54</v>
      </c>
      <c r="AZ112" s="210">
        <f>IFERROR(VLOOKUP(Y112,MeasureCost!$C$5:$V$420,20,FALSE),"")</f>
        <v>42.99</v>
      </c>
      <c r="BA112" s="210"/>
      <c r="BB112" s="212">
        <f t="shared" si="3"/>
        <v>-9.4500000000000028</v>
      </c>
      <c r="BC112" s="210"/>
      <c r="BD112" s="204" t="str">
        <f t="shared" si="4"/>
        <v>LFLmpBlst-T8-48in-28w+El-IS-NLO+Refl(53w)</v>
      </c>
      <c r="BE112" s="210" t="str">
        <f t="shared" si="5"/>
        <v>LFLmpBlst-T8-48in-32w-1g+El-IS-NLO(112w)</v>
      </c>
      <c r="BF112" s="210">
        <f>IFERROR(VLOOKUP(BD112,LF_LmpBlst!$A$8:$V$736,6,FALSE),"")</f>
        <v>2</v>
      </c>
      <c r="BG112" s="210">
        <f>IFERROR(VLOOKUP(BD112,LF_LmpBlst!$A$8:$V$736,7,FALSE),"")</f>
        <v>1</v>
      </c>
      <c r="BH112" s="210"/>
      <c r="BI112" s="210">
        <f>IFERROR(VLOOKUP(BE112,LF_LmpBlst!$A$8:$V$736,6,FALSE),"")</f>
        <v>4</v>
      </c>
      <c r="BJ112" s="210">
        <f>IFERROR(VLOOKUP(BE112,LF_LmpBlst!$A$8:$V$736,7,FALSE),"")</f>
        <v>1</v>
      </c>
    </row>
    <row r="113" spans="1:62" s="114" customFormat="1">
      <c r="A113" s="229">
        <v>4679</v>
      </c>
      <c r="B113" s="210" t="s">
        <v>3980</v>
      </c>
      <c r="C113" s="210" t="s">
        <v>3826</v>
      </c>
      <c r="D113" s="210" t="s">
        <v>3845</v>
      </c>
      <c r="E113" s="210" t="s">
        <v>3846</v>
      </c>
      <c r="F113" s="204">
        <v>42069</v>
      </c>
      <c r="G113" s="210" t="s">
        <v>3829</v>
      </c>
      <c r="H113" s="210" t="s">
        <v>3776</v>
      </c>
      <c r="I113" s="210" t="s">
        <v>3830</v>
      </c>
      <c r="J113" s="210" t="s">
        <v>3831</v>
      </c>
      <c r="K113" s="210"/>
      <c r="L113" s="210"/>
      <c r="M113" s="210" t="s">
        <v>129</v>
      </c>
      <c r="N113" s="210"/>
      <c r="O113" s="210" t="b">
        <v>1</v>
      </c>
      <c r="P113" s="210"/>
      <c r="Q113" s="210" t="b">
        <v>1</v>
      </c>
      <c r="R113" s="210" t="s">
        <v>3832</v>
      </c>
      <c r="S113" s="210" t="s">
        <v>109</v>
      </c>
      <c r="T113" s="210" t="s">
        <v>3771</v>
      </c>
      <c r="U113" s="210" t="s">
        <v>3833</v>
      </c>
      <c r="V113" s="210" t="s">
        <v>3778</v>
      </c>
      <c r="W113" s="210" t="s">
        <v>1091</v>
      </c>
      <c r="X113" s="210" t="str">
        <f>IFERROR(VLOOKUP(AF113,MeasureCost!$C$5:$C$420,1,FALSE),"")</f>
        <v>LFLmpBlst-T8-96in-59w+El-IS-RLO(49w)</v>
      </c>
      <c r="Y113" s="210" t="str">
        <f>IFERROR(VLOOKUP(AE113,MeasureCost!$C$5:$C$420,1,FALSE),"")</f>
        <v>LFLmpBlst-T8-96in-59w+El-IS-NLO(58w)</v>
      </c>
      <c r="Z113" s="210" t="s">
        <v>3847</v>
      </c>
      <c r="AA113" s="210"/>
      <c r="AB113" s="210"/>
      <c r="AC113" s="210"/>
      <c r="AD113" s="210" t="s">
        <v>2301</v>
      </c>
      <c r="AE113" s="210" t="s">
        <v>3691</v>
      </c>
      <c r="AF113" s="210" t="s">
        <v>3696</v>
      </c>
      <c r="AG113" s="210" t="s">
        <v>3775</v>
      </c>
      <c r="AH113" s="210"/>
      <c r="AI113" s="210" t="b">
        <v>0</v>
      </c>
      <c r="AJ113" s="210" t="b">
        <v>0</v>
      </c>
      <c r="AK113" s="210" t="s">
        <v>3853</v>
      </c>
      <c r="AL113" s="210" t="s">
        <v>3841</v>
      </c>
      <c r="AM113" s="210" t="s">
        <v>3850</v>
      </c>
      <c r="AN113" s="210"/>
      <c r="AO113" s="210" t="s">
        <v>3838</v>
      </c>
      <c r="AP113" s="204">
        <v>41275</v>
      </c>
      <c r="AQ113" s="210"/>
      <c r="AR113" s="210" t="s">
        <v>3839</v>
      </c>
      <c r="AS113" s="210"/>
      <c r="AT113" s="210"/>
      <c r="AU113" s="210"/>
      <c r="AV113" s="210"/>
      <c r="AW113" s="210" t="s">
        <v>3786</v>
      </c>
      <c r="AX113" s="210"/>
      <c r="AY113" s="210">
        <f>IFERROR(VLOOKUP(X113,MeasureCost!$C$5:$V$420,20,FALSE),"")</f>
        <v>25.08</v>
      </c>
      <c r="AZ113" s="210">
        <f>IFERROR(VLOOKUP(Y113,MeasureCost!$C$5:$V$420,20,FALSE),"")</f>
        <v>30.97</v>
      </c>
      <c r="BA113" s="210"/>
      <c r="BB113" s="212">
        <f t="shared" si="3"/>
        <v>-5.8900000000000006</v>
      </c>
      <c r="BC113" s="210"/>
      <c r="BD113" s="204" t="str">
        <f t="shared" si="4"/>
        <v>LFLmpBlst-T8-96in-59w+El-IS-RLO(49w)</v>
      </c>
      <c r="BE113" s="210" t="str">
        <f t="shared" si="5"/>
        <v>LFLmpBlst-T8-96in-59w+El-IS-NLO(58w)</v>
      </c>
      <c r="BF113" s="210">
        <f>IFERROR(VLOOKUP(BD113,LF_LmpBlst!$A$8:$V$736,6,FALSE),"")</f>
        <v>1</v>
      </c>
      <c r="BG113" s="210">
        <f>IFERROR(VLOOKUP(BD113,LF_LmpBlst!$A$8:$V$736,7,FALSE),"")</f>
        <v>0.5</v>
      </c>
      <c r="BH113" s="210"/>
      <c r="BI113" s="210">
        <f>IFERROR(VLOOKUP(BE113,LF_LmpBlst!$A$8:$V$736,6,FALSE),"")</f>
        <v>1</v>
      </c>
      <c r="BJ113" s="210">
        <f>IFERROR(VLOOKUP(BE113,LF_LmpBlst!$A$8:$V$736,7,FALSE),"")</f>
        <v>1</v>
      </c>
    </row>
    <row r="114" spans="1:62" s="114" customFormat="1">
      <c r="A114" s="229">
        <v>4656</v>
      </c>
      <c r="B114" s="210" t="s">
        <v>3981</v>
      </c>
      <c r="C114" s="210" t="s">
        <v>3826</v>
      </c>
      <c r="D114" s="210" t="s">
        <v>3845</v>
      </c>
      <c r="E114" s="210" t="s">
        <v>3846</v>
      </c>
      <c r="F114" s="204">
        <v>42069</v>
      </c>
      <c r="G114" s="210" t="s">
        <v>3829</v>
      </c>
      <c r="H114" s="210" t="s">
        <v>3776</v>
      </c>
      <c r="I114" s="210" t="s">
        <v>3830</v>
      </c>
      <c r="J114" s="210" t="s">
        <v>3831</v>
      </c>
      <c r="K114" s="210"/>
      <c r="L114" s="210"/>
      <c r="M114" s="210" t="s">
        <v>129</v>
      </c>
      <c r="N114" s="210"/>
      <c r="O114" s="210" t="b">
        <v>0</v>
      </c>
      <c r="P114" s="210"/>
      <c r="Q114" s="210" t="b">
        <v>1</v>
      </c>
      <c r="R114" s="210" t="s">
        <v>3832</v>
      </c>
      <c r="S114" s="210" t="s">
        <v>109</v>
      </c>
      <c r="T114" s="210" t="s">
        <v>3771</v>
      </c>
      <c r="U114" s="210" t="s">
        <v>3833</v>
      </c>
      <c r="V114" s="210" t="s">
        <v>3778</v>
      </c>
      <c r="W114" s="210" t="s">
        <v>1091</v>
      </c>
      <c r="X114" s="210" t="str">
        <f>IFERROR(VLOOKUP(AF114,MeasureCost!$C$5:$C$420,1,FALSE),"")</f>
        <v>LFLmpBlst-T8-48in-32w-3g+El-IS-RLO(48w)</v>
      </c>
      <c r="Y114" s="210" t="str">
        <f>IFERROR(VLOOKUP(AE114,MeasureCost!$C$5:$C$420,1,FALSE),"")</f>
        <v>LFLmpBlst-T8-48in-32w-2g+El-IS-NLO(59w)</v>
      </c>
      <c r="Z114" s="210" t="s">
        <v>3847</v>
      </c>
      <c r="AA114" s="210"/>
      <c r="AB114" s="210"/>
      <c r="AC114" s="210"/>
      <c r="AD114" s="210" t="s">
        <v>2028</v>
      </c>
      <c r="AE114" s="210" t="s">
        <v>3290</v>
      </c>
      <c r="AF114" s="210" t="s">
        <v>3519</v>
      </c>
      <c r="AG114" s="210" t="s">
        <v>3775</v>
      </c>
      <c r="AH114" s="210" t="s">
        <v>3848</v>
      </c>
      <c r="AI114" s="210" t="b">
        <v>0</v>
      </c>
      <c r="AJ114" s="210" t="b">
        <v>0</v>
      </c>
      <c r="AK114" s="210" t="s">
        <v>3849</v>
      </c>
      <c r="AL114" s="210" t="s">
        <v>3841</v>
      </c>
      <c r="AM114" s="210" t="s">
        <v>3850</v>
      </c>
      <c r="AN114" s="210"/>
      <c r="AO114" s="210" t="s">
        <v>3838</v>
      </c>
      <c r="AP114" s="204">
        <v>41275</v>
      </c>
      <c r="AQ114" s="210"/>
      <c r="AR114" s="210" t="s">
        <v>3839</v>
      </c>
      <c r="AS114" s="210"/>
      <c r="AT114" s="210"/>
      <c r="AU114" s="210"/>
      <c r="AV114" s="210"/>
      <c r="AW114" s="210" t="s">
        <v>3786</v>
      </c>
      <c r="AX114" s="210"/>
      <c r="AY114" s="210">
        <f>IFERROR(VLOOKUP(X114,MeasureCost!$C$5:$V$420,20,FALSE),"")</f>
        <v>30.94</v>
      </c>
      <c r="AZ114" s="210">
        <f>IFERROR(VLOOKUP(Y114,MeasureCost!$C$5:$V$420,20,FALSE),"")</f>
        <v>29.42</v>
      </c>
      <c r="BA114" s="210"/>
      <c r="BB114" s="212">
        <f t="shared" si="3"/>
        <v>1.5199999999999996</v>
      </c>
      <c r="BC114" s="210"/>
      <c r="BD114" s="204" t="str">
        <f t="shared" si="4"/>
        <v>LFLmpBlst-T8-48in-32w-3g+El-IS-RLO(48w)</v>
      </c>
      <c r="BE114" s="210" t="str">
        <f t="shared" si="5"/>
        <v>LFLmpBlst-T8-48in-32w-2g+El-IS-NLO(59w)</v>
      </c>
      <c r="BF114" s="210">
        <f>IFERROR(VLOOKUP(BD114,LF_LmpBlst!$A$8:$V$736,6,FALSE),"")</f>
        <v>2</v>
      </c>
      <c r="BG114" s="210">
        <f>IFERROR(VLOOKUP(BD114,LF_LmpBlst!$A$8:$V$736,7,FALSE),"")</f>
        <v>1</v>
      </c>
      <c r="BH114" s="210"/>
      <c r="BI114" s="210">
        <f>IFERROR(VLOOKUP(BE114,LF_LmpBlst!$A$8:$V$736,6,FALSE),"")</f>
        <v>2</v>
      </c>
      <c r="BJ114" s="210">
        <f>IFERROR(VLOOKUP(BE114,LF_LmpBlst!$A$8:$V$736,7,FALSE),"")</f>
        <v>1</v>
      </c>
    </row>
    <row r="115" spans="1:62" s="114" customFormat="1">
      <c r="A115" s="229">
        <v>4664</v>
      </c>
      <c r="B115" s="210" t="s">
        <v>3982</v>
      </c>
      <c r="C115" s="210" t="s">
        <v>3826</v>
      </c>
      <c r="D115" s="210" t="s">
        <v>3845</v>
      </c>
      <c r="E115" s="210" t="s">
        <v>3846</v>
      </c>
      <c r="F115" s="204">
        <v>42069</v>
      </c>
      <c r="G115" s="210" t="s">
        <v>3829</v>
      </c>
      <c r="H115" s="210" t="s">
        <v>3776</v>
      </c>
      <c r="I115" s="210" t="s">
        <v>3830</v>
      </c>
      <c r="J115" s="210" t="s">
        <v>3831</v>
      </c>
      <c r="K115" s="210"/>
      <c r="L115" s="210"/>
      <c r="M115" s="210" t="s">
        <v>129</v>
      </c>
      <c r="N115" s="210"/>
      <c r="O115" s="210" t="b">
        <v>0</v>
      </c>
      <c r="P115" s="210"/>
      <c r="Q115" s="210" t="b">
        <v>1</v>
      </c>
      <c r="R115" s="210" t="s">
        <v>3832</v>
      </c>
      <c r="S115" s="210" t="s">
        <v>109</v>
      </c>
      <c r="T115" s="210" t="s">
        <v>3771</v>
      </c>
      <c r="U115" s="210" t="s">
        <v>3833</v>
      </c>
      <c r="V115" s="210" t="s">
        <v>3778</v>
      </c>
      <c r="W115" s="210" t="s">
        <v>1091</v>
      </c>
      <c r="X115" s="210" t="str">
        <f>IFERROR(VLOOKUP(AF115,MeasureCost!$C$5:$C$420,1,FALSE),"")</f>
        <v>LFLmpBlst-T8-48in-32w-3g+El-IS-RLO+Refl(48w)</v>
      </c>
      <c r="Y115" s="210" t="str">
        <f>IFERROR(VLOOKUP(AE115,MeasureCost!$C$5:$C$420,1,FALSE),"")</f>
        <v>LFLmpBlst-T8-48in-32w-2g+El-IS-NLO(112w)</v>
      </c>
      <c r="Z115" s="210" t="s">
        <v>3847</v>
      </c>
      <c r="AA115" s="210"/>
      <c r="AB115" s="210"/>
      <c r="AC115" s="210"/>
      <c r="AD115" s="210" t="s">
        <v>3264</v>
      </c>
      <c r="AE115" s="210" t="s">
        <v>3264</v>
      </c>
      <c r="AF115" s="210" t="s">
        <v>3529</v>
      </c>
      <c r="AG115" s="210" t="s">
        <v>3775</v>
      </c>
      <c r="AH115" s="210" t="s">
        <v>3848</v>
      </c>
      <c r="AI115" s="210" t="b">
        <v>0</v>
      </c>
      <c r="AJ115" s="210" t="b">
        <v>0</v>
      </c>
      <c r="AK115" s="210" t="s">
        <v>3849</v>
      </c>
      <c r="AL115" s="210" t="s">
        <v>3779</v>
      </c>
      <c r="AM115" s="210" t="s">
        <v>3847</v>
      </c>
      <c r="AN115" s="210" t="s">
        <v>3983</v>
      </c>
      <c r="AO115" s="210" t="s">
        <v>3838</v>
      </c>
      <c r="AP115" s="204">
        <v>41275</v>
      </c>
      <c r="AQ115" s="210"/>
      <c r="AR115" s="210" t="s">
        <v>3839</v>
      </c>
      <c r="AS115" s="210"/>
      <c r="AT115" s="210"/>
      <c r="AU115" s="210"/>
      <c r="AV115" s="210"/>
      <c r="AW115" s="210" t="s">
        <v>3786</v>
      </c>
      <c r="AX115" s="210"/>
      <c r="AY115" s="210">
        <f>IFERROR(VLOOKUP(X115,MeasureCost!$C$5:$V$420,20,FALSE),"")</f>
        <v>30.94</v>
      </c>
      <c r="AZ115" s="210">
        <f>IFERROR(VLOOKUP(Y115,MeasureCost!$C$5:$V$420,20,FALSE),"")</f>
        <v>47.07</v>
      </c>
      <c r="BA115" s="210"/>
      <c r="BB115" s="212">
        <f t="shared" si="3"/>
        <v>-16.13</v>
      </c>
      <c r="BC115" s="210"/>
      <c r="BD115" s="204" t="str">
        <f t="shared" si="4"/>
        <v>LFLmpBlst-T8-48in-32w-3g+El-IS-RLO+Refl(48w)</v>
      </c>
      <c r="BE115" s="210" t="str">
        <f t="shared" si="5"/>
        <v>LFLmpBlst-T8-48in-32w-2g+El-IS-NLO(112w)</v>
      </c>
      <c r="BF115" s="210">
        <f>IFERROR(VLOOKUP(BD115,LF_LmpBlst!$A$8:$V$736,6,FALSE),"")</f>
        <v>2</v>
      </c>
      <c r="BG115" s="210">
        <f>IFERROR(VLOOKUP(BD115,LF_LmpBlst!$A$8:$V$736,7,FALSE),"")</f>
        <v>1</v>
      </c>
      <c r="BH115" s="210"/>
      <c r="BI115" s="210">
        <f>IFERROR(VLOOKUP(BE115,LF_LmpBlst!$A$8:$V$736,6,FALSE),"")</f>
        <v>4</v>
      </c>
      <c r="BJ115" s="210">
        <f>IFERROR(VLOOKUP(BE115,LF_LmpBlst!$A$8:$V$736,7,FALSE),"")</f>
        <v>1</v>
      </c>
    </row>
    <row r="116" spans="1:62" s="114" customFormat="1">
      <c r="A116" s="229">
        <v>4674</v>
      </c>
      <c r="B116" s="210" t="s">
        <v>3984</v>
      </c>
      <c r="C116" s="210" t="s">
        <v>3826</v>
      </c>
      <c r="D116" s="210" t="s">
        <v>3845</v>
      </c>
      <c r="E116" s="210" t="s">
        <v>3846</v>
      </c>
      <c r="F116" s="204">
        <v>42069</v>
      </c>
      <c r="G116" s="210" t="s">
        <v>3829</v>
      </c>
      <c r="H116" s="210" t="s">
        <v>3776</v>
      </c>
      <c r="I116" s="210" t="s">
        <v>3830</v>
      </c>
      <c r="J116" s="210" t="s">
        <v>3831</v>
      </c>
      <c r="K116" s="210"/>
      <c r="L116" s="210"/>
      <c r="M116" s="210" t="s">
        <v>129</v>
      </c>
      <c r="N116" s="210"/>
      <c r="O116" s="210" t="b">
        <v>0</v>
      </c>
      <c r="P116" s="210"/>
      <c r="Q116" s="210" t="b">
        <v>1</v>
      </c>
      <c r="R116" s="210" t="s">
        <v>3832</v>
      </c>
      <c r="S116" s="210" t="s">
        <v>109</v>
      </c>
      <c r="T116" s="210" t="s">
        <v>3771</v>
      </c>
      <c r="U116" s="210" t="s">
        <v>3833</v>
      </c>
      <c r="V116" s="210" t="s">
        <v>3778</v>
      </c>
      <c r="W116" s="210" t="s">
        <v>1091</v>
      </c>
      <c r="X116" s="210" t="str">
        <f>IFERROR(VLOOKUP(AF116,MeasureCost!$C$5:$C$420,1,FALSE),"")</f>
        <v>LFLmpBlst-T8-96in-59w+El-IS-NLO(167w)</v>
      </c>
      <c r="Y116" s="210" t="str">
        <f>IFERROR(VLOOKUP(AE116,MeasureCost!$C$5:$C$420,1,FALSE),"")</f>
        <v>LFLmpBlst-T8-96in-59w+El-IS-NLO(167w)</v>
      </c>
      <c r="Z116" s="210" t="s">
        <v>3847</v>
      </c>
      <c r="AA116" s="210"/>
      <c r="AB116" s="210"/>
      <c r="AC116" s="210"/>
      <c r="AD116" s="210" t="s">
        <v>2235</v>
      </c>
      <c r="AE116" s="210" t="s">
        <v>3679</v>
      </c>
      <c r="AF116" s="210" t="s">
        <v>3679</v>
      </c>
      <c r="AG116" s="210" t="s">
        <v>3775</v>
      </c>
      <c r="AH116" s="210" t="s">
        <v>3848</v>
      </c>
      <c r="AI116" s="210" t="b">
        <v>0</v>
      </c>
      <c r="AJ116" s="210" t="b">
        <v>0</v>
      </c>
      <c r="AK116" s="210" t="s">
        <v>3849</v>
      </c>
      <c r="AL116" s="210" t="s">
        <v>3857</v>
      </c>
      <c r="AM116" s="210" t="s">
        <v>3850</v>
      </c>
      <c r="AN116" s="210"/>
      <c r="AO116" s="210" t="s">
        <v>3838</v>
      </c>
      <c r="AP116" s="204">
        <v>41275</v>
      </c>
      <c r="AQ116" s="210"/>
      <c r="AR116" s="210" t="s">
        <v>3839</v>
      </c>
      <c r="AS116" s="210"/>
      <c r="AT116" s="210"/>
      <c r="AU116" s="210"/>
      <c r="AV116" s="210"/>
      <c r="AW116" s="210" t="s">
        <v>3786</v>
      </c>
      <c r="AX116" s="210"/>
      <c r="AY116" s="210">
        <f>IFERROR(VLOOKUP(X116,MeasureCost!$C$5:$V$420,20,FALSE),"")</f>
        <v>81.13</v>
      </c>
      <c r="AZ116" s="210">
        <f>IFERROR(VLOOKUP(Y116,MeasureCost!$C$5:$V$420,20,FALSE),"")</f>
        <v>81.13</v>
      </c>
      <c r="BA116" s="210"/>
      <c r="BB116" s="212">
        <f t="shared" si="3"/>
        <v>0</v>
      </c>
      <c r="BC116" s="210"/>
      <c r="BD116" s="204" t="str">
        <f t="shared" si="4"/>
        <v>LFLmpBlst-T8-96in-59w+El-IS-NLO(167w)</v>
      </c>
      <c r="BE116" s="210" t="str">
        <f t="shared" si="5"/>
        <v>LFLmpBlst-T8-96in-59w+El-IS-NLO(167w)</v>
      </c>
      <c r="BF116" s="210">
        <f>IFERROR(VLOOKUP(BD116,LF_LmpBlst!$A$8:$V$736,6,FALSE),"")</f>
        <v>3</v>
      </c>
      <c r="BG116" s="210">
        <f>IFERROR(VLOOKUP(BD116,LF_LmpBlst!$A$8:$V$736,7,FALSE),"")</f>
        <v>2</v>
      </c>
      <c r="BH116" s="210"/>
      <c r="BI116" s="210">
        <f>IFERROR(VLOOKUP(BE116,LF_LmpBlst!$A$8:$V$736,6,FALSE),"")</f>
        <v>3</v>
      </c>
      <c r="BJ116" s="210">
        <f>IFERROR(VLOOKUP(BE116,LF_LmpBlst!$A$8:$V$736,7,FALSE),"")</f>
        <v>2</v>
      </c>
    </row>
    <row r="117" spans="1:62" s="114" customFormat="1">
      <c r="A117" s="229">
        <v>4437</v>
      </c>
      <c r="B117" s="210" t="s">
        <v>3985</v>
      </c>
      <c r="C117" s="210" t="s">
        <v>3826</v>
      </c>
      <c r="D117" s="210" t="s">
        <v>3845</v>
      </c>
      <c r="E117" s="210" t="s">
        <v>3846</v>
      </c>
      <c r="F117" s="204">
        <v>42069</v>
      </c>
      <c r="G117" s="210" t="s">
        <v>3829</v>
      </c>
      <c r="H117" s="210" t="s">
        <v>3776</v>
      </c>
      <c r="I117" s="210" t="s">
        <v>3830</v>
      </c>
      <c r="J117" s="210" t="s">
        <v>3831</v>
      </c>
      <c r="K117" s="210"/>
      <c r="L117" s="210"/>
      <c r="M117" s="210" t="s">
        <v>129</v>
      </c>
      <c r="N117" s="210"/>
      <c r="O117" s="210" t="b">
        <v>0</v>
      </c>
      <c r="P117" s="210"/>
      <c r="Q117" s="210" t="b">
        <v>1</v>
      </c>
      <c r="R117" s="210" t="s">
        <v>3832</v>
      </c>
      <c r="S117" s="210" t="s">
        <v>109</v>
      </c>
      <c r="T117" s="210" t="s">
        <v>3771</v>
      </c>
      <c r="U117" s="210" t="s">
        <v>3833</v>
      </c>
      <c r="V117" s="210" t="s">
        <v>3778</v>
      </c>
      <c r="W117" s="210" t="s">
        <v>1091</v>
      </c>
      <c r="X117" s="210" t="str">
        <f>IFERROR(VLOOKUP(AF117,MeasureCost!$C$5:$C$420,1,FALSE),"")</f>
        <v>LFLmpBlst-T5-34in-21w+El-IS-NLO(48w)</v>
      </c>
      <c r="Y117" s="210" t="str">
        <f>IFERROR(VLOOKUP(AE117,MeasureCost!$C$5:$C$420,1,FALSE),"")</f>
        <v/>
      </c>
      <c r="Z117" s="210" t="s">
        <v>3880</v>
      </c>
      <c r="AA117" s="210"/>
      <c r="AB117" s="210"/>
      <c r="AC117" s="210"/>
      <c r="AD117" s="210" t="s">
        <v>1853</v>
      </c>
      <c r="AE117" s="210" t="s">
        <v>1853</v>
      </c>
      <c r="AF117" s="210" t="s">
        <v>2351</v>
      </c>
      <c r="AG117" s="210" t="s">
        <v>3775</v>
      </c>
      <c r="AH117" s="210" t="s">
        <v>3986</v>
      </c>
      <c r="AI117" s="210" t="b">
        <v>0</v>
      </c>
      <c r="AJ117" s="210" t="b">
        <v>0</v>
      </c>
      <c r="AK117" s="210" t="s">
        <v>3849</v>
      </c>
      <c r="AL117" s="210" t="s">
        <v>3779</v>
      </c>
      <c r="AM117" s="210" t="s">
        <v>3850</v>
      </c>
      <c r="AN117" s="210"/>
      <c r="AO117" s="210" t="s">
        <v>3838</v>
      </c>
      <c r="AP117" s="204">
        <v>41275</v>
      </c>
      <c r="AQ117" s="210"/>
      <c r="AR117" s="210" t="s">
        <v>3839</v>
      </c>
      <c r="AS117" s="210"/>
      <c r="AT117" s="210"/>
      <c r="AU117" s="210"/>
      <c r="AV117" s="210"/>
      <c r="AW117" s="210" t="s">
        <v>3786</v>
      </c>
      <c r="AX117" s="210"/>
      <c r="AY117" s="210">
        <f>IFERROR(VLOOKUP(X117,MeasureCost!$C$5:$V$420,20,FALSE),"")</f>
        <v>39.119999999999997</v>
      </c>
      <c r="AZ117" s="210" t="str">
        <f>IFERROR(VLOOKUP(Y117,MeasureCost!$C$5:$V$420,20,FALSE),"")</f>
        <v/>
      </c>
      <c r="BA117" s="210"/>
      <c r="BB117" s="212" t="str">
        <f t="shared" si="3"/>
        <v/>
      </c>
      <c r="BC117" s="210"/>
      <c r="BD117" s="204" t="str">
        <f t="shared" si="4"/>
        <v/>
      </c>
      <c r="BE117" s="210" t="str">
        <f t="shared" si="5"/>
        <v/>
      </c>
      <c r="BF117" s="210" t="str">
        <f>IFERROR(VLOOKUP(BD117,LF_LmpBlst!$A$8:$V$736,6,FALSE),"")</f>
        <v/>
      </c>
      <c r="BG117" s="210" t="str">
        <f>IFERROR(VLOOKUP(BD117,LF_LmpBlst!$A$8:$V$736,7,FALSE),"")</f>
        <v/>
      </c>
      <c r="BH117" s="210"/>
      <c r="BI117" s="210" t="str">
        <f>IFERROR(VLOOKUP(BE117,LF_LmpBlst!$A$8:$V$736,6,FALSE),"")</f>
        <v/>
      </c>
      <c r="BJ117" s="210" t="str">
        <f>IFERROR(VLOOKUP(BE117,LF_LmpBlst!$A$8:$V$736,7,FALSE),"")</f>
        <v/>
      </c>
    </row>
    <row r="118" spans="1:62" s="114" customFormat="1">
      <c r="A118" s="229">
        <v>4452</v>
      </c>
      <c r="B118" s="210" t="s">
        <v>3987</v>
      </c>
      <c r="C118" s="210" t="s">
        <v>3826</v>
      </c>
      <c r="D118" s="210" t="s">
        <v>3845</v>
      </c>
      <c r="E118" s="210" t="s">
        <v>3846</v>
      </c>
      <c r="F118" s="204">
        <v>42069</v>
      </c>
      <c r="G118" s="210" t="s">
        <v>3829</v>
      </c>
      <c r="H118" s="210" t="s">
        <v>3776</v>
      </c>
      <c r="I118" s="210" t="s">
        <v>3830</v>
      </c>
      <c r="J118" s="210" t="s">
        <v>3831</v>
      </c>
      <c r="K118" s="210"/>
      <c r="L118" s="210"/>
      <c r="M118" s="210" t="s">
        <v>129</v>
      </c>
      <c r="N118" s="210"/>
      <c r="O118" s="210" t="b">
        <v>0</v>
      </c>
      <c r="P118" s="210"/>
      <c r="Q118" s="210" t="b">
        <v>1</v>
      </c>
      <c r="R118" s="210" t="s">
        <v>3832</v>
      </c>
      <c r="S118" s="210" t="s">
        <v>109</v>
      </c>
      <c r="T118" s="210" t="s">
        <v>3771</v>
      </c>
      <c r="U118" s="210" t="s">
        <v>3833</v>
      </c>
      <c r="V118" s="210" t="s">
        <v>3778</v>
      </c>
      <c r="W118" s="210" t="s">
        <v>1091</v>
      </c>
      <c r="X118" s="210" t="str">
        <f>IFERROR(VLOOKUP(AF118,MeasureCost!$C$5:$C$420,1,FALSE),"")</f>
        <v>LFLmpBlst-T5-46in-49w+El-IS-HLO(49w)</v>
      </c>
      <c r="Y118" s="210" t="str">
        <f>IFERROR(VLOOKUP(AE118,MeasureCost!$C$5:$C$420,1,FALSE),"")</f>
        <v>LFLmpBlst-T5-46in-54w+El-IS-HLO(54w)</v>
      </c>
      <c r="Z118" s="210" t="s">
        <v>3880</v>
      </c>
      <c r="AA118" s="210"/>
      <c r="AB118" s="210"/>
      <c r="AC118" s="210"/>
      <c r="AD118" s="210" t="s">
        <v>2460</v>
      </c>
      <c r="AE118" s="210" t="s">
        <v>2460</v>
      </c>
      <c r="AF118" s="210" t="s">
        <v>2424</v>
      </c>
      <c r="AG118" s="210" t="s">
        <v>3775</v>
      </c>
      <c r="AH118" s="210" t="s">
        <v>3848</v>
      </c>
      <c r="AI118" s="210" t="b">
        <v>0</v>
      </c>
      <c r="AJ118" s="210" t="b">
        <v>0</v>
      </c>
      <c r="AK118" s="210" t="s">
        <v>3849</v>
      </c>
      <c r="AL118" s="210" t="s">
        <v>3779</v>
      </c>
      <c r="AM118" s="210" t="s">
        <v>3880</v>
      </c>
      <c r="AN118" s="210" t="s">
        <v>3988</v>
      </c>
      <c r="AO118" s="210" t="s">
        <v>3838</v>
      </c>
      <c r="AP118" s="204">
        <v>41275</v>
      </c>
      <c r="AQ118" s="210"/>
      <c r="AR118" s="210" t="s">
        <v>3839</v>
      </c>
      <c r="AS118" s="210"/>
      <c r="AT118" s="210"/>
      <c r="AU118" s="210"/>
      <c r="AV118" s="210"/>
      <c r="AW118" s="210" t="s">
        <v>3786</v>
      </c>
      <c r="AX118" s="210"/>
      <c r="AY118" s="210">
        <f>IFERROR(VLOOKUP(X118,MeasureCost!$C$5:$V$420,20,FALSE),"")</f>
        <v>29.63</v>
      </c>
      <c r="AZ118" s="210">
        <f>IFERROR(VLOOKUP(Y118,MeasureCost!$C$5:$V$420,20,FALSE),"")</f>
        <v>30.66</v>
      </c>
      <c r="BA118" s="210"/>
      <c r="BB118" s="212">
        <f t="shared" si="3"/>
        <v>-1.0300000000000011</v>
      </c>
      <c r="BC118" s="210"/>
      <c r="BD118" s="204" t="str">
        <f t="shared" si="4"/>
        <v>LFLmpBlst-T5-46in-49w+El-IS-HLO(49w)</v>
      </c>
      <c r="BE118" s="210" t="str">
        <f t="shared" si="5"/>
        <v>LFLmpBlst-T5-46in-54w+El-IS-HLO(54w)</v>
      </c>
      <c r="BF118" s="210">
        <f>IFERROR(VLOOKUP(BD118,LF_LmpBlst!$A$8:$V$736,6,FALSE),"")</f>
        <v>1</v>
      </c>
      <c r="BG118" s="210">
        <f>IFERROR(VLOOKUP(BD118,LF_LmpBlst!$A$8:$V$736,7,FALSE),"")</f>
        <v>1</v>
      </c>
      <c r="BH118" s="210"/>
      <c r="BI118" s="210">
        <f>IFERROR(VLOOKUP(BE118,LF_LmpBlst!$A$8:$V$736,6,FALSE),"")</f>
        <v>1</v>
      </c>
      <c r="BJ118" s="210">
        <f>IFERROR(VLOOKUP(BE118,LF_LmpBlst!$A$8:$V$736,7,FALSE),"")</f>
        <v>1</v>
      </c>
    </row>
    <row r="119" spans="1:62" s="114" customFormat="1">
      <c r="A119" s="229">
        <v>4435</v>
      </c>
      <c r="B119" s="210" t="s">
        <v>3989</v>
      </c>
      <c r="C119" s="210" t="s">
        <v>3826</v>
      </c>
      <c r="D119" s="210" t="s">
        <v>3845</v>
      </c>
      <c r="E119" s="210" t="s">
        <v>3846</v>
      </c>
      <c r="F119" s="204">
        <v>42069</v>
      </c>
      <c r="G119" s="210" t="s">
        <v>3829</v>
      </c>
      <c r="H119" s="210" t="s">
        <v>3776</v>
      </c>
      <c r="I119" s="210" t="s">
        <v>3830</v>
      </c>
      <c r="J119" s="210" t="s">
        <v>3831</v>
      </c>
      <c r="K119" s="210"/>
      <c r="L119" s="210"/>
      <c r="M119" s="210" t="s">
        <v>129</v>
      </c>
      <c r="N119" s="210"/>
      <c r="O119" s="210" t="b">
        <v>0</v>
      </c>
      <c r="P119" s="210"/>
      <c r="Q119" s="210" t="b">
        <v>1</v>
      </c>
      <c r="R119" s="210" t="s">
        <v>3832</v>
      </c>
      <c r="S119" s="210" t="s">
        <v>109</v>
      </c>
      <c r="T119" s="210" t="s">
        <v>3771</v>
      </c>
      <c r="U119" s="210" t="s">
        <v>3833</v>
      </c>
      <c r="V119" s="210" t="s">
        <v>3778</v>
      </c>
      <c r="W119" s="210" t="s">
        <v>1091</v>
      </c>
      <c r="X119" s="210" t="str">
        <f>IFERROR(VLOOKUP(AF119,MeasureCost!$C$5:$C$420,1,FALSE),"")</f>
        <v>LFLmpBlst-T5-22in-14w+El-RS-HLO(34w)</v>
      </c>
      <c r="Y119" s="210" t="str">
        <f>IFERROR(VLOOKUP(AE119,MeasureCost!$C$5:$C$420,1,FALSE),"")</f>
        <v/>
      </c>
      <c r="Z119" s="210" t="s">
        <v>3880</v>
      </c>
      <c r="AA119" s="210"/>
      <c r="AB119" s="210"/>
      <c r="AC119" s="210"/>
      <c r="AD119" s="210" t="s">
        <v>3723</v>
      </c>
      <c r="AE119" s="210" t="s">
        <v>3723</v>
      </c>
      <c r="AF119" s="210" t="s">
        <v>2333</v>
      </c>
      <c r="AG119" s="210" t="s">
        <v>3775</v>
      </c>
      <c r="AH119" s="210" t="s">
        <v>3870</v>
      </c>
      <c r="AI119" s="210" t="b">
        <v>0</v>
      </c>
      <c r="AJ119" s="210" t="b">
        <v>0</v>
      </c>
      <c r="AK119" s="210" t="s">
        <v>3849</v>
      </c>
      <c r="AL119" s="210" t="s">
        <v>3779</v>
      </c>
      <c r="AM119" s="210" t="s">
        <v>3847</v>
      </c>
      <c r="AN119" s="210"/>
      <c r="AO119" s="210" t="s">
        <v>3838</v>
      </c>
      <c r="AP119" s="204">
        <v>41275</v>
      </c>
      <c r="AQ119" s="210"/>
      <c r="AR119" s="210" t="s">
        <v>3839</v>
      </c>
      <c r="AS119" s="210"/>
      <c r="AT119" s="210"/>
      <c r="AU119" s="210"/>
      <c r="AV119" s="210"/>
      <c r="AW119" s="210" t="s">
        <v>3786</v>
      </c>
      <c r="AX119" s="210"/>
      <c r="AY119" s="210">
        <f>IFERROR(VLOOKUP(X119,MeasureCost!$C$5:$V$420,20,FALSE),"")</f>
        <v>34.270000000000003</v>
      </c>
      <c r="AZ119" s="210" t="str">
        <f>IFERROR(VLOOKUP(Y119,MeasureCost!$C$5:$V$420,20,FALSE),"")</f>
        <v/>
      </c>
      <c r="BA119" s="210"/>
      <c r="BB119" s="212" t="str">
        <f t="shared" si="3"/>
        <v/>
      </c>
      <c r="BC119" s="210"/>
      <c r="BD119" s="204" t="str">
        <f t="shared" si="4"/>
        <v/>
      </c>
      <c r="BE119" s="210" t="str">
        <f t="shared" si="5"/>
        <v/>
      </c>
      <c r="BF119" s="210" t="str">
        <f>IFERROR(VLOOKUP(BD119,LF_LmpBlst!$A$8:$V$736,6,FALSE),"")</f>
        <v/>
      </c>
      <c r="BG119" s="210" t="str">
        <f>IFERROR(VLOOKUP(BD119,LF_LmpBlst!$A$8:$V$736,7,FALSE),"")</f>
        <v/>
      </c>
      <c r="BH119" s="210"/>
      <c r="BI119" s="210" t="str">
        <f>IFERROR(VLOOKUP(BE119,LF_LmpBlst!$A$8:$V$736,6,FALSE),"")</f>
        <v/>
      </c>
      <c r="BJ119" s="210" t="str">
        <f>IFERROR(VLOOKUP(BE119,LF_LmpBlst!$A$8:$V$736,7,FALSE),"")</f>
        <v/>
      </c>
    </row>
    <row r="120" spans="1:62" s="114" customFormat="1">
      <c r="A120" s="229">
        <v>4454</v>
      </c>
      <c r="B120" s="210" t="s">
        <v>3990</v>
      </c>
      <c r="C120" s="210" t="s">
        <v>3826</v>
      </c>
      <c r="D120" s="210" t="s">
        <v>3845</v>
      </c>
      <c r="E120" s="210" t="s">
        <v>3846</v>
      </c>
      <c r="F120" s="204">
        <v>42069</v>
      </c>
      <c r="G120" s="210" t="s">
        <v>3829</v>
      </c>
      <c r="H120" s="210" t="s">
        <v>3776</v>
      </c>
      <c r="I120" s="210" t="s">
        <v>3830</v>
      </c>
      <c r="J120" s="210" t="s">
        <v>3831</v>
      </c>
      <c r="K120" s="210"/>
      <c r="L120" s="210"/>
      <c r="M120" s="210" t="s">
        <v>129</v>
      </c>
      <c r="N120" s="210"/>
      <c r="O120" s="210" t="b">
        <v>1</v>
      </c>
      <c r="P120" s="210"/>
      <c r="Q120" s="210" t="b">
        <v>1</v>
      </c>
      <c r="R120" s="210" t="s">
        <v>3832</v>
      </c>
      <c r="S120" s="210" t="s">
        <v>109</v>
      </c>
      <c r="T120" s="210" t="s">
        <v>3771</v>
      </c>
      <c r="U120" s="210" t="s">
        <v>3833</v>
      </c>
      <c r="V120" s="210" t="s">
        <v>3778</v>
      </c>
      <c r="W120" s="210" t="s">
        <v>1091</v>
      </c>
      <c r="X120" s="210" t="str">
        <f>IFERROR(VLOOKUP(AF120,MeasureCost!$C$5:$C$420,1,FALSE),"")</f>
        <v>LFLmpBlst-T5-46in-49w+El-IS-NLO(172w)</v>
      </c>
      <c r="Y120" s="210" t="str">
        <f>IFERROR(VLOOKUP(AE120,MeasureCost!$C$5:$C$420,1,FALSE),"")</f>
        <v>LFLmpBlst-T5-46in-54w+El-IS-HLO(187w)</v>
      </c>
      <c r="Z120" s="210" t="s">
        <v>3880</v>
      </c>
      <c r="AA120" s="210"/>
      <c r="AB120" s="210"/>
      <c r="AC120" s="210"/>
      <c r="AD120" s="210" t="s">
        <v>2456</v>
      </c>
      <c r="AE120" s="210" t="s">
        <v>2456</v>
      </c>
      <c r="AF120" s="210" t="s">
        <v>2428</v>
      </c>
      <c r="AG120" s="210" t="s">
        <v>3775</v>
      </c>
      <c r="AH120" s="210"/>
      <c r="AI120" s="210" t="b">
        <v>0</v>
      </c>
      <c r="AJ120" s="210" t="b">
        <v>0</v>
      </c>
      <c r="AK120" s="210" t="s">
        <v>3853</v>
      </c>
      <c r="AL120" s="210" t="s">
        <v>3779</v>
      </c>
      <c r="AM120" s="210" t="s">
        <v>3880</v>
      </c>
      <c r="AN120" s="210"/>
      <c r="AO120" s="210" t="s">
        <v>3838</v>
      </c>
      <c r="AP120" s="204">
        <v>41275</v>
      </c>
      <c r="AQ120" s="210"/>
      <c r="AR120" s="210" t="s">
        <v>3839</v>
      </c>
      <c r="AS120" s="210"/>
      <c r="AT120" s="210"/>
      <c r="AU120" s="210"/>
      <c r="AV120" s="210"/>
      <c r="AW120" s="210" t="s">
        <v>3786</v>
      </c>
      <c r="AX120" s="210"/>
      <c r="AY120" s="210">
        <f>IFERROR(VLOOKUP(X120,MeasureCost!$C$5:$V$420,20,FALSE),"")</f>
        <v>65.33</v>
      </c>
      <c r="AZ120" s="210">
        <f>IFERROR(VLOOKUP(Y120,MeasureCost!$C$5:$V$420,20,FALSE),"")</f>
        <v>68.430000000000007</v>
      </c>
      <c r="BA120" s="210"/>
      <c r="BB120" s="212">
        <f t="shared" si="3"/>
        <v>-3.1000000000000085</v>
      </c>
      <c r="BC120" s="210"/>
      <c r="BD120" s="204" t="str">
        <f t="shared" si="4"/>
        <v>LFLmpBlst-T5-46in-49w+El-IS-NLO(172w)</v>
      </c>
      <c r="BE120" s="210" t="str">
        <f t="shared" si="5"/>
        <v>LFLmpBlst-T5-46in-54w+El-IS-HLO(187w)</v>
      </c>
      <c r="BF120" s="210">
        <f>IFERROR(VLOOKUP(BD120,LF_LmpBlst!$A$8:$V$736,6,FALSE),"")</f>
        <v>3</v>
      </c>
      <c r="BG120" s="210">
        <f>IFERROR(VLOOKUP(BD120,LF_LmpBlst!$A$8:$V$736,7,FALSE),"")</f>
        <v>1</v>
      </c>
      <c r="BH120" s="210"/>
      <c r="BI120" s="210">
        <f>IFERROR(VLOOKUP(BE120,LF_LmpBlst!$A$8:$V$736,6,FALSE),"")</f>
        <v>3</v>
      </c>
      <c r="BJ120" s="210">
        <f>IFERROR(VLOOKUP(BE120,LF_LmpBlst!$A$8:$V$736,7,FALSE),"")</f>
        <v>1</v>
      </c>
    </row>
    <row r="121" spans="1:62" s="114" customFormat="1">
      <c r="A121" s="229">
        <v>4498</v>
      </c>
      <c r="B121" s="210" t="s">
        <v>3991</v>
      </c>
      <c r="C121" s="210" t="s">
        <v>3826</v>
      </c>
      <c r="D121" s="210" t="s">
        <v>3845</v>
      </c>
      <c r="E121" s="210" t="s">
        <v>3846</v>
      </c>
      <c r="F121" s="204">
        <v>42069</v>
      </c>
      <c r="G121" s="210" t="s">
        <v>3829</v>
      </c>
      <c r="H121" s="210" t="s">
        <v>3776</v>
      </c>
      <c r="I121" s="210" t="s">
        <v>3830</v>
      </c>
      <c r="J121" s="210" t="s">
        <v>3831</v>
      </c>
      <c r="K121" s="210"/>
      <c r="L121" s="210"/>
      <c r="M121" s="210" t="s">
        <v>129</v>
      </c>
      <c r="N121" s="210"/>
      <c r="O121" s="210" t="b">
        <v>0</v>
      </c>
      <c r="P121" s="210"/>
      <c r="Q121" s="210" t="b">
        <v>1</v>
      </c>
      <c r="R121" s="210" t="s">
        <v>3832</v>
      </c>
      <c r="S121" s="210" t="s">
        <v>109</v>
      </c>
      <c r="T121" s="210" t="s">
        <v>3771</v>
      </c>
      <c r="U121" s="210" t="s">
        <v>3833</v>
      </c>
      <c r="V121" s="210" t="s">
        <v>3778</v>
      </c>
      <c r="W121" s="210" t="s">
        <v>1091</v>
      </c>
      <c r="X121" s="210" t="str">
        <f>IFERROR(VLOOKUP(AF121,MeasureCost!$C$5:$C$420,1,FALSE),"")</f>
        <v/>
      </c>
      <c r="Y121" s="210" t="str">
        <f>IFERROR(VLOOKUP(AE121,MeasureCost!$C$5:$C$420,1,FALSE),"")</f>
        <v/>
      </c>
      <c r="Z121" s="210" t="s">
        <v>3847</v>
      </c>
      <c r="AA121" s="210"/>
      <c r="AB121" s="210"/>
      <c r="AC121" s="210"/>
      <c r="AD121" s="210" t="s">
        <v>2161</v>
      </c>
      <c r="AE121" s="210" t="s">
        <v>2161</v>
      </c>
      <c r="AF121" s="210" t="s">
        <v>2671</v>
      </c>
      <c r="AG121" s="210" t="s">
        <v>3775</v>
      </c>
      <c r="AH121" s="210" t="s">
        <v>3889</v>
      </c>
      <c r="AI121" s="210" t="b">
        <v>0</v>
      </c>
      <c r="AJ121" s="210" t="b">
        <v>0</v>
      </c>
      <c r="AK121" s="210" t="s">
        <v>3849</v>
      </c>
      <c r="AL121" s="210" t="s">
        <v>3779</v>
      </c>
      <c r="AM121" s="210" t="s">
        <v>3850</v>
      </c>
      <c r="AN121" s="210"/>
      <c r="AO121" s="210" t="s">
        <v>3838</v>
      </c>
      <c r="AP121" s="204">
        <v>41275</v>
      </c>
      <c r="AQ121" s="210"/>
      <c r="AR121" s="210" t="s">
        <v>3839</v>
      </c>
      <c r="AS121" s="210"/>
      <c r="AT121" s="210"/>
      <c r="AU121" s="210"/>
      <c r="AV121" s="210"/>
      <c r="AW121" s="210" t="s">
        <v>3786</v>
      </c>
      <c r="AX121" s="210"/>
      <c r="AY121" s="210" t="str">
        <f>IFERROR(VLOOKUP(X121,MeasureCost!$C$5:$V$420,20,FALSE),"")</f>
        <v/>
      </c>
      <c r="AZ121" s="210" t="str">
        <f>IFERROR(VLOOKUP(Y121,MeasureCost!$C$5:$V$420,20,FALSE),"")</f>
        <v/>
      </c>
      <c r="BA121" s="210"/>
      <c r="BB121" s="212" t="str">
        <f t="shared" si="3"/>
        <v/>
      </c>
      <c r="BC121" s="210"/>
      <c r="BD121" s="204" t="str">
        <f t="shared" si="4"/>
        <v/>
      </c>
      <c r="BE121" s="210" t="str">
        <f t="shared" si="5"/>
        <v/>
      </c>
      <c r="BF121" s="210" t="str">
        <f>IFERROR(VLOOKUP(BD121,LF_LmpBlst!$A$8:$V$736,6,FALSE),"")</f>
        <v/>
      </c>
      <c r="BG121" s="210" t="str">
        <f>IFERROR(VLOOKUP(BD121,LF_LmpBlst!$A$8:$V$736,7,FALSE),"")</f>
        <v/>
      </c>
      <c r="BH121" s="210"/>
      <c r="BI121" s="210" t="str">
        <f>IFERROR(VLOOKUP(BE121,LF_LmpBlst!$A$8:$V$736,6,FALSE),"")</f>
        <v/>
      </c>
      <c r="BJ121" s="210" t="str">
        <f>IFERROR(VLOOKUP(BE121,LF_LmpBlst!$A$8:$V$736,7,FALSE),"")</f>
        <v/>
      </c>
    </row>
    <row r="122" spans="1:62" s="114" customFormat="1">
      <c r="A122" s="229">
        <v>4547</v>
      </c>
      <c r="B122" s="210" t="s">
        <v>3992</v>
      </c>
      <c r="C122" s="210" t="s">
        <v>3826</v>
      </c>
      <c r="D122" s="210" t="s">
        <v>3845</v>
      </c>
      <c r="E122" s="210" t="s">
        <v>3846</v>
      </c>
      <c r="F122" s="204">
        <v>42069</v>
      </c>
      <c r="G122" s="210" t="s">
        <v>3829</v>
      </c>
      <c r="H122" s="210" t="s">
        <v>3776</v>
      </c>
      <c r="I122" s="210" t="s">
        <v>3830</v>
      </c>
      <c r="J122" s="210" t="s">
        <v>3831</v>
      </c>
      <c r="K122" s="210"/>
      <c r="L122" s="210"/>
      <c r="M122" s="210" t="s">
        <v>129</v>
      </c>
      <c r="N122" s="210"/>
      <c r="O122" s="210" t="b">
        <v>0</v>
      </c>
      <c r="P122" s="210"/>
      <c r="Q122" s="210" t="b">
        <v>1</v>
      </c>
      <c r="R122" s="210" t="s">
        <v>3832</v>
      </c>
      <c r="S122" s="210" t="s">
        <v>109</v>
      </c>
      <c r="T122" s="210" t="s">
        <v>3771</v>
      </c>
      <c r="U122" s="210" t="s">
        <v>3833</v>
      </c>
      <c r="V122" s="210" t="s">
        <v>3778</v>
      </c>
      <c r="W122" s="210" t="s">
        <v>1091</v>
      </c>
      <c r="X122" s="210" t="str">
        <f>IFERROR(VLOOKUP(AF122,MeasureCost!$C$5:$C$420,1,FALSE),"")</f>
        <v>LFLmpBlst-T8-48in-28w+El-IS-NLO(53w)</v>
      </c>
      <c r="Y122" s="210" t="str">
        <f>IFERROR(VLOOKUP(AE122,MeasureCost!$C$5:$C$420,1,FALSE),"")</f>
        <v>LFLmpBlst-T8-48in-32w-1g+El-IS-NLO(112w)</v>
      </c>
      <c r="Z122" s="210" t="s">
        <v>3847</v>
      </c>
      <c r="AA122" s="210"/>
      <c r="AB122" s="210"/>
      <c r="AC122" s="210"/>
      <c r="AD122" s="210" t="s">
        <v>3046</v>
      </c>
      <c r="AE122" s="210" t="s">
        <v>3046</v>
      </c>
      <c r="AF122" s="210" t="s">
        <v>2877</v>
      </c>
      <c r="AG122" s="210" t="s">
        <v>3775</v>
      </c>
      <c r="AH122" s="210" t="s">
        <v>3906</v>
      </c>
      <c r="AI122" s="210" t="b">
        <v>0</v>
      </c>
      <c r="AJ122" s="210" t="b">
        <v>0</v>
      </c>
      <c r="AK122" s="210" t="s">
        <v>3849</v>
      </c>
      <c r="AL122" s="210" t="s">
        <v>3779</v>
      </c>
      <c r="AM122" s="210" t="s">
        <v>3847</v>
      </c>
      <c r="AN122" s="210"/>
      <c r="AO122" s="210" t="s">
        <v>3838</v>
      </c>
      <c r="AP122" s="204">
        <v>41275</v>
      </c>
      <c r="AQ122" s="210"/>
      <c r="AR122" s="210" t="s">
        <v>3839</v>
      </c>
      <c r="AS122" s="210"/>
      <c r="AT122" s="210"/>
      <c r="AU122" s="210"/>
      <c r="AV122" s="210"/>
      <c r="AW122" s="210" t="s">
        <v>3786</v>
      </c>
      <c r="AX122" s="210"/>
      <c r="AY122" s="210">
        <f>IFERROR(VLOOKUP(X122,MeasureCost!$C$5:$V$420,20,FALSE),"")</f>
        <v>33.54</v>
      </c>
      <c r="AZ122" s="210">
        <f>IFERROR(VLOOKUP(Y122,MeasureCost!$C$5:$V$420,20,FALSE),"")</f>
        <v>42.99</v>
      </c>
      <c r="BA122" s="210"/>
      <c r="BB122" s="212">
        <f t="shared" si="3"/>
        <v>-9.4500000000000028</v>
      </c>
      <c r="BC122" s="210"/>
      <c r="BD122" s="204" t="str">
        <f t="shared" si="4"/>
        <v>LFLmpBlst-T8-48in-28w+El-IS-NLO(53w)</v>
      </c>
      <c r="BE122" s="210" t="str">
        <f t="shared" si="5"/>
        <v>LFLmpBlst-T8-48in-32w-1g+El-IS-NLO(112w)</v>
      </c>
      <c r="BF122" s="210">
        <f>IFERROR(VLOOKUP(BD122,LF_LmpBlst!$A$8:$V$736,6,FALSE),"")</f>
        <v>2</v>
      </c>
      <c r="BG122" s="210">
        <f>IFERROR(VLOOKUP(BD122,LF_LmpBlst!$A$8:$V$736,7,FALSE),"")</f>
        <v>1</v>
      </c>
      <c r="BH122" s="210"/>
      <c r="BI122" s="210">
        <f>IFERROR(VLOOKUP(BE122,LF_LmpBlst!$A$8:$V$736,6,FALSE),"")</f>
        <v>4</v>
      </c>
      <c r="BJ122" s="210">
        <f>IFERROR(VLOOKUP(BE122,LF_LmpBlst!$A$8:$V$736,7,FALSE),"")</f>
        <v>1</v>
      </c>
    </row>
    <row r="123" spans="1:62" s="114" customFormat="1">
      <c r="A123" s="229">
        <v>4586</v>
      </c>
      <c r="B123" s="210" t="s">
        <v>3993</v>
      </c>
      <c r="C123" s="210" t="s">
        <v>3826</v>
      </c>
      <c r="D123" s="210" t="s">
        <v>3845</v>
      </c>
      <c r="E123" s="210" t="s">
        <v>3846</v>
      </c>
      <c r="F123" s="204">
        <v>42069</v>
      </c>
      <c r="G123" s="210" t="s">
        <v>3829</v>
      </c>
      <c r="H123" s="210" t="s">
        <v>3776</v>
      </c>
      <c r="I123" s="210" t="s">
        <v>3830</v>
      </c>
      <c r="J123" s="210" t="s">
        <v>3831</v>
      </c>
      <c r="K123" s="210"/>
      <c r="L123" s="210"/>
      <c r="M123" s="210" t="s">
        <v>129</v>
      </c>
      <c r="N123" s="210"/>
      <c r="O123" s="210" t="b">
        <v>0</v>
      </c>
      <c r="P123" s="210"/>
      <c r="Q123" s="210" t="b">
        <v>1</v>
      </c>
      <c r="R123" s="210" t="s">
        <v>3832</v>
      </c>
      <c r="S123" s="210" t="s">
        <v>109</v>
      </c>
      <c r="T123" s="210" t="s">
        <v>3771</v>
      </c>
      <c r="U123" s="210" t="s">
        <v>3833</v>
      </c>
      <c r="V123" s="210" t="s">
        <v>3778</v>
      </c>
      <c r="W123" s="210" t="s">
        <v>1091</v>
      </c>
      <c r="X123" s="210" t="str">
        <f>IFERROR(VLOOKUP(AF123,MeasureCost!$C$5:$C$420,1,FALSE),"")</f>
        <v>LFLmpBlst-T8-48in-28w+El-PS-HLO(92w)</v>
      </c>
      <c r="Y123" s="210" t="str">
        <f>IFERROR(VLOOKUP(AE123,MeasureCost!$C$5:$C$420,1,FALSE),"")</f>
        <v>LFLmpBlst-T8-48in-32w-1g+El-IS-NLO(112w)</v>
      </c>
      <c r="Z123" s="210" t="s">
        <v>3847</v>
      </c>
      <c r="AA123" s="210"/>
      <c r="AB123" s="210"/>
      <c r="AC123" s="210"/>
      <c r="AD123" s="210" t="s">
        <v>3046</v>
      </c>
      <c r="AE123" s="210" t="s">
        <v>3046</v>
      </c>
      <c r="AF123" s="210" t="s">
        <v>2925</v>
      </c>
      <c r="AG123" s="210" t="s">
        <v>3775</v>
      </c>
      <c r="AH123" s="210" t="s">
        <v>3864</v>
      </c>
      <c r="AI123" s="210" t="b">
        <v>0</v>
      </c>
      <c r="AJ123" s="210" t="b">
        <v>0</v>
      </c>
      <c r="AK123" s="210" t="s">
        <v>3849</v>
      </c>
      <c r="AL123" s="210" t="s">
        <v>3779</v>
      </c>
      <c r="AM123" s="210" t="s">
        <v>3847</v>
      </c>
      <c r="AN123" s="210"/>
      <c r="AO123" s="210" t="s">
        <v>3838</v>
      </c>
      <c r="AP123" s="204">
        <v>41275</v>
      </c>
      <c r="AQ123" s="210"/>
      <c r="AR123" s="210" t="s">
        <v>3839</v>
      </c>
      <c r="AS123" s="210"/>
      <c r="AT123" s="210"/>
      <c r="AU123" s="210"/>
      <c r="AV123" s="210"/>
      <c r="AW123" s="210" t="s">
        <v>3786</v>
      </c>
      <c r="AX123" s="210"/>
      <c r="AY123" s="210">
        <f>IFERROR(VLOOKUP(X123,MeasureCost!$C$5:$V$420,20,FALSE),"")</f>
        <v>61.6</v>
      </c>
      <c r="AZ123" s="210">
        <f>IFERROR(VLOOKUP(Y123,MeasureCost!$C$5:$V$420,20,FALSE),"")</f>
        <v>42.99</v>
      </c>
      <c r="BA123" s="210"/>
      <c r="BB123" s="212">
        <f t="shared" si="3"/>
        <v>18.61</v>
      </c>
      <c r="BC123" s="210"/>
      <c r="BD123" s="204" t="str">
        <f t="shared" si="4"/>
        <v>LFLmpBlst-T8-48in-28w+El-PS-HLO(92w)</v>
      </c>
      <c r="BE123" s="210" t="str">
        <f t="shared" si="5"/>
        <v>LFLmpBlst-T8-48in-32w-1g+El-IS-NLO(112w)</v>
      </c>
      <c r="BF123" s="210">
        <f>IFERROR(VLOOKUP(BD123,LF_LmpBlst!$A$8:$V$736,6,FALSE),"")</f>
        <v>3</v>
      </c>
      <c r="BG123" s="210">
        <f>IFERROR(VLOOKUP(BD123,LF_LmpBlst!$A$8:$V$736,7,FALSE),"")</f>
        <v>1</v>
      </c>
      <c r="BH123" s="210"/>
      <c r="BI123" s="210">
        <f>IFERROR(VLOOKUP(BE123,LF_LmpBlst!$A$8:$V$736,6,FALSE),"")</f>
        <v>4</v>
      </c>
      <c r="BJ123" s="210">
        <f>IFERROR(VLOOKUP(BE123,LF_LmpBlst!$A$8:$V$736,7,FALSE),"")</f>
        <v>1</v>
      </c>
    </row>
    <row r="124" spans="1:62" s="114" customFormat="1">
      <c r="A124" s="229">
        <v>4612</v>
      </c>
      <c r="B124" s="210" t="s">
        <v>3994</v>
      </c>
      <c r="C124" s="210" t="s">
        <v>3826</v>
      </c>
      <c r="D124" s="210" t="s">
        <v>3845</v>
      </c>
      <c r="E124" s="210" t="s">
        <v>3846</v>
      </c>
      <c r="F124" s="204">
        <v>42069</v>
      </c>
      <c r="G124" s="210" t="s">
        <v>3829</v>
      </c>
      <c r="H124" s="210" t="s">
        <v>3776</v>
      </c>
      <c r="I124" s="210" t="s">
        <v>3830</v>
      </c>
      <c r="J124" s="210" t="s">
        <v>3831</v>
      </c>
      <c r="K124" s="210"/>
      <c r="L124" s="210"/>
      <c r="M124" s="210" t="s">
        <v>129</v>
      </c>
      <c r="N124" s="210"/>
      <c r="O124" s="210" t="b">
        <v>1</v>
      </c>
      <c r="P124" s="210"/>
      <c r="Q124" s="210" t="b">
        <v>1</v>
      </c>
      <c r="R124" s="210" t="s">
        <v>3832</v>
      </c>
      <c r="S124" s="210" t="s">
        <v>109</v>
      </c>
      <c r="T124" s="210" t="s">
        <v>3771</v>
      </c>
      <c r="U124" s="210" t="s">
        <v>3833</v>
      </c>
      <c r="V124" s="210" t="s">
        <v>3778</v>
      </c>
      <c r="W124" s="210" t="s">
        <v>1091</v>
      </c>
      <c r="X124" s="210" t="str">
        <f>IFERROR(VLOOKUP(AF124,MeasureCost!$C$5:$C$420,1,FALSE),"")</f>
        <v>LFLmpBlst-T8-48in-32w-2g+El-IS-NLO(112w)</v>
      </c>
      <c r="Y124" s="210" t="str">
        <f>IFERROR(VLOOKUP(AE124,MeasureCost!$C$5:$C$420,1,FALSE),"")</f>
        <v>LFLmpBlst-T8-48in-32w-2g+El-IS-NLO(112w)</v>
      </c>
      <c r="Z124" s="210" t="s">
        <v>3847</v>
      </c>
      <c r="AA124" s="210"/>
      <c r="AB124" s="210"/>
      <c r="AC124" s="210"/>
      <c r="AD124" s="210" t="s">
        <v>2016</v>
      </c>
      <c r="AE124" s="210" t="s">
        <v>3264</v>
      </c>
      <c r="AF124" s="210" t="s">
        <v>3264</v>
      </c>
      <c r="AG124" s="210" t="s">
        <v>3775</v>
      </c>
      <c r="AH124" s="210"/>
      <c r="AI124" s="210" t="b">
        <v>0</v>
      </c>
      <c r="AJ124" s="210" t="b">
        <v>0</v>
      </c>
      <c r="AK124" s="210" t="s">
        <v>3853</v>
      </c>
      <c r="AL124" s="210" t="s">
        <v>3857</v>
      </c>
      <c r="AM124" s="210" t="s">
        <v>3850</v>
      </c>
      <c r="AN124" s="210"/>
      <c r="AO124" s="210" t="s">
        <v>3838</v>
      </c>
      <c r="AP124" s="204">
        <v>41275</v>
      </c>
      <c r="AQ124" s="210"/>
      <c r="AR124" s="210" t="s">
        <v>3839</v>
      </c>
      <c r="AS124" s="210"/>
      <c r="AT124" s="210"/>
      <c r="AU124" s="210"/>
      <c r="AV124" s="210"/>
      <c r="AW124" s="210" t="s">
        <v>3786</v>
      </c>
      <c r="AX124" s="210"/>
      <c r="AY124" s="210">
        <f>IFERROR(VLOOKUP(X124,MeasureCost!$C$5:$V$420,20,FALSE),"")</f>
        <v>47.07</v>
      </c>
      <c r="AZ124" s="210">
        <f>IFERROR(VLOOKUP(Y124,MeasureCost!$C$5:$V$420,20,FALSE),"")</f>
        <v>47.07</v>
      </c>
      <c r="BA124" s="210"/>
      <c r="BB124" s="212">
        <f t="shared" si="3"/>
        <v>0</v>
      </c>
      <c r="BC124" s="210"/>
      <c r="BD124" s="204" t="str">
        <f t="shared" si="4"/>
        <v>LFLmpBlst-T8-48in-32w-2g+El-IS-NLO(112w)</v>
      </c>
      <c r="BE124" s="210" t="str">
        <f t="shared" si="5"/>
        <v>LFLmpBlst-T8-48in-32w-2g+El-IS-NLO(112w)</v>
      </c>
      <c r="BF124" s="210">
        <f>IFERROR(VLOOKUP(BD124,LF_LmpBlst!$A$8:$V$736,6,FALSE),"")</f>
        <v>4</v>
      </c>
      <c r="BG124" s="210">
        <f>IFERROR(VLOOKUP(BD124,LF_LmpBlst!$A$8:$V$736,7,FALSE),"")</f>
        <v>1</v>
      </c>
      <c r="BH124" s="210"/>
      <c r="BI124" s="210">
        <f>IFERROR(VLOOKUP(BE124,LF_LmpBlst!$A$8:$V$736,6,FALSE),"")</f>
        <v>4</v>
      </c>
      <c r="BJ124" s="210">
        <f>IFERROR(VLOOKUP(BE124,LF_LmpBlst!$A$8:$V$736,7,FALSE),"")</f>
        <v>1</v>
      </c>
    </row>
    <row r="125" spans="1:62" s="114" customFormat="1">
      <c r="A125" s="229">
        <v>4655</v>
      </c>
      <c r="B125" s="210" t="s">
        <v>3995</v>
      </c>
      <c r="C125" s="210" t="s">
        <v>3826</v>
      </c>
      <c r="D125" s="210" t="s">
        <v>3845</v>
      </c>
      <c r="E125" s="210" t="s">
        <v>3846</v>
      </c>
      <c r="F125" s="204">
        <v>42069</v>
      </c>
      <c r="G125" s="210" t="s">
        <v>3829</v>
      </c>
      <c r="H125" s="210" t="s">
        <v>3776</v>
      </c>
      <c r="I125" s="210" t="s">
        <v>3830</v>
      </c>
      <c r="J125" s="210" t="s">
        <v>3831</v>
      </c>
      <c r="K125" s="210"/>
      <c r="L125" s="210"/>
      <c r="M125" s="210" t="s">
        <v>129</v>
      </c>
      <c r="N125" s="210"/>
      <c r="O125" s="210" t="b">
        <v>1</v>
      </c>
      <c r="P125" s="210"/>
      <c r="Q125" s="210" t="b">
        <v>1</v>
      </c>
      <c r="R125" s="210" t="s">
        <v>3832</v>
      </c>
      <c r="S125" s="210" t="s">
        <v>109</v>
      </c>
      <c r="T125" s="210" t="s">
        <v>3771</v>
      </c>
      <c r="U125" s="210" t="s">
        <v>3833</v>
      </c>
      <c r="V125" s="210" t="s">
        <v>3778</v>
      </c>
      <c r="W125" s="210" t="s">
        <v>1091</v>
      </c>
      <c r="X125" s="210" t="str">
        <f>IFERROR(VLOOKUP(AF125,MeasureCost!$C$5:$C$420,1,FALSE),"")</f>
        <v>LFLmpBlst-T8-48in-32w-3g+El-IS-RLO(48w)</v>
      </c>
      <c r="Y125" s="210" t="str">
        <f>IFERROR(VLOOKUP(AE125,MeasureCost!$C$5:$C$420,1,FALSE),"")</f>
        <v>LFLmpBlst-T8-48in-32w-3g+El-IS-RLO(48w)</v>
      </c>
      <c r="Z125" s="210" t="s">
        <v>3847</v>
      </c>
      <c r="AA125" s="210"/>
      <c r="AB125" s="210"/>
      <c r="AC125" s="210"/>
      <c r="AD125" s="210" t="s">
        <v>3072</v>
      </c>
      <c r="AE125" s="210" t="s">
        <v>3519</v>
      </c>
      <c r="AF125" s="210" t="s">
        <v>3519</v>
      </c>
      <c r="AG125" s="210" t="s">
        <v>3775</v>
      </c>
      <c r="AH125" s="210"/>
      <c r="AI125" s="210" t="b">
        <v>0</v>
      </c>
      <c r="AJ125" s="210" t="b">
        <v>0</v>
      </c>
      <c r="AK125" s="210" t="s">
        <v>3853</v>
      </c>
      <c r="AL125" s="210" t="s">
        <v>3857</v>
      </c>
      <c r="AM125" s="210" t="s">
        <v>3847</v>
      </c>
      <c r="AN125" s="210"/>
      <c r="AO125" s="210" t="s">
        <v>3838</v>
      </c>
      <c r="AP125" s="204">
        <v>41275</v>
      </c>
      <c r="AQ125" s="210"/>
      <c r="AR125" s="210" t="s">
        <v>3839</v>
      </c>
      <c r="AS125" s="210"/>
      <c r="AT125" s="210"/>
      <c r="AU125" s="210"/>
      <c r="AV125" s="210"/>
      <c r="AW125" s="210" t="s">
        <v>3786</v>
      </c>
      <c r="AX125" s="210"/>
      <c r="AY125" s="210">
        <f>IFERROR(VLOOKUP(X125,MeasureCost!$C$5:$V$420,20,FALSE),"")</f>
        <v>30.94</v>
      </c>
      <c r="AZ125" s="210">
        <f>IFERROR(VLOOKUP(Y125,MeasureCost!$C$5:$V$420,20,FALSE),"")</f>
        <v>30.94</v>
      </c>
      <c r="BA125" s="210"/>
      <c r="BB125" s="212">
        <f t="shared" si="3"/>
        <v>0</v>
      </c>
      <c r="BC125" s="210"/>
      <c r="BD125" s="204" t="str">
        <f t="shared" si="4"/>
        <v>LFLmpBlst-T8-48in-32w-3g+El-IS-RLO(48w)</v>
      </c>
      <c r="BE125" s="210" t="str">
        <f t="shared" si="5"/>
        <v>LFLmpBlst-T8-48in-32w-3g+El-IS-RLO(48w)</v>
      </c>
      <c r="BF125" s="210">
        <f>IFERROR(VLOOKUP(BD125,LF_LmpBlst!$A$8:$V$736,6,FALSE),"")</f>
        <v>2</v>
      </c>
      <c r="BG125" s="210">
        <f>IFERROR(VLOOKUP(BD125,LF_LmpBlst!$A$8:$V$736,7,FALSE),"")</f>
        <v>1</v>
      </c>
      <c r="BH125" s="210"/>
      <c r="BI125" s="210">
        <f>IFERROR(VLOOKUP(BE125,LF_LmpBlst!$A$8:$V$736,6,FALSE),"")</f>
        <v>2</v>
      </c>
      <c r="BJ125" s="210">
        <f>IFERROR(VLOOKUP(BE125,LF_LmpBlst!$A$8:$V$736,7,FALSE),"")</f>
        <v>1</v>
      </c>
    </row>
    <row r="126" spans="1:62" s="114" customFormat="1">
      <c r="A126" s="229">
        <v>4495</v>
      </c>
      <c r="B126" s="210" t="s">
        <v>3996</v>
      </c>
      <c r="C126" s="210" t="s">
        <v>3826</v>
      </c>
      <c r="D126" s="210" t="s">
        <v>3845</v>
      </c>
      <c r="E126" s="210" t="s">
        <v>3846</v>
      </c>
      <c r="F126" s="204">
        <v>42069</v>
      </c>
      <c r="G126" s="210" t="s">
        <v>3829</v>
      </c>
      <c r="H126" s="210" t="s">
        <v>3776</v>
      </c>
      <c r="I126" s="210" t="s">
        <v>3830</v>
      </c>
      <c r="J126" s="210" t="s">
        <v>3831</v>
      </c>
      <c r="K126" s="210"/>
      <c r="L126" s="210"/>
      <c r="M126" s="210" t="s">
        <v>129</v>
      </c>
      <c r="N126" s="210"/>
      <c r="O126" s="210" t="b">
        <v>0</v>
      </c>
      <c r="P126" s="210"/>
      <c r="Q126" s="210" t="b">
        <v>1</v>
      </c>
      <c r="R126" s="210" t="s">
        <v>3832</v>
      </c>
      <c r="S126" s="210" t="s">
        <v>109</v>
      </c>
      <c r="T126" s="210" t="s">
        <v>3771</v>
      </c>
      <c r="U126" s="210" t="s">
        <v>3833</v>
      </c>
      <c r="V126" s="210" t="s">
        <v>3778</v>
      </c>
      <c r="W126" s="210" t="s">
        <v>1091</v>
      </c>
      <c r="X126" s="210" t="str">
        <f>IFERROR(VLOOKUP(AF126,MeasureCost!$C$5:$C$420,1,FALSE),"")</f>
        <v/>
      </c>
      <c r="Y126" s="210" t="str">
        <f>IFERROR(VLOOKUP(AE126,MeasureCost!$C$5:$C$420,1,FALSE),"")</f>
        <v/>
      </c>
      <c r="Z126" s="210" t="s">
        <v>3847</v>
      </c>
      <c r="AA126" s="210"/>
      <c r="AB126" s="210"/>
      <c r="AC126" s="210"/>
      <c r="AD126" s="210" t="s">
        <v>3723</v>
      </c>
      <c r="AE126" s="210" t="s">
        <v>3723</v>
      </c>
      <c r="AF126" s="210" t="s">
        <v>2636</v>
      </c>
      <c r="AG126" s="210" t="s">
        <v>3775</v>
      </c>
      <c r="AH126" s="210" t="s">
        <v>3848</v>
      </c>
      <c r="AI126" s="210" t="b">
        <v>0</v>
      </c>
      <c r="AJ126" s="210" t="b">
        <v>0</v>
      </c>
      <c r="AK126" s="210" t="s">
        <v>3849</v>
      </c>
      <c r="AL126" s="210" t="s">
        <v>3779</v>
      </c>
      <c r="AM126" s="210" t="s">
        <v>3847</v>
      </c>
      <c r="AN126" s="210"/>
      <c r="AO126" s="210" t="s">
        <v>3838</v>
      </c>
      <c r="AP126" s="204">
        <v>41275</v>
      </c>
      <c r="AQ126" s="210"/>
      <c r="AR126" s="210" t="s">
        <v>3839</v>
      </c>
      <c r="AS126" s="210"/>
      <c r="AT126" s="210"/>
      <c r="AU126" s="210"/>
      <c r="AV126" s="210"/>
      <c r="AW126" s="210" t="s">
        <v>3786</v>
      </c>
      <c r="AX126" s="210"/>
      <c r="AY126" s="210" t="str">
        <f>IFERROR(VLOOKUP(X126,MeasureCost!$C$5:$V$420,20,FALSE),"")</f>
        <v/>
      </c>
      <c r="AZ126" s="210" t="str">
        <f>IFERROR(VLOOKUP(Y126,MeasureCost!$C$5:$V$420,20,FALSE),"")</f>
        <v/>
      </c>
      <c r="BA126" s="210"/>
      <c r="BB126" s="212" t="str">
        <f t="shared" si="3"/>
        <v/>
      </c>
      <c r="BC126" s="210"/>
      <c r="BD126" s="204" t="str">
        <f t="shared" si="4"/>
        <v/>
      </c>
      <c r="BE126" s="210" t="str">
        <f t="shared" si="5"/>
        <v/>
      </c>
      <c r="BF126" s="210" t="str">
        <f>IFERROR(VLOOKUP(BD126,LF_LmpBlst!$A$8:$V$736,6,FALSE),"")</f>
        <v/>
      </c>
      <c r="BG126" s="210" t="str">
        <f>IFERROR(VLOOKUP(BD126,LF_LmpBlst!$A$8:$V$736,7,FALSE),"")</f>
        <v/>
      </c>
      <c r="BH126" s="210"/>
      <c r="BI126" s="210" t="str">
        <f>IFERROR(VLOOKUP(BE126,LF_LmpBlst!$A$8:$V$736,6,FALSE),"")</f>
        <v/>
      </c>
      <c r="BJ126" s="210" t="str">
        <f>IFERROR(VLOOKUP(BE126,LF_LmpBlst!$A$8:$V$736,7,FALSE),"")</f>
        <v/>
      </c>
    </row>
    <row r="127" spans="1:62" s="114" customFormat="1">
      <c r="A127" s="229">
        <v>4563</v>
      </c>
      <c r="B127" s="210" t="s">
        <v>3997</v>
      </c>
      <c r="C127" s="210" t="s">
        <v>3826</v>
      </c>
      <c r="D127" s="210" t="s">
        <v>3845</v>
      </c>
      <c r="E127" s="210" t="s">
        <v>3846</v>
      </c>
      <c r="F127" s="204">
        <v>42069</v>
      </c>
      <c r="G127" s="210" t="s">
        <v>3829</v>
      </c>
      <c r="H127" s="210" t="s">
        <v>3776</v>
      </c>
      <c r="I127" s="210" t="s">
        <v>3830</v>
      </c>
      <c r="J127" s="210" t="s">
        <v>3831</v>
      </c>
      <c r="K127" s="210"/>
      <c r="L127" s="210"/>
      <c r="M127" s="210" t="s">
        <v>129</v>
      </c>
      <c r="N127" s="210"/>
      <c r="O127" s="210" t="b">
        <v>1</v>
      </c>
      <c r="P127" s="210"/>
      <c r="Q127" s="210" t="b">
        <v>1</v>
      </c>
      <c r="R127" s="210" t="s">
        <v>3832</v>
      </c>
      <c r="S127" s="210" t="s">
        <v>109</v>
      </c>
      <c r="T127" s="210" t="s">
        <v>3771</v>
      </c>
      <c r="U127" s="210" t="s">
        <v>3833</v>
      </c>
      <c r="V127" s="210" t="s">
        <v>3778</v>
      </c>
      <c r="W127" s="210" t="s">
        <v>1091</v>
      </c>
      <c r="X127" s="210" t="str">
        <f>IFERROR(VLOOKUP(AF127,MeasureCost!$C$5:$C$420,1,FALSE),"")</f>
        <v>LFLmpBlst-T8-48in-28w+El-IS-RLO(24w)</v>
      </c>
      <c r="Y127" s="210" t="str">
        <f>IFERROR(VLOOKUP(AE127,MeasureCost!$C$5:$C$420,1,FALSE),"")</f>
        <v>LFLmpBlst-T8-48in-28w+El-IS-RLO(24w)</v>
      </c>
      <c r="Z127" s="210" t="s">
        <v>3847</v>
      </c>
      <c r="AA127" s="210"/>
      <c r="AB127" s="210"/>
      <c r="AC127" s="210"/>
      <c r="AD127" s="210" t="s">
        <v>1955</v>
      </c>
      <c r="AE127" s="210" t="s">
        <v>2891</v>
      </c>
      <c r="AF127" s="210" t="s">
        <v>2891</v>
      </c>
      <c r="AG127" s="210" t="s">
        <v>3775</v>
      </c>
      <c r="AH127" s="210"/>
      <c r="AI127" s="210" t="b">
        <v>0</v>
      </c>
      <c r="AJ127" s="210" t="b">
        <v>0</v>
      </c>
      <c r="AK127" s="210" t="s">
        <v>3853</v>
      </c>
      <c r="AL127" s="210" t="s">
        <v>3857</v>
      </c>
      <c r="AM127" s="210" t="s">
        <v>3850</v>
      </c>
      <c r="AN127" s="210"/>
      <c r="AO127" s="210" t="s">
        <v>3838</v>
      </c>
      <c r="AP127" s="204">
        <v>41788</v>
      </c>
      <c r="AQ127" s="210"/>
      <c r="AR127" s="210" t="s">
        <v>3839</v>
      </c>
      <c r="AS127" s="210"/>
      <c r="AT127" s="210"/>
      <c r="AU127" s="210"/>
      <c r="AV127" s="210"/>
      <c r="AW127" s="210" t="s">
        <v>3786</v>
      </c>
      <c r="AX127" s="210"/>
      <c r="AY127" s="210">
        <f>IFERROR(VLOOKUP(X127,MeasureCost!$C$5:$V$420,20,FALSE),"")</f>
        <v>22.66</v>
      </c>
      <c r="AZ127" s="210">
        <f>IFERROR(VLOOKUP(Y127,MeasureCost!$C$5:$V$420,20,FALSE),"")</f>
        <v>22.66</v>
      </c>
      <c r="BA127" s="210"/>
      <c r="BB127" s="212">
        <f t="shared" si="3"/>
        <v>0</v>
      </c>
      <c r="BC127" s="210"/>
      <c r="BD127" s="204" t="str">
        <f t="shared" si="4"/>
        <v>LFLmpBlst-T8-48in-28w+El-IS-RLO(24w)</v>
      </c>
      <c r="BE127" s="210" t="str">
        <f t="shared" si="5"/>
        <v>LFLmpBlst-T8-48in-28w+El-IS-RLO(24w)</v>
      </c>
      <c r="BF127" s="210">
        <f>IFERROR(VLOOKUP(BD127,LF_LmpBlst!$A$8:$V$736,6,FALSE),"")</f>
        <v>1</v>
      </c>
      <c r="BG127" s="210">
        <f>IFERROR(VLOOKUP(BD127,LF_LmpBlst!$A$8:$V$736,7,FALSE),"")</f>
        <v>1</v>
      </c>
      <c r="BH127" s="210"/>
      <c r="BI127" s="210">
        <f>IFERROR(VLOOKUP(BE127,LF_LmpBlst!$A$8:$V$736,6,FALSE),"")</f>
        <v>1</v>
      </c>
      <c r="BJ127" s="210">
        <f>IFERROR(VLOOKUP(BE127,LF_LmpBlst!$A$8:$V$736,7,FALSE),"")</f>
        <v>1</v>
      </c>
    </row>
    <row r="128" spans="1:62" s="114" customFormat="1">
      <c r="A128" s="229">
        <v>4574</v>
      </c>
      <c r="B128" s="210" t="s">
        <v>3998</v>
      </c>
      <c r="C128" s="210" t="s">
        <v>3826</v>
      </c>
      <c r="D128" s="210" t="s">
        <v>3845</v>
      </c>
      <c r="E128" s="210" t="s">
        <v>3846</v>
      </c>
      <c r="F128" s="204">
        <v>42069</v>
      </c>
      <c r="G128" s="210" t="s">
        <v>3829</v>
      </c>
      <c r="H128" s="210" t="s">
        <v>3776</v>
      </c>
      <c r="I128" s="210" t="s">
        <v>3830</v>
      </c>
      <c r="J128" s="210" t="s">
        <v>3831</v>
      </c>
      <c r="K128" s="210"/>
      <c r="L128" s="210"/>
      <c r="M128" s="210" t="s">
        <v>129</v>
      </c>
      <c r="N128" s="210"/>
      <c r="O128" s="210" t="b">
        <v>1</v>
      </c>
      <c r="P128" s="210"/>
      <c r="Q128" s="210" t="b">
        <v>1</v>
      </c>
      <c r="R128" s="210" t="s">
        <v>3832</v>
      </c>
      <c r="S128" s="210" t="s">
        <v>109</v>
      </c>
      <c r="T128" s="210" t="s">
        <v>3771</v>
      </c>
      <c r="U128" s="210" t="s">
        <v>3833</v>
      </c>
      <c r="V128" s="210" t="s">
        <v>3778</v>
      </c>
      <c r="W128" s="210" t="s">
        <v>1091</v>
      </c>
      <c r="X128" s="210" t="str">
        <f>IFERROR(VLOOKUP(AF128,MeasureCost!$C$5:$C$420,1,FALSE),"")</f>
        <v>LFLmpBlst-T8-48in-28w+El-IS-RLO(65w)</v>
      </c>
      <c r="Y128" s="210" t="str">
        <f>IFERROR(VLOOKUP(AE128,MeasureCost!$C$5:$C$420,1,FALSE),"")</f>
        <v>LFLmpBlst-T8-48in-28w+El-IS-RLO(65w)</v>
      </c>
      <c r="Z128" s="210" t="s">
        <v>3847</v>
      </c>
      <c r="AA128" s="210"/>
      <c r="AB128" s="210"/>
      <c r="AC128" s="210"/>
      <c r="AD128" s="210" t="s">
        <v>1959</v>
      </c>
      <c r="AE128" s="210" t="s">
        <v>2897</v>
      </c>
      <c r="AF128" s="210" t="s">
        <v>2897</v>
      </c>
      <c r="AG128" s="210" t="s">
        <v>3775</v>
      </c>
      <c r="AH128" s="210"/>
      <c r="AI128" s="210" t="b">
        <v>0</v>
      </c>
      <c r="AJ128" s="210" t="b">
        <v>0</v>
      </c>
      <c r="AK128" s="210" t="s">
        <v>3853</v>
      </c>
      <c r="AL128" s="210" t="s">
        <v>3857</v>
      </c>
      <c r="AM128" s="210" t="s">
        <v>3850</v>
      </c>
      <c r="AN128" s="210"/>
      <c r="AO128" s="210" t="s">
        <v>3838</v>
      </c>
      <c r="AP128" s="204">
        <v>41788</v>
      </c>
      <c r="AQ128" s="210"/>
      <c r="AR128" s="210" t="s">
        <v>3839</v>
      </c>
      <c r="AS128" s="210"/>
      <c r="AT128" s="210"/>
      <c r="AU128" s="210"/>
      <c r="AV128" s="210"/>
      <c r="AW128" s="210" t="s">
        <v>3786</v>
      </c>
      <c r="AX128" s="210"/>
      <c r="AY128" s="210">
        <f>IFERROR(VLOOKUP(X128,MeasureCost!$C$5:$V$420,20,FALSE),"")</f>
        <v>44.41</v>
      </c>
      <c r="AZ128" s="210">
        <f>IFERROR(VLOOKUP(Y128,MeasureCost!$C$5:$V$420,20,FALSE),"")</f>
        <v>44.41</v>
      </c>
      <c r="BA128" s="210"/>
      <c r="BB128" s="212">
        <f t="shared" si="3"/>
        <v>0</v>
      </c>
      <c r="BC128" s="210"/>
      <c r="BD128" s="204" t="str">
        <f t="shared" si="4"/>
        <v>LFLmpBlst-T8-48in-28w+El-IS-RLO(65w)</v>
      </c>
      <c r="BE128" s="210" t="str">
        <f t="shared" si="5"/>
        <v>LFLmpBlst-T8-48in-28w+El-IS-RLO(65w)</v>
      </c>
      <c r="BF128" s="210">
        <f>IFERROR(VLOOKUP(BD128,LF_LmpBlst!$A$8:$V$736,6,FALSE),"")</f>
        <v>3</v>
      </c>
      <c r="BG128" s="210">
        <f>IFERROR(VLOOKUP(BD128,LF_LmpBlst!$A$8:$V$736,7,FALSE),"")</f>
        <v>1</v>
      </c>
      <c r="BH128" s="210"/>
      <c r="BI128" s="210">
        <f>IFERROR(VLOOKUP(BE128,LF_LmpBlst!$A$8:$V$736,6,FALSE),"")</f>
        <v>3</v>
      </c>
      <c r="BJ128" s="210">
        <f>IFERROR(VLOOKUP(BE128,LF_LmpBlst!$A$8:$V$736,7,FALSE),"")</f>
        <v>1</v>
      </c>
    </row>
    <row r="129" spans="1:62" s="114" customFormat="1">
      <c r="A129" s="229">
        <v>4593</v>
      </c>
      <c r="B129" s="210" t="s">
        <v>3999</v>
      </c>
      <c r="C129" s="210" t="s">
        <v>3826</v>
      </c>
      <c r="D129" s="210" t="s">
        <v>3845</v>
      </c>
      <c r="E129" s="210" t="s">
        <v>3846</v>
      </c>
      <c r="F129" s="204">
        <v>42069</v>
      </c>
      <c r="G129" s="210" t="s">
        <v>3829</v>
      </c>
      <c r="H129" s="210" t="s">
        <v>3776</v>
      </c>
      <c r="I129" s="210" t="s">
        <v>3830</v>
      </c>
      <c r="J129" s="210" t="s">
        <v>3831</v>
      </c>
      <c r="K129" s="210"/>
      <c r="L129" s="210"/>
      <c r="M129" s="210" t="s">
        <v>129</v>
      </c>
      <c r="N129" s="210"/>
      <c r="O129" s="210" t="b">
        <v>0</v>
      </c>
      <c r="P129" s="210"/>
      <c r="Q129" s="210" t="b">
        <v>1</v>
      </c>
      <c r="R129" s="210" t="s">
        <v>3832</v>
      </c>
      <c r="S129" s="210" t="s">
        <v>109</v>
      </c>
      <c r="T129" s="210" t="s">
        <v>3771</v>
      </c>
      <c r="U129" s="210" t="s">
        <v>3833</v>
      </c>
      <c r="V129" s="210" t="s">
        <v>3778</v>
      </c>
      <c r="W129" s="210" t="s">
        <v>1091</v>
      </c>
      <c r="X129" s="210" t="str">
        <f>IFERROR(VLOOKUP(AF129,MeasureCost!$C$5:$C$420,1,FALSE),"")</f>
        <v>LFLmpBlst-T8-48in-28w+El-PS-VHLO(64w)</v>
      </c>
      <c r="Y129" s="210" t="str">
        <f>IFERROR(VLOOKUP(AE129,MeasureCost!$C$5:$C$420,1,FALSE),"")</f>
        <v>LFLmpBlst-T8-48in-32w-1g+El-IS-NLO(112w)</v>
      </c>
      <c r="Z129" s="210" t="s">
        <v>3847</v>
      </c>
      <c r="AA129" s="210"/>
      <c r="AB129" s="210"/>
      <c r="AC129" s="210"/>
      <c r="AD129" s="210" t="s">
        <v>3046</v>
      </c>
      <c r="AE129" s="210" t="s">
        <v>3046</v>
      </c>
      <c r="AF129" s="210" t="s">
        <v>2969</v>
      </c>
      <c r="AG129" s="210" t="s">
        <v>3775</v>
      </c>
      <c r="AH129" s="210" t="s">
        <v>3848</v>
      </c>
      <c r="AI129" s="210" t="b">
        <v>0</v>
      </c>
      <c r="AJ129" s="210" t="b">
        <v>0</v>
      </c>
      <c r="AK129" s="210" t="s">
        <v>3849</v>
      </c>
      <c r="AL129" s="210" t="s">
        <v>3779</v>
      </c>
      <c r="AM129" s="210" t="s">
        <v>3847</v>
      </c>
      <c r="AN129" s="210"/>
      <c r="AO129" s="210" t="s">
        <v>3838</v>
      </c>
      <c r="AP129" s="204">
        <v>41275</v>
      </c>
      <c r="AQ129" s="210"/>
      <c r="AR129" s="210" t="s">
        <v>3839</v>
      </c>
      <c r="AS129" s="210"/>
      <c r="AT129" s="210"/>
      <c r="AU129" s="210"/>
      <c r="AV129" s="210"/>
      <c r="AW129" s="210" t="s">
        <v>3786</v>
      </c>
      <c r="AX129" s="210"/>
      <c r="AY129" s="210">
        <f>IFERROR(VLOOKUP(X129,MeasureCost!$C$5:$V$420,20,FALSE),"")</f>
        <v>50.73</v>
      </c>
      <c r="AZ129" s="210">
        <f>IFERROR(VLOOKUP(Y129,MeasureCost!$C$5:$V$420,20,FALSE),"")</f>
        <v>42.99</v>
      </c>
      <c r="BA129" s="210"/>
      <c r="BB129" s="212">
        <f t="shared" si="3"/>
        <v>7.7399999999999949</v>
      </c>
      <c r="BC129" s="210"/>
      <c r="BD129" s="204" t="str">
        <f t="shared" si="4"/>
        <v>LFLmpBlst-T8-48in-28w+El-PS-VHLO(64w)</v>
      </c>
      <c r="BE129" s="210" t="str">
        <f t="shared" si="5"/>
        <v>LFLmpBlst-T8-48in-32w-1g+El-IS-NLO(112w)</v>
      </c>
      <c r="BF129" s="210">
        <f>IFERROR(VLOOKUP(BD129,LF_LmpBlst!$A$8:$V$736,6,FALSE),"")</f>
        <v>2</v>
      </c>
      <c r="BG129" s="210">
        <f>IFERROR(VLOOKUP(BD129,LF_LmpBlst!$A$8:$V$736,7,FALSE),"")</f>
        <v>1</v>
      </c>
      <c r="BH129" s="210"/>
      <c r="BI129" s="210">
        <f>IFERROR(VLOOKUP(BE129,LF_LmpBlst!$A$8:$V$736,6,FALSE),"")</f>
        <v>4</v>
      </c>
      <c r="BJ129" s="210">
        <f>IFERROR(VLOOKUP(BE129,LF_LmpBlst!$A$8:$V$736,7,FALSE),"")</f>
        <v>1</v>
      </c>
    </row>
    <row r="130" spans="1:62" s="114" customFormat="1">
      <c r="A130" s="229">
        <v>4597</v>
      </c>
      <c r="B130" s="210" t="s">
        <v>4000</v>
      </c>
      <c r="C130" s="210" t="s">
        <v>3826</v>
      </c>
      <c r="D130" s="210" t="s">
        <v>3845</v>
      </c>
      <c r="E130" s="210" t="s">
        <v>3846</v>
      </c>
      <c r="F130" s="204">
        <v>42069</v>
      </c>
      <c r="G130" s="210" t="s">
        <v>3829</v>
      </c>
      <c r="H130" s="210" t="s">
        <v>3776</v>
      </c>
      <c r="I130" s="210" t="s">
        <v>3830</v>
      </c>
      <c r="J130" s="210" t="s">
        <v>3831</v>
      </c>
      <c r="K130" s="210"/>
      <c r="L130" s="210"/>
      <c r="M130" s="210" t="s">
        <v>129</v>
      </c>
      <c r="N130" s="210"/>
      <c r="O130" s="210" t="b">
        <v>0</v>
      </c>
      <c r="P130" s="210"/>
      <c r="Q130" s="210" t="b">
        <v>1</v>
      </c>
      <c r="R130" s="210" t="s">
        <v>3832</v>
      </c>
      <c r="S130" s="210" t="s">
        <v>109</v>
      </c>
      <c r="T130" s="210" t="s">
        <v>3771</v>
      </c>
      <c r="U130" s="210" t="s">
        <v>3833</v>
      </c>
      <c r="V130" s="210" t="s">
        <v>3778</v>
      </c>
      <c r="W130" s="210" t="s">
        <v>1091</v>
      </c>
      <c r="X130" s="210" t="str">
        <f>IFERROR(VLOOKUP(AF130,MeasureCost!$C$5:$C$420,1,FALSE),"")</f>
        <v>LFLmpBlst-T8-48in-30w+El-IS-NLO(27w)</v>
      </c>
      <c r="Y130" s="210" t="str">
        <f>IFERROR(VLOOKUP(AE130,MeasureCost!$C$5:$C$420,1,FALSE),"")</f>
        <v>LFLmpBlst-T8-48in-32w-2g+El-IS-NLO(31w)</v>
      </c>
      <c r="Z130" s="210" t="s">
        <v>3847</v>
      </c>
      <c r="AA130" s="210"/>
      <c r="AB130" s="210"/>
      <c r="AC130" s="210"/>
      <c r="AD130" s="210" t="s">
        <v>2025</v>
      </c>
      <c r="AE130" s="210" t="s">
        <v>3282</v>
      </c>
      <c r="AF130" s="210" t="s">
        <v>2986</v>
      </c>
      <c r="AG130" s="210" t="s">
        <v>3775</v>
      </c>
      <c r="AH130" s="210" t="s">
        <v>3848</v>
      </c>
      <c r="AI130" s="210" t="b">
        <v>0</v>
      </c>
      <c r="AJ130" s="210" t="b">
        <v>0</v>
      </c>
      <c r="AK130" s="210" t="s">
        <v>3849</v>
      </c>
      <c r="AL130" s="210" t="s">
        <v>3841</v>
      </c>
      <c r="AM130" s="210" t="s">
        <v>3850</v>
      </c>
      <c r="AN130" s="210"/>
      <c r="AO130" s="210" t="s">
        <v>3838</v>
      </c>
      <c r="AP130" s="204">
        <v>41275</v>
      </c>
      <c r="AQ130" s="210"/>
      <c r="AR130" s="210" t="s">
        <v>3839</v>
      </c>
      <c r="AS130" s="210"/>
      <c r="AT130" s="210"/>
      <c r="AU130" s="210"/>
      <c r="AV130" s="210"/>
      <c r="AW130" s="210" t="s">
        <v>3786</v>
      </c>
      <c r="AX130" s="210"/>
      <c r="AY130" s="210">
        <f>IFERROR(VLOOKUP(X130,MeasureCost!$C$5:$V$420,20,FALSE),"")</f>
        <v>22.07</v>
      </c>
      <c r="AZ130" s="210">
        <f>IFERROR(VLOOKUP(Y130,MeasureCost!$C$5:$V$420,20,FALSE),"")</f>
        <v>20.6</v>
      </c>
      <c r="BA130" s="210"/>
      <c r="BB130" s="212">
        <f t="shared" si="3"/>
        <v>1.4699999999999989</v>
      </c>
      <c r="BC130" s="210"/>
      <c r="BD130" s="204" t="str">
        <f t="shared" si="4"/>
        <v>LFLmpBlst-T8-48in-30w+El-IS-NLO(27w)</v>
      </c>
      <c r="BE130" s="210" t="str">
        <f t="shared" si="5"/>
        <v>LFLmpBlst-T8-48in-32w-2g+El-IS-NLO(31w)</v>
      </c>
      <c r="BF130" s="210">
        <f>IFERROR(VLOOKUP(BD130,LF_LmpBlst!$A$8:$V$736,6,FALSE),"")</f>
        <v>1</v>
      </c>
      <c r="BG130" s="210">
        <f>IFERROR(VLOOKUP(BD130,LF_LmpBlst!$A$8:$V$736,7,FALSE),"")</f>
        <v>1</v>
      </c>
      <c r="BH130" s="210"/>
      <c r="BI130" s="210">
        <f>IFERROR(VLOOKUP(BE130,LF_LmpBlst!$A$8:$V$736,6,FALSE),"")</f>
        <v>1</v>
      </c>
      <c r="BJ130" s="210">
        <f>IFERROR(VLOOKUP(BE130,LF_LmpBlst!$A$8:$V$736,7,FALSE),"")</f>
        <v>1</v>
      </c>
    </row>
    <row r="131" spans="1:62" s="114" customFormat="1">
      <c r="A131" s="229">
        <v>4639</v>
      </c>
      <c r="B131" s="210" t="s">
        <v>4001</v>
      </c>
      <c r="C131" s="210" t="s">
        <v>3826</v>
      </c>
      <c r="D131" s="210" t="s">
        <v>3845</v>
      </c>
      <c r="E131" s="210" t="s">
        <v>3846</v>
      </c>
      <c r="F131" s="204">
        <v>42069</v>
      </c>
      <c r="G131" s="210" t="s">
        <v>3829</v>
      </c>
      <c r="H131" s="210" t="s">
        <v>3776</v>
      </c>
      <c r="I131" s="210" t="s">
        <v>3830</v>
      </c>
      <c r="J131" s="210" t="s">
        <v>3831</v>
      </c>
      <c r="K131" s="210"/>
      <c r="L131" s="210"/>
      <c r="M131" s="210" t="s">
        <v>129</v>
      </c>
      <c r="N131" s="210"/>
      <c r="O131" s="210" t="b">
        <v>0</v>
      </c>
      <c r="P131" s="210"/>
      <c r="Q131" s="210" t="b">
        <v>1</v>
      </c>
      <c r="R131" s="210" t="s">
        <v>3832</v>
      </c>
      <c r="S131" s="210" t="s">
        <v>109</v>
      </c>
      <c r="T131" s="210" t="s">
        <v>3771</v>
      </c>
      <c r="U131" s="210" t="s">
        <v>3833</v>
      </c>
      <c r="V131" s="210" t="s">
        <v>3778</v>
      </c>
      <c r="W131" s="210" t="s">
        <v>1091</v>
      </c>
      <c r="X131" s="210" t="str">
        <f>IFERROR(VLOOKUP(AF131,MeasureCost!$C$5:$C$420,1,FALSE),"")</f>
        <v>LFLmpBlst-T8-48in-32w-3g+El-IS-NLO(54w)</v>
      </c>
      <c r="Y131" s="210" t="str">
        <f>IFERROR(VLOOKUP(AE131,MeasureCost!$C$5:$C$420,1,FALSE),"")</f>
        <v>LFLmpBlst-T8-48in-32w-2g+El-IS-NLO(59w)</v>
      </c>
      <c r="Z131" s="210" t="s">
        <v>3847</v>
      </c>
      <c r="AA131" s="210"/>
      <c r="AB131" s="210"/>
      <c r="AC131" s="210"/>
      <c r="AD131" s="210" t="s">
        <v>2060</v>
      </c>
      <c r="AE131" s="210" t="s">
        <v>3290</v>
      </c>
      <c r="AF131" s="210" t="s">
        <v>3487</v>
      </c>
      <c r="AG131" s="210" t="s">
        <v>3775</v>
      </c>
      <c r="AH131" s="210" t="s">
        <v>3848</v>
      </c>
      <c r="AI131" s="210" t="b">
        <v>0</v>
      </c>
      <c r="AJ131" s="210" t="b">
        <v>0</v>
      </c>
      <c r="AK131" s="210" t="s">
        <v>3849</v>
      </c>
      <c r="AL131" s="210" t="s">
        <v>3841</v>
      </c>
      <c r="AM131" s="210" t="s">
        <v>3850</v>
      </c>
      <c r="AN131" s="210"/>
      <c r="AO131" s="210" t="s">
        <v>3838</v>
      </c>
      <c r="AP131" s="204">
        <v>41275</v>
      </c>
      <c r="AQ131" s="210"/>
      <c r="AR131" s="210" t="s">
        <v>3839</v>
      </c>
      <c r="AS131" s="210"/>
      <c r="AT131" s="210"/>
      <c r="AU131" s="210"/>
      <c r="AV131" s="210"/>
      <c r="AW131" s="210" t="s">
        <v>3786</v>
      </c>
      <c r="AX131" s="210"/>
      <c r="AY131" s="210">
        <f>IFERROR(VLOOKUP(X131,MeasureCost!$C$5:$V$420,20,FALSE),"")</f>
        <v>30.94</v>
      </c>
      <c r="AZ131" s="210">
        <f>IFERROR(VLOOKUP(Y131,MeasureCost!$C$5:$V$420,20,FALSE),"")</f>
        <v>29.42</v>
      </c>
      <c r="BA131" s="210"/>
      <c r="BB131" s="212">
        <f t="shared" si="3"/>
        <v>1.5199999999999996</v>
      </c>
      <c r="BC131" s="210"/>
      <c r="BD131" s="204" t="str">
        <f t="shared" si="4"/>
        <v>LFLmpBlst-T8-48in-32w-3g+El-IS-NLO(54w)</v>
      </c>
      <c r="BE131" s="210" t="str">
        <f t="shared" si="5"/>
        <v>LFLmpBlst-T8-48in-32w-2g+El-IS-NLO(59w)</v>
      </c>
      <c r="BF131" s="210">
        <f>IFERROR(VLOOKUP(BD131,LF_LmpBlst!$A$8:$V$736,6,FALSE),"")</f>
        <v>2</v>
      </c>
      <c r="BG131" s="210">
        <f>IFERROR(VLOOKUP(BD131,LF_LmpBlst!$A$8:$V$736,7,FALSE),"")</f>
        <v>1</v>
      </c>
      <c r="BH131" s="210"/>
      <c r="BI131" s="210">
        <f>IFERROR(VLOOKUP(BE131,LF_LmpBlst!$A$8:$V$736,6,FALSE),"")</f>
        <v>2</v>
      </c>
      <c r="BJ131" s="210">
        <f>IFERROR(VLOOKUP(BE131,LF_LmpBlst!$A$8:$V$736,7,FALSE),"")</f>
        <v>1</v>
      </c>
    </row>
    <row r="132" spans="1:62" s="114" customFormat="1">
      <c r="A132" s="229">
        <v>4690</v>
      </c>
      <c r="B132" s="210" t="s">
        <v>4002</v>
      </c>
      <c r="C132" s="210" t="s">
        <v>3826</v>
      </c>
      <c r="D132" s="210" t="s">
        <v>3845</v>
      </c>
      <c r="E132" s="210" t="s">
        <v>3846</v>
      </c>
      <c r="F132" s="204">
        <v>42069</v>
      </c>
      <c r="G132" s="210" t="s">
        <v>3829</v>
      </c>
      <c r="H132" s="210" t="s">
        <v>3776</v>
      </c>
      <c r="I132" s="210" t="s">
        <v>3830</v>
      </c>
      <c r="J132" s="210" t="s">
        <v>3831</v>
      </c>
      <c r="K132" s="210"/>
      <c r="L132" s="210"/>
      <c r="M132" s="210" t="s">
        <v>129</v>
      </c>
      <c r="N132" s="210"/>
      <c r="O132" s="210" t="b">
        <v>0</v>
      </c>
      <c r="P132" s="210"/>
      <c r="Q132" s="210" t="b">
        <v>1</v>
      </c>
      <c r="R132" s="210" t="s">
        <v>3832</v>
      </c>
      <c r="S132" s="210" t="s">
        <v>109</v>
      </c>
      <c r="T132" s="210" t="s">
        <v>3771</v>
      </c>
      <c r="U132" s="210" t="s">
        <v>3833</v>
      </c>
      <c r="V132" s="210" t="s">
        <v>3778</v>
      </c>
      <c r="W132" s="210" t="s">
        <v>1091</v>
      </c>
      <c r="X132" s="210" t="str">
        <f>IFERROR(VLOOKUP(AF132,MeasureCost!$C$5:$C$420,1,FALSE),"")</f>
        <v/>
      </c>
      <c r="Y132" s="210" t="str">
        <f>IFERROR(VLOOKUP(AE132,MeasureCost!$C$5:$C$420,1,FALSE),"")</f>
        <v/>
      </c>
      <c r="Z132" s="210" t="s">
        <v>3847</v>
      </c>
      <c r="AA132" s="210"/>
      <c r="AB132" s="210"/>
      <c r="AC132" s="210"/>
      <c r="AD132" s="210" t="s">
        <v>3729</v>
      </c>
      <c r="AE132" s="210" t="s">
        <v>3729</v>
      </c>
      <c r="AF132" s="210" t="s">
        <v>3727</v>
      </c>
      <c r="AG132" s="210" t="s">
        <v>3775</v>
      </c>
      <c r="AH132" s="210" t="s">
        <v>3864</v>
      </c>
      <c r="AI132" s="210" t="b">
        <v>0</v>
      </c>
      <c r="AJ132" s="210" t="b">
        <v>0</v>
      </c>
      <c r="AK132" s="210" t="s">
        <v>3849</v>
      </c>
      <c r="AL132" s="210" t="s">
        <v>3779</v>
      </c>
      <c r="AM132" s="210" t="s">
        <v>3850</v>
      </c>
      <c r="AN132" s="210"/>
      <c r="AO132" s="210" t="s">
        <v>3838</v>
      </c>
      <c r="AP132" s="204">
        <v>41275</v>
      </c>
      <c r="AQ132" s="210"/>
      <c r="AR132" s="210" t="s">
        <v>3839</v>
      </c>
      <c r="AS132" s="210"/>
      <c r="AT132" s="210"/>
      <c r="AU132" s="210"/>
      <c r="AV132" s="210"/>
      <c r="AW132" s="210" t="s">
        <v>3786</v>
      </c>
      <c r="AX132" s="210"/>
      <c r="AY132" s="210" t="str">
        <f>IFERROR(VLOOKUP(X132,MeasureCost!$C$5:$V$420,20,FALSE),"")</f>
        <v/>
      </c>
      <c r="AZ132" s="210" t="str">
        <f>IFERROR(VLOOKUP(Y132,MeasureCost!$C$5:$V$420,20,FALSE),"")</f>
        <v/>
      </c>
      <c r="BA132" s="210"/>
      <c r="BB132" s="212" t="str">
        <f t="shared" si="3"/>
        <v/>
      </c>
      <c r="BC132" s="210"/>
      <c r="BD132" s="204" t="str">
        <f t="shared" si="4"/>
        <v/>
      </c>
      <c r="BE132" s="210" t="str">
        <f t="shared" si="5"/>
        <v/>
      </c>
      <c r="BF132" s="210" t="str">
        <f>IFERROR(VLOOKUP(BD132,LF_LmpBlst!$A$8:$V$736,6,FALSE),"")</f>
        <v/>
      </c>
      <c r="BG132" s="210" t="str">
        <f>IFERROR(VLOOKUP(BD132,LF_LmpBlst!$A$8:$V$736,7,FALSE),"")</f>
        <v/>
      </c>
      <c r="BH132" s="210"/>
      <c r="BI132" s="210" t="str">
        <f>IFERROR(VLOOKUP(BE132,LF_LmpBlst!$A$8:$V$736,6,FALSE),"")</f>
        <v/>
      </c>
      <c r="BJ132" s="210" t="str">
        <f>IFERROR(VLOOKUP(BE132,LF_LmpBlst!$A$8:$V$736,7,FALSE),"")</f>
        <v/>
      </c>
    </row>
    <row r="133" spans="1:62" s="114" customFormat="1">
      <c r="A133" s="229">
        <v>4459</v>
      </c>
      <c r="B133" s="210" t="s">
        <v>4003</v>
      </c>
      <c r="C133" s="210" t="s">
        <v>3826</v>
      </c>
      <c r="D133" s="210" t="s">
        <v>3845</v>
      </c>
      <c r="E133" s="210" t="s">
        <v>3846</v>
      </c>
      <c r="F133" s="204">
        <v>42069</v>
      </c>
      <c r="G133" s="210" t="s">
        <v>3829</v>
      </c>
      <c r="H133" s="210" t="s">
        <v>3776</v>
      </c>
      <c r="I133" s="210" t="s">
        <v>3830</v>
      </c>
      <c r="J133" s="210" t="s">
        <v>3831</v>
      </c>
      <c r="K133" s="210"/>
      <c r="L133" s="210"/>
      <c r="M133" s="210" t="s">
        <v>129</v>
      </c>
      <c r="N133" s="210"/>
      <c r="O133" s="210" t="b">
        <v>0</v>
      </c>
      <c r="P133" s="210"/>
      <c r="Q133" s="210" t="b">
        <v>1</v>
      </c>
      <c r="R133" s="210" t="s">
        <v>3832</v>
      </c>
      <c r="S133" s="210" t="s">
        <v>109</v>
      </c>
      <c r="T133" s="210" t="s">
        <v>3771</v>
      </c>
      <c r="U133" s="210" t="s">
        <v>3833</v>
      </c>
      <c r="V133" s="210" t="s">
        <v>3778</v>
      </c>
      <c r="W133" s="210" t="s">
        <v>1091</v>
      </c>
      <c r="X133" s="210" t="str">
        <f>IFERROR(VLOOKUP(AF133,MeasureCost!$C$5:$C$420,1,FALSE),"")</f>
        <v>LFLmpBlst-T5-46in-51w+El-IS-HLO(109w)</v>
      </c>
      <c r="Y133" s="210" t="str">
        <f>IFERROR(VLOOKUP(AE133,MeasureCost!$C$5:$C$420,1,FALSE),"")</f>
        <v>LFLmpBlst-T5-46in-54w+El-IS-HLO(116w)</v>
      </c>
      <c r="Z133" s="210" t="s">
        <v>3880</v>
      </c>
      <c r="AA133" s="210"/>
      <c r="AB133" s="210"/>
      <c r="AC133" s="210"/>
      <c r="AD133" s="210" t="s">
        <v>2454</v>
      </c>
      <c r="AE133" s="210" t="s">
        <v>2454</v>
      </c>
      <c r="AF133" s="210" t="s">
        <v>2438</v>
      </c>
      <c r="AG133" s="210" t="s">
        <v>3775</v>
      </c>
      <c r="AH133" s="210" t="s">
        <v>3864</v>
      </c>
      <c r="AI133" s="210" t="b">
        <v>0</v>
      </c>
      <c r="AJ133" s="210" t="b">
        <v>0</v>
      </c>
      <c r="AK133" s="210" t="s">
        <v>3849</v>
      </c>
      <c r="AL133" s="210" t="s">
        <v>3779</v>
      </c>
      <c r="AM133" s="210" t="s">
        <v>3880</v>
      </c>
      <c r="AN133" s="210"/>
      <c r="AO133" s="210" t="s">
        <v>3838</v>
      </c>
      <c r="AP133" s="204">
        <v>41275</v>
      </c>
      <c r="AQ133" s="210"/>
      <c r="AR133" s="210" t="s">
        <v>3839</v>
      </c>
      <c r="AS133" s="210"/>
      <c r="AT133" s="210"/>
      <c r="AU133" s="210"/>
      <c r="AV133" s="210"/>
      <c r="AW133" s="210" t="s">
        <v>3786</v>
      </c>
      <c r="AX133" s="210"/>
      <c r="AY133" s="210">
        <f>IFERROR(VLOOKUP(X133,MeasureCost!$C$5:$V$420,20,FALSE),"")</f>
        <v>47.58</v>
      </c>
      <c r="AZ133" s="210">
        <f>IFERROR(VLOOKUP(Y133,MeasureCost!$C$5:$V$420,20,FALSE),"")</f>
        <v>49.55</v>
      </c>
      <c r="BA133" s="210"/>
      <c r="BB133" s="212">
        <f t="shared" si="3"/>
        <v>-1.9699999999999989</v>
      </c>
      <c r="BC133" s="210"/>
      <c r="BD133" s="204" t="str">
        <f t="shared" si="4"/>
        <v>LFLmpBlst-T5-46in-51w+El-IS-HLO(109w)</v>
      </c>
      <c r="BE133" s="210" t="str">
        <f t="shared" si="5"/>
        <v>LFLmpBlst-T5-46in-54w+El-IS-HLO(116w)</v>
      </c>
      <c r="BF133" s="210">
        <f>IFERROR(VLOOKUP(BD133,LF_LmpBlst!$A$8:$V$736,6,FALSE),"")</f>
        <v>2</v>
      </c>
      <c r="BG133" s="210">
        <f>IFERROR(VLOOKUP(BD133,LF_LmpBlst!$A$8:$V$736,7,FALSE),"")</f>
        <v>1</v>
      </c>
      <c r="BH133" s="210"/>
      <c r="BI133" s="210">
        <f>IFERROR(VLOOKUP(BE133,LF_LmpBlst!$A$8:$V$736,6,FALSE),"")</f>
        <v>2</v>
      </c>
      <c r="BJ133" s="210">
        <f>IFERROR(VLOOKUP(BE133,LF_LmpBlst!$A$8:$V$736,7,FALSE),"")</f>
        <v>1</v>
      </c>
    </row>
    <row r="134" spans="1:62" s="114" customFormat="1">
      <c r="A134" s="229">
        <v>4488</v>
      </c>
      <c r="B134" s="210" t="s">
        <v>4004</v>
      </c>
      <c r="C134" s="210" t="s">
        <v>3826</v>
      </c>
      <c r="D134" s="210" t="s">
        <v>3845</v>
      </c>
      <c r="E134" s="210" t="s">
        <v>3846</v>
      </c>
      <c r="F134" s="204">
        <v>42069</v>
      </c>
      <c r="G134" s="210" t="s">
        <v>3829</v>
      </c>
      <c r="H134" s="210" t="s">
        <v>3776</v>
      </c>
      <c r="I134" s="210" t="s">
        <v>3830</v>
      </c>
      <c r="J134" s="210" t="s">
        <v>3831</v>
      </c>
      <c r="K134" s="210"/>
      <c r="L134" s="210"/>
      <c r="M134" s="210" t="s">
        <v>129</v>
      </c>
      <c r="N134" s="210"/>
      <c r="O134" s="210" t="b">
        <v>0</v>
      </c>
      <c r="P134" s="210"/>
      <c r="Q134" s="210" t="b">
        <v>1</v>
      </c>
      <c r="R134" s="210" t="s">
        <v>3832</v>
      </c>
      <c r="S134" s="210" t="s">
        <v>109</v>
      </c>
      <c r="T134" s="210" t="s">
        <v>3771</v>
      </c>
      <c r="U134" s="210" t="s">
        <v>3833</v>
      </c>
      <c r="V134" s="210" t="s">
        <v>3778</v>
      </c>
      <c r="W134" s="210" t="s">
        <v>1091</v>
      </c>
      <c r="X134" s="210" t="str">
        <f>IFERROR(VLOOKUP(AF134,MeasureCost!$C$5:$C$420,1,FALSE),"")</f>
        <v/>
      </c>
      <c r="Y134" s="210" t="str">
        <f>IFERROR(VLOOKUP(AE134,MeasureCost!$C$5:$C$420,1,FALSE),"")</f>
        <v/>
      </c>
      <c r="Z134" s="210" t="s">
        <v>3847</v>
      </c>
      <c r="AA134" s="210"/>
      <c r="AB134" s="210"/>
      <c r="AC134" s="210"/>
      <c r="AD134" s="210" t="s">
        <v>3719</v>
      </c>
      <c r="AE134" s="210" t="s">
        <v>3723</v>
      </c>
      <c r="AF134" s="210" t="s">
        <v>2565</v>
      </c>
      <c r="AG134" s="210" t="s">
        <v>3775</v>
      </c>
      <c r="AH134" s="210" t="s">
        <v>3864</v>
      </c>
      <c r="AI134" s="210" t="b">
        <v>0</v>
      </c>
      <c r="AJ134" s="210" t="b">
        <v>0</v>
      </c>
      <c r="AK134" s="210" t="s">
        <v>3849</v>
      </c>
      <c r="AL134" s="210" t="s">
        <v>3841</v>
      </c>
      <c r="AM134" s="210" t="s">
        <v>3850</v>
      </c>
      <c r="AN134" s="210"/>
      <c r="AO134" s="210" t="s">
        <v>3838</v>
      </c>
      <c r="AP134" s="204">
        <v>41275</v>
      </c>
      <c r="AQ134" s="210"/>
      <c r="AR134" s="210" t="s">
        <v>3839</v>
      </c>
      <c r="AS134" s="210"/>
      <c r="AT134" s="210"/>
      <c r="AU134" s="210"/>
      <c r="AV134" s="210"/>
      <c r="AW134" s="210" t="s">
        <v>3786</v>
      </c>
      <c r="AX134" s="210"/>
      <c r="AY134" s="210" t="str">
        <f>IFERROR(VLOOKUP(X134,MeasureCost!$C$5:$V$420,20,FALSE),"")</f>
        <v/>
      </c>
      <c r="AZ134" s="210" t="str">
        <f>IFERROR(VLOOKUP(Y134,MeasureCost!$C$5:$V$420,20,FALSE),"")</f>
        <v/>
      </c>
      <c r="BA134" s="210"/>
      <c r="BB134" s="212" t="str">
        <f t="shared" si="3"/>
        <v/>
      </c>
      <c r="BC134" s="210"/>
      <c r="BD134" s="204" t="str">
        <f t="shared" si="4"/>
        <v/>
      </c>
      <c r="BE134" s="210" t="str">
        <f t="shared" si="5"/>
        <v/>
      </c>
      <c r="BF134" s="210" t="str">
        <f>IFERROR(VLOOKUP(BD134,LF_LmpBlst!$A$8:$V$736,6,FALSE),"")</f>
        <v/>
      </c>
      <c r="BG134" s="210" t="str">
        <f>IFERROR(VLOOKUP(BD134,LF_LmpBlst!$A$8:$V$736,7,FALSE),"")</f>
        <v/>
      </c>
      <c r="BH134" s="210"/>
      <c r="BI134" s="210" t="str">
        <f>IFERROR(VLOOKUP(BE134,LF_LmpBlst!$A$8:$V$736,6,FALSE),"")</f>
        <v/>
      </c>
      <c r="BJ134" s="210" t="str">
        <f>IFERROR(VLOOKUP(BE134,LF_LmpBlst!$A$8:$V$736,7,FALSE),"")</f>
        <v/>
      </c>
    </row>
    <row r="135" spans="1:62" s="114" customFormat="1">
      <c r="A135" s="229">
        <v>4457</v>
      </c>
      <c r="B135" s="210" t="s">
        <v>4005</v>
      </c>
      <c r="C135" s="210" t="s">
        <v>3826</v>
      </c>
      <c r="D135" s="210" t="s">
        <v>3845</v>
      </c>
      <c r="E135" s="210" t="s">
        <v>3846</v>
      </c>
      <c r="F135" s="204">
        <v>42069</v>
      </c>
      <c r="G135" s="210" t="s">
        <v>3829</v>
      </c>
      <c r="H135" s="210" t="s">
        <v>3776</v>
      </c>
      <c r="I135" s="210" t="s">
        <v>3830</v>
      </c>
      <c r="J135" s="210" t="s">
        <v>3831</v>
      </c>
      <c r="K135" s="210"/>
      <c r="L135" s="210"/>
      <c r="M135" s="210" t="s">
        <v>129</v>
      </c>
      <c r="N135" s="210"/>
      <c r="O135" s="210" t="b">
        <v>0</v>
      </c>
      <c r="P135" s="210"/>
      <c r="Q135" s="210" t="b">
        <v>1</v>
      </c>
      <c r="R135" s="210" t="s">
        <v>3832</v>
      </c>
      <c r="S135" s="210" t="s">
        <v>109</v>
      </c>
      <c r="T135" s="210" t="s">
        <v>3771</v>
      </c>
      <c r="U135" s="210" t="s">
        <v>3833</v>
      </c>
      <c r="V135" s="210" t="s">
        <v>3778</v>
      </c>
      <c r="W135" s="210" t="s">
        <v>1091</v>
      </c>
      <c r="X135" s="210" t="str">
        <f>IFERROR(VLOOKUP(AF135,MeasureCost!$C$5:$C$420,1,FALSE),"")</f>
        <v>LFLmpBlst-T5-46in-49w+El-IS-NLO(49.3w)</v>
      </c>
      <c r="Y135" s="210" t="str">
        <f>IFERROR(VLOOKUP(AE135,MeasureCost!$C$5:$C$420,1,FALSE),"")</f>
        <v>LFLmpBlst-T5-46in-54w+El-IS-NLO(54w)</v>
      </c>
      <c r="Z135" s="210" t="s">
        <v>3880</v>
      </c>
      <c r="AA135" s="210"/>
      <c r="AB135" s="210"/>
      <c r="AC135" s="210"/>
      <c r="AD135" s="210" t="s">
        <v>2466</v>
      </c>
      <c r="AE135" s="210" t="s">
        <v>2466</v>
      </c>
      <c r="AF135" s="210" t="s">
        <v>2432</v>
      </c>
      <c r="AG135" s="210" t="s">
        <v>3775</v>
      </c>
      <c r="AH135" s="210" t="s">
        <v>3864</v>
      </c>
      <c r="AI135" s="210" t="b">
        <v>0</v>
      </c>
      <c r="AJ135" s="210" t="b">
        <v>0</v>
      </c>
      <c r="AK135" s="210" t="s">
        <v>3849</v>
      </c>
      <c r="AL135" s="210" t="s">
        <v>3779</v>
      </c>
      <c r="AM135" s="210" t="s">
        <v>3880</v>
      </c>
      <c r="AN135" s="210"/>
      <c r="AO135" s="210" t="s">
        <v>3838</v>
      </c>
      <c r="AP135" s="204">
        <v>41275</v>
      </c>
      <c r="AQ135" s="210"/>
      <c r="AR135" s="210" t="s">
        <v>3839</v>
      </c>
      <c r="AS135" s="210"/>
      <c r="AT135" s="210"/>
      <c r="AU135" s="210"/>
      <c r="AV135" s="210"/>
      <c r="AW135" s="210" t="s">
        <v>3786</v>
      </c>
      <c r="AX135" s="210"/>
      <c r="AY135" s="210">
        <f>IFERROR(VLOOKUP(X135,MeasureCost!$C$5:$V$420,20,FALSE),"")</f>
        <v>29.63</v>
      </c>
      <c r="AZ135" s="210">
        <f>IFERROR(VLOOKUP(Y135,MeasureCost!$C$5:$V$420,20,FALSE),"")</f>
        <v>30.66</v>
      </c>
      <c r="BA135" s="210"/>
      <c r="BB135" s="212">
        <f t="shared" si="3"/>
        <v>-1.0300000000000011</v>
      </c>
      <c r="BC135" s="210"/>
      <c r="BD135" s="204" t="str">
        <f t="shared" si="4"/>
        <v>LFLmpBlst-T5-46in-49w+El-IS-NLO(49.3w)</v>
      </c>
      <c r="BE135" s="210" t="str">
        <f t="shared" si="5"/>
        <v>LFLmpBlst-T5-46in-54w+El-IS-NLO(54w)</v>
      </c>
      <c r="BF135" s="210">
        <f>IFERROR(VLOOKUP(BD135,LF_LmpBlst!$A$8:$V$736,6,FALSE),"")</f>
        <v>1</v>
      </c>
      <c r="BG135" s="210">
        <f>IFERROR(VLOOKUP(BD135,LF_LmpBlst!$A$8:$V$736,7,FALSE),"")</f>
        <v>1</v>
      </c>
      <c r="BH135" s="210"/>
      <c r="BI135" s="210">
        <f>IFERROR(VLOOKUP(BE135,LF_LmpBlst!$A$8:$V$736,6,FALSE),"")</f>
        <v>1</v>
      </c>
      <c r="BJ135" s="210">
        <f>IFERROR(VLOOKUP(BE135,LF_LmpBlst!$A$8:$V$736,7,FALSE),"")</f>
        <v>1</v>
      </c>
    </row>
    <row r="136" spans="1:62" s="114" customFormat="1">
      <c r="A136" s="229">
        <v>4686</v>
      </c>
      <c r="B136" s="210" t="s">
        <v>4006</v>
      </c>
      <c r="C136" s="210" t="s">
        <v>3826</v>
      </c>
      <c r="D136" s="210" t="s">
        <v>3845</v>
      </c>
      <c r="E136" s="210" t="s">
        <v>3846</v>
      </c>
      <c r="F136" s="204">
        <v>42069</v>
      </c>
      <c r="G136" s="210" t="s">
        <v>3829</v>
      </c>
      <c r="H136" s="210" t="s">
        <v>3776</v>
      </c>
      <c r="I136" s="210" t="s">
        <v>3830</v>
      </c>
      <c r="J136" s="210" t="s">
        <v>3831</v>
      </c>
      <c r="K136" s="210"/>
      <c r="L136" s="210"/>
      <c r="M136" s="210" t="s">
        <v>129</v>
      </c>
      <c r="N136" s="210"/>
      <c r="O136" s="210" t="b">
        <v>0</v>
      </c>
      <c r="P136" s="210"/>
      <c r="Q136" s="210" t="b">
        <v>1</v>
      </c>
      <c r="R136" s="210" t="s">
        <v>3832</v>
      </c>
      <c r="S136" s="210" t="s">
        <v>109</v>
      </c>
      <c r="T136" s="210" t="s">
        <v>3771</v>
      </c>
      <c r="U136" s="210" t="s">
        <v>3833</v>
      </c>
      <c r="V136" s="210" t="s">
        <v>3778</v>
      </c>
      <c r="W136" s="210" t="s">
        <v>1091</v>
      </c>
      <c r="X136" s="210" t="str">
        <f>IFERROR(VLOOKUP(AF136,MeasureCost!$C$5:$C$420,1,FALSE),"")</f>
        <v/>
      </c>
      <c r="Y136" s="210" t="str">
        <f>IFERROR(VLOOKUP(AE136,MeasureCost!$C$5:$C$420,1,FALSE),"")</f>
        <v/>
      </c>
      <c r="Z136" s="210" t="s">
        <v>3847</v>
      </c>
      <c r="AA136" s="210"/>
      <c r="AB136" s="210"/>
      <c r="AC136" s="210"/>
      <c r="AD136" s="210" t="s">
        <v>3729</v>
      </c>
      <c r="AE136" s="210" t="s">
        <v>3729</v>
      </c>
      <c r="AF136" s="210" t="s">
        <v>3723</v>
      </c>
      <c r="AG136" s="210" t="s">
        <v>3775</v>
      </c>
      <c r="AH136" s="210" t="s">
        <v>3848</v>
      </c>
      <c r="AI136" s="210" t="b">
        <v>0</v>
      </c>
      <c r="AJ136" s="210" t="b">
        <v>0</v>
      </c>
      <c r="AK136" s="210" t="s">
        <v>3849</v>
      </c>
      <c r="AL136" s="210" t="s">
        <v>3779</v>
      </c>
      <c r="AM136" s="210" t="s">
        <v>3850</v>
      </c>
      <c r="AN136" s="210" t="s">
        <v>4007</v>
      </c>
      <c r="AO136" s="210" t="s">
        <v>3838</v>
      </c>
      <c r="AP136" s="204">
        <v>41275</v>
      </c>
      <c r="AQ136" s="210"/>
      <c r="AR136" s="210" t="s">
        <v>3839</v>
      </c>
      <c r="AS136" s="210"/>
      <c r="AT136" s="210"/>
      <c r="AU136" s="210"/>
      <c r="AV136" s="210"/>
      <c r="AW136" s="210" t="s">
        <v>3786</v>
      </c>
      <c r="AX136" s="210"/>
      <c r="AY136" s="210" t="str">
        <f>IFERROR(VLOOKUP(X136,MeasureCost!$C$5:$V$420,20,FALSE),"")</f>
        <v/>
      </c>
      <c r="AZ136" s="210" t="str">
        <f>IFERROR(VLOOKUP(Y136,MeasureCost!$C$5:$V$420,20,FALSE),"")</f>
        <v/>
      </c>
      <c r="BA136" s="210"/>
      <c r="BB136" s="212" t="str">
        <f t="shared" si="3"/>
        <v/>
      </c>
      <c r="BC136" s="210"/>
      <c r="BD136" s="204" t="str">
        <f t="shared" si="4"/>
        <v/>
      </c>
      <c r="BE136" s="210" t="str">
        <f t="shared" si="5"/>
        <v/>
      </c>
      <c r="BF136" s="210" t="str">
        <f>IFERROR(VLOOKUP(BD136,LF_LmpBlst!$A$8:$V$736,6,FALSE),"")</f>
        <v/>
      </c>
      <c r="BG136" s="210" t="str">
        <f>IFERROR(VLOOKUP(BD136,LF_LmpBlst!$A$8:$V$736,7,FALSE),"")</f>
        <v/>
      </c>
      <c r="BH136" s="210"/>
      <c r="BI136" s="210" t="str">
        <f>IFERROR(VLOOKUP(BE136,LF_LmpBlst!$A$8:$V$736,6,FALSE),"")</f>
        <v/>
      </c>
      <c r="BJ136" s="210" t="str">
        <f>IFERROR(VLOOKUP(BE136,LF_LmpBlst!$A$8:$V$736,7,FALSE),"")</f>
        <v/>
      </c>
    </row>
    <row r="137" spans="1:62" s="114" customFormat="1">
      <c r="A137" s="229">
        <v>4611</v>
      </c>
      <c r="B137" s="210" t="s">
        <v>4008</v>
      </c>
      <c r="C137" s="210" t="s">
        <v>3826</v>
      </c>
      <c r="D137" s="210" t="s">
        <v>3845</v>
      </c>
      <c r="E137" s="210" t="s">
        <v>3846</v>
      </c>
      <c r="F137" s="204">
        <v>42069</v>
      </c>
      <c r="G137" s="210" t="s">
        <v>3829</v>
      </c>
      <c r="H137" s="210" t="s">
        <v>3776</v>
      </c>
      <c r="I137" s="210" t="s">
        <v>3830</v>
      </c>
      <c r="J137" s="210" t="s">
        <v>3831</v>
      </c>
      <c r="K137" s="210"/>
      <c r="L137" s="210"/>
      <c r="M137" s="210" t="s">
        <v>129</v>
      </c>
      <c r="N137" s="210"/>
      <c r="O137" s="210" t="b">
        <v>1</v>
      </c>
      <c r="P137" s="210"/>
      <c r="Q137" s="210" t="b">
        <v>1</v>
      </c>
      <c r="R137" s="210" t="s">
        <v>3832</v>
      </c>
      <c r="S137" s="210" t="s">
        <v>109</v>
      </c>
      <c r="T137" s="210" t="s">
        <v>3771</v>
      </c>
      <c r="U137" s="210" t="s">
        <v>3833</v>
      </c>
      <c r="V137" s="210" t="s">
        <v>3778</v>
      </c>
      <c r="W137" s="210" t="s">
        <v>1091</v>
      </c>
      <c r="X137" s="210" t="str">
        <f>IFERROR(VLOOKUP(AF137,MeasureCost!$C$5:$C$420,1,FALSE),"")</f>
        <v>LFLmpBlst-T8-48in-32w-2g+El-IS-HLO(65w)</v>
      </c>
      <c r="Y137" s="210" t="str">
        <f>IFERROR(VLOOKUP(AE137,MeasureCost!$C$5:$C$420,1,FALSE),"")</f>
        <v>LFLmpBlst-T8-48in-32w-2g+El-IS-HLO(65w)</v>
      </c>
      <c r="Z137" s="210" t="s">
        <v>3847</v>
      </c>
      <c r="AA137" s="210"/>
      <c r="AB137" s="210"/>
      <c r="AC137" s="210"/>
      <c r="AD137" s="210" t="s">
        <v>2011</v>
      </c>
      <c r="AE137" s="210" t="s">
        <v>3246</v>
      </c>
      <c r="AF137" s="210" t="s">
        <v>3246</v>
      </c>
      <c r="AG137" s="210" t="s">
        <v>3775</v>
      </c>
      <c r="AH137" s="210"/>
      <c r="AI137" s="210" t="b">
        <v>0</v>
      </c>
      <c r="AJ137" s="210" t="b">
        <v>0</v>
      </c>
      <c r="AK137" s="210" t="s">
        <v>3853</v>
      </c>
      <c r="AL137" s="210" t="s">
        <v>3857</v>
      </c>
      <c r="AM137" s="210" t="s">
        <v>3850</v>
      </c>
      <c r="AN137" s="210"/>
      <c r="AO137" s="210" t="s">
        <v>3838</v>
      </c>
      <c r="AP137" s="204">
        <v>41275</v>
      </c>
      <c r="AQ137" s="210"/>
      <c r="AR137" s="210" t="s">
        <v>3839</v>
      </c>
      <c r="AS137" s="210"/>
      <c r="AT137" s="210"/>
      <c r="AU137" s="210"/>
      <c r="AV137" s="210"/>
      <c r="AW137" s="210" t="s">
        <v>3786</v>
      </c>
      <c r="AX137" s="210"/>
      <c r="AY137" s="210">
        <f>IFERROR(VLOOKUP(X137,MeasureCost!$C$5:$V$420,20,FALSE),"")</f>
        <v>29.42</v>
      </c>
      <c r="AZ137" s="210">
        <f>IFERROR(VLOOKUP(Y137,MeasureCost!$C$5:$V$420,20,FALSE),"")</f>
        <v>29.42</v>
      </c>
      <c r="BA137" s="210"/>
      <c r="BB137" s="212">
        <f t="shared" si="3"/>
        <v>0</v>
      </c>
      <c r="BC137" s="210"/>
      <c r="BD137" s="204" t="str">
        <f t="shared" si="4"/>
        <v>LFLmpBlst-T8-48in-32w-2g+El-IS-HLO(65w)</v>
      </c>
      <c r="BE137" s="210" t="str">
        <f t="shared" si="5"/>
        <v>LFLmpBlst-T8-48in-32w-2g+El-IS-HLO(65w)</v>
      </c>
      <c r="BF137" s="210">
        <f>IFERROR(VLOOKUP(BD137,LF_LmpBlst!$A$8:$V$736,6,FALSE),"")</f>
        <v>2</v>
      </c>
      <c r="BG137" s="210">
        <f>IFERROR(VLOOKUP(BD137,LF_LmpBlst!$A$8:$V$736,7,FALSE),"")</f>
        <v>1</v>
      </c>
      <c r="BH137" s="210"/>
      <c r="BI137" s="210">
        <f>IFERROR(VLOOKUP(BE137,LF_LmpBlst!$A$8:$V$736,6,FALSE),"")</f>
        <v>2</v>
      </c>
      <c r="BJ137" s="210">
        <f>IFERROR(VLOOKUP(BE137,LF_LmpBlst!$A$8:$V$736,7,FALSE),"")</f>
        <v>1</v>
      </c>
    </row>
    <row r="138" spans="1:62" s="114" customFormat="1">
      <c r="A138" s="229">
        <v>4676</v>
      </c>
      <c r="B138" s="210" t="s">
        <v>4009</v>
      </c>
      <c r="C138" s="210" t="s">
        <v>3826</v>
      </c>
      <c r="D138" s="210" t="s">
        <v>3845</v>
      </c>
      <c r="E138" s="210" t="s">
        <v>3846</v>
      </c>
      <c r="F138" s="204">
        <v>42069</v>
      </c>
      <c r="G138" s="210" t="s">
        <v>3829</v>
      </c>
      <c r="H138" s="210" t="s">
        <v>3776</v>
      </c>
      <c r="I138" s="210" t="s">
        <v>3830</v>
      </c>
      <c r="J138" s="210" t="s">
        <v>3831</v>
      </c>
      <c r="K138" s="210"/>
      <c r="L138" s="210"/>
      <c r="M138" s="210" t="s">
        <v>129</v>
      </c>
      <c r="N138" s="210"/>
      <c r="O138" s="210" t="b">
        <v>1</v>
      </c>
      <c r="P138" s="210"/>
      <c r="Q138" s="210" t="b">
        <v>1</v>
      </c>
      <c r="R138" s="210" t="s">
        <v>3832</v>
      </c>
      <c r="S138" s="210" t="s">
        <v>109</v>
      </c>
      <c r="T138" s="210" t="s">
        <v>3771</v>
      </c>
      <c r="U138" s="210" t="s">
        <v>3833</v>
      </c>
      <c r="V138" s="210" t="s">
        <v>3778</v>
      </c>
      <c r="W138" s="210" t="s">
        <v>1091</v>
      </c>
      <c r="X138" s="210" t="str">
        <f>IFERROR(VLOOKUP(AF138,MeasureCost!$C$5:$C$420,1,FALSE),"")</f>
        <v>LFLmpBlst-T8-96in-59w+El-IS-NLO(55w)</v>
      </c>
      <c r="Y138" s="210" t="str">
        <f>IFERROR(VLOOKUP(AE138,MeasureCost!$C$5:$C$420,1,FALSE),"")</f>
        <v>LFLmpBlst-T8-96in-59w+El-IS-NLO(55w)</v>
      </c>
      <c r="Z138" s="210" t="s">
        <v>3847</v>
      </c>
      <c r="AA138" s="210"/>
      <c r="AB138" s="210"/>
      <c r="AC138" s="210"/>
      <c r="AD138" s="210" t="s">
        <v>2246</v>
      </c>
      <c r="AE138" s="210" t="s">
        <v>3688</v>
      </c>
      <c r="AF138" s="210" t="s">
        <v>3688</v>
      </c>
      <c r="AG138" s="210" t="s">
        <v>3775</v>
      </c>
      <c r="AH138" s="210"/>
      <c r="AI138" s="210" t="b">
        <v>0</v>
      </c>
      <c r="AJ138" s="210" t="b">
        <v>0</v>
      </c>
      <c r="AK138" s="210" t="s">
        <v>3853</v>
      </c>
      <c r="AL138" s="210" t="s">
        <v>3857</v>
      </c>
      <c r="AM138" s="210" t="s">
        <v>3850</v>
      </c>
      <c r="AN138" s="210"/>
      <c r="AO138" s="210" t="s">
        <v>3838</v>
      </c>
      <c r="AP138" s="204">
        <v>41788</v>
      </c>
      <c r="AQ138" s="210"/>
      <c r="AR138" s="210" t="s">
        <v>3839</v>
      </c>
      <c r="AS138" s="210"/>
      <c r="AT138" s="210"/>
      <c r="AU138" s="210"/>
      <c r="AV138" s="210"/>
      <c r="AW138" s="210" t="s">
        <v>3786</v>
      </c>
      <c r="AX138" s="210"/>
      <c r="AY138" s="210">
        <f>IFERROR(VLOOKUP(X138,MeasureCost!$C$5:$V$420,20,FALSE),"")</f>
        <v>25.08</v>
      </c>
      <c r="AZ138" s="210">
        <f>IFERROR(VLOOKUP(Y138,MeasureCost!$C$5:$V$420,20,FALSE),"")</f>
        <v>25.08</v>
      </c>
      <c r="BA138" s="210"/>
      <c r="BB138" s="212">
        <f t="shared" ref="BB138:BB201" si="6">IFERROR(AY138-AZ138,"")</f>
        <v>0</v>
      </c>
      <c r="BC138" s="210"/>
      <c r="BD138" s="204" t="str">
        <f t="shared" ref="BD138:BD201" si="7">IF(BB138&lt;&gt;"",X138,"")</f>
        <v>LFLmpBlst-T8-96in-59w+El-IS-NLO(55w)</v>
      </c>
      <c r="BE138" s="210" t="str">
        <f t="shared" ref="BE138:BE201" si="8">IF(BB138&lt;&gt;"",Y138,"")</f>
        <v>LFLmpBlst-T8-96in-59w+El-IS-NLO(55w)</v>
      </c>
      <c r="BF138" s="210">
        <f>IFERROR(VLOOKUP(BD138,LF_LmpBlst!$A$8:$V$736,6,FALSE),"")</f>
        <v>1</v>
      </c>
      <c r="BG138" s="210">
        <f>IFERROR(VLOOKUP(BD138,LF_LmpBlst!$A$8:$V$736,7,FALSE),"")</f>
        <v>0.5</v>
      </c>
      <c r="BH138" s="210"/>
      <c r="BI138" s="210">
        <f>IFERROR(VLOOKUP(BE138,LF_LmpBlst!$A$8:$V$736,6,FALSE),"")</f>
        <v>1</v>
      </c>
      <c r="BJ138" s="210">
        <f>IFERROR(VLOOKUP(BE138,LF_LmpBlst!$A$8:$V$736,7,FALSE),"")</f>
        <v>0.5</v>
      </c>
    </row>
    <row r="139" spans="1:62" s="114" customFormat="1">
      <c r="A139" s="229">
        <v>4602</v>
      </c>
      <c r="B139" s="210" t="s">
        <v>4010</v>
      </c>
      <c r="C139" s="210" t="s">
        <v>3866</v>
      </c>
      <c r="D139" s="210" t="s">
        <v>3845</v>
      </c>
      <c r="E139" s="210" t="s">
        <v>3846</v>
      </c>
      <c r="F139" s="204">
        <v>42069</v>
      </c>
      <c r="G139" s="210" t="s">
        <v>3829</v>
      </c>
      <c r="H139" s="210" t="s">
        <v>3776</v>
      </c>
      <c r="I139" s="210" t="s">
        <v>3830</v>
      </c>
      <c r="J139" s="210" t="s">
        <v>3831</v>
      </c>
      <c r="K139" s="210"/>
      <c r="L139" s="210"/>
      <c r="M139" s="210" t="s">
        <v>129</v>
      </c>
      <c r="N139" s="210"/>
      <c r="O139" s="210" t="b">
        <v>1</v>
      </c>
      <c r="P139" s="210"/>
      <c r="Q139" s="210" t="b">
        <v>1</v>
      </c>
      <c r="R139" s="210" t="s">
        <v>3832</v>
      </c>
      <c r="S139" s="210" t="s">
        <v>109</v>
      </c>
      <c r="T139" s="210" t="s">
        <v>3771</v>
      </c>
      <c r="U139" s="210" t="s">
        <v>3833</v>
      </c>
      <c r="V139" s="210" t="s">
        <v>3778</v>
      </c>
      <c r="W139" s="210" t="s">
        <v>1091</v>
      </c>
      <c r="X139" s="210" t="str">
        <f>IFERROR(VLOOKUP(AF139,MeasureCost!$C$5:$C$420,1,FALSE),"")</f>
        <v>LFLmpBlst-T8-48in-32w-1g+El-IS-NLO-Del(59w)</v>
      </c>
      <c r="Y139" s="210" t="str">
        <f>IFERROR(VLOOKUP(AE139,MeasureCost!$C$5:$C$420,1,FALSE),"")</f>
        <v>LFLmpBlst-T8-48in-32w-1g+El-IS-NLO(89w)</v>
      </c>
      <c r="Z139" s="210" t="s">
        <v>3847</v>
      </c>
      <c r="AA139" s="210"/>
      <c r="AB139" s="210"/>
      <c r="AC139" s="210"/>
      <c r="AD139" s="210" t="s">
        <v>3075</v>
      </c>
      <c r="AE139" s="210" t="s">
        <v>3075</v>
      </c>
      <c r="AF139" s="210" t="s">
        <v>3042</v>
      </c>
      <c r="AG139" s="210" t="s">
        <v>3775</v>
      </c>
      <c r="AH139" s="210"/>
      <c r="AI139" s="210" t="b">
        <v>0</v>
      </c>
      <c r="AJ139" s="210" t="b">
        <v>0</v>
      </c>
      <c r="AK139" s="210" t="s">
        <v>3853</v>
      </c>
      <c r="AL139" s="210" t="s">
        <v>3779</v>
      </c>
      <c r="AM139" s="210" t="s">
        <v>3847</v>
      </c>
      <c r="AN139" s="210"/>
      <c r="AO139" s="210" t="s">
        <v>3838</v>
      </c>
      <c r="AP139" s="204">
        <v>41275</v>
      </c>
      <c r="AQ139" s="210"/>
      <c r="AR139" s="210" t="s">
        <v>3839</v>
      </c>
      <c r="AS139" s="210"/>
      <c r="AT139" s="210"/>
      <c r="AU139" s="210"/>
      <c r="AV139" s="210"/>
      <c r="AW139" s="210" t="s">
        <v>3786</v>
      </c>
      <c r="AX139" s="210"/>
      <c r="AY139" s="210">
        <f>IFERROR(VLOOKUP(X139,MeasureCost!$C$5:$V$420,20,FALSE),"")</f>
        <v>27.38</v>
      </c>
      <c r="AZ139" s="210">
        <f>IFERROR(VLOOKUP(Y139,MeasureCost!$C$5:$V$420,20,FALSE),"")</f>
        <v>35.19</v>
      </c>
      <c r="BA139" s="210"/>
      <c r="BB139" s="212">
        <f t="shared" si="6"/>
        <v>-7.8099999999999987</v>
      </c>
      <c r="BC139" s="210"/>
      <c r="BD139" s="204" t="str">
        <f t="shared" si="7"/>
        <v>LFLmpBlst-T8-48in-32w-1g+El-IS-NLO-Del(59w)</v>
      </c>
      <c r="BE139" s="210" t="str">
        <f t="shared" si="8"/>
        <v>LFLmpBlst-T8-48in-32w-1g+El-IS-NLO(89w)</v>
      </c>
      <c r="BF139" s="210">
        <f>IFERROR(VLOOKUP(BD139,LF_LmpBlst!$A$8:$V$736,6,FALSE),"")</f>
        <v>2</v>
      </c>
      <c r="BG139" s="210">
        <f>IFERROR(VLOOKUP(BD139,LF_LmpBlst!$A$8:$V$736,7,FALSE),"")</f>
        <v>1</v>
      </c>
      <c r="BH139" s="210"/>
      <c r="BI139" s="210">
        <f>IFERROR(VLOOKUP(BE139,LF_LmpBlst!$A$8:$V$736,6,FALSE),"")</f>
        <v>3</v>
      </c>
      <c r="BJ139" s="210">
        <f>IFERROR(VLOOKUP(BE139,LF_LmpBlst!$A$8:$V$736,7,FALSE),"")</f>
        <v>1</v>
      </c>
    </row>
    <row r="140" spans="1:62" s="114" customFormat="1">
      <c r="A140" s="229">
        <v>4607</v>
      </c>
      <c r="B140" s="210" t="s">
        <v>4011</v>
      </c>
      <c r="C140" s="210" t="s">
        <v>3866</v>
      </c>
      <c r="D140" s="210" t="s">
        <v>3845</v>
      </c>
      <c r="E140" s="210" t="s">
        <v>3846</v>
      </c>
      <c r="F140" s="204">
        <v>42069</v>
      </c>
      <c r="G140" s="210" t="s">
        <v>3829</v>
      </c>
      <c r="H140" s="210" t="s">
        <v>3776</v>
      </c>
      <c r="I140" s="210" t="s">
        <v>3830</v>
      </c>
      <c r="J140" s="210" t="s">
        <v>3831</v>
      </c>
      <c r="K140" s="210"/>
      <c r="L140" s="210"/>
      <c r="M140" s="210" t="s">
        <v>129</v>
      </c>
      <c r="N140" s="210"/>
      <c r="O140" s="210" t="b">
        <v>1</v>
      </c>
      <c r="P140" s="210"/>
      <c r="Q140" s="210" t="b">
        <v>1</v>
      </c>
      <c r="R140" s="210" t="s">
        <v>3832</v>
      </c>
      <c r="S140" s="210" t="s">
        <v>109</v>
      </c>
      <c r="T140" s="210" t="s">
        <v>3771</v>
      </c>
      <c r="U140" s="210" t="s">
        <v>3833</v>
      </c>
      <c r="V140" s="210" t="s">
        <v>3778</v>
      </c>
      <c r="W140" s="210" t="s">
        <v>1091</v>
      </c>
      <c r="X140" s="210" t="str">
        <f>IFERROR(VLOOKUP(AF140,MeasureCost!$C$5:$C$420,1,FALSE),"")</f>
        <v/>
      </c>
      <c r="Y140" s="210" t="str">
        <f>IFERROR(VLOOKUP(AE140,MeasureCost!$C$5:$C$420,1,FALSE),"")</f>
        <v/>
      </c>
      <c r="Z140" s="210" t="s">
        <v>3847</v>
      </c>
      <c r="AA140" s="210"/>
      <c r="AB140" s="210"/>
      <c r="AC140" s="210"/>
      <c r="AD140" s="210" t="s">
        <v>3189</v>
      </c>
      <c r="AE140" s="210" t="s">
        <v>3189</v>
      </c>
      <c r="AF140" s="210" t="s">
        <v>3161</v>
      </c>
      <c r="AG140" s="210" t="s">
        <v>3775</v>
      </c>
      <c r="AH140" s="210"/>
      <c r="AI140" s="210" t="b">
        <v>0</v>
      </c>
      <c r="AJ140" s="210" t="b">
        <v>0</v>
      </c>
      <c r="AK140" s="210" t="s">
        <v>3853</v>
      </c>
      <c r="AL140" s="210" t="s">
        <v>3779</v>
      </c>
      <c r="AM140" s="210" t="s">
        <v>3847</v>
      </c>
      <c r="AN140" s="210"/>
      <c r="AO140" s="210" t="s">
        <v>3838</v>
      </c>
      <c r="AP140" s="204">
        <v>41275</v>
      </c>
      <c r="AQ140" s="210"/>
      <c r="AR140" s="210" t="s">
        <v>3839</v>
      </c>
      <c r="AS140" s="210"/>
      <c r="AT140" s="210"/>
      <c r="AU140" s="210"/>
      <c r="AV140" s="210"/>
      <c r="AW140" s="210" t="s">
        <v>3786</v>
      </c>
      <c r="AX140" s="210"/>
      <c r="AY140" s="210" t="str">
        <f>IFERROR(VLOOKUP(X140,MeasureCost!$C$5:$V$420,20,FALSE),"")</f>
        <v/>
      </c>
      <c r="AZ140" s="210" t="str">
        <f>IFERROR(VLOOKUP(Y140,MeasureCost!$C$5:$V$420,20,FALSE),"")</f>
        <v/>
      </c>
      <c r="BA140" s="210"/>
      <c r="BB140" s="212" t="str">
        <f t="shared" si="6"/>
        <v/>
      </c>
      <c r="BC140" s="210"/>
      <c r="BD140" s="204" t="str">
        <f t="shared" si="7"/>
        <v/>
      </c>
      <c r="BE140" s="210" t="str">
        <f t="shared" si="8"/>
        <v/>
      </c>
      <c r="BF140" s="210" t="str">
        <f>IFERROR(VLOOKUP(BD140,LF_LmpBlst!$A$8:$V$736,6,FALSE),"")</f>
        <v/>
      </c>
      <c r="BG140" s="210" t="str">
        <f>IFERROR(VLOOKUP(BD140,LF_LmpBlst!$A$8:$V$736,7,FALSE),"")</f>
        <v/>
      </c>
      <c r="BH140" s="210"/>
      <c r="BI140" s="210" t="str">
        <f>IFERROR(VLOOKUP(BE140,LF_LmpBlst!$A$8:$V$736,6,FALSE),"")</f>
        <v/>
      </c>
      <c r="BJ140" s="210" t="str">
        <f>IFERROR(VLOOKUP(BE140,LF_LmpBlst!$A$8:$V$736,7,FALSE),"")</f>
        <v/>
      </c>
    </row>
    <row r="141" spans="1:62" s="114" customFormat="1">
      <c r="A141" s="229">
        <v>4582</v>
      </c>
      <c r="B141" s="210" t="s">
        <v>4012</v>
      </c>
      <c r="C141" s="210" t="s">
        <v>3826</v>
      </c>
      <c r="D141" s="210" t="s">
        <v>3845</v>
      </c>
      <c r="E141" s="210" t="s">
        <v>3846</v>
      </c>
      <c r="F141" s="204">
        <v>42069</v>
      </c>
      <c r="G141" s="210" t="s">
        <v>3829</v>
      </c>
      <c r="H141" s="210" t="s">
        <v>3776</v>
      </c>
      <c r="I141" s="210" t="s">
        <v>3830</v>
      </c>
      <c r="J141" s="210" t="s">
        <v>3831</v>
      </c>
      <c r="K141" s="210"/>
      <c r="L141" s="210"/>
      <c r="M141" s="210" t="s">
        <v>129</v>
      </c>
      <c r="N141" s="210"/>
      <c r="O141" s="210" t="b">
        <v>0</v>
      </c>
      <c r="P141" s="210"/>
      <c r="Q141" s="210" t="b">
        <v>1</v>
      </c>
      <c r="R141" s="210" t="s">
        <v>3832</v>
      </c>
      <c r="S141" s="210" t="s">
        <v>109</v>
      </c>
      <c r="T141" s="210" t="s">
        <v>3771</v>
      </c>
      <c r="U141" s="210" t="s">
        <v>3833</v>
      </c>
      <c r="V141" s="210" t="s">
        <v>3778</v>
      </c>
      <c r="W141" s="210" t="s">
        <v>1091</v>
      </c>
      <c r="X141" s="210" t="str">
        <f>IFERROR(VLOOKUP(AF141,MeasureCost!$C$5:$C$420,1,FALSE),"")</f>
        <v>LFLmpBlst-T8-48in-28w+El-IS-VHLO+Refl(70w)</v>
      </c>
      <c r="Y141" s="210" t="str">
        <f>IFERROR(VLOOKUP(AE141,MeasureCost!$C$5:$C$420,1,FALSE),"")</f>
        <v>LFLmpBlst-T8-48in-32w-1g+El-IS-NLO(112w)</v>
      </c>
      <c r="Z141" s="210" t="s">
        <v>3847</v>
      </c>
      <c r="AA141" s="210"/>
      <c r="AB141" s="210"/>
      <c r="AC141" s="210"/>
      <c r="AD141" s="210" t="s">
        <v>3046</v>
      </c>
      <c r="AE141" s="210" t="s">
        <v>3046</v>
      </c>
      <c r="AF141" s="210" t="s">
        <v>2909</v>
      </c>
      <c r="AG141" s="210" t="s">
        <v>3775</v>
      </c>
      <c r="AH141" s="210" t="s">
        <v>3864</v>
      </c>
      <c r="AI141" s="210" t="b">
        <v>0</v>
      </c>
      <c r="AJ141" s="210" t="b">
        <v>0</v>
      </c>
      <c r="AK141" s="210" t="s">
        <v>3849</v>
      </c>
      <c r="AL141" s="210" t="s">
        <v>3779</v>
      </c>
      <c r="AM141" s="210" t="s">
        <v>3847</v>
      </c>
      <c r="AN141" s="210"/>
      <c r="AO141" s="210" t="s">
        <v>3838</v>
      </c>
      <c r="AP141" s="204">
        <v>41275</v>
      </c>
      <c r="AQ141" s="210"/>
      <c r="AR141" s="210" t="s">
        <v>3839</v>
      </c>
      <c r="AS141" s="210"/>
      <c r="AT141" s="210"/>
      <c r="AU141" s="210"/>
      <c r="AV141" s="210"/>
      <c r="AW141" s="210" t="s">
        <v>3786</v>
      </c>
      <c r="AX141" s="210"/>
      <c r="AY141" s="210">
        <f>IFERROR(VLOOKUP(X141,MeasureCost!$C$5:$V$420,20,FALSE),"")</f>
        <v>44.41</v>
      </c>
      <c r="AZ141" s="210">
        <f>IFERROR(VLOOKUP(Y141,MeasureCost!$C$5:$V$420,20,FALSE),"")</f>
        <v>42.99</v>
      </c>
      <c r="BA141" s="210"/>
      <c r="BB141" s="212">
        <f t="shared" si="6"/>
        <v>1.4199999999999946</v>
      </c>
      <c r="BC141" s="210"/>
      <c r="BD141" s="204" t="str">
        <f t="shared" si="7"/>
        <v>LFLmpBlst-T8-48in-28w+El-IS-VHLO+Refl(70w)</v>
      </c>
      <c r="BE141" s="210" t="str">
        <f t="shared" si="8"/>
        <v>LFLmpBlst-T8-48in-32w-1g+El-IS-NLO(112w)</v>
      </c>
      <c r="BF141" s="210">
        <f>IFERROR(VLOOKUP(BD141,LF_LmpBlst!$A$8:$V$736,6,FALSE),"")</f>
        <v>3</v>
      </c>
      <c r="BG141" s="210">
        <f>IFERROR(VLOOKUP(BD141,LF_LmpBlst!$A$8:$V$736,7,FALSE),"")</f>
        <v>1</v>
      </c>
      <c r="BH141" s="210"/>
      <c r="BI141" s="210">
        <f>IFERROR(VLOOKUP(BE141,LF_LmpBlst!$A$8:$V$736,6,FALSE),"")</f>
        <v>4</v>
      </c>
      <c r="BJ141" s="210">
        <f>IFERROR(VLOOKUP(BE141,LF_LmpBlst!$A$8:$V$736,7,FALSE),"")</f>
        <v>1</v>
      </c>
    </row>
    <row r="142" spans="1:62" s="114" customFormat="1">
      <c r="A142" s="229">
        <v>4588</v>
      </c>
      <c r="B142" s="210" t="s">
        <v>4013</v>
      </c>
      <c r="C142" s="210" t="s">
        <v>3826</v>
      </c>
      <c r="D142" s="210" t="s">
        <v>3845</v>
      </c>
      <c r="E142" s="210" t="s">
        <v>3846</v>
      </c>
      <c r="F142" s="204">
        <v>42069</v>
      </c>
      <c r="G142" s="210" t="s">
        <v>3829</v>
      </c>
      <c r="H142" s="210" t="s">
        <v>3776</v>
      </c>
      <c r="I142" s="210" t="s">
        <v>3830</v>
      </c>
      <c r="J142" s="210" t="s">
        <v>3831</v>
      </c>
      <c r="K142" s="210"/>
      <c r="L142" s="210"/>
      <c r="M142" s="210" t="s">
        <v>129</v>
      </c>
      <c r="N142" s="210"/>
      <c r="O142" s="210" t="b">
        <v>0</v>
      </c>
      <c r="P142" s="210"/>
      <c r="Q142" s="210" t="b">
        <v>1</v>
      </c>
      <c r="R142" s="210" t="s">
        <v>3832</v>
      </c>
      <c r="S142" s="210" t="s">
        <v>109</v>
      </c>
      <c r="T142" s="210" t="s">
        <v>3771</v>
      </c>
      <c r="U142" s="210" t="s">
        <v>3833</v>
      </c>
      <c r="V142" s="210" t="s">
        <v>3778</v>
      </c>
      <c r="W142" s="210" t="s">
        <v>1091</v>
      </c>
      <c r="X142" s="210" t="str">
        <f>IFERROR(VLOOKUP(AF142,MeasureCost!$C$5:$C$420,1,FALSE),"")</f>
        <v>LFLmpBlst-T8-48in-28w+El-PS-NLO(50w)</v>
      </c>
      <c r="Y142" s="210" t="str">
        <f>IFERROR(VLOOKUP(AE142,MeasureCost!$C$5:$C$420,1,FALSE),"")</f>
        <v>LFLmpBlst-T8-48in-32w-1g+El-IS-NLO(112w)</v>
      </c>
      <c r="Z142" s="210" t="s">
        <v>3847</v>
      </c>
      <c r="AA142" s="210"/>
      <c r="AB142" s="210"/>
      <c r="AC142" s="210"/>
      <c r="AD142" s="210" t="s">
        <v>3046</v>
      </c>
      <c r="AE142" s="210" t="s">
        <v>3046</v>
      </c>
      <c r="AF142" s="210" t="s">
        <v>2936</v>
      </c>
      <c r="AG142" s="210" t="s">
        <v>3775</v>
      </c>
      <c r="AH142" s="210" t="s">
        <v>3848</v>
      </c>
      <c r="AI142" s="210" t="b">
        <v>0</v>
      </c>
      <c r="AJ142" s="210" t="b">
        <v>0</v>
      </c>
      <c r="AK142" s="210" t="s">
        <v>3849</v>
      </c>
      <c r="AL142" s="210" t="s">
        <v>3779</v>
      </c>
      <c r="AM142" s="210" t="s">
        <v>3847</v>
      </c>
      <c r="AN142" s="210"/>
      <c r="AO142" s="210" t="s">
        <v>3838</v>
      </c>
      <c r="AP142" s="204">
        <v>41275</v>
      </c>
      <c r="AQ142" s="210"/>
      <c r="AR142" s="210" t="s">
        <v>3839</v>
      </c>
      <c r="AS142" s="210"/>
      <c r="AT142" s="210"/>
      <c r="AU142" s="210"/>
      <c r="AV142" s="210"/>
      <c r="AW142" s="210" t="s">
        <v>3786</v>
      </c>
      <c r="AX142" s="210"/>
      <c r="AY142" s="210">
        <f>IFERROR(VLOOKUP(X142,MeasureCost!$C$5:$V$420,20,FALSE),"")</f>
        <v>50.73</v>
      </c>
      <c r="AZ142" s="210">
        <f>IFERROR(VLOOKUP(Y142,MeasureCost!$C$5:$V$420,20,FALSE),"")</f>
        <v>42.99</v>
      </c>
      <c r="BA142" s="210"/>
      <c r="BB142" s="212">
        <f t="shared" si="6"/>
        <v>7.7399999999999949</v>
      </c>
      <c r="BC142" s="210"/>
      <c r="BD142" s="204" t="str">
        <f t="shared" si="7"/>
        <v>LFLmpBlst-T8-48in-28w+El-PS-NLO(50w)</v>
      </c>
      <c r="BE142" s="210" t="str">
        <f t="shared" si="8"/>
        <v>LFLmpBlst-T8-48in-32w-1g+El-IS-NLO(112w)</v>
      </c>
      <c r="BF142" s="210">
        <f>IFERROR(VLOOKUP(BD142,LF_LmpBlst!$A$8:$V$736,6,FALSE),"")</f>
        <v>2</v>
      </c>
      <c r="BG142" s="210">
        <f>IFERROR(VLOOKUP(BD142,LF_LmpBlst!$A$8:$V$736,7,FALSE),"")</f>
        <v>1</v>
      </c>
      <c r="BH142" s="210"/>
      <c r="BI142" s="210">
        <f>IFERROR(VLOOKUP(BE142,LF_LmpBlst!$A$8:$V$736,6,FALSE),"")</f>
        <v>4</v>
      </c>
      <c r="BJ142" s="210">
        <f>IFERROR(VLOOKUP(BE142,LF_LmpBlst!$A$8:$V$736,7,FALSE),"")</f>
        <v>1</v>
      </c>
    </row>
    <row r="143" spans="1:62" s="114" customFormat="1">
      <c r="A143" s="229">
        <v>4685</v>
      </c>
      <c r="B143" s="210" t="s">
        <v>4014</v>
      </c>
      <c r="C143" s="210" t="s">
        <v>3826</v>
      </c>
      <c r="D143" s="210" t="s">
        <v>3845</v>
      </c>
      <c r="E143" s="210" t="s">
        <v>3846</v>
      </c>
      <c r="F143" s="204">
        <v>42069</v>
      </c>
      <c r="G143" s="210" t="s">
        <v>3829</v>
      </c>
      <c r="H143" s="210" t="s">
        <v>3776</v>
      </c>
      <c r="I143" s="210" t="s">
        <v>3830</v>
      </c>
      <c r="J143" s="210" t="s">
        <v>3831</v>
      </c>
      <c r="K143" s="210"/>
      <c r="L143" s="210"/>
      <c r="M143" s="210" t="s">
        <v>129</v>
      </c>
      <c r="N143" s="210"/>
      <c r="O143" s="210" t="b">
        <v>1</v>
      </c>
      <c r="P143" s="210"/>
      <c r="Q143" s="210" t="b">
        <v>1</v>
      </c>
      <c r="R143" s="210" t="s">
        <v>3832</v>
      </c>
      <c r="S143" s="210" t="s">
        <v>109</v>
      </c>
      <c r="T143" s="210" t="s">
        <v>3771</v>
      </c>
      <c r="U143" s="210" t="s">
        <v>3833</v>
      </c>
      <c r="V143" s="210" t="s">
        <v>3778</v>
      </c>
      <c r="W143" s="210" t="s">
        <v>1091</v>
      </c>
      <c r="X143" s="210" t="str">
        <f>IFERROR(VLOOKUP(AF143,MeasureCost!$C$5:$C$420,1,FALSE),"")</f>
        <v>LFLmpBlst-T8-96in-86w+El-IS-NLO(160w)</v>
      </c>
      <c r="Y143" s="210" t="str">
        <f>IFERROR(VLOOKUP(AE143,MeasureCost!$C$5:$C$420,1,FALSE),"")</f>
        <v>LFLmpBlst-T8-96in-59w+El-IS-NLO(167w)</v>
      </c>
      <c r="Z143" s="210" t="s">
        <v>3847</v>
      </c>
      <c r="AA143" s="210"/>
      <c r="AB143" s="210"/>
      <c r="AC143" s="210"/>
      <c r="AD143" s="210" t="s">
        <v>2235</v>
      </c>
      <c r="AE143" s="210" t="s">
        <v>3679</v>
      </c>
      <c r="AF143" s="210" t="s">
        <v>3710</v>
      </c>
      <c r="AG143" s="210" t="s">
        <v>3775</v>
      </c>
      <c r="AH143" s="210"/>
      <c r="AI143" s="210" t="b">
        <v>0</v>
      </c>
      <c r="AJ143" s="210" t="b">
        <v>0</v>
      </c>
      <c r="AK143" s="210" t="s">
        <v>3853</v>
      </c>
      <c r="AL143" s="210" t="s">
        <v>3841</v>
      </c>
      <c r="AM143" s="210" t="s">
        <v>3850</v>
      </c>
      <c r="AN143" s="210"/>
      <c r="AO143" s="210" t="s">
        <v>3838</v>
      </c>
      <c r="AP143" s="204">
        <v>41275</v>
      </c>
      <c r="AQ143" s="210"/>
      <c r="AR143" s="210" t="s">
        <v>3839</v>
      </c>
      <c r="AS143" s="210"/>
      <c r="AT143" s="210"/>
      <c r="AU143" s="210"/>
      <c r="AV143" s="210"/>
      <c r="AW143" s="210" t="s">
        <v>3786</v>
      </c>
      <c r="AX143" s="210"/>
      <c r="AY143" s="210">
        <f>IFERROR(VLOOKUP(X143,MeasureCost!$C$5:$V$420,20,FALSE),"")</f>
        <v>84.97</v>
      </c>
      <c r="AZ143" s="210">
        <f>IFERROR(VLOOKUP(Y143,MeasureCost!$C$5:$V$420,20,FALSE),"")</f>
        <v>81.13</v>
      </c>
      <c r="BA143" s="210"/>
      <c r="BB143" s="212">
        <f t="shared" si="6"/>
        <v>3.8400000000000034</v>
      </c>
      <c r="BC143" s="210"/>
      <c r="BD143" s="204" t="str">
        <f t="shared" si="7"/>
        <v>LFLmpBlst-T8-96in-86w+El-IS-NLO(160w)</v>
      </c>
      <c r="BE143" s="210" t="str">
        <f t="shared" si="8"/>
        <v>LFLmpBlst-T8-96in-59w+El-IS-NLO(167w)</v>
      </c>
      <c r="BF143" s="210">
        <f>IFERROR(VLOOKUP(BD143,LF_LmpBlst!$A$8:$V$736,6,FALSE),"")</f>
        <v>2</v>
      </c>
      <c r="BG143" s="210">
        <f>IFERROR(VLOOKUP(BD143,LF_LmpBlst!$A$8:$V$736,7,FALSE),"")</f>
        <v>1</v>
      </c>
      <c r="BH143" s="210"/>
      <c r="BI143" s="210">
        <f>IFERROR(VLOOKUP(BE143,LF_LmpBlst!$A$8:$V$736,6,FALSE),"")</f>
        <v>3</v>
      </c>
      <c r="BJ143" s="210">
        <f>IFERROR(VLOOKUP(BE143,LF_LmpBlst!$A$8:$V$736,7,FALSE),"")</f>
        <v>2</v>
      </c>
    </row>
    <row r="144" spans="1:62" s="114" customFormat="1">
      <c r="A144" s="229">
        <v>4672</v>
      </c>
      <c r="B144" s="210" t="s">
        <v>4015</v>
      </c>
      <c r="C144" s="210" t="s">
        <v>3826</v>
      </c>
      <c r="D144" s="210" t="s">
        <v>3845</v>
      </c>
      <c r="E144" s="210" t="s">
        <v>3846</v>
      </c>
      <c r="F144" s="204">
        <v>42069</v>
      </c>
      <c r="G144" s="210" t="s">
        <v>3829</v>
      </c>
      <c r="H144" s="210" t="s">
        <v>3776</v>
      </c>
      <c r="I144" s="210" t="s">
        <v>3830</v>
      </c>
      <c r="J144" s="210" t="s">
        <v>3831</v>
      </c>
      <c r="K144" s="210"/>
      <c r="L144" s="210"/>
      <c r="M144" s="210" t="s">
        <v>129</v>
      </c>
      <c r="N144" s="210"/>
      <c r="O144" s="210" t="b">
        <v>1</v>
      </c>
      <c r="P144" s="210"/>
      <c r="Q144" s="210" t="b">
        <v>1</v>
      </c>
      <c r="R144" s="210" t="s">
        <v>3832</v>
      </c>
      <c r="S144" s="210" t="s">
        <v>109</v>
      </c>
      <c r="T144" s="210" t="s">
        <v>3771</v>
      </c>
      <c r="U144" s="210" t="s">
        <v>3833</v>
      </c>
      <c r="V144" s="210" t="s">
        <v>3778</v>
      </c>
      <c r="W144" s="210" t="s">
        <v>1091</v>
      </c>
      <c r="X144" s="210" t="str">
        <f>IFERROR(VLOOKUP(AF144,MeasureCost!$C$5:$C$420,1,FALSE),"")</f>
        <v>LFLmpBlst-T8-96in-59w+El-IS-NLO(109w)</v>
      </c>
      <c r="Y144" s="210" t="str">
        <f>IFERROR(VLOOKUP(AE144,MeasureCost!$C$5:$C$420,1,FALSE),"")</f>
        <v>LFLmpBlst-T8-96in-59w+El-IS-NLO(109w)</v>
      </c>
      <c r="Z144" s="210" t="s">
        <v>3847</v>
      </c>
      <c r="AA144" s="210"/>
      <c r="AB144" s="210"/>
      <c r="AC144" s="210"/>
      <c r="AD144" s="210" t="s">
        <v>2253</v>
      </c>
      <c r="AE144" s="210" t="s">
        <v>3676</v>
      </c>
      <c r="AF144" s="210" t="s">
        <v>3676</v>
      </c>
      <c r="AG144" s="210" t="s">
        <v>3775</v>
      </c>
      <c r="AH144" s="210"/>
      <c r="AI144" s="210" t="b">
        <v>0</v>
      </c>
      <c r="AJ144" s="210" t="b">
        <v>0</v>
      </c>
      <c r="AK144" s="210" t="s">
        <v>3853</v>
      </c>
      <c r="AL144" s="210" t="s">
        <v>3857</v>
      </c>
      <c r="AM144" s="210" t="s">
        <v>3850</v>
      </c>
      <c r="AN144" s="210"/>
      <c r="AO144" s="210" t="s">
        <v>3838</v>
      </c>
      <c r="AP144" s="204">
        <v>41788</v>
      </c>
      <c r="AQ144" s="210"/>
      <c r="AR144" s="210" t="s">
        <v>3839</v>
      </c>
      <c r="AS144" s="210"/>
      <c r="AT144" s="210"/>
      <c r="AU144" s="210"/>
      <c r="AV144" s="210"/>
      <c r="AW144" s="210" t="s">
        <v>3786</v>
      </c>
      <c r="AX144" s="210"/>
      <c r="AY144" s="210">
        <f>IFERROR(VLOOKUP(X144,MeasureCost!$C$5:$V$420,20,FALSE),"")</f>
        <v>50.16</v>
      </c>
      <c r="AZ144" s="210">
        <f>IFERROR(VLOOKUP(Y144,MeasureCost!$C$5:$V$420,20,FALSE),"")</f>
        <v>50.16</v>
      </c>
      <c r="BA144" s="210"/>
      <c r="BB144" s="212">
        <f t="shared" si="6"/>
        <v>0</v>
      </c>
      <c r="BC144" s="210"/>
      <c r="BD144" s="204" t="str">
        <f t="shared" si="7"/>
        <v>LFLmpBlst-T8-96in-59w+El-IS-NLO(109w)</v>
      </c>
      <c r="BE144" s="210" t="str">
        <f t="shared" si="8"/>
        <v>LFLmpBlst-T8-96in-59w+El-IS-NLO(109w)</v>
      </c>
      <c r="BF144" s="210">
        <f>IFERROR(VLOOKUP(BD144,LF_LmpBlst!$A$8:$V$736,6,FALSE),"")</f>
        <v>2</v>
      </c>
      <c r="BG144" s="210">
        <f>IFERROR(VLOOKUP(BD144,LF_LmpBlst!$A$8:$V$736,7,FALSE),"")</f>
        <v>1</v>
      </c>
      <c r="BH144" s="210"/>
      <c r="BI144" s="210">
        <f>IFERROR(VLOOKUP(BE144,LF_LmpBlst!$A$8:$V$736,6,FALSE),"")</f>
        <v>2</v>
      </c>
      <c r="BJ144" s="210">
        <f>IFERROR(VLOOKUP(BE144,LF_LmpBlst!$A$8:$V$736,7,FALSE),"")</f>
        <v>1</v>
      </c>
    </row>
    <row r="145" spans="1:62" s="114" customFormat="1">
      <c r="A145" s="229">
        <v>4675</v>
      </c>
      <c r="B145" s="210" t="s">
        <v>4016</v>
      </c>
      <c r="C145" s="210" t="s">
        <v>3826</v>
      </c>
      <c r="D145" s="210" t="s">
        <v>3845</v>
      </c>
      <c r="E145" s="210" t="s">
        <v>3846</v>
      </c>
      <c r="F145" s="204">
        <v>42069</v>
      </c>
      <c r="G145" s="210" t="s">
        <v>3829</v>
      </c>
      <c r="H145" s="210" t="s">
        <v>3776</v>
      </c>
      <c r="I145" s="210" t="s">
        <v>3830</v>
      </c>
      <c r="J145" s="210" t="s">
        <v>3831</v>
      </c>
      <c r="K145" s="210"/>
      <c r="L145" s="210"/>
      <c r="M145" s="210" t="s">
        <v>129</v>
      </c>
      <c r="N145" s="210"/>
      <c r="O145" s="210" t="b">
        <v>0</v>
      </c>
      <c r="P145" s="210"/>
      <c r="Q145" s="210" t="b">
        <v>1</v>
      </c>
      <c r="R145" s="210" t="s">
        <v>3832</v>
      </c>
      <c r="S145" s="210" t="s">
        <v>109</v>
      </c>
      <c r="T145" s="210" t="s">
        <v>3771</v>
      </c>
      <c r="U145" s="210" t="s">
        <v>3833</v>
      </c>
      <c r="V145" s="210" t="s">
        <v>3778</v>
      </c>
      <c r="W145" s="210" t="s">
        <v>1091</v>
      </c>
      <c r="X145" s="210" t="str">
        <f>IFERROR(VLOOKUP(AF145,MeasureCost!$C$5:$C$420,1,FALSE),"")</f>
        <v>LFLmpBlst-T8-96in-59w+El-IS-NLO(219w)</v>
      </c>
      <c r="Y145" s="210" t="str">
        <f>IFERROR(VLOOKUP(AE145,MeasureCost!$C$5:$C$420,1,FALSE),"")</f>
        <v>LFLmpBlst-T8-96in-59w+El-IS-NLO(219w)</v>
      </c>
      <c r="Z145" s="210" t="s">
        <v>3847</v>
      </c>
      <c r="AA145" s="210"/>
      <c r="AB145" s="210"/>
      <c r="AC145" s="210"/>
      <c r="AD145" s="210" t="s">
        <v>2238</v>
      </c>
      <c r="AE145" s="210" t="s">
        <v>3682</v>
      </c>
      <c r="AF145" s="210" t="s">
        <v>3682</v>
      </c>
      <c r="AG145" s="210" t="s">
        <v>3775</v>
      </c>
      <c r="AH145" s="210" t="s">
        <v>3848</v>
      </c>
      <c r="AI145" s="210" t="b">
        <v>0</v>
      </c>
      <c r="AJ145" s="210" t="b">
        <v>0</v>
      </c>
      <c r="AK145" s="210" t="s">
        <v>3849</v>
      </c>
      <c r="AL145" s="210" t="s">
        <v>3857</v>
      </c>
      <c r="AM145" s="210" t="s">
        <v>3850</v>
      </c>
      <c r="AN145" s="210"/>
      <c r="AO145" s="210" t="s">
        <v>3838</v>
      </c>
      <c r="AP145" s="204">
        <v>41275</v>
      </c>
      <c r="AQ145" s="210"/>
      <c r="AR145" s="210" t="s">
        <v>3839</v>
      </c>
      <c r="AS145" s="210"/>
      <c r="AT145" s="210"/>
      <c r="AU145" s="210"/>
      <c r="AV145" s="210"/>
      <c r="AW145" s="210" t="s">
        <v>3786</v>
      </c>
      <c r="AX145" s="210"/>
      <c r="AY145" s="210">
        <f>IFERROR(VLOOKUP(X145,MeasureCost!$C$5:$V$420,20,FALSE),"")</f>
        <v>100.32</v>
      </c>
      <c r="AZ145" s="210">
        <f>IFERROR(VLOOKUP(Y145,MeasureCost!$C$5:$V$420,20,FALSE),"")</f>
        <v>100.32</v>
      </c>
      <c r="BA145" s="210"/>
      <c r="BB145" s="212">
        <f t="shared" si="6"/>
        <v>0</v>
      </c>
      <c r="BC145" s="210"/>
      <c r="BD145" s="204" t="str">
        <f t="shared" si="7"/>
        <v>LFLmpBlst-T8-96in-59w+El-IS-NLO(219w)</v>
      </c>
      <c r="BE145" s="210" t="str">
        <f t="shared" si="8"/>
        <v>LFLmpBlst-T8-96in-59w+El-IS-NLO(219w)</v>
      </c>
      <c r="BF145" s="210">
        <f>IFERROR(VLOOKUP(BD145,LF_LmpBlst!$A$8:$V$736,6,FALSE),"")</f>
        <v>4</v>
      </c>
      <c r="BG145" s="210">
        <f>IFERROR(VLOOKUP(BD145,LF_LmpBlst!$A$8:$V$736,7,FALSE),"")</f>
        <v>2</v>
      </c>
      <c r="BH145" s="210"/>
      <c r="BI145" s="210">
        <f>IFERROR(VLOOKUP(BE145,LF_LmpBlst!$A$8:$V$736,6,FALSE),"")</f>
        <v>4</v>
      </c>
      <c r="BJ145" s="210">
        <f>IFERROR(VLOOKUP(BE145,LF_LmpBlst!$A$8:$V$736,7,FALSE),"")</f>
        <v>2</v>
      </c>
    </row>
    <row r="146" spans="1:62" s="114" customFormat="1">
      <c r="A146" s="229">
        <v>4683</v>
      </c>
      <c r="B146" s="210" t="s">
        <v>4017</v>
      </c>
      <c r="C146" s="210" t="s">
        <v>3826</v>
      </c>
      <c r="D146" s="210" t="s">
        <v>3845</v>
      </c>
      <c r="E146" s="210" t="s">
        <v>3846</v>
      </c>
      <c r="F146" s="204">
        <v>42069</v>
      </c>
      <c r="G146" s="210" t="s">
        <v>3829</v>
      </c>
      <c r="H146" s="210" t="s">
        <v>3776</v>
      </c>
      <c r="I146" s="210" t="s">
        <v>3830</v>
      </c>
      <c r="J146" s="210" t="s">
        <v>3831</v>
      </c>
      <c r="K146" s="210"/>
      <c r="L146" s="210"/>
      <c r="M146" s="210" t="s">
        <v>129</v>
      </c>
      <c r="N146" s="210"/>
      <c r="O146" s="210" t="b">
        <v>0</v>
      </c>
      <c r="P146" s="210"/>
      <c r="Q146" s="210" t="b">
        <v>1</v>
      </c>
      <c r="R146" s="210" t="s">
        <v>3832</v>
      </c>
      <c r="S146" s="210" t="s">
        <v>109</v>
      </c>
      <c r="T146" s="210" t="s">
        <v>3771</v>
      </c>
      <c r="U146" s="210" t="s">
        <v>3833</v>
      </c>
      <c r="V146" s="210" t="s">
        <v>3778</v>
      </c>
      <c r="W146" s="210" t="s">
        <v>1091</v>
      </c>
      <c r="X146" s="210" t="str">
        <f>IFERROR(VLOOKUP(AF146,MeasureCost!$C$5:$C$420,1,FALSE),"")</f>
        <v>LFLmpBlst-T8-96in-59w+El-IS-RLO(98w)</v>
      </c>
      <c r="Y146" s="210" t="str">
        <f>IFERROR(VLOOKUP(AE146,MeasureCost!$C$5:$C$420,1,FALSE),"")</f>
        <v>LFLmpBlst-T8-96in-59w+El-IS-NLO(109w)</v>
      </c>
      <c r="Z146" s="210" t="s">
        <v>3847</v>
      </c>
      <c r="AA146" s="210"/>
      <c r="AB146" s="210"/>
      <c r="AC146" s="210"/>
      <c r="AD146" s="210" t="s">
        <v>2230</v>
      </c>
      <c r="AE146" s="210" t="s">
        <v>3676</v>
      </c>
      <c r="AF146" s="210" t="s">
        <v>3704</v>
      </c>
      <c r="AG146" s="210" t="s">
        <v>3775</v>
      </c>
      <c r="AH146" s="210" t="s">
        <v>3848</v>
      </c>
      <c r="AI146" s="210" t="b">
        <v>0</v>
      </c>
      <c r="AJ146" s="210" t="b">
        <v>0</v>
      </c>
      <c r="AK146" s="210" t="s">
        <v>3849</v>
      </c>
      <c r="AL146" s="210" t="s">
        <v>3841</v>
      </c>
      <c r="AM146" s="210" t="s">
        <v>3850</v>
      </c>
      <c r="AN146" s="210"/>
      <c r="AO146" s="210" t="s">
        <v>3838</v>
      </c>
      <c r="AP146" s="204">
        <v>41275</v>
      </c>
      <c r="AQ146" s="210"/>
      <c r="AR146" s="210" t="s">
        <v>3839</v>
      </c>
      <c r="AS146" s="210"/>
      <c r="AT146" s="210"/>
      <c r="AU146" s="210"/>
      <c r="AV146" s="210"/>
      <c r="AW146" s="210" t="s">
        <v>3786</v>
      </c>
      <c r="AX146" s="210"/>
      <c r="AY146" s="210">
        <f>IFERROR(VLOOKUP(X146,MeasureCost!$C$5:$V$420,20,FALSE),"")</f>
        <v>50.16</v>
      </c>
      <c r="AZ146" s="210">
        <f>IFERROR(VLOOKUP(Y146,MeasureCost!$C$5:$V$420,20,FALSE),"")</f>
        <v>50.16</v>
      </c>
      <c r="BA146" s="210"/>
      <c r="BB146" s="212">
        <f t="shared" si="6"/>
        <v>0</v>
      </c>
      <c r="BC146" s="210"/>
      <c r="BD146" s="204" t="str">
        <f t="shared" si="7"/>
        <v>LFLmpBlst-T8-96in-59w+El-IS-RLO(98w)</v>
      </c>
      <c r="BE146" s="210" t="str">
        <f t="shared" si="8"/>
        <v>LFLmpBlst-T8-96in-59w+El-IS-NLO(109w)</v>
      </c>
      <c r="BF146" s="210">
        <f>IFERROR(VLOOKUP(BD146,LF_LmpBlst!$A$8:$V$736,6,FALSE),"")</f>
        <v>2</v>
      </c>
      <c r="BG146" s="210">
        <f>IFERROR(VLOOKUP(BD146,LF_LmpBlst!$A$8:$V$736,7,FALSE),"")</f>
        <v>1</v>
      </c>
      <c r="BH146" s="210"/>
      <c r="BI146" s="210">
        <f>IFERROR(VLOOKUP(BE146,LF_LmpBlst!$A$8:$V$736,6,FALSE),"")</f>
        <v>2</v>
      </c>
      <c r="BJ146" s="210">
        <f>IFERROR(VLOOKUP(BE146,LF_LmpBlst!$A$8:$V$736,7,FALSE),"")</f>
        <v>1</v>
      </c>
    </row>
    <row r="147" spans="1:62" s="114" customFormat="1">
      <c r="A147" s="229">
        <v>4433</v>
      </c>
      <c r="B147" s="210" t="s">
        <v>4018</v>
      </c>
      <c r="C147" s="210" t="s">
        <v>3826</v>
      </c>
      <c r="D147" s="210" t="s">
        <v>3845</v>
      </c>
      <c r="E147" s="210" t="s">
        <v>3846</v>
      </c>
      <c r="F147" s="204">
        <v>42069</v>
      </c>
      <c r="G147" s="210" t="s">
        <v>3829</v>
      </c>
      <c r="H147" s="210" t="s">
        <v>3776</v>
      </c>
      <c r="I147" s="210" t="s">
        <v>3830</v>
      </c>
      <c r="J147" s="210" t="s">
        <v>3831</v>
      </c>
      <c r="K147" s="210"/>
      <c r="L147" s="210"/>
      <c r="M147" s="210" t="s">
        <v>129</v>
      </c>
      <c r="N147" s="210"/>
      <c r="O147" s="210" t="b">
        <v>0</v>
      </c>
      <c r="P147" s="210"/>
      <c r="Q147" s="210" t="b">
        <v>1</v>
      </c>
      <c r="R147" s="210" t="s">
        <v>3832</v>
      </c>
      <c r="S147" s="210" t="s">
        <v>109</v>
      </c>
      <c r="T147" s="210" t="s">
        <v>3771</v>
      </c>
      <c r="U147" s="210" t="s">
        <v>3833</v>
      </c>
      <c r="V147" s="210" t="s">
        <v>3778</v>
      </c>
      <c r="W147" s="210" t="s">
        <v>1091</v>
      </c>
      <c r="X147" s="210" t="str">
        <f>IFERROR(VLOOKUP(AF147,MeasureCost!$C$5:$C$420,1,FALSE),"")</f>
        <v>LFLmpBlst-T5-22in-14w+El-PS-HLO(34w)</v>
      </c>
      <c r="Y147" s="210" t="str">
        <f>IFERROR(VLOOKUP(AE147,MeasureCost!$C$5:$C$420,1,FALSE),"")</f>
        <v/>
      </c>
      <c r="Z147" s="210" t="s">
        <v>3880</v>
      </c>
      <c r="AA147" s="210"/>
      <c r="AB147" s="210"/>
      <c r="AC147" s="210"/>
      <c r="AD147" s="210" t="s">
        <v>1826</v>
      </c>
      <c r="AE147" s="210" t="s">
        <v>1826</v>
      </c>
      <c r="AF147" s="210" t="s">
        <v>2322</v>
      </c>
      <c r="AG147" s="210" t="s">
        <v>3775</v>
      </c>
      <c r="AH147" s="210" t="s">
        <v>3870</v>
      </c>
      <c r="AI147" s="210" t="b">
        <v>0</v>
      </c>
      <c r="AJ147" s="210" t="b">
        <v>0</v>
      </c>
      <c r="AK147" s="210" t="s">
        <v>3849</v>
      </c>
      <c r="AL147" s="210" t="s">
        <v>3779</v>
      </c>
      <c r="AM147" s="210" t="s">
        <v>3850</v>
      </c>
      <c r="AN147" s="210"/>
      <c r="AO147" s="210" t="s">
        <v>3838</v>
      </c>
      <c r="AP147" s="204">
        <v>41275</v>
      </c>
      <c r="AQ147" s="210"/>
      <c r="AR147" s="210" t="s">
        <v>3839</v>
      </c>
      <c r="AS147" s="210"/>
      <c r="AT147" s="210"/>
      <c r="AU147" s="210"/>
      <c r="AV147" s="210"/>
      <c r="AW147" s="210" t="s">
        <v>3786</v>
      </c>
      <c r="AX147" s="210"/>
      <c r="AY147" s="210">
        <f>IFERROR(VLOOKUP(X147,MeasureCost!$C$5:$V$420,20,FALSE),"")</f>
        <v>51.46</v>
      </c>
      <c r="AZ147" s="210" t="str">
        <f>IFERROR(VLOOKUP(Y147,MeasureCost!$C$5:$V$420,20,FALSE),"")</f>
        <v/>
      </c>
      <c r="BA147" s="210"/>
      <c r="BB147" s="212" t="str">
        <f t="shared" si="6"/>
        <v/>
      </c>
      <c r="BC147" s="210"/>
      <c r="BD147" s="204" t="str">
        <f t="shared" si="7"/>
        <v/>
      </c>
      <c r="BE147" s="210" t="str">
        <f t="shared" si="8"/>
        <v/>
      </c>
      <c r="BF147" s="210" t="str">
        <f>IFERROR(VLOOKUP(BD147,LF_LmpBlst!$A$8:$V$736,6,FALSE),"")</f>
        <v/>
      </c>
      <c r="BG147" s="210" t="str">
        <f>IFERROR(VLOOKUP(BD147,LF_LmpBlst!$A$8:$V$736,7,FALSE),"")</f>
        <v/>
      </c>
      <c r="BH147" s="210"/>
      <c r="BI147" s="210" t="str">
        <f>IFERROR(VLOOKUP(BE147,LF_LmpBlst!$A$8:$V$736,6,FALSE),"")</f>
        <v/>
      </c>
      <c r="BJ147" s="210" t="str">
        <f>IFERROR(VLOOKUP(BE147,LF_LmpBlst!$A$8:$V$736,7,FALSE),"")</f>
        <v/>
      </c>
    </row>
    <row r="148" spans="1:62" s="114" customFormat="1">
      <c r="A148" s="229">
        <v>4434</v>
      </c>
      <c r="B148" s="210" t="s">
        <v>4019</v>
      </c>
      <c r="C148" s="210" t="s">
        <v>3826</v>
      </c>
      <c r="D148" s="210" t="s">
        <v>3845</v>
      </c>
      <c r="E148" s="210" t="s">
        <v>3846</v>
      </c>
      <c r="F148" s="204">
        <v>42069</v>
      </c>
      <c r="G148" s="210" t="s">
        <v>3829</v>
      </c>
      <c r="H148" s="210" t="s">
        <v>3776</v>
      </c>
      <c r="I148" s="210" t="s">
        <v>3830</v>
      </c>
      <c r="J148" s="210" t="s">
        <v>3831</v>
      </c>
      <c r="K148" s="210"/>
      <c r="L148" s="210"/>
      <c r="M148" s="210" t="s">
        <v>129</v>
      </c>
      <c r="N148" s="210"/>
      <c r="O148" s="210" t="b">
        <v>0</v>
      </c>
      <c r="P148" s="210"/>
      <c r="Q148" s="210" t="b">
        <v>1</v>
      </c>
      <c r="R148" s="210" t="s">
        <v>3832</v>
      </c>
      <c r="S148" s="210" t="s">
        <v>109</v>
      </c>
      <c r="T148" s="210" t="s">
        <v>3771</v>
      </c>
      <c r="U148" s="210" t="s">
        <v>3833</v>
      </c>
      <c r="V148" s="210" t="s">
        <v>3778</v>
      </c>
      <c r="W148" s="210" t="s">
        <v>1091</v>
      </c>
      <c r="X148" s="210" t="str">
        <f>IFERROR(VLOOKUP(AF148,MeasureCost!$C$5:$C$420,1,FALSE),"")</f>
        <v>LFLmpBlst-T5-22in-14w+El-PS-NLO(17w)</v>
      </c>
      <c r="Y148" s="210" t="str">
        <f>IFERROR(VLOOKUP(AE148,MeasureCost!$C$5:$C$420,1,FALSE),"")</f>
        <v/>
      </c>
      <c r="Z148" s="210" t="s">
        <v>3880</v>
      </c>
      <c r="AA148" s="210"/>
      <c r="AB148" s="210"/>
      <c r="AC148" s="210"/>
      <c r="AD148" s="210" t="s">
        <v>1821</v>
      </c>
      <c r="AE148" s="210" t="s">
        <v>1821</v>
      </c>
      <c r="AF148" s="210" t="s">
        <v>2331</v>
      </c>
      <c r="AG148" s="210" t="s">
        <v>3775</v>
      </c>
      <c r="AH148" s="210" t="s">
        <v>3870</v>
      </c>
      <c r="AI148" s="210" t="b">
        <v>0</v>
      </c>
      <c r="AJ148" s="210" t="b">
        <v>0</v>
      </c>
      <c r="AK148" s="210" t="s">
        <v>3849</v>
      </c>
      <c r="AL148" s="210" t="s">
        <v>3779</v>
      </c>
      <c r="AM148" s="210" t="s">
        <v>3850</v>
      </c>
      <c r="AN148" s="210"/>
      <c r="AO148" s="210" t="s">
        <v>3838</v>
      </c>
      <c r="AP148" s="204">
        <v>41275</v>
      </c>
      <c r="AQ148" s="210"/>
      <c r="AR148" s="210" t="s">
        <v>3839</v>
      </c>
      <c r="AS148" s="210"/>
      <c r="AT148" s="210"/>
      <c r="AU148" s="210"/>
      <c r="AV148" s="210"/>
      <c r="AW148" s="210" t="s">
        <v>3786</v>
      </c>
      <c r="AX148" s="210"/>
      <c r="AY148" s="210">
        <f>IFERROR(VLOOKUP(X148,MeasureCost!$C$5:$V$420,20,FALSE),"")</f>
        <v>40.21</v>
      </c>
      <c r="AZ148" s="210" t="str">
        <f>IFERROR(VLOOKUP(Y148,MeasureCost!$C$5:$V$420,20,FALSE),"")</f>
        <v/>
      </c>
      <c r="BA148" s="210"/>
      <c r="BB148" s="212" t="str">
        <f t="shared" si="6"/>
        <v/>
      </c>
      <c r="BC148" s="210"/>
      <c r="BD148" s="204" t="str">
        <f t="shared" si="7"/>
        <v/>
      </c>
      <c r="BE148" s="210" t="str">
        <f t="shared" si="8"/>
        <v/>
      </c>
      <c r="BF148" s="210" t="str">
        <f>IFERROR(VLOOKUP(BD148,LF_LmpBlst!$A$8:$V$736,6,FALSE),"")</f>
        <v/>
      </c>
      <c r="BG148" s="210" t="str">
        <f>IFERROR(VLOOKUP(BD148,LF_LmpBlst!$A$8:$V$736,7,FALSE),"")</f>
        <v/>
      </c>
      <c r="BH148" s="210"/>
      <c r="BI148" s="210" t="str">
        <f>IFERROR(VLOOKUP(BE148,LF_LmpBlst!$A$8:$V$736,6,FALSE),"")</f>
        <v/>
      </c>
      <c r="BJ148" s="210" t="str">
        <f>IFERROR(VLOOKUP(BE148,LF_LmpBlst!$A$8:$V$736,7,FALSE),"")</f>
        <v/>
      </c>
    </row>
    <row r="149" spans="1:62" s="114" customFormat="1">
      <c r="A149" s="229">
        <v>4448</v>
      </c>
      <c r="B149" s="210" t="s">
        <v>4020</v>
      </c>
      <c r="C149" s="210" t="s">
        <v>3826</v>
      </c>
      <c r="D149" s="210" t="s">
        <v>3845</v>
      </c>
      <c r="E149" s="210" t="s">
        <v>3846</v>
      </c>
      <c r="F149" s="204">
        <v>42069</v>
      </c>
      <c r="G149" s="210" t="s">
        <v>3829</v>
      </c>
      <c r="H149" s="210" t="s">
        <v>3776</v>
      </c>
      <c r="I149" s="210" t="s">
        <v>3830</v>
      </c>
      <c r="J149" s="210" t="s">
        <v>3831</v>
      </c>
      <c r="K149" s="210"/>
      <c r="L149" s="210"/>
      <c r="M149" s="210" t="s">
        <v>129</v>
      </c>
      <c r="N149" s="210"/>
      <c r="O149" s="210" t="b">
        <v>0</v>
      </c>
      <c r="P149" s="210"/>
      <c r="Q149" s="210" t="b">
        <v>1</v>
      </c>
      <c r="R149" s="210" t="s">
        <v>3832</v>
      </c>
      <c r="S149" s="210" t="s">
        <v>109</v>
      </c>
      <c r="T149" s="210" t="s">
        <v>3771</v>
      </c>
      <c r="U149" s="210" t="s">
        <v>3833</v>
      </c>
      <c r="V149" s="210" t="s">
        <v>3778</v>
      </c>
      <c r="W149" s="210" t="s">
        <v>1091</v>
      </c>
      <c r="X149" s="210" t="str">
        <f>IFERROR(VLOOKUP(AF149,MeasureCost!$C$5:$C$420,1,FALSE),"")</f>
        <v>LFLmpBlst-T5-46in-28w+El-RS-NLO(58w)</v>
      </c>
      <c r="Y149" s="210" t="str">
        <f>IFERROR(VLOOKUP(AE149,MeasureCost!$C$5:$C$420,1,FALSE),"")</f>
        <v>LFLmpBlst-T8-48in-32w-3g+El-IS-NLO(83w)</v>
      </c>
      <c r="Z149" s="210" t="s">
        <v>3880</v>
      </c>
      <c r="AA149" s="210"/>
      <c r="AB149" s="210"/>
      <c r="AC149" s="210"/>
      <c r="AD149" s="210" t="s">
        <v>3494</v>
      </c>
      <c r="AE149" s="210" t="s">
        <v>3494</v>
      </c>
      <c r="AF149" s="210" t="s">
        <v>2416</v>
      </c>
      <c r="AG149" s="210" t="s">
        <v>3775</v>
      </c>
      <c r="AH149" s="210" t="s">
        <v>3864</v>
      </c>
      <c r="AI149" s="210" t="b">
        <v>0</v>
      </c>
      <c r="AJ149" s="210" t="b">
        <v>0</v>
      </c>
      <c r="AK149" s="210" t="s">
        <v>3849</v>
      </c>
      <c r="AL149" s="210" t="s">
        <v>3779</v>
      </c>
      <c r="AM149" s="210" t="s">
        <v>3847</v>
      </c>
      <c r="AN149" s="210"/>
      <c r="AO149" s="210" t="s">
        <v>3838</v>
      </c>
      <c r="AP149" s="204">
        <v>41275</v>
      </c>
      <c r="AQ149" s="210"/>
      <c r="AR149" s="210" t="s">
        <v>3839</v>
      </c>
      <c r="AS149" s="210"/>
      <c r="AT149" s="210"/>
      <c r="AU149" s="210"/>
      <c r="AV149" s="210"/>
      <c r="AW149" s="210" t="s">
        <v>3786</v>
      </c>
      <c r="AX149" s="210"/>
      <c r="AY149" s="210">
        <f>IFERROR(VLOOKUP(X149,MeasureCost!$C$5:$V$420,20,FALSE),"")</f>
        <v>42.14</v>
      </c>
      <c r="AZ149" s="210">
        <f>IFERROR(VLOOKUP(Y149,MeasureCost!$C$5:$V$420,20,FALSE),"")</f>
        <v>40.53</v>
      </c>
      <c r="BA149" s="210"/>
      <c r="BB149" s="212">
        <f t="shared" si="6"/>
        <v>1.6099999999999994</v>
      </c>
      <c r="BC149" s="210"/>
      <c r="BD149" s="204" t="str">
        <f t="shared" si="7"/>
        <v>LFLmpBlst-T5-46in-28w+El-RS-NLO(58w)</v>
      </c>
      <c r="BE149" s="210" t="str">
        <f t="shared" si="8"/>
        <v>LFLmpBlst-T8-48in-32w-3g+El-IS-NLO(83w)</v>
      </c>
      <c r="BF149" s="210">
        <f>IFERROR(VLOOKUP(BD149,LF_LmpBlst!$A$8:$V$736,6,FALSE),"")</f>
        <v>2</v>
      </c>
      <c r="BG149" s="210">
        <f>IFERROR(VLOOKUP(BD149,LF_LmpBlst!$A$8:$V$736,7,FALSE),"")</f>
        <v>1</v>
      </c>
      <c r="BH149" s="210"/>
      <c r="BI149" s="210">
        <f>IFERROR(VLOOKUP(BE149,LF_LmpBlst!$A$8:$V$736,6,FALSE),"")</f>
        <v>3</v>
      </c>
      <c r="BJ149" s="210">
        <f>IFERROR(VLOOKUP(BE149,LF_LmpBlst!$A$8:$V$736,7,FALSE),"")</f>
        <v>1</v>
      </c>
    </row>
    <row r="150" spans="1:62" s="114" customFormat="1">
      <c r="A150" s="229">
        <v>4468</v>
      </c>
      <c r="B150" s="210" t="s">
        <v>4021</v>
      </c>
      <c r="C150" s="210" t="s">
        <v>3826</v>
      </c>
      <c r="D150" s="210" t="s">
        <v>3845</v>
      </c>
      <c r="E150" s="210" t="s">
        <v>3846</v>
      </c>
      <c r="F150" s="204">
        <v>42069</v>
      </c>
      <c r="G150" s="210" t="s">
        <v>3829</v>
      </c>
      <c r="H150" s="210" t="s">
        <v>3776</v>
      </c>
      <c r="I150" s="210" t="s">
        <v>3830</v>
      </c>
      <c r="J150" s="210" t="s">
        <v>3831</v>
      </c>
      <c r="K150" s="210"/>
      <c r="L150" s="210"/>
      <c r="M150" s="210" t="s">
        <v>129</v>
      </c>
      <c r="N150" s="210"/>
      <c r="O150" s="210" t="b">
        <v>0</v>
      </c>
      <c r="P150" s="210"/>
      <c r="Q150" s="210" t="b">
        <v>1</v>
      </c>
      <c r="R150" s="210" t="s">
        <v>3832</v>
      </c>
      <c r="S150" s="210" t="s">
        <v>109</v>
      </c>
      <c r="T150" s="210" t="s">
        <v>3771</v>
      </c>
      <c r="U150" s="210" t="s">
        <v>3833</v>
      </c>
      <c r="V150" s="210" t="s">
        <v>3778</v>
      </c>
      <c r="W150" s="210" t="s">
        <v>1091</v>
      </c>
      <c r="X150" s="210" t="str">
        <f>IFERROR(VLOOKUP(AF150,MeasureCost!$C$5:$C$420,1,FALSE),"")</f>
        <v>LFLmpBlst-T5-46in-54w+El-IS-NLO(109w)</v>
      </c>
      <c r="Y150" s="210" t="str">
        <f>IFERROR(VLOOKUP(AE150,MeasureCost!$C$5:$C$420,1,FALSE),"")</f>
        <v>LFLmpBlst-T5-46in-54w+El-PS-NLO(116w)</v>
      </c>
      <c r="Z150" s="210" t="s">
        <v>3880</v>
      </c>
      <c r="AA150" s="210"/>
      <c r="AB150" s="210"/>
      <c r="AC150" s="210"/>
      <c r="AD150" s="210" t="s">
        <v>2464</v>
      </c>
      <c r="AE150" s="210" t="s">
        <v>2502</v>
      </c>
      <c r="AF150" s="210" t="s">
        <v>2462</v>
      </c>
      <c r="AG150" s="210" t="s">
        <v>3775</v>
      </c>
      <c r="AH150" s="210" t="s">
        <v>3864</v>
      </c>
      <c r="AI150" s="210" t="b">
        <v>0</v>
      </c>
      <c r="AJ150" s="210" t="b">
        <v>0</v>
      </c>
      <c r="AK150" s="210" t="s">
        <v>3849</v>
      </c>
      <c r="AL150" s="210" t="s">
        <v>3841</v>
      </c>
      <c r="AM150" s="210" t="s">
        <v>3880</v>
      </c>
      <c r="AN150" s="210"/>
      <c r="AO150" s="210" t="s">
        <v>3838</v>
      </c>
      <c r="AP150" s="204">
        <v>41275</v>
      </c>
      <c r="AQ150" s="210"/>
      <c r="AR150" s="210" t="s">
        <v>3839</v>
      </c>
      <c r="AS150" s="210"/>
      <c r="AT150" s="210"/>
      <c r="AU150" s="210"/>
      <c r="AV150" s="210"/>
      <c r="AW150" s="210" t="s">
        <v>3786</v>
      </c>
      <c r="AX150" s="210"/>
      <c r="AY150" s="210">
        <f>IFERROR(VLOOKUP(X150,MeasureCost!$C$5:$V$420,20,FALSE),"")</f>
        <v>49.55</v>
      </c>
      <c r="AZ150" s="210">
        <f>IFERROR(VLOOKUP(Y150,MeasureCost!$C$5:$V$420,20,FALSE),"")</f>
        <v>66.739999999999995</v>
      </c>
      <c r="BA150" s="210"/>
      <c r="BB150" s="212">
        <f t="shared" si="6"/>
        <v>-17.189999999999998</v>
      </c>
      <c r="BC150" s="210"/>
      <c r="BD150" s="204" t="str">
        <f t="shared" si="7"/>
        <v>LFLmpBlst-T5-46in-54w+El-IS-NLO(109w)</v>
      </c>
      <c r="BE150" s="210" t="str">
        <f t="shared" si="8"/>
        <v>LFLmpBlst-T5-46in-54w+El-PS-NLO(116w)</v>
      </c>
      <c r="BF150" s="210">
        <f>IFERROR(VLOOKUP(BD150,LF_LmpBlst!$A$8:$V$736,6,FALSE),"")</f>
        <v>2</v>
      </c>
      <c r="BG150" s="210">
        <f>IFERROR(VLOOKUP(BD150,LF_LmpBlst!$A$8:$V$736,7,FALSE),"")</f>
        <v>1</v>
      </c>
      <c r="BH150" s="210"/>
      <c r="BI150" s="210">
        <f>IFERROR(VLOOKUP(BE150,LF_LmpBlst!$A$8:$V$736,6,FALSE),"")</f>
        <v>2</v>
      </c>
      <c r="BJ150" s="210">
        <f>IFERROR(VLOOKUP(BE150,LF_LmpBlst!$A$8:$V$736,7,FALSE),"")</f>
        <v>1</v>
      </c>
    </row>
    <row r="151" spans="1:62" s="114" customFormat="1">
      <c r="A151" s="229">
        <v>4444</v>
      </c>
      <c r="B151" s="210" t="s">
        <v>4022</v>
      </c>
      <c r="C151" s="210" t="s">
        <v>3826</v>
      </c>
      <c r="D151" s="210" t="s">
        <v>3845</v>
      </c>
      <c r="E151" s="210" t="s">
        <v>3846</v>
      </c>
      <c r="F151" s="204">
        <v>42069</v>
      </c>
      <c r="G151" s="210" t="s">
        <v>3829</v>
      </c>
      <c r="H151" s="210" t="s">
        <v>3776</v>
      </c>
      <c r="I151" s="210" t="s">
        <v>3830</v>
      </c>
      <c r="J151" s="210" t="s">
        <v>3831</v>
      </c>
      <c r="K151" s="210"/>
      <c r="L151" s="210"/>
      <c r="M151" s="210" t="s">
        <v>129</v>
      </c>
      <c r="N151" s="210"/>
      <c r="O151" s="210" t="b">
        <v>0</v>
      </c>
      <c r="P151" s="210"/>
      <c r="Q151" s="210" t="b">
        <v>1</v>
      </c>
      <c r="R151" s="210" t="s">
        <v>3832</v>
      </c>
      <c r="S151" s="210" t="s">
        <v>109</v>
      </c>
      <c r="T151" s="210" t="s">
        <v>3771</v>
      </c>
      <c r="U151" s="210" t="s">
        <v>3833</v>
      </c>
      <c r="V151" s="210" t="s">
        <v>3778</v>
      </c>
      <c r="W151" s="210" t="s">
        <v>1091</v>
      </c>
      <c r="X151" s="210" t="str">
        <f>IFERROR(VLOOKUP(AF151,MeasureCost!$C$5:$C$420,1,FALSE),"")</f>
        <v>LFLmpBlst-T5-46in-28w+El-PS-HLO(33w)</v>
      </c>
      <c r="Y151" s="210" t="str">
        <f>IFERROR(VLOOKUP(AE151,MeasureCost!$C$5:$C$420,1,FALSE),"")</f>
        <v>LFLmpBlst-T5-46in-28w+El-PS-HLO(33w)</v>
      </c>
      <c r="Z151" s="210" t="s">
        <v>3880</v>
      </c>
      <c r="AA151" s="210"/>
      <c r="AB151" s="210"/>
      <c r="AC151" s="210"/>
      <c r="AD151" s="210" t="s">
        <v>2025</v>
      </c>
      <c r="AE151" s="210" t="s">
        <v>2403</v>
      </c>
      <c r="AF151" s="210" t="s">
        <v>2403</v>
      </c>
      <c r="AG151" s="210" t="s">
        <v>3775</v>
      </c>
      <c r="AH151" s="210" t="s">
        <v>3889</v>
      </c>
      <c r="AI151" s="210" t="b">
        <v>0</v>
      </c>
      <c r="AJ151" s="210" t="b">
        <v>0</v>
      </c>
      <c r="AK151" s="210" t="s">
        <v>3849</v>
      </c>
      <c r="AL151" s="210" t="s">
        <v>3857</v>
      </c>
      <c r="AM151" s="210" t="s">
        <v>3850</v>
      </c>
      <c r="AN151" s="210"/>
      <c r="AO151" s="210" t="s">
        <v>3838</v>
      </c>
      <c r="AP151" s="204">
        <v>41275</v>
      </c>
      <c r="AQ151" s="210"/>
      <c r="AR151" s="210" t="s">
        <v>3839</v>
      </c>
      <c r="AS151" s="210"/>
      <c r="AT151" s="210"/>
      <c r="AU151" s="210"/>
      <c r="AV151" s="210"/>
      <c r="AW151" s="210" t="s">
        <v>3786</v>
      </c>
      <c r="AX151" s="210"/>
      <c r="AY151" s="210">
        <f>IFERROR(VLOOKUP(X151,MeasureCost!$C$5:$V$420,20,FALSE),"")</f>
        <v>44.15</v>
      </c>
      <c r="AZ151" s="210">
        <f>IFERROR(VLOOKUP(Y151,MeasureCost!$C$5:$V$420,20,FALSE),"")</f>
        <v>44.15</v>
      </c>
      <c r="BA151" s="210"/>
      <c r="BB151" s="212">
        <f t="shared" si="6"/>
        <v>0</v>
      </c>
      <c r="BC151" s="210"/>
      <c r="BD151" s="204" t="str">
        <f t="shared" si="7"/>
        <v>LFLmpBlst-T5-46in-28w+El-PS-HLO(33w)</v>
      </c>
      <c r="BE151" s="210" t="str">
        <f t="shared" si="8"/>
        <v>LFLmpBlst-T5-46in-28w+El-PS-HLO(33w)</v>
      </c>
      <c r="BF151" s="210">
        <f>IFERROR(VLOOKUP(BD151,LF_LmpBlst!$A$8:$V$736,6,FALSE),"")</f>
        <v>1</v>
      </c>
      <c r="BG151" s="210">
        <f>IFERROR(VLOOKUP(BD151,LF_LmpBlst!$A$8:$V$736,7,FALSE),"")</f>
        <v>1</v>
      </c>
      <c r="BH151" s="210"/>
      <c r="BI151" s="210">
        <f>IFERROR(VLOOKUP(BE151,LF_LmpBlst!$A$8:$V$736,6,FALSE),"")</f>
        <v>1</v>
      </c>
      <c r="BJ151" s="210">
        <f>IFERROR(VLOOKUP(BE151,LF_LmpBlst!$A$8:$V$736,7,FALSE),"")</f>
        <v>1</v>
      </c>
    </row>
    <row r="152" spans="1:62" s="114" customFormat="1">
      <c r="A152" s="229">
        <v>4470</v>
      </c>
      <c r="B152" s="210" t="s">
        <v>4023</v>
      </c>
      <c r="C152" s="210" t="s">
        <v>3826</v>
      </c>
      <c r="D152" s="210" t="s">
        <v>3845</v>
      </c>
      <c r="E152" s="210" t="s">
        <v>3846</v>
      </c>
      <c r="F152" s="204">
        <v>42069</v>
      </c>
      <c r="G152" s="210" t="s">
        <v>3829</v>
      </c>
      <c r="H152" s="210" t="s">
        <v>3776</v>
      </c>
      <c r="I152" s="210" t="s">
        <v>3830</v>
      </c>
      <c r="J152" s="210" t="s">
        <v>3831</v>
      </c>
      <c r="K152" s="210"/>
      <c r="L152" s="210"/>
      <c r="M152" s="210" t="s">
        <v>129</v>
      </c>
      <c r="N152" s="210"/>
      <c r="O152" s="210" t="b">
        <v>1</v>
      </c>
      <c r="P152" s="210"/>
      <c r="Q152" s="210" t="b">
        <v>1</v>
      </c>
      <c r="R152" s="210" t="s">
        <v>3832</v>
      </c>
      <c r="S152" s="210" t="s">
        <v>109</v>
      </c>
      <c r="T152" s="210" t="s">
        <v>3771</v>
      </c>
      <c r="U152" s="210" t="s">
        <v>3833</v>
      </c>
      <c r="V152" s="210" t="s">
        <v>3778</v>
      </c>
      <c r="W152" s="210" t="s">
        <v>1091</v>
      </c>
      <c r="X152" s="210" t="str">
        <f>IFERROR(VLOOKUP(AF152,MeasureCost!$C$5:$C$420,1,FALSE),"")</f>
        <v>LFLmpBlst-T5-46in-54w+El-PS-HLO(117w)</v>
      </c>
      <c r="Y152" s="210" t="str">
        <f>IFERROR(VLOOKUP(AE152,MeasureCost!$C$5:$C$420,1,FALSE),"")</f>
        <v>LFLmpBlst-T5-46in-54w+El-PS-HLO(117w)</v>
      </c>
      <c r="Z152" s="210" t="s">
        <v>3880</v>
      </c>
      <c r="AA152" s="210"/>
      <c r="AB152" s="210"/>
      <c r="AC152" s="210"/>
      <c r="AD152" s="210" t="s">
        <v>2011</v>
      </c>
      <c r="AE152" s="210" t="s">
        <v>2490</v>
      </c>
      <c r="AF152" s="210" t="s">
        <v>2490</v>
      </c>
      <c r="AG152" s="210" t="s">
        <v>3775</v>
      </c>
      <c r="AH152" s="210"/>
      <c r="AI152" s="210" t="b">
        <v>0</v>
      </c>
      <c r="AJ152" s="210" t="b">
        <v>0</v>
      </c>
      <c r="AK152" s="210" t="s">
        <v>3853</v>
      </c>
      <c r="AL152" s="210" t="s">
        <v>3857</v>
      </c>
      <c r="AM152" s="210" t="s">
        <v>3850</v>
      </c>
      <c r="AN152" s="210" t="s">
        <v>3825</v>
      </c>
      <c r="AO152" s="210" t="s">
        <v>3838</v>
      </c>
      <c r="AP152" s="204">
        <v>41275</v>
      </c>
      <c r="AQ152" s="210"/>
      <c r="AR152" s="210" t="s">
        <v>3839</v>
      </c>
      <c r="AS152" s="210"/>
      <c r="AT152" s="210"/>
      <c r="AU152" s="210"/>
      <c r="AV152" s="210"/>
      <c r="AW152" s="210" t="s">
        <v>3786</v>
      </c>
      <c r="AX152" s="210"/>
      <c r="AY152" s="210">
        <f>IFERROR(VLOOKUP(X152,MeasureCost!$C$5:$V$420,20,FALSE),"")</f>
        <v>66.739999999999995</v>
      </c>
      <c r="AZ152" s="210">
        <f>IFERROR(VLOOKUP(Y152,MeasureCost!$C$5:$V$420,20,FALSE),"")</f>
        <v>66.739999999999995</v>
      </c>
      <c r="BA152" s="210"/>
      <c r="BB152" s="212">
        <f t="shared" si="6"/>
        <v>0</v>
      </c>
      <c r="BC152" s="210"/>
      <c r="BD152" s="204" t="str">
        <f t="shared" si="7"/>
        <v>LFLmpBlst-T5-46in-54w+El-PS-HLO(117w)</v>
      </c>
      <c r="BE152" s="210" t="str">
        <f t="shared" si="8"/>
        <v>LFLmpBlst-T5-46in-54w+El-PS-HLO(117w)</v>
      </c>
      <c r="BF152" s="210">
        <f>IFERROR(VLOOKUP(BD152,LF_LmpBlst!$A$8:$V$736,6,FALSE),"")</f>
        <v>2</v>
      </c>
      <c r="BG152" s="210">
        <f>IFERROR(VLOOKUP(BD152,LF_LmpBlst!$A$8:$V$736,7,FALSE),"")</f>
        <v>1</v>
      </c>
      <c r="BH152" s="210"/>
      <c r="BI152" s="210">
        <f>IFERROR(VLOOKUP(BE152,LF_LmpBlst!$A$8:$V$736,6,FALSE),"")</f>
        <v>2</v>
      </c>
      <c r="BJ152" s="210">
        <f>IFERROR(VLOOKUP(BE152,LF_LmpBlst!$A$8:$V$736,7,FALSE),"")</f>
        <v>1</v>
      </c>
    </row>
    <row r="153" spans="1:62" s="114" customFormat="1">
      <c r="A153" s="229">
        <v>4473</v>
      </c>
      <c r="B153" s="210" t="s">
        <v>4024</v>
      </c>
      <c r="C153" s="210" t="s">
        <v>3826</v>
      </c>
      <c r="D153" s="210" t="s">
        <v>3845</v>
      </c>
      <c r="E153" s="210" t="s">
        <v>3846</v>
      </c>
      <c r="F153" s="204">
        <v>42069</v>
      </c>
      <c r="G153" s="210" t="s">
        <v>3829</v>
      </c>
      <c r="H153" s="210" t="s">
        <v>3776</v>
      </c>
      <c r="I153" s="210" t="s">
        <v>3830</v>
      </c>
      <c r="J153" s="210" t="s">
        <v>3831</v>
      </c>
      <c r="K153" s="210"/>
      <c r="L153" s="210"/>
      <c r="M153" s="210" t="s">
        <v>129</v>
      </c>
      <c r="N153" s="210"/>
      <c r="O153" s="210" t="b">
        <v>0</v>
      </c>
      <c r="P153" s="210"/>
      <c r="Q153" s="210" t="b">
        <v>1</v>
      </c>
      <c r="R153" s="210" t="s">
        <v>3832</v>
      </c>
      <c r="S153" s="210" t="s">
        <v>109</v>
      </c>
      <c r="T153" s="210" t="s">
        <v>3771</v>
      </c>
      <c r="U153" s="210" t="s">
        <v>3833</v>
      </c>
      <c r="V153" s="210" t="s">
        <v>3778</v>
      </c>
      <c r="W153" s="210" t="s">
        <v>1091</v>
      </c>
      <c r="X153" s="210" t="str">
        <f>IFERROR(VLOOKUP(AF153,MeasureCost!$C$5:$C$420,1,FALSE),"")</f>
        <v>LFLmpBlst-T5-46in-54w+El-PS-HLO(62w)</v>
      </c>
      <c r="Y153" s="210" t="str">
        <f>IFERROR(VLOOKUP(AE153,MeasureCost!$C$5:$C$420,1,FALSE),"")</f>
        <v>LFLmpBlst-T5-46in-54w+El-PS-HLO(62w)</v>
      </c>
      <c r="Z153" s="210" t="s">
        <v>3880</v>
      </c>
      <c r="AA153" s="210"/>
      <c r="AB153" s="210"/>
      <c r="AC153" s="210"/>
      <c r="AD153" s="210" t="s">
        <v>2028</v>
      </c>
      <c r="AE153" s="210" t="s">
        <v>2499</v>
      </c>
      <c r="AF153" s="210" t="s">
        <v>2499</v>
      </c>
      <c r="AG153" s="210" t="s">
        <v>3775</v>
      </c>
      <c r="AH153" s="210" t="s">
        <v>3848</v>
      </c>
      <c r="AI153" s="210" t="b">
        <v>0</v>
      </c>
      <c r="AJ153" s="210" t="b">
        <v>0</v>
      </c>
      <c r="AK153" s="210" t="s">
        <v>3849</v>
      </c>
      <c r="AL153" s="210" t="s">
        <v>3857</v>
      </c>
      <c r="AM153" s="210" t="s">
        <v>3850</v>
      </c>
      <c r="AN153" s="210"/>
      <c r="AO153" s="210" t="s">
        <v>3838</v>
      </c>
      <c r="AP153" s="204">
        <v>41275</v>
      </c>
      <c r="AQ153" s="210"/>
      <c r="AR153" s="210" t="s">
        <v>3839</v>
      </c>
      <c r="AS153" s="210"/>
      <c r="AT153" s="210"/>
      <c r="AU153" s="210"/>
      <c r="AV153" s="210"/>
      <c r="AW153" s="210" t="s">
        <v>3786</v>
      </c>
      <c r="AX153" s="210"/>
      <c r="AY153" s="210">
        <f>IFERROR(VLOOKUP(X153,MeasureCost!$C$5:$V$420,20,FALSE),"")</f>
        <v>47.85</v>
      </c>
      <c r="AZ153" s="210">
        <f>IFERROR(VLOOKUP(Y153,MeasureCost!$C$5:$V$420,20,FALSE),"")</f>
        <v>47.85</v>
      </c>
      <c r="BA153" s="210"/>
      <c r="BB153" s="212">
        <f t="shared" si="6"/>
        <v>0</v>
      </c>
      <c r="BC153" s="210"/>
      <c r="BD153" s="204" t="str">
        <f t="shared" si="7"/>
        <v>LFLmpBlst-T5-46in-54w+El-PS-HLO(62w)</v>
      </c>
      <c r="BE153" s="210" t="str">
        <f t="shared" si="8"/>
        <v>LFLmpBlst-T5-46in-54w+El-PS-HLO(62w)</v>
      </c>
      <c r="BF153" s="210">
        <f>IFERROR(VLOOKUP(BD153,LF_LmpBlst!$A$8:$V$736,6,FALSE),"")</f>
        <v>1</v>
      </c>
      <c r="BG153" s="210">
        <f>IFERROR(VLOOKUP(BD153,LF_LmpBlst!$A$8:$V$736,7,FALSE),"")</f>
        <v>1</v>
      </c>
      <c r="BH153" s="210"/>
      <c r="BI153" s="210">
        <f>IFERROR(VLOOKUP(BE153,LF_LmpBlst!$A$8:$V$736,6,FALSE),"")</f>
        <v>1</v>
      </c>
      <c r="BJ153" s="210">
        <f>IFERROR(VLOOKUP(BE153,LF_LmpBlst!$A$8:$V$736,7,FALSE),"")</f>
        <v>1</v>
      </c>
    </row>
    <row r="154" spans="1:62" s="114" customFormat="1">
      <c r="A154" s="229">
        <v>4475</v>
      </c>
      <c r="B154" s="210" t="s">
        <v>4025</v>
      </c>
      <c r="C154" s="210" t="s">
        <v>3826</v>
      </c>
      <c r="D154" s="210" t="s">
        <v>3845</v>
      </c>
      <c r="E154" s="210" t="s">
        <v>3846</v>
      </c>
      <c r="F154" s="204">
        <v>42069</v>
      </c>
      <c r="G154" s="210" t="s">
        <v>3829</v>
      </c>
      <c r="H154" s="210" t="s">
        <v>3776</v>
      </c>
      <c r="I154" s="210" t="s">
        <v>3830</v>
      </c>
      <c r="J154" s="210" t="s">
        <v>3831</v>
      </c>
      <c r="K154" s="210"/>
      <c r="L154" s="210"/>
      <c r="M154" s="210" t="s">
        <v>129</v>
      </c>
      <c r="N154" s="210"/>
      <c r="O154" s="210" t="b">
        <v>0</v>
      </c>
      <c r="P154" s="210"/>
      <c r="Q154" s="210" t="b">
        <v>1</v>
      </c>
      <c r="R154" s="210" t="s">
        <v>3832</v>
      </c>
      <c r="S154" s="210" t="s">
        <v>109</v>
      </c>
      <c r="T154" s="210" t="s">
        <v>3771</v>
      </c>
      <c r="U154" s="210" t="s">
        <v>3833</v>
      </c>
      <c r="V154" s="210" t="s">
        <v>3778</v>
      </c>
      <c r="W154" s="210" t="s">
        <v>1091</v>
      </c>
      <c r="X154" s="210" t="str">
        <f>IFERROR(VLOOKUP(AF154,MeasureCost!$C$5:$C$420,1,FALSE),"")</f>
        <v/>
      </c>
      <c r="Y154" s="210" t="str">
        <f>IFERROR(VLOOKUP(AE154,MeasureCost!$C$5:$C$420,1,FALSE),"")</f>
        <v/>
      </c>
      <c r="Z154" s="210" t="s">
        <v>3847</v>
      </c>
      <c r="AA154" s="210"/>
      <c r="AB154" s="210"/>
      <c r="AC154" s="210"/>
      <c r="AD154" s="210" t="s">
        <v>3719</v>
      </c>
      <c r="AE154" s="210" t="s">
        <v>3723</v>
      </c>
      <c r="AF154" s="210" t="s">
        <v>2536</v>
      </c>
      <c r="AG154" s="210" t="s">
        <v>3775</v>
      </c>
      <c r="AH154" s="210" t="s">
        <v>3848</v>
      </c>
      <c r="AI154" s="210" t="b">
        <v>0</v>
      </c>
      <c r="AJ154" s="210" t="b">
        <v>0</v>
      </c>
      <c r="AK154" s="210" t="s">
        <v>3849</v>
      </c>
      <c r="AL154" s="210" t="s">
        <v>3841</v>
      </c>
      <c r="AM154" s="210" t="s">
        <v>3847</v>
      </c>
      <c r="AN154" s="210"/>
      <c r="AO154" s="210" t="s">
        <v>3838</v>
      </c>
      <c r="AP154" s="204">
        <v>41275</v>
      </c>
      <c r="AQ154" s="210"/>
      <c r="AR154" s="210" t="s">
        <v>3839</v>
      </c>
      <c r="AS154" s="210"/>
      <c r="AT154" s="210"/>
      <c r="AU154" s="210"/>
      <c r="AV154" s="210"/>
      <c r="AW154" s="210" t="s">
        <v>3786</v>
      </c>
      <c r="AX154" s="210"/>
      <c r="AY154" s="210" t="str">
        <f>IFERROR(VLOOKUP(X154,MeasureCost!$C$5:$V$420,20,FALSE),"")</f>
        <v/>
      </c>
      <c r="AZ154" s="210" t="str">
        <f>IFERROR(VLOOKUP(Y154,MeasureCost!$C$5:$V$420,20,FALSE),"")</f>
        <v/>
      </c>
      <c r="BA154" s="210"/>
      <c r="BB154" s="212" t="str">
        <f t="shared" si="6"/>
        <v/>
      </c>
      <c r="BC154" s="210"/>
      <c r="BD154" s="204" t="str">
        <f t="shared" si="7"/>
        <v/>
      </c>
      <c r="BE154" s="210" t="str">
        <f t="shared" si="8"/>
        <v/>
      </c>
      <c r="BF154" s="210" t="str">
        <f>IFERROR(VLOOKUP(BD154,LF_LmpBlst!$A$8:$V$736,6,FALSE),"")</f>
        <v/>
      </c>
      <c r="BG154" s="210" t="str">
        <f>IFERROR(VLOOKUP(BD154,LF_LmpBlst!$A$8:$V$736,7,FALSE),"")</f>
        <v/>
      </c>
      <c r="BH154" s="210"/>
      <c r="BI154" s="210" t="str">
        <f>IFERROR(VLOOKUP(BE154,LF_LmpBlst!$A$8:$V$736,6,FALSE),"")</f>
        <v/>
      </c>
      <c r="BJ154" s="210" t="str">
        <f>IFERROR(VLOOKUP(BE154,LF_LmpBlst!$A$8:$V$736,7,FALSE),"")</f>
        <v/>
      </c>
    </row>
    <row r="155" spans="1:62" s="114" customFormat="1">
      <c r="A155" s="229">
        <v>4476</v>
      </c>
      <c r="B155" s="210" t="s">
        <v>4026</v>
      </c>
      <c r="C155" s="210" t="s">
        <v>3826</v>
      </c>
      <c r="D155" s="210" t="s">
        <v>3845</v>
      </c>
      <c r="E155" s="210" t="s">
        <v>3846</v>
      </c>
      <c r="F155" s="204">
        <v>42069</v>
      </c>
      <c r="G155" s="210" t="s">
        <v>3829</v>
      </c>
      <c r="H155" s="210" t="s">
        <v>3776</v>
      </c>
      <c r="I155" s="210" t="s">
        <v>3830</v>
      </c>
      <c r="J155" s="210" t="s">
        <v>3831</v>
      </c>
      <c r="K155" s="210"/>
      <c r="L155" s="210"/>
      <c r="M155" s="210" t="s">
        <v>129</v>
      </c>
      <c r="N155" s="210"/>
      <c r="O155" s="210" t="b">
        <v>0</v>
      </c>
      <c r="P155" s="210"/>
      <c r="Q155" s="210" t="b">
        <v>1</v>
      </c>
      <c r="R155" s="210" t="s">
        <v>3832</v>
      </c>
      <c r="S155" s="210" t="s">
        <v>109</v>
      </c>
      <c r="T155" s="210" t="s">
        <v>3771</v>
      </c>
      <c r="U155" s="210" t="s">
        <v>3833</v>
      </c>
      <c r="V155" s="210" t="s">
        <v>3778</v>
      </c>
      <c r="W155" s="210" t="s">
        <v>1091</v>
      </c>
      <c r="X155" s="210" t="str">
        <f>IFERROR(VLOOKUP(AF155,MeasureCost!$C$5:$C$420,1,FALSE),"")</f>
        <v/>
      </c>
      <c r="Y155" s="210" t="str">
        <f>IFERROR(VLOOKUP(AE155,MeasureCost!$C$5:$C$420,1,FALSE),"")</f>
        <v/>
      </c>
      <c r="Z155" s="210" t="s">
        <v>3847</v>
      </c>
      <c r="AA155" s="210"/>
      <c r="AB155" s="210"/>
      <c r="AC155" s="210"/>
      <c r="AD155" s="210" t="s">
        <v>3723</v>
      </c>
      <c r="AE155" s="210" t="s">
        <v>3723</v>
      </c>
      <c r="AF155" s="210" t="s">
        <v>2544</v>
      </c>
      <c r="AG155" s="210" t="s">
        <v>3775</v>
      </c>
      <c r="AH155" s="210" t="s">
        <v>3848</v>
      </c>
      <c r="AI155" s="210" t="b">
        <v>0</v>
      </c>
      <c r="AJ155" s="210" t="b">
        <v>0</v>
      </c>
      <c r="AK155" s="210" t="s">
        <v>3849</v>
      </c>
      <c r="AL155" s="210" t="s">
        <v>3779</v>
      </c>
      <c r="AM155" s="210" t="s">
        <v>3847</v>
      </c>
      <c r="AN155" s="210" t="s">
        <v>4027</v>
      </c>
      <c r="AO155" s="210" t="s">
        <v>3838</v>
      </c>
      <c r="AP155" s="204">
        <v>41275</v>
      </c>
      <c r="AQ155" s="210"/>
      <c r="AR155" s="210" t="s">
        <v>3839</v>
      </c>
      <c r="AS155" s="210"/>
      <c r="AT155" s="210"/>
      <c r="AU155" s="210"/>
      <c r="AV155" s="210"/>
      <c r="AW155" s="210" t="s">
        <v>3786</v>
      </c>
      <c r="AX155" s="210"/>
      <c r="AY155" s="210" t="str">
        <f>IFERROR(VLOOKUP(X155,MeasureCost!$C$5:$V$420,20,FALSE),"")</f>
        <v/>
      </c>
      <c r="AZ155" s="210" t="str">
        <f>IFERROR(VLOOKUP(Y155,MeasureCost!$C$5:$V$420,20,FALSE),"")</f>
        <v/>
      </c>
      <c r="BA155" s="210"/>
      <c r="BB155" s="212" t="str">
        <f t="shared" si="6"/>
        <v/>
      </c>
      <c r="BC155" s="210"/>
      <c r="BD155" s="204" t="str">
        <f t="shared" si="7"/>
        <v/>
      </c>
      <c r="BE155" s="210" t="str">
        <f t="shared" si="8"/>
        <v/>
      </c>
      <c r="BF155" s="210" t="str">
        <f>IFERROR(VLOOKUP(BD155,LF_LmpBlst!$A$8:$V$736,6,FALSE),"")</f>
        <v/>
      </c>
      <c r="BG155" s="210" t="str">
        <f>IFERROR(VLOOKUP(BD155,LF_LmpBlst!$A$8:$V$736,7,FALSE),"")</f>
        <v/>
      </c>
      <c r="BH155" s="210"/>
      <c r="BI155" s="210" t="str">
        <f>IFERROR(VLOOKUP(BE155,LF_LmpBlst!$A$8:$V$736,6,FALSE),"")</f>
        <v/>
      </c>
      <c r="BJ155" s="210" t="str">
        <f>IFERROR(VLOOKUP(BE155,LF_LmpBlst!$A$8:$V$736,7,FALSE),"")</f>
        <v/>
      </c>
    </row>
    <row r="156" spans="1:62" s="114" customFormat="1">
      <c r="A156" s="229">
        <v>4483</v>
      </c>
      <c r="B156" s="210" t="s">
        <v>4028</v>
      </c>
      <c r="C156" s="210" t="s">
        <v>3826</v>
      </c>
      <c r="D156" s="210" t="s">
        <v>3845</v>
      </c>
      <c r="E156" s="210" t="s">
        <v>3846</v>
      </c>
      <c r="F156" s="204">
        <v>42069</v>
      </c>
      <c r="G156" s="210" t="s">
        <v>3829</v>
      </c>
      <c r="H156" s="210" t="s">
        <v>3776</v>
      </c>
      <c r="I156" s="210" t="s">
        <v>3830</v>
      </c>
      <c r="J156" s="210" t="s">
        <v>3831</v>
      </c>
      <c r="K156" s="210"/>
      <c r="L156" s="210"/>
      <c r="M156" s="210" t="s">
        <v>129</v>
      </c>
      <c r="N156" s="210"/>
      <c r="O156" s="210" t="b">
        <v>0</v>
      </c>
      <c r="P156" s="210"/>
      <c r="Q156" s="210" t="b">
        <v>1</v>
      </c>
      <c r="R156" s="210" t="s">
        <v>3832</v>
      </c>
      <c r="S156" s="210" t="s">
        <v>109</v>
      </c>
      <c r="T156" s="210" t="s">
        <v>3771</v>
      </c>
      <c r="U156" s="210" t="s">
        <v>3833</v>
      </c>
      <c r="V156" s="210" t="s">
        <v>3778</v>
      </c>
      <c r="W156" s="210" t="s">
        <v>1091</v>
      </c>
      <c r="X156" s="210" t="str">
        <f>IFERROR(VLOOKUP(AF156,MeasureCost!$C$5:$C$420,1,FALSE),"")</f>
        <v/>
      </c>
      <c r="Y156" s="210" t="str">
        <f>IFERROR(VLOOKUP(AE156,MeasureCost!$C$5:$C$420,1,FALSE),"")</f>
        <v/>
      </c>
      <c r="Z156" s="210" t="s">
        <v>3847</v>
      </c>
      <c r="AA156" s="210"/>
      <c r="AB156" s="210"/>
      <c r="AC156" s="210"/>
      <c r="AD156" s="210" t="s">
        <v>1814</v>
      </c>
      <c r="AE156" s="210" t="s">
        <v>1814</v>
      </c>
      <c r="AF156" s="210" t="s">
        <v>2556</v>
      </c>
      <c r="AG156" s="210" t="s">
        <v>3775</v>
      </c>
      <c r="AH156" s="210" t="s">
        <v>3848</v>
      </c>
      <c r="AI156" s="210" t="b">
        <v>0</v>
      </c>
      <c r="AJ156" s="210" t="b">
        <v>0</v>
      </c>
      <c r="AK156" s="210" t="s">
        <v>3849</v>
      </c>
      <c r="AL156" s="210" t="s">
        <v>3779</v>
      </c>
      <c r="AM156" s="210" t="s">
        <v>3850</v>
      </c>
      <c r="AN156" s="210"/>
      <c r="AO156" s="210" t="s">
        <v>3838</v>
      </c>
      <c r="AP156" s="204">
        <v>41275</v>
      </c>
      <c r="AQ156" s="210"/>
      <c r="AR156" s="210" t="s">
        <v>3839</v>
      </c>
      <c r="AS156" s="210"/>
      <c r="AT156" s="210"/>
      <c r="AU156" s="210"/>
      <c r="AV156" s="210"/>
      <c r="AW156" s="210" t="s">
        <v>3786</v>
      </c>
      <c r="AX156" s="210"/>
      <c r="AY156" s="210" t="str">
        <f>IFERROR(VLOOKUP(X156,MeasureCost!$C$5:$V$420,20,FALSE),"")</f>
        <v/>
      </c>
      <c r="AZ156" s="210" t="str">
        <f>IFERROR(VLOOKUP(Y156,MeasureCost!$C$5:$V$420,20,FALSE),"")</f>
        <v/>
      </c>
      <c r="BA156" s="210"/>
      <c r="BB156" s="212" t="str">
        <f t="shared" si="6"/>
        <v/>
      </c>
      <c r="BC156" s="210"/>
      <c r="BD156" s="204" t="str">
        <f t="shared" si="7"/>
        <v/>
      </c>
      <c r="BE156" s="210" t="str">
        <f t="shared" si="8"/>
        <v/>
      </c>
      <c r="BF156" s="210" t="str">
        <f>IFERROR(VLOOKUP(BD156,LF_LmpBlst!$A$8:$V$736,6,FALSE),"")</f>
        <v/>
      </c>
      <c r="BG156" s="210" t="str">
        <f>IFERROR(VLOOKUP(BD156,LF_LmpBlst!$A$8:$V$736,7,FALSE),"")</f>
        <v/>
      </c>
      <c r="BH156" s="210"/>
      <c r="BI156" s="210" t="str">
        <f>IFERROR(VLOOKUP(BE156,LF_LmpBlst!$A$8:$V$736,6,FALSE),"")</f>
        <v/>
      </c>
      <c r="BJ156" s="210" t="str">
        <f>IFERROR(VLOOKUP(BE156,LF_LmpBlst!$A$8:$V$736,7,FALSE),"")</f>
        <v/>
      </c>
    </row>
    <row r="157" spans="1:62" s="114" customFormat="1">
      <c r="A157" s="229">
        <v>4485</v>
      </c>
      <c r="B157" s="210" t="s">
        <v>4029</v>
      </c>
      <c r="C157" s="210" t="s">
        <v>3826</v>
      </c>
      <c r="D157" s="210" t="s">
        <v>3845</v>
      </c>
      <c r="E157" s="210" t="s">
        <v>3846</v>
      </c>
      <c r="F157" s="204">
        <v>42069</v>
      </c>
      <c r="G157" s="210" t="s">
        <v>3829</v>
      </c>
      <c r="H157" s="210" t="s">
        <v>3776</v>
      </c>
      <c r="I157" s="210" t="s">
        <v>3830</v>
      </c>
      <c r="J157" s="210" t="s">
        <v>3831</v>
      </c>
      <c r="K157" s="210"/>
      <c r="L157" s="210"/>
      <c r="M157" s="210" t="s">
        <v>129</v>
      </c>
      <c r="N157" s="210"/>
      <c r="O157" s="210" t="b">
        <v>0</v>
      </c>
      <c r="P157" s="210"/>
      <c r="Q157" s="210" t="b">
        <v>1</v>
      </c>
      <c r="R157" s="210" t="s">
        <v>3832</v>
      </c>
      <c r="S157" s="210" t="s">
        <v>109</v>
      </c>
      <c r="T157" s="210" t="s">
        <v>3771</v>
      </c>
      <c r="U157" s="210" t="s">
        <v>3833</v>
      </c>
      <c r="V157" s="210" t="s">
        <v>3778</v>
      </c>
      <c r="W157" s="210" t="s">
        <v>1091</v>
      </c>
      <c r="X157" s="210" t="str">
        <f>IFERROR(VLOOKUP(AF157,MeasureCost!$C$5:$C$420,1,FALSE),"")</f>
        <v/>
      </c>
      <c r="Y157" s="210" t="str">
        <f>IFERROR(VLOOKUP(AE157,MeasureCost!$C$5:$C$420,1,FALSE),"")</f>
        <v/>
      </c>
      <c r="Z157" s="210" t="s">
        <v>3847</v>
      </c>
      <c r="AA157" s="210"/>
      <c r="AB157" s="210"/>
      <c r="AC157" s="210"/>
      <c r="AD157" s="210" t="s">
        <v>1814</v>
      </c>
      <c r="AE157" s="210" t="s">
        <v>1814</v>
      </c>
      <c r="AF157" s="210" t="s">
        <v>2562</v>
      </c>
      <c r="AG157" s="210" t="s">
        <v>3775</v>
      </c>
      <c r="AH157" s="210" t="s">
        <v>3864</v>
      </c>
      <c r="AI157" s="210" t="b">
        <v>0</v>
      </c>
      <c r="AJ157" s="210" t="b">
        <v>0</v>
      </c>
      <c r="AK157" s="210" t="s">
        <v>3849</v>
      </c>
      <c r="AL157" s="210" t="s">
        <v>3779</v>
      </c>
      <c r="AM157" s="210" t="s">
        <v>3850</v>
      </c>
      <c r="AN157" s="210"/>
      <c r="AO157" s="210" t="s">
        <v>3838</v>
      </c>
      <c r="AP157" s="204">
        <v>41275</v>
      </c>
      <c r="AQ157" s="210"/>
      <c r="AR157" s="210" t="s">
        <v>3839</v>
      </c>
      <c r="AS157" s="210"/>
      <c r="AT157" s="210"/>
      <c r="AU157" s="210"/>
      <c r="AV157" s="210"/>
      <c r="AW157" s="210" t="s">
        <v>3786</v>
      </c>
      <c r="AX157" s="210"/>
      <c r="AY157" s="210" t="str">
        <f>IFERROR(VLOOKUP(X157,MeasureCost!$C$5:$V$420,20,FALSE),"")</f>
        <v/>
      </c>
      <c r="AZ157" s="210" t="str">
        <f>IFERROR(VLOOKUP(Y157,MeasureCost!$C$5:$V$420,20,FALSE),"")</f>
        <v/>
      </c>
      <c r="BA157" s="210"/>
      <c r="BB157" s="212" t="str">
        <f t="shared" si="6"/>
        <v/>
      </c>
      <c r="BC157" s="210"/>
      <c r="BD157" s="204" t="str">
        <f t="shared" si="7"/>
        <v/>
      </c>
      <c r="BE157" s="210" t="str">
        <f t="shared" si="8"/>
        <v/>
      </c>
      <c r="BF157" s="210" t="str">
        <f>IFERROR(VLOOKUP(BD157,LF_LmpBlst!$A$8:$V$736,6,FALSE),"")</f>
        <v/>
      </c>
      <c r="BG157" s="210" t="str">
        <f>IFERROR(VLOOKUP(BD157,LF_LmpBlst!$A$8:$V$736,7,FALSE),"")</f>
        <v/>
      </c>
      <c r="BH157" s="210"/>
      <c r="BI157" s="210" t="str">
        <f>IFERROR(VLOOKUP(BE157,LF_LmpBlst!$A$8:$V$736,6,FALSE),"")</f>
        <v/>
      </c>
      <c r="BJ157" s="210" t="str">
        <f>IFERROR(VLOOKUP(BE157,LF_LmpBlst!$A$8:$V$736,7,FALSE),"")</f>
        <v/>
      </c>
    </row>
    <row r="158" spans="1:62" s="114" customFormat="1">
      <c r="A158" s="229">
        <v>4491</v>
      </c>
      <c r="B158" s="210" t="s">
        <v>4030</v>
      </c>
      <c r="C158" s="210" t="s">
        <v>3826</v>
      </c>
      <c r="D158" s="210" t="s">
        <v>3845</v>
      </c>
      <c r="E158" s="210" t="s">
        <v>3846</v>
      </c>
      <c r="F158" s="204">
        <v>42069</v>
      </c>
      <c r="G158" s="210" t="s">
        <v>3829</v>
      </c>
      <c r="H158" s="210" t="s">
        <v>3776</v>
      </c>
      <c r="I158" s="210" t="s">
        <v>3830</v>
      </c>
      <c r="J158" s="210" t="s">
        <v>3831</v>
      </c>
      <c r="K158" s="210"/>
      <c r="L158" s="210"/>
      <c r="M158" s="210" t="s">
        <v>129</v>
      </c>
      <c r="N158" s="210"/>
      <c r="O158" s="210" t="b">
        <v>0</v>
      </c>
      <c r="P158" s="210"/>
      <c r="Q158" s="210" t="b">
        <v>1</v>
      </c>
      <c r="R158" s="210" t="s">
        <v>3832</v>
      </c>
      <c r="S158" s="210" t="s">
        <v>109</v>
      </c>
      <c r="T158" s="210" t="s">
        <v>3771</v>
      </c>
      <c r="U158" s="210" t="s">
        <v>3833</v>
      </c>
      <c r="V158" s="210" t="s">
        <v>3778</v>
      </c>
      <c r="W158" s="210" t="s">
        <v>1091</v>
      </c>
      <c r="X158" s="210" t="str">
        <f>IFERROR(VLOOKUP(AF158,MeasureCost!$C$5:$C$420,1,FALSE),"")</f>
        <v/>
      </c>
      <c r="Y158" s="210" t="str">
        <f>IFERROR(VLOOKUP(AE158,MeasureCost!$C$5:$C$420,1,FALSE),"")</f>
        <v/>
      </c>
      <c r="Z158" s="210" t="s">
        <v>3847</v>
      </c>
      <c r="AA158" s="210"/>
      <c r="AB158" s="210"/>
      <c r="AC158" s="210"/>
      <c r="AD158" s="210" t="s">
        <v>3723</v>
      </c>
      <c r="AE158" s="210" t="s">
        <v>3723</v>
      </c>
      <c r="AF158" s="210" t="s">
        <v>2596</v>
      </c>
      <c r="AG158" s="210" t="s">
        <v>3775</v>
      </c>
      <c r="AH158" s="210" t="s">
        <v>3848</v>
      </c>
      <c r="AI158" s="210" t="b">
        <v>0</v>
      </c>
      <c r="AJ158" s="210" t="b">
        <v>0</v>
      </c>
      <c r="AK158" s="210" t="s">
        <v>3849</v>
      </c>
      <c r="AL158" s="210" t="s">
        <v>3779</v>
      </c>
      <c r="AM158" s="210" t="s">
        <v>3847</v>
      </c>
      <c r="AN158" s="210"/>
      <c r="AO158" s="210" t="s">
        <v>3838</v>
      </c>
      <c r="AP158" s="204">
        <v>41275</v>
      </c>
      <c r="AQ158" s="210"/>
      <c r="AR158" s="210" t="s">
        <v>3839</v>
      </c>
      <c r="AS158" s="210"/>
      <c r="AT158" s="210"/>
      <c r="AU158" s="210"/>
      <c r="AV158" s="210"/>
      <c r="AW158" s="210" t="s">
        <v>3786</v>
      </c>
      <c r="AX158" s="210"/>
      <c r="AY158" s="210" t="str">
        <f>IFERROR(VLOOKUP(X158,MeasureCost!$C$5:$V$420,20,FALSE),"")</f>
        <v/>
      </c>
      <c r="AZ158" s="210" t="str">
        <f>IFERROR(VLOOKUP(Y158,MeasureCost!$C$5:$V$420,20,FALSE),"")</f>
        <v/>
      </c>
      <c r="BA158" s="210"/>
      <c r="BB158" s="212" t="str">
        <f t="shared" si="6"/>
        <v/>
      </c>
      <c r="BC158" s="210"/>
      <c r="BD158" s="204" t="str">
        <f t="shared" si="7"/>
        <v/>
      </c>
      <c r="BE158" s="210" t="str">
        <f t="shared" si="8"/>
        <v/>
      </c>
      <c r="BF158" s="210" t="str">
        <f>IFERROR(VLOOKUP(BD158,LF_LmpBlst!$A$8:$V$736,6,FALSE),"")</f>
        <v/>
      </c>
      <c r="BG158" s="210" t="str">
        <f>IFERROR(VLOOKUP(BD158,LF_LmpBlst!$A$8:$V$736,7,FALSE),"")</f>
        <v/>
      </c>
      <c r="BH158" s="210"/>
      <c r="BI158" s="210" t="str">
        <f>IFERROR(VLOOKUP(BE158,LF_LmpBlst!$A$8:$V$736,6,FALSE),"")</f>
        <v/>
      </c>
      <c r="BJ158" s="210" t="str">
        <f>IFERROR(VLOOKUP(BE158,LF_LmpBlst!$A$8:$V$736,7,FALSE),"")</f>
        <v/>
      </c>
    </row>
    <row r="159" spans="1:62" s="114" customFormat="1">
      <c r="A159" s="229">
        <v>4531</v>
      </c>
      <c r="B159" s="210" t="s">
        <v>4031</v>
      </c>
      <c r="C159" s="210" t="s">
        <v>3826</v>
      </c>
      <c r="D159" s="210" t="s">
        <v>3845</v>
      </c>
      <c r="E159" s="210" t="s">
        <v>3846</v>
      </c>
      <c r="F159" s="204">
        <v>42069</v>
      </c>
      <c r="G159" s="210" t="s">
        <v>3829</v>
      </c>
      <c r="H159" s="210" t="s">
        <v>3776</v>
      </c>
      <c r="I159" s="210" t="s">
        <v>3830</v>
      </c>
      <c r="J159" s="210" t="s">
        <v>3831</v>
      </c>
      <c r="K159" s="210"/>
      <c r="L159" s="210"/>
      <c r="M159" s="210" t="s">
        <v>129</v>
      </c>
      <c r="N159" s="210"/>
      <c r="O159" s="210" t="b">
        <v>0</v>
      </c>
      <c r="P159" s="210"/>
      <c r="Q159" s="210" t="b">
        <v>1</v>
      </c>
      <c r="R159" s="210" t="s">
        <v>3832</v>
      </c>
      <c r="S159" s="210" t="s">
        <v>109</v>
      </c>
      <c r="T159" s="210" t="s">
        <v>3771</v>
      </c>
      <c r="U159" s="210" t="s">
        <v>3833</v>
      </c>
      <c r="V159" s="210" t="s">
        <v>3778</v>
      </c>
      <c r="W159" s="210" t="s">
        <v>1091</v>
      </c>
      <c r="X159" s="210" t="str">
        <f>IFERROR(VLOOKUP(AF159,MeasureCost!$C$5:$C$420,1,FALSE),"")</f>
        <v>LFLmpBlst-T8-48in-28w+El-IS-HLO(67w)</v>
      </c>
      <c r="Y159" s="210" t="str">
        <f>IFERROR(VLOOKUP(AE159,MeasureCost!$C$5:$C$420,1,FALSE),"")</f>
        <v>LFLmpBlst-T8-48in-32w-2g+El-IS-NLO(89w)</v>
      </c>
      <c r="Z159" s="210" t="s">
        <v>3847</v>
      </c>
      <c r="AA159" s="210"/>
      <c r="AB159" s="210"/>
      <c r="AC159" s="210"/>
      <c r="AD159" s="210" t="s">
        <v>3292</v>
      </c>
      <c r="AE159" s="210" t="s">
        <v>3292</v>
      </c>
      <c r="AF159" s="210" t="s">
        <v>2863</v>
      </c>
      <c r="AG159" s="210" t="s">
        <v>3775</v>
      </c>
      <c r="AH159" s="210" t="s">
        <v>3864</v>
      </c>
      <c r="AI159" s="210" t="b">
        <v>0</v>
      </c>
      <c r="AJ159" s="210" t="b">
        <v>0</v>
      </c>
      <c r="AK159" s="210" t="s">
        <v>3849</v>
      </c>
      <c r="AL159" s="210" t="s">
        <v>3779</v>
      </c>
      <c r="AM159" s="210" t="s">
        <v>3847</v>
      </c>
      <c r="AN159" s="210"/>
      <c r="AO159" s="210" t="s">
        <v>3838</v>
      </c>
      <c r="AP159" s="204">
        <v>41275</v>
      </c>
      <c r="AQ159" s="210"/>
      <c r="AR159" s="210" t="s">
        <v>3839</v>
      </c>
      <c r="AS159" s="210"/>
      <c r="AT159" s="210"/>
      <c r="AU159" s="210"/>
      <c r="AV159" s="210"/>
      <c r="AW159" s="210" t="s">
        <v>3786</v>
      </c>
      <c r="AX159" s="210"/>
      <c r="AY159" s="210">
        <f>IFERROR(VLOOKUP(X159,MeasureCost!$C$5:$V$420,20,FALSE),"")</f>
        <v>33.54</v>
      </c>
      <c r="AZ159" s="210">
        <f>IFERROR(VLOOKUP(Y159,MeasureCost!$C$5:$V$420,20,FALSE),"")</f>
        <v>38.25</v>
      </c>
      <c r="BA159" s="210"/>
      <c r="BB159" s="212">
        <f t="shared" si="6"/>
        <v>-4.7100000000000009</v>
      </c>
      <c r="BC159" s="210"/>
      <c r="BD159" s="204" t="str">
        <f t="shared" si="7"/>
        <v>LFLmpBlst-T8-48in-28w+El-IS-HLO(67w)</v>
      </c>
      <c r="BE159" s="210" t="str">
        <f t="shared" si="8"/>
        <v>LFLmpBlst-T8-48in-32w-2g+El-IS-NLO(89w)</v>
      </c>
      <c r="BF159" s="210">
        <f>IFERROR(VLOOKUP(BD159,LF_LmpBlst!$A$8:$V$736,6,FALSE),"")</f>
        <v>2</v>
      </c>
      <c r="BG159" s="210">
        <f>IFERROR(VLOOKUP(BD159,LF_LmpBlst!$A$8:$V$736,7,FALSE),"")</f>
        <v>1</v>
      </c>
      <c r="BH159" s="210"/>
      <c r="BI159" s="210">
        <f>IFERROR(VLOOKUP(BE159,LF_LmpBlst!$A$8:$V$736,6,FALSE),"")</f>
        <v>3</v>
      </c>
      <c r="BJ159" s="210">
        <f>IFERROR(VLOOKUP(BE159,LF_LmpBlst!$A$8:$V$736,7,FALSE),"")</f>
        <v>1</v>
      </c>
    </row>
    <row r="160" spans="1:62" s="114" customFormat="1">
      <c r="A160" s="229">
        <v>4552</v>
      </c>
      <c r="B160" s="210" t="s">
        <v>4032</v>
      </c>
      <c r="C160" s="210" t="s">
        <v>3826</v>
      </c>
      <c r="D160" s="210" t="s">
        <v>3845</v>
      </c>
      <c r="E160" s="210" t="s">
        <v>3846</v>
      </c>
      <c r="F160" s="204">
        <v>42069</v>
      </c>
      <c r="G160" s="210" t="s">
        <v>3829</v>
      </c>
      <c r="H160" s="210" t="s">
        <v>3776</v>
      </c>
      <c r="I160" s="210" t="s">
        <v>3830</v>
      </c>
      <c r="J160" s="210" t="s">
        <v>3831</v>
      </c>
      <c r="K160" s="210"/>
      <c r="L160" s="210"/>
      <c r="M160" s="210" t="s">
        <v>129</v>
      </c>
      <c r="N160" s="210"/>
      <c r="O160" s="210" t="b">
        <v>0</v>
      </c>
      <c r="P160" s="210"/>
      <c r="Q160" s="210" t="b">
        <v>1</v>
      </c>
      <c r="R160" s="210" t="s">
        <v>3832</v>
      </c>
      <c r="S160" s="210" t="s">
        <v>109</v>
      </c>
      <c r="T160" s="210" t="s">
        <v>3771</v>
      </c>
      <c r="U160" s="210" t="s">
        <v>3833</v>
      </c>
      <c r="V160" s="210" t="s">
        <v>3778</v>
      </c>
      <c r="W160" s="210" t="s">
        <v>1091</v>
      </c>
      <c r="X160" s="210" t="str">
        <f>IFERROR(VLOOKUP(AF160,MeasureCost!$C$5:$C$420,1,FALSE),"")</f>
        <v>LFLmpBlst-T8-48in-28w+El-IS-NLO(75w)</v>
      </c>
      <c r="Y160" s="210" t="str">
        <f>IFERROR(VLOOKUP(AE160,MeasureCost!$C$5:$C$420,1,FALSE),"")</f>
        <v>LFLmpBlst-T8-48in-32w-2g+El-IS-NLO(89w)</v>
      </c>
      <c r="Z160" s="210" t="s">
        <v>3847</v>
      </c>
      <c r="AA160" s="210"/>
      <c r="AB160" s="210"/>
      <c r="AC160" s="210"/>
      <c r="AD160" s="210" t="s">
        <v>3292</v>
      </c>
      <c r="AE160" s="210" t="s">
        <v>3292</v>
      </c>
      <c r="AF160" s="210" t="s">
        <v>2881</v>
      </c>
      <c r="AG160" s="210" t="s">
        <v>3775</v>
      </c>
      <c r="AH160" s="210" t="s">
        <v>3955</v>
      </c>
      <c r="AI160" s="210" t="b">
        <v>0</v>
      </c>
      <c r="AJ160" s="210" t="b">
        <v>0</v>
      </c>
      <c r="AK160" s="210" t="s">
        <v>3849</v>
      </c>
      <c r="AL160" s="210" t="s">
        <v>3779</v>
      </c>
      <c r="AM160" s="210" t="s">
        <v>3847</v>
      </c>
      <c r="AN160" s="210"/>
      <c r="AO160" s="210" t="s">
        <v>3838</v>
      </c>
      <c r="AP160" s="204">
        <v>41275</v>
      </c>
      <c r="AQ160" s="210"/>
      <c r="AR160" s="210" t="s">
        <v>3839</v>
      </c>
      <c r="AS160" s="210"/>
      <c r="AT160" s="210"/>
      <c r="AU160" s="210"/>
      <c r="AV160" s="210"/>
      <c r="AW160" s="210" t="s">
        <v>3786</v>
      </c>
      <c r="AX160" s="210"/>
      <c r="AY160" s="210">
        <f>IFERROR(VLOOKUP(X160,MeasureCost!$C$5:$V$420,20,FALSE),"")</f>
        <v>44.41</v>
      </c>
      <c r="AZ160" s="210">
        <f>IFERROR(VLOOKUP(Y160,MeasureCost!$C$5:$V$420,20,FALSE),"")</f>
        <v>38.25</v>
      </c>
      <c r="BA160" s="210"/>
      <c r="BB160" s="212">
        <f t="shared" si="6"/>
        <v>6.1599999999999966</v>
      </c>
      <c r="BC160" s="210"/>
      <c r="BD160" s="204" t="str">
        <f t="shared" si="7"/>
        <v>LFLmpBlst-T8-48in-28w+El-IS-NLO(75w)</v>
      </c>
      <c r="BE160" s="210" t="str">
        <f t="shared" si="8"/>
        <v>LFLmpBlst-T8-48in-32w-2g+El-IS-NLO(89w)</v>
      </c>
      <c r="BF160" s="210">
        <f>IFERROR(VLOOKUP(BD160,LF_LmpBlst!$A$8:$V$736,6,FALSE),"")</f>
        <v>3</v>
      </c>
      <c r="BG160" s="210">
        <f>IFERROR(VLOOKUP(BD160,LF_LmpBlst!$A$8:$V$736,7,FALSE),"")</f>
        <v>1</v>
      </c>
      <c r="BH160" s="210"/>
      <c r="BI160" s="210">
        <f>IFERROR(VLOOKUP(BE160,LF_LmpBlst!$A$8:$V$736,6,FALSE),"")</f>
        <v>3</v>
      </c>
      <c r="BJ160" s="210">
        <f>IFERROR(VLOOKUP(BE160,LF_LmpBlst!$A$8:$V$736,7,FALSE),"")</f>
        <v>1</v>
      </c>
    </row>
    <row r="161" spans="1:62" s="114" customFormat="1">
      <c r="A161" s="229">
        <v>4529</v>
      </c>
      <c r="B161" s="210" t="s">
        <v>4033</v>
      </c>
      <c r="C161" s="210" t="s">
        <v>3826</v>
      </c>
      <c r="D161" s="210" t="s">
        <v>3845</v>
      </c>
      <c r="E161" s="210" t="s">
        <v>3846</v>
      </c>
      <c r="F161" s="204">
        <v>42069</v>
      </c>
      <c r="G161" s="210" t="s">
        <v>3829</v>
      </c>
      <c r="H161" s="210" t="s">
        <v>3776</v>
      </c>
      <c r="I161" s="210" t="s">
        <v>3830</v>
      </c>
      <c r="J161" s="210" t="s">
        <v>3831</v>
      </c>
      <c r="K161" s="210"/>
      <c r="L161" s="210"/>
      <c r="M161" s="210" t="s">
        <v>129</v>
      </c>
      <c r="N161" s="210"/>
      <c r="O161" s="210" t="b">
        <v>1</v>
      </c>
      <c r="P161" s="210"/>
      <c r="Q161" s="210" t="b">
        <v>1</v>
      </c>
      <c r="R161" s="210" t="s">
        <v>3832</v>
      </c>
      <c r="S161" s="210" t="s">
        <v>109</v>
      </c>
      <c r="T161" s="210" t="s">
        <v>3771</v>
      </c>
      <c r="U161" s="210" t="s">
        <v>3833</v>
      </c>
      <c r="V161" s="210" t="s">
        <v>3778</v>
      </c>
      <c r="W161" s="210" t="s">
        <v>1091</v>
      </c>
      <c r="X161" s="210" t="str">
        <f>IFERROR(VLOOKUP(AF161,MeasureCost!$C$5:$C$420,1,FALSE),"")</f>
        <v>LFLmpBlst-T8-48in-25w+El-IS-RLO-1(76w)</v>
      </c>
      <c r="Y161" s="210" t="str">
        <f>IFERROR(VLOOKUP(AE161,MeasureCost!$C$5:$C$420,1,FALSE),"")</f>
        <v>LFLmpBlst-T8-48in-32w-2g+El-IS-NLO(112w)</v>
      </c>
      <c r="Z161" s="210" t="s">
        <v>3847</v>
      </c>
      <c r="AA161" s="210"/>
      <c r="AB161" s="210"/>
      <c r="AC161" s="210"/>
      <c r="AD161" s="210" t="s">
        <v>3046</v>
      </c>
      <c r="AE161" s="210" t="s">
        <v>3264</v>
      </c>
      <c r="AF161" s="210" t="s">
        <v>2798</v>
      </c>
      <c r="AG161" s="210" t="s">
        <v>3775</v>
      </c>
      <c r="AH161" s="210"/>
      <c r="AI161" s="210" t="b">
        <v>0</v>
      </c>
      <c r="AJ161" s="210" t="b">
        <v>0</v>
      </c>
      <c r="AK161" s="210" t="s">
        <v>3853</v>
      </c>
      <c r="AL161" s="210" t="s">
        <v>3841</v>
      </c>
      <c r="AM161" s="210" t="s">
        <v>3847</v>
      </c>
      <c r="AN161" s="210"/>
      <c r="AO161" s="210" t="s">
        <v>3838</v>
      </c>
      <c r="AP161" s="204">
        <v>41275</v>
      </c>
      <c r="AQ161" s="210"/>
      <c r="AR161" s="210" t="s">
        <v>3839</v>
      </c>
      <c r="AS161" s="210"/>
      <c r="AT161" s="210"/>
      <c r="AU161" s="210"/>
      <c r="AV161" s="210"/>
      <c r="AW161" s="210" t="s">
        <v>3786</v>
      </c>
      <c r="AX161" s="210"/>
      <c r="AY161" s="210">
        <f>IFERROR(VLOOKUP(X161,MeasureCost!$C$5:$V$420,20,FALSE),"")</f>
        <v>60.12</v>
      </c>
      <c r="AZ161" s="210">
        <f>IFERROR(VLOOKUP(Y161,MeasureCost!$C$5:$V$420,20,FALSE),"")</f>
        <v>47.07</v>
      </c>
      <c r="BA161" s="210"/>
      <c r="BB161" s="212">
        <f t="shared" si="6"/>
        <v>13.049999999999997</v>
      </c>
      <c r="BC161" s="210"/>
      <c r="BD161" s="204" t="str">
        <f t="shared" si="7"/>
        <v>LFLmpBlst-T8-48in-25w+El-IS-RLO-1(76w)</v>
      </c>
      <c r="BE161" s="210" t="str">
        <f t="shared" si="8"/>
        <v>LFLmpBlst-T8-48in-32w-2g+El-IS-NLO(112w)</v>
      </c>
      <c r="BF161" s="210">
        <f>IFERROR(VLOOKUP(BD161,LF_LmpBlst!$A$8:$V$736,6,FALSE),"")</f>
        <v>4</v>
      </c>
      <c r="BG161" s="210">
        <f>IFERROR(VLOOKUP(BD161,LF_LmpBlst!$A$8:$V$736,7,FALSE),"")</f>
        <v>1</v>
      </c>
      <c r="BH161" s="210"/>
      <c r="BI161" s="210">
        <f>IFERROR(VLOOKUP(BE161,LF_LmpBlst!$A$8:$V$736,6,FALSE),"")</f>
        <v>4</v>
      </c>
      <c r="BJ161" s="210">
        <f>IFERROR(VLOOKUP(BE161,LF_LmpBlst!$A$8:$V$736,7,FALSE),"")</f>
        <v>1</v>
      </c>
    </row>
    <row r="162" spans="1:62" s="114" customFormat="1">
      <c r="A162" s="229">
        <v>4535</v>
      </c>
      <c r="B162" s="210" t="s">
        <v>4034</v>
      </c>
      <c r="C162" s="210" t="s">
        <v>3826</v>
      </c>
      <c r="D162" s="210" t="s">
        <v>3845</v>
      </c>
      <c r="E162" s="210" t="s">
        <v>3846</v>
      </c>
      <c r="F162" s="204">
        <v>42069</v>
      </c>
      <c r="G162" s="210" t="s">
        <v>3829</v>
      </c>
      <c r="H162" s="210" t="s">
        <v>3776</v>
      </c>
      <c r="I162" s="210" t="s">
        <v>3830</v>
      </c>
      <c r="J162" s="210" t="s">
        <v>3831</v>
      </c>
      <c r="K162" s="210"/>
      <c r="L162" s="210"/>
      <c r="M162" s="210" t="s">
        <v>129</v>
      </c>
      <c r="N162" s="210"/>
      <c r="O162" s="210" t="b">
        <v>1</v>
      </c>
      <c r="P162" s="210"/>
      <c r="Q162" s="210" t="b">
        <v>1</v>
      </c>
      <c r="R162" s="210" t="s">
        <v>3832</v>
      </c>
      <c r="S162" s="210" t="s">
        <v>109</v>
      </c>
      <c r="T162" s="210" t="s">
        <v>3771</v>
      </c>
      <c r="U162" s="210" t="s">
        <v>3833</v>
      </c>
      <c r="V162" s="210" t="s">
        <v>3778</v>
      </c>
      <c r="W162" s="210" t="s">
        <v>1091</v>
      </c>
      <c r="X162" s="210" t="str">
        <f>IFERROR(VLOOKUP(AF162,MeasureCost!$C$5:$C$420,1,FALSE),"")</f>
        <v>LFLmpBlst-T8-48in-28w+El-IS-NLO(26w)</v>
      </c>
      <c r="Y162" s="210" t="str">
        <f>IFERROR(VLOOKUP(AE162,MeasureCost!$C$5:$C$420,1,FALSE),"")</f>
        <v>LFLmpBlst-T8-48in-32w-1g+El-IS-NLO-3(30w)</v>
      </c>
      <c r="Z162" s="210" t="s">
        <v>3847</v>
      </c>
      <c r="AA162" s="210"/>
      <c r="AB162" s="210"/>
      <c r="AC162" s="210"/>
      <c r="AD162" s="210" t="s">
        <v>3033</v>
      </c>
      <c r="AE162" s="210" t="s">
        <v>3033</v>
      </c>
      <c r="AF162" s="210" t="s">
        <v>2869</v>
      </c>
      <c r="AG162" s="210" t="s">
        <v>3775</v>
      </c>
      <c r="AH162" s="210"/>
      <c r="AI162" s="210" t="b">
        <v>0</v>
      </c>
      <c r="AJ162" s="210" t="b">
        <v>0</v>
      </c>
      <c r="AK162" s="210" t="s">
        <v>3853</v>
      </c>
      <c r="AL162" s="210" t="s">
        <v>3779</v>
      </c>
      <c r="AM162" s="210" t="s">
        <v>3847</v>
      </c>
      <c r="AN162" s="210"/>
      <c r="AO162" s="210" t="s">
        <v>3838</v>
      </c>
      <c r="AP162" s="204">
        <v>41821</v>
      </c>
      <c r="AQ162" s="210"/>
      <c r="AR162" s="210" t="s">
        <v>3839</v>
      </c>
      <c r="AS162" s="210"/>
      <c r="AT162" s="210"/>
      <c r="AU162" s="210"/>
      <c r="AV162" s="210"/>
      <c r="AW162" s="210" t="s">
        <v>3786</v>
      </c>
      <c r="AX162" s="210"/>
      <c r="AY162" s="210">
        <f>IFERROR(VLOOKUP(X162,MeasureCost!$C$5:$V$420,20,FALSE),"")</f>
        <v>22.66</v>
      </c>
      <c r="AZ162" s="210">
        <f>IFERROR(VLOOKUP(Y162,MeasureCost!$C$5:$V$420,20,FALSE),"")</f>
        <v>13.69</v>
      </c>
      <c r="BA162" s="210"/>
      <c r="BB162" s="212">
        <f t="shared" si="6"/>
        <v>8.9700000000000006</v>
      </c>
      <c r="BC162" s="210"/>
      <c r="BD162" s="204" t="str">
        <f t="shared" si="7"/>
        <v>LFLmpBlst-T8-48in-28w+El-IS-NLO(26w)</v>
      </c>
      <c r="BE162" s="210" t="str">
        <f t="shared" si="8"/>
        <v>LFLmpBlst-T8-48in-32w-1g+El-IS-NLO-3(30w)</v>
      </c>
      <c r="BF162" s="210">
        <f>IFERROR(VLOOKUP(BD162,LF_LmpBlst!$A$8:$V$736,6,FALSE),"")</f>
        <v>1</v>
      </c>
      <c r="BG162" s="210">
        <f>IFERROR(VLOOKUP(BD162,LF_LmpBlst!$A$8:$V$736,7,FALSE),"")</f>
        <v>1</v>
      </c>
      <c r="BH162" s="210"/>
      <c r="BI162" s="210">
        <f>IFERROR(VLOOKUP(BE162,LF_LmpBlst!$A$8:$V$736,6,FALSE),"")</f>
        <v>1</v>
      </c>
      <c r="BJ162" s="210">
        <f>IFERROR(VLOOKUP(BE162,LF_LmpBlst!$A$8:$V$736,7,FALSE),"")</f>
        <v>0.5</v>
      </c>
    </row>
    <row r="163" spans="1:62" s="114" customFormat="1">
      <c r="A163" s="229">
        <v>4539</v>
      </c>
      <c r="B163" s="210" t="s">
        <v>4035</v>
      </c>
      <c r="C163" s="210" t="s">
        <v>3826</v>
      </c>
      <c r="D163" s="210" t="s">
        <v>3845</v>
      </c>
      <c r="E163" s="210" t="s">
        <v>3846</v>
      </c>
      <c r="F163" s="204">
        <v>42069</v>
      </c>
      <c r="G163" s="210" t="s">
        <v>3829</v>
      </c>
      <c r="H163" s="210" t="s">
        <v>3776</v>
      </c>
      <c r="I163" s="210" t="s">
        <v>3830</v>
      </c>
      <c r="J163" s="210" t="s">
        <v>3831</v>
      </c>
      <c r="K163" s="210"/>
      <c r="L163" s="210"/>
      <c r="M163" s="210" t="s">
        <v>129</v>
      </c>
      <c r="N163" s="210"/>
      <c r="O163" s="210" t="b">
        <v>0</v>
      </c>
      <c r="P163" s="210"/>
      <c r="Q163" s="210" t="b">
        <v>1</v>
      </c>
      <c r="R163" s="210" t="s">
        <v>3832</v>
      </c>
      <c r="S163" s="210" t="s">
        <v>109</v>
      </c>
      <c r="T163" s="210" t="s">
        <v>3771</v>
      </c>
      <c r="U163" s="210" t="s">
        <v>3833</v>
      </c>
      <c r="V163" s="210" t="s">
        <v>3778</v>
      </c>
      <c r="W163" s="210" t="s">
        <v>1091</v>
      </c>
      <c r="X163" s="210" t="str">
        <f>IFERROR(VLOOKUP(AF163,MeasureCost!$C$5:$C$420,1,FALSE),"")</f>
        <v>LFLmpBlst-T8-48in-28w+El-IS-NLO(28w)</v>
      </c>
      <c r="Y163" s="210" t="str">
        <f>IFERROR(VLOOKUP(AE163,MeasureCost!$C$5:$C$420,1,FALSE),"")</f>
        <v>LFLmpBlst-T8-48in-32w-2g+El-IS-NLO(59w)</v>
      </c>
      <c r="Z163" s="210" t="s">
        <v>3847</v>
      </c>
      <c r="AA163" s="210"/>
      <c r="AB163" s="210"/>
      <c r="AC163" s="210"/>
      <c r="AD163" s="210" t="s">
        <v>3290</v>
      </c>
      <c r="AE163" s="210" t="s">
        <v>3290</v>
      </c>
      <c r="AF163" s="210" t="s">
        <v>2873</v>
      </c>
      <c r="AG163" s="210" t="s">
        <v>3775</v>
      </c>
      <c r="AH163" s="210" t="s">
        <v>3864</v>
      </c>
      <c r="AI163" s="210" t="b">
        <v>0</v>
      </c>
      <c r="AJ163" s="210" t="b">
        <v>0</v>
      </c>
      <c r="AK163" s="210" t="s">
        <v>3849</v>
      </c>
      <c r="AL163" s="210" t="s">
        <v>3779</v>
      </c>
      <c r="AM163" s="210" t="s">
        <v>3847</v>
      </c>
      <c r="AN163" s="210"/>
      <c r="AO163" s="210" t="s">
        <v>3838</v>
      </c>
      <c r="AP163" s="204">
        <v>41275</v>
      </c>
      <c r="AQ163" s="210"/>
      <c r="AR163" s="210" t="s">
        <v>3839</v>
      </c>
      <c r="AS163" s="210"/>
      <c r="AT163" s="210"/>
      <c r="AU163" s="210"/>
      <c r="AV163" s="210"/>
      <c r="AW163" s="210" t="s">
        <v>3786</v>
      </c>
      <c r="AX163" s="210"/>
      <c r="AY163" s="210">
        <f>IFERROR(VLOOKUP(X163,MeasureCost!$C$5:$V$420,20,FALSE),"")</f>
        <v>22.66</v>
      </c>
      <c r="AZ163" s="210">
        <f>IFERROR(VLOOKUP(Y163,MeasureCost!$C$5:$V$420,20,FALSE),"")</f>
        <v>29.42</v>
      </c>
      <c r="BA163" s="210"/>
      <c r="BB163" s="212">
        <f t="shared" si="6"/>
        <v>-6.7600000000000016</v>
      </c>
      <c r="BC163" s="210"/>
      <c r="BD163" s="204" t="str">
        <f t="shared" si="7"/>
        <v>LFLmpBlst-T8-48in-28w+El-IS-NLO(28w)</v>
      </c>
      <c r="BE163" s="210" t="str">
        <f t="shared" si="8"/>
        <v>LFLmpBlst-T8-48in-32w-2g+El-IS-NLO(59w)</v>
      </c>
      <c r="BF163" s="210">
        <f>IFERROR(VLOOKUP(BD163,LF_LmpBlst!$A$8:$V$736,6,FALSE),"")</f>
        <v>1</v>
      </c>
      <c r="BG163" s="210">
        <f>IFERROR(VLOOKUP(BD163,LF_LmpBlst!$A$8:$V$736,7,FALSE),"")</f>
        <v>1</v>
      </c>
      <c r="BH163" s="210"/>
      <c r="BI163" s="210">
        <f>IFERROR(VLOOKUP(BE163,LF_LmpBlst!$A$8:$V$736,6,FALSE),"")</f>
        <v>2</v>
      </c>
      <c r="BJ163" s="210">
        <f>IFERROR(VLOOKUP(BE163,LF_LmpBlst!$A$8:$V$736,7,FALSE),"")</f>
        <v>1</v>
      </c>
    </row>
    <row r="164" spans="1:62" s="114" customFormat="1">
      <c r="A164" s="229">
        <v>4558</v>
      </c>
      <c r="B164" s="210" t="s">
        <v>4036</v>
      </c>
      <c r="C164" s="210" t="s">
        <v>3826</v>
      </c>
      <c r="D164" s="210" t="s">
        <v>3845</v>
      </c>
      <c r="E164" s="210" t="s">
        <v>3846</v>
      </c>
      <c r="F164" s="204">
        <v>42069</v>
      </c>
      <c r="G164" s="210" t="s">
        <v>3829</v>
      </c>
      <c r="H164" s="210" t="s">
        <v>3776</v>
      </c>
      <c r="I164" s="210" t="s">
        <v>3830</v>
      </c>
      <c r="J164" s="210" t="s">
        <v>3831</v>
      </c>
      <c r="K164" s="210"/>
      <c r="L164" s="210"/>
      <c r="M164" s="210" t="s">
        <v>129</v>
      </c>
      <c r="N164" s="210"/>
      <c r="O164" s="210" t="b">
        <v>0</v>
      </c>
      <c r="P164" s="210"/>
      <c r="Q164" s="210" t="b">
        <v>1</v>
      </c>
      <c r="R164" s="210" t="s">
        <v>3832</v>
      </c>
      <c r="S164" s="210" t="s">
        <v>109</v>
      </c>
      <c r="T164" s="210" t="s">
        <v>3771</v>
      </c>
      <c r="U164" s="210" t="s">
        <v>3833</v>
      </c>
      <c r="V164" s="210" t="s">
        <v>3778</v>
      </c>
      <c r="W164" s="210" t="s">
        <v>1091</v>
      </c>
      <c r="X164" s="210" t="str">
        <f>IFERROR(VLOOKUP(AF164,MeasureCost!$C$5:$C$420,1,FALSE),"")</f>
        <v>LFLmpBlst-T8-48in-28w+El-IS-RLO(24w)</v>
      </c>
      <c r="Y164" s="210" t="str">
        <f>IFERROR(VLOOKUP(AE164,MeasureCost!$C$5:$C$420,1,FALSE),"")</f>
        <v>LFLmpBlst-T8-48in-32w-2g+El-IS-NLO(31w)</v>
      </c>
      <c r="Z164" s="210" t="s">
        <v>3847</v>
      </c>
      <c r="AA164" s="210"/>
      <c r="AB164" s="210"/>
      <c r="AC164" s="210"/>
      <c r="AD164" s="210" t="s">
        <v>2022</v>
      </c>
      <c r="AE164" s="210" t="s">
        <v>3282</v>
      </c>
      <c r="AF164" s="210" t="s">
        <v>2891</v>
      </c>
      <c r="AG164" s="210" t="s">
        <v>3775</v>
      </c>
      <c r="AH164" s="210" t="s">
        <v>3848</v>
      </c>
      <c r="AI164" s="210" t="b">
        <v>0</v>
      </c>
      <c r="AJ164" s="210" t="b">
        <v>0</v>
      </c>
      <c r="AK164" s="210" t="s">
        <v>3849</v>
      </c>
      <c r="AL164" s="210" t="s">
        <v>3841</v>
      </c>
      <c r="AM164" s="210" t="s">
        <v>3850</v>
      </c>
      <c r="AN164" s="210"/>
      <c r="AO164" s="210" t="s">
        <v>3838</v>
      </c>
      <c r="AP164" s="204">
        <v>41275</v>
      </c>
      <c r="AQ164" s="210"/>
      <c r="AR164" s="210" t="s">
        <v>3839</v>
      </c>
      <c r="AS164" s="210"/>
      <c r="AT164" s="210"/>
      <c r="AU164" s="210"/>
      <c r="AV164" s="210"/>
      <c r="AW164" s="210" t="s">
        <v>3786</v>
      </c>
      <c r="AX164" s="210"/>
      <c r="AY164" s="210">
        <f>IFERROR(VLOOKUP(X164,MeasureCost!$C$5:$V$420,20,FALSE),"")</f>
        <v>22.66</v>
      </c>
      <c r="AZ164" s="210">
        <f>IFERROR(VLOOKUP(Y164,MeasureCost!$C$5:$V$420,20,FALSE),"")</f>
        <v>20.6</v>
      </c>
      <c r="BA164" s="210"/>
      <c r="BB164" s="212">
        <f t="shared" si="6"/>
        <v>2.0599999999999987</v>
      </c>
      <c r="BC164" s="210"/>
      <c r="BD164" s="204" t="str">
        <f t="shared" si="7"/>
        <v>LFLmpBlst-T8-48in-28w+El-IS-RLO(24w)</v>
      </c>
      <c r="BE164" s="210" t="str">
        <f t="shared" si="8"/>
        <v>LFLmpBlst-T8-48in-32w-2g+El-IS-NLO(31w)</v>
      </c>
      <c r="BF164" s="210">
        <f>IFERROR(VLOOKUP(BD164,LF_LmpBlst!$A$8:$V$736,6,FALSE),"")</f>
        <v>1</v>
      </c>
      <c r="BG164" s="210">
        <f>IFERROR(VLOOKUP(BD164,LF_LmpBlst!$A$8:$V$736,7,FALSE),"")</f>
        <v>1</v>
      </c>
      <c r="BH164" s="210"/>
      <c r="BI164" s="210">
        <f>IFERROR(VLOOKUP(BE164,LF_LmpBlst!$A$8:$V$736,6,FALSE),"")</f>
        <v>1</v>
      </c>
      <c r="BJ164" s="210">
        <f>IFERROR(VLOOKUP(BE164,LF_LmpBlst!$A$8:$V$736,7,FALSE),"")</f>
        <v>1</v>
      </c>
    </row>
    <row r="165" spans="1:62" s="114" customFormat="1">
      <c r="A165" s="229">
        <v>4559</v>
      </c>
      <c r="B165" s="210" t="s">
        <v>4037</v>
      </c>
      <c r="C165" s="210" t="s">
        <v>3826</v>
      </c>
      <c r="D165" s="210" t="s">
        <v>3845</v>
      </c>
      <c r="E165" s="210" t="s">
        <v>3846</v>
      </c>
      <c r="F165" s="204">
        <v>42069</v>
      </c>
      <c r="G165" s="210" t="s">
        <v>3829</v>
      </c>
      <c r="H165" s="210" t="s">
        <v>3776</v>
      </c>
      <c r="I165" s="210" t="s">
        <v>3830</v>
      </c>
      <c r="J165" s="210" t="s">
        <v>3831</v>
      </c>
      <c r="K165" s="210"/>
      <c r="L165" s="210"/>
      <c r="M165" s="210" t="s">
        <v>129</v>
      </c>
      <c r="N165" s="210"/>
      <c r="O165" s="210" t="b">
        <v>1</v>
      </c>
      <c r="P165" s="210"/>
      <c r="Q165" s="210" t="b">
        <v>1</v>
      </c>
      <c r="R165" s="210" t="s">
        <v>3832</v>
      </c>
      <c r="S165" s="210" t="s">
        <v>109</v>
      </c>
      <c r="T165" s="210" t="s">
        <v>3771</v>
      </c>
      <c r="U165" s="210" t="s">
        <v>3833</v>
      </c>
      <c r="V165" s="210" t="s">
        <v>3778</v>
      </c>
      <c r="W165" s="210" t="s">
        <v>1091</v>
      </c>
      <c r="X165" s="210" t="str">
        <f>IFERROR(VLOOKUP(AF165,MeasureCost!$C$5:$C$420,1,FALSE),"")</f>
        <v>LFLmpBlst-T8-48in-28w+El-IS-RLO(24w)</v>
      </c>
      <c r="Y165" s="210" t="str">
        <f>IFERROR(VLOOKUP(AE165,MeasureCost!$C$5:$C$420,1,FALSE),"")</f>
        <v>LFLmpBlst-T8-48in-28w+El-IS-RLO(24w)</v>
      </c>
      <c r="Z165" s="210" t="s">
        <v>3847</v>
      </c>
      <c r="AA165" s="210"/>
      <c r="AB165" s="210"/>
      <c r="AC165" s="210"/>
      <c r="AD165" s="210" t="s">
        <v>1967</v>
      </c>
      <c r="AE165" s="210" t="s">
        <v>2891</v>
      </c>
      <c r="AF165" s="210" t="s">
        <v>2891</v>
      </c>
      <c r="AG165" s="210" t="s">
        <v>3775</v>
      </c>
      <c r="AH165" s="210"/>
      <c r="AI165" s="210" t="b">
        <v>0</v>
      </c>
      <c r="AJ165" s="210" t="b">
        <v>0</v>
      </c>
      <c r="AK165" s="210" t="s">
        <v>3853</v>
      </c>
      <c r="AL165" s="210" t="s">
        <v>3857</v>
      </c>
      <c r="AM165" s="210" t="s">
        <v>3850</v>
      </c>
      <c r="AN165" s="210"/>
      <c r="AO165" s="210" t="s">
        <v>3838</v>
      </c>
      <c r="AP165" s="204">
        <v>41788</v>
      </c>
      <c r="AQ165" s="210"/>
      <c r="AR165" s="210" t="s">
        <v>3839</v>
      </c>
      <c r="AS165" s="210"/>
      <c r="AT165" s="210"/>
      <c r="AU165" s="210"/>
      <c r="AV165" s="210"/>
      <c r="AW165" s="210" t="s">
        <v>3786</v>
      </c>
      <c r="AX165" s="210"/>
      <c r="AY165" s="210">
        <f>IFERROR(VLOOKUP(X165,MeasureCost!$C$5:$V$420,20,FALSE),"")</f>
        <v>22.66</v>
      </c>
      <c r="AZ165" s="210">
        <f>IFERROR(VLOOKUP(Y165,MeasureCost!$C$5:$V$420,20,FALSE),"")</f>
        <v>22.66</v>
      </c>
      <c r="BA165" s="210"/>
      <c r="BB165" s="212">
        <f t="shared" si="6"/>
        <v>0</v>
      </c>
      <c r="BC165" s="210"/>
      <c r="BD165" s="204" t="str">
        <f t="shared" si="7"/>
        <v>LFLmpBlst-T8-48in-28w+El-IS-RLO(24w)</v>
      </c>
      <c r="BE165" s="210" t="str">
        <f t="shared" si="8"/>
        <v>LFLmpBlst-T8-48in-28w+El-IS-RLO(24w)</v>
      </c>
      <c r="BF165" s="210">
        <f>IFERROR(VLOOKUP(BD165,LF_LmpBlst!$A$8:$V$736,6,FALSE),"")</f>
        <v>1</v>
      </c>
      <c r="BG165" s="210">
        <f>IFERROR(VLOOKUP(BD165,LF_LmpBlst!$A$8:$V$736,7,FALSE),"")</f>
        <v>1</v>
      </c>
      <c r="BH165" s="210"/>
      <c r="BI165" s="210">
        <f>IFERROR(VLOOKUP(BE165,LF_LmpBlst!$A$8:$V$736,6,FALSE),"")</f>
        <v>1</v>
      </c>
      <c r="BJ165" s="210">
        <f>IFERROR(VLOOKUP(BE165,LF_LmpBlst!$A$8:$V$736,7,FALSE),"")</f>
        <v>1</v>
      </c>
    </row>
    <row r="166" spans="1:62" s="114" customFormat="1">
      <c r="A166" s="229">
        <v>4561</v>
      </c>
      <c r="B166" s="210" t="s">
        <v>4038</v>
      </c>
      <c r="C166" s="210" t="s">
        <v>3826</v>
      </c>
      <c r="D166" s="210" t="s">
        <v>3845</v>
      </c>
      <c r="E166" s="210" t="s">
        <v>3846</v>
      </c>
      <c r="F166" s="204">
        <v>42069</v>
      </c>
      <c r="G166" s="210" t="s">
        <v>3829</v>
      </c>
      <c r="H166" s="210" t="s">
        <v>3776</v>
      </c>
      <c r="I166" s="210" t="s">
        <v>3830</v>
      </c>
      <c r="J166" s="210" t="s">
        <v>3831</v>
      </c>
      <c r="K166" s="210"/>
      <c r="L166" s="210"/>
      <c r="M166" s="210" t="s">
        <v>129</v>
      </c>
      <c r="N166" s="210"/>
      <c r="O166" s="210" t="b">
        <v>0</v>
      </c>
      <c r="P166" s="210"/>
      <c r="Q166" s="210" t="b">
        <v>1</v>
      </c>
      <c r="R166" s="210" t="s">
        <v>3832</v>
      </c>
      <c r="S166" s="210" t="s">
        <v>109</v>
      </c>
      <c r="T166" s="210" t="s">
        <v>3771</v>
      </c>
      <c r="U166" s="210" t="s">
        <v>3833</v>
      </c>
      <c r="V166" s="210" t="s">
        <v>3778</v>
      </c>
      <c r="W166" s="210" t="s">
        <v>1091</v>
      </c>
      <c r="X166" s="210" t="str">
        <f>IFERROR(VLOOKUP(AF166,MeasureCost!$C$5:$C$420,1,FALSE),"")</f>
        <v>LFLmpBlst-T8-48in-28w+El-IS-RLO(24w)</v>
      </c>
      <c r="Y166" s="210" t="str">
        <f>IFERROR(VLOOKUP(AE166,MeasureCost!$C$5:$C$420,1,FALSE),"")</f>
        <v>LFLmpBlst-T8-48in-32w-2g+El-IS-NLO(31w)</v>
      </c>
      <c r="Z166" s="210" t="s">
        <v>3847</v>
      </c>
      <c r="AA166" s="210"/>
      <c r="AB166" s="210"/>
      <c r="AC166" s="210"/>
      <c r="AD166" s="210" t="s">
        <v>3282</v>
      </c>
      <c r="AE166" s="210" t="s">
        <v>3282</v>
      </c>
      <c r="AF166" s="210" t="s">
        <v>2891</v>
      </c>
      <c r="AG166" s="210" t="s">
        <v>3775</v>
      </c>
      <c r="AH166" s="210" t="s">
        <v>3848</v>
      </c>
      <c r="AI166" s="210" t="b">
        <v>0</v>
      </c>
      <c r="AJ166" s="210" t="b">
        <v>0</v>
      </c>
      <c r="AK166" s="210" t="s">
        <v>3849</v>
      </c>
      <c r="AL166" s="210" t="s">
        <v>3779</v>
      </c>
      <c r="AM166" s="210" t="s">
        <v>3847</v>
      </c>
      <c r="AN166" s="210"/>
      <c r="AO166" s="210" t="s">
        <v>3838</v>
      </c>
      <c r="AP166" s="204">
        <v>41275</v>
      </c>
      <c r="AQ166" s="210"/>
      <c r="AR166" s="210" t="s">
        <v>3839</v>
      </c>
      <c r="AS166" s="210"/>
      <c r="AT166" s="210"/>
      <c r="AU166" s="210"/>
      <c r="AV166" s="210"/>
      <c r="AW166" s="210" t="s">
        <v>3786</v>
      </c>
      <c r="AX166" s="210"/>
      <c r="AY166" s="210">
        <f>IFERROR(VLOOKUP(X166,MeasureCost!$C$5:$V$420,20,FALSE),"")</f>
        <v>22.66</v>
      </c>
      <c r="AZ166" s="210">
        <f>IFERROR(VLOOKUP(Y166,MeasureCost!$C$5:$V$420,20,FALSE),"")</f>
        <v>20.6</v>
      </c>
      <c r="BA166" s="210"/>
      <c r="BB166" s="212">
        <f t="shared" si="6"/>
        <v>2.0599999999999987</v>
      </c>
      <c r="BC166" s="210"/>
      <c r="BD166" s="204" t="str">
        <f t="shared" si="7"/>
        <v>LFLmpBlst-T8-48in-28w+El-IS-RLO(24w)</v>
      </c>
      <c r="BE166" s="210" t="str">
        <f t="shared" si="8"/>
        <v>LFLmpBlst-T8-48in-32w-2g+El-IS-NLO(31w)</v>
      </c>
      <c r="BF166" s="210">
        <f>IFERROR(VLOOKUP(BD166,LF_LmpBlst!$A$8:$V$736,6,FALSE),"")</f>
        <v>1</v>
      </c>
      <c r="BG166" s="210">
        <f>IFERROR(VLOOKUP(BD166,LF_LmpBlst!$A$8:$V$736,7,FALSE),"")</f>
        <v>1</v>
      </c>
      <c r="BH166" s="210"/>
      <c r="BI166" s="210">
        <f>IFERROR(VLOOKUP(BE166,LF_LmpBlst!$A$8:$V$736,6,FALSE),"")</f>
        <v>1</v>
      </c>
      <c r="BJ166" s="210">
        <f>IFERROR(VLOOKUP(BE166,LF_LmpBlst!$A$8:$V$736,7,FALSE),"")</f>
        <v>1</v>
      </c>
    </row>
    <row r="167" spans="1:62" s="114" customFormat="1">
      <c r="A167" s="229">
        <v>4566</v>
      </c>
      <c r="B167" s="210" t="s">
        <v>4039</v>
      </c>
      <c r="C167" s="210" t="s">
        <v>3826</v>
      </c>
      <c r="D167" s="210" t="s">
        <v>3845</v>
      </c>
      <c r="E167" s="210" t="s">
        <v>3846</v>
      </c>
      <c r="F167" s="204">
        <v>42069</v>
      </c>
      <c r="G167" s="210" t="s">
        <v>3829</v>
      </c>
      <c r="H167" s="210" t="s">
        <v>3776</v>
      </c>
      <c r="I167" s="210" t="s">
        <v>3830</v>
      </c>
      <c r="J167" s="210" t="s">
        <v>3831</v>
      </c>
      <c r="K167" s="210"/>
      <c r="L167" s="210"/>
      <c r="M167" s="210" t="s">
        <v>129</v>
      </c>
      <c r="N167" s="210"/>
      <c r="O167" s="210" t="b">
        <v>1</v>
      </c>
      <c r="P167" s="210"/>
      <c r="Q167" s="210" t="b">
        <v>1</v>
      </c>
      <c r="R167" s="210" t="s">
        <v>3832</v>
      </c>
      <c r="S167" s="210" t="s">
        <v>109</v>
      </c>
      <c r="T167" s="210" t="s">
        <v>3771</v>
      </c>
      <c r="U167" s="210" t="s">
        <v>3833</v>
      </c>
      <c r="V167" s="210" t="s">
        <v>3778</v>
      </c>
      <c r="W167" s="210" t="s">
        <v>1091</v>
      </c>
      <c r="X167" s="210" t="str">
        <f>IFERROR(VLOOKUP(AF167,MeasureCost!$C$5:$C$420,1,FALSE),"")</f>
        <v>LFLmpBlst-T8-48in-28w+El-IS-RLO(44w)</v>
      </c>
      <c r="Y167" s="210" t="str">
        <f>IFERROR(VLOOKUP(AE167,MeasureCost!$C$5:$C$420,1,FALSE),"")</f>
        <v>LFLmpBlst-T8-48in-28w+El-IS-RLO(44w)</v>
      </c>
      <c r="Z167" s="210" t="s">
        <v>3847</v>
      </c>
      <c r="AA167" s="210"/>
      <c r="AB167" s="210"/>
      <c r="AC167" s="210"/>
      <c r="AD167" s="210" t="s">
        <v>2253</v>
      </c>
      <c r="AE167" s="210" t="s">
        <v>2895</v>
      </c>
      <c r="AF167" s="210" t="s">
        <v>2895</v>
      </c>
      <c r="AG167" s="210" t="s">
        <v>3775</v>
      </c>
      <c r="AH167" s="210"/>
      <c r="AI167" s="210" t="b">
        <v>0</v>
      </c>
      <c r="AJ167" s="210" t="b">
        <v>0</v>
      </c>
      <c r="AK167" s="210" t="s">
        <v>3853</v>
      </c>
      <c r="AL167" s="210" t="s">
        <v>3857</v>
      </c>
      <c r="AM167" s="210" t="s">
        <v>3850</v>
      </c>
      <c r="AN167" s="210"/>
      <c r="AO167" s="210" t="s">
        <v>3838</v>
      </c>
      <c r="AP167" s="204">
        <v>41788</v>
      </c>
      <c r="AQ167" s="210"/>
      <c r="AR167" s="210" t="s">
        <v>3839</v>
      </c>
      <c r="AS167" s="210"/>
      <c r="AT167" s="210"/>
      <c r="AU167" s="210"/>
      <c r="AV167" s="210"/>
      <c r="AW167" s="210" t="s">
        <v>3786</v>
      </c>
      <c r="AX167" s="210"/>
      <c r="AY167" s="210">
        <f>IFERROR(VLOOKUP(X167,MeasureCost!$C$5:$V$420,20,FALSE),"")</f>
        <v>33.54</v>
      </c>
      <c r="AZ167" s="210">
        <f>IFERROR(VLOOKUP(Y167,MeasureCost!$C$5:$V$420,20,FALSE),"")</f>
        <v>33.54</v>
      </c>
      <c r="BA167" s="210"/>
      <c r="BB167" s="212">
        <f t="shared" si="6"/>
        <v>0</v>
      </c>
      <c r="BC167" s="210"/>
      <c r="BD167" s="204" t="str">
        <f t="shared" si="7"/>
        <v>LFLmpBlst-T8-48in-28w+El-IS-RLO(44w)</v>
      </c>
      <c r="BE167" s="210" t="str">
        <f t="shared" si="8"/>
        <v>LFLmpBlst-T8-48in-28w+El-IS-RLO(44w)</v>
      </c>
      <c r="BF167" s="210">
        <f>IFERROR(VLOOKUP(BD167,LF_LmpBlst!$A$8:$V$736,6,FALSE),"")</f>
        <v>2</v>
      </c>
      <c r="BG167" s="210">
        <f>IFERROR(VLOOKUP(BD167,LF_LmpBlst!$A$8:$V$736,7,FALSE),"")</f>
        <v>1</v>
      </c>
      <c r="BH167" s="210"/>
      <c r="BI167" s="210">
        <f>IFERROR(VLOOKUP(BE167,LF_LmpBlst!$A$8:$V$736,6,FALSE),"")</f>
        <v>2</v>
      </c>
      <c r="BJ167" s="210">
        <f>IFERROR(VLOOKUP(BE167,LF_LmpBlst!$A$8:$V$736,7,FALSE),"")</f>
        <v>1</v>
      </c>
    </row>
    <row r="168" spans="1:62" s="114" customFormat="1">
      <c r="A168" s="229">
        <v>4568</v>
      </c>
      <c r="B168" s="210" t="s">
        <v>4040</v>
      </c>
      <c r="C168" s="210" t="s">
        <v>3826</v>
      </c>
      <c r="D168" s="210" t="s">
        <v>3845</v>
      </c>
      <c r="E168" s="210" t="s">
        <v>3846</v>
      </c>
      <c r="F168" s="204">
        <v>42069</v>
      </c>
      <c r="G168" s="210" t="s">
        <v>3829</v>
      </c>
      <c r="H168" s="210" t="s">
        <v>3776</v>
      </c>
      <c r="I168" s="210" t="s">
        <v>3830</v>
      </c>
      <c r="J168" s="210" t="s">
        <v>3831</v>
      </c>
      <c r="K168" s="210"/>
      <c r="L168" s="210"/>
      <c r="M168" s="210" t="s">
        <v>129</v>
      </c>
      <c r="N168" s="210"/>
      <c r="O168" s="210" t="b">
        <v>0</v>
      </c>
      <c r="P168" s="210"/>
      <c r="Q168" s="210" t="b">
        <v>1</v>
      </c>
      <c r="R168" s="210" t="s">
        <v>3832</v>
      </c>
      <c r="S168" s="210" t="s">
        <v>109</v>
      </c>
      <c r="T168" s="210" t="s">
        <v>3771</v>
      </c>
      <c r="U168" s="210" t="s">
        <v>3833</v>
      </c>
      <c r="V168" s="210" t="s">
        <v>3778</v>
      </c>
      <c r="W168" s="210" t="s">
        <v>1091</v>
      </c>
      <c r="X168" s="210" t="str">
        <f>IFERROR(VLOOKUP(AF168,MeasureCost!$C$5:$C$420,1,FALSE),"")</f>
        <v>LFLmpBlst-T8-48in-28w+El-IS-RLO(44w)</v>
      </c>
      <c r="Y168" s="210" t="str">
        <f>IFERROR(VLOOKUP(AE168,MeasureCost!$C$5:$C$420,1,FALSE),"")</f>
        <v>LFLmpBlst-T8-48in-32w-3g+El-IS-NLO(83w)</v>
      </c>
      <c r="Z168" s="210" t="s">
        <v>3847</v>
      </c>
      <c r="AA168" s="210"/>
      <c r="AB168" s="210"/>
      <c r="AC168" s="210"/>
      <c r="AD168" s="210" t="s">
        <v>3494</v>
      </c>
      <c r="AE168" s="210" t="s">
        <v>3494</v>
      </c>
      <c r="AF168" s="210" t="s">
        <v>2895</v>
      </c>
      <c r="AG168" s="210" t="s">
        <v>3775</v>
      </c>
      <c r="AH168" s="210" t="s">
        <v>3848</v>
      </c>
      <c r="AI168" s="210" t="b">
        <v>0</v>
      </c>
      <c r="AJ168" s="210" t="b">
        <v>0</v>
      </c>
      <c r="AK168" s="210" t="s">
        <v>3849</v>
      </c>
      <c r="AL168" s="210" t="s">
        <v>3779</v>
      </c>
      <c r="AM168" s="210" t="s">
        <v>3847</v>
      </c>
      <c r="AN168" s="210"/>
      <c r="AO168" s="210" t="s">
        <v>3838</v>
      </c>
      <c r="AP168" s="204">
        <v>41275</v>
      </c>
      <c r="AQ168" s="210"/>
      <c r="AR168" s="210" t="s">
        <v>3839</v>
      </c>
      <c r="AS168" s="210"/>
      <c r="AT168" s="210"/>
      <c r="AU168" s="210"/>
      <c r="AV168" s="210"/>
      <c r="AW168" s="210" t="s">
        <v>3786</v>
      </c>
      <c r="AX168" s="210"/>
      <c r="AY168" s="210">
        <f>IFERROR(VLOOKUP(X168,MeasureCost!$C$5:$V$420,20,FALSE),"")</f>
        <v>33.54</v>
      </c>
      <c r="AZ168" s="210">
        <f>IFERROR(VLOOKUP(Y168,MeasureCost!$C$5:$V$420,20,FALSE),"")</f>
        <v>40.53</v>
      </c>
      <c r="BA168" s="210"/>
      <c r="BB168" s="212">
        <f t="shared" si="6"/>
        <v>-6.990000000000002</v>
      </c>
      <c r="BC168" s="210"/>
      <c r="BD168" s="204" t="str">
        <f t="shared" si="7"/>
        <v>LFLmpBlst-T8-48in-28w+El-IS-RLO(44w)</v>
      </c>
      <c r="BE168" s="210" t="str">
        <f t="shared" si="8"/>
        <v>LFLmpBlst-T8-48in-32w-3g+El-IS-NLO(83w)</v>
      </c>
      <c r="BF168" s="210">
        <f>IFERROR(VLOOKUP(BD168,LF_LmpBlst!$A$8:$V$736,6,FALSE),"")</f>
        <v>2</v>
      </c>
      <c r="BG168" s="210">
        <f>IFERROR(VLOOKUP(BD168,LF_LmpBlst!$A$8:$V$736,7,FALSE),"")</f>
        <v>1</v>
      </c>
      <c r="BH168" s="210"/>
      <c r="BI168" s="210">
        <f>IFERROR(VLOOKUP(BE168,LF_LmpBlst!$A$8:$V$736,6,FALSE),"")</f>
        <v>3</v>
      </c>
      <c r="BJ168" s="210">
        <f>IFERROR(VLOOKUP(BE168,LF_LmpBlst!$A$8:$V$736,7,FALSE),"")</f>
        <v>1</v>
      </c>
    </row>
    <row r="169" spans="1:62" s="114" customFormat="1">
      <c r="A169" s="229">
        <v>4577</v>
      </c>
      <c r="B169" s="210" t="s">
        <v>4041</v>
      </c>
      <c r="C169" s="210" t="s">
        <v>3826</v>
      </c>
      <c r="D169" s="210" t="s">
        <v>3845</v>
      </c>
      <c r="E169" s="210" t="s">
        <v>3846</v>
      </c>
      <c r="F169" s="204">
        <v>42069</v>
      </c>
      <c r="G169" s="210" t="s">
        <v>3829</v>
      </c>
      <c r="H169" s="210" t="s">
        <v>3776</v>
      </c>
      <c r="I169" s="210" t="s">
        <v>3830</v>
      </c>
      <c r="J169" s="210" t="s">
        <v>3831</v>
      </c>
      <c r="K169" s="210"/>
      <c r="L169" s="210"/>
      <c r="M169" s="210" t="s">
        <v>129</v>
      </c>
      <c r="N169" s="210"/>
      <c r="O169" s="210" t="b">
        <v>1</v>
      </c>
      <c r="P169" s="210"/>
      <c r="Q169" s="210" t="b">
        <v>1</v>
      </c>
      <c r="R169" s="210" t="s">
        <v>3832</v>
      </c>
      <c r="S169" s="210" t="s">
        <v>109</v>
      </c>
      <c r="T169" s="210" t="s">
        <v>3771</v>
      </c>
      <c r="U169" s="210" t="s">
        <v>3833</v>
      </c>
      <c r="V169" s="210" t="s">
        <v>3778</v>
      </c>
      <c r="W169" s="210" t="s">
        <v>1091</v>
      </c>
      <c r="X169" s="210" t="str">
        <f>IFERROR(VLOOKUP(AF169,MeasureCost!$C$5:$C$420,1,FALSE),"")</f>
        <v>LFLmpBlst-T8-48in-28w+El-IS-RLO(88w)</v>
      </c>
      <c r="Y169" s="210" t="str">
        <f>IFERROR(VLOOKUP(AE169,MeasureCost!$C$5:$C$420,1,FALSE),"")</f>
        <v>LFLmpBlst-T8-48in-28w+El-IS-RLO(88w)</v>
      </c>
      <c r="Z169" s="210" t="s">
        <v>3847</v>
      </c>
      <c r="AA169" s="210"/>
      <c r="AB169" s="210"/>
      <c r="AC169" s="210"/>
      <c r="AD169" s="210" t="s">
        <v>2253</v>
      </c>
      <c r="AE169" s="210" t="s">
        <v>2901</v>
      </c>
      <c r="AF169" s="210" t="s">
        <v>2901</v>
      </c>
      <c r="AG169" s="210" t="s">
        <v>3775</v>
      </c>
      <c r="AH169" s="210"/>
      <c r="AI169" s="210" t="b">
        <v>0</v>
      </c>
      <c r="AJ169" s="210" t="b">
        <v>0</v>
      </c>
      <c r="AK169" s="210" t="s">
        <v>3853</v>
      </c>
      <c r="AL169" s="210" t="s">
        <v>3857</v>
      </c>
      <c r="AM169" s="210" t="s">
        <v>3850</v>
      </c>
      <c r="AN169" s="210"/>
      <c r="AO169" s="210" t="s">
        <v>3838</v>
      </c>
      <c r="AP169" s="204">
        <v>41788</v>
      </c>
      <c r="AQ169" s="210"/>
      <c r="AR169" s="210" t="s">
        <v>3839</v>
      </c>
      <c r="AS169" s="210"/>
      <c r="AT169" s="210"/>
      <c r="AU169" s="210"/>
      <c r="AV169" s="210"/>
      <c r="AW169" s="210" t="s">
        <v>3786</v>
      </c>
      <c r="AX169" s="210"/>
      <c r="AY169" s="210">
        <f>IFERROR(VLOOKUP(X169,MeasureCost!$C$5:$V$420,20,FALSE),"")</f>
        <v>55.29</v>
      </c>
      <c r="AZ169" s="210">
        <f>IFERROR(VLOOKUP(Y169,MeasureCost!$C$5:$V$420,20,FALSE),"")</f>
        <v>55.29</v>
      </c>
      <c r="BA169" s="210"/>
      <c r="BB169" s="212">
        <f t="shared" si="6"/>
        <v>0</v>
      </c>
      <c r="BC169" s="210"/>
      <c r="BD169" s="204" t="str">
        <f t="shared" si="7"/>
        <v>LFLmpBlst-T8-48in-28w+El-IS-RLO(88w)</v>
      </c>
      <c r="BE169" s="210" t="str">
        <f t="shared" si="8"/>
        <v>LFLmpBlst-T8-48in-28w+El-IS-RLO(88w)</v>
      </c>
      <c r="BF169" s="210">
        <f>IFERROR(VLOOKUP(BD169,LF_LmpBlst!$A$8:$V$736,6,FALSE),"")</f>
        <v>4</v>
      </c>
      <c r="BG169" s="210">
        <f>IFERROR(VLOOKUP(BD169,LF_LmpBlst!$A$8:$V$736,7,FALSE),"")</f>
        <v>1</v>
      </c>
      <c r="BH169" s="210"/>
      <c r="BI169" s="210">
        <f>IFERROR(VLOOKUP(BE169,LF_LmpBlst!$A$8:$V$736,6,FALSE),"")</f>
        <v>4</v>
      </c>
      <c r="BJ169" s="210">
        <f>IFERROR(VLOOKUP(BE169,LF_LmpBlst!$A$8:$V$736,7,FALSE),"")</f>
        <v>1</v>
      </c>
    </row>
    <row r="170" spans="1:62" s="114" customFormat="1">
      <c r="A170" s="229">
        <v>4578</v>
      </c>
      <c r="B170" s="210" t="s">
        <v>4042</v>
      </c>
      <c r="C170" s="210" t="s">
        <v>3826</v>
      </c>
      <c r="D170" s="210" t="s">
        <v>3845</v>
      </c>
      <c r="E170" s="210" t="s">
        <v>3846</v>
      </c>
      <c r="F170" s="204">
        <v>42069</v>
      </c>
      <c r="G170" s="210" t="s">
        <v>3829</v>
      </c>
      <c r="H170" s="210" t="s">
        <v>3776</v>
      </c>
      <c r="I170" s="210" t="s">
        <v>3830</v>
      </c>
      <c r="J170" s="210" t="s">
        <v>3831</v>
      </c>
      <c r="K170" s="210"/>
      <c r="L170" s="210"/>
      <c r="M170" s="210" t="s">
        <v>129</v>
      </c>
      <c r="N170" s="210"/>
      <c r="O170" s="210" t="b">
        <v>1</v>
      </c>
      <c r="P170" s="210"/>
      <c r="Q170" s="210" t="b">
        <v>1</v>
      </c>
      <c r="R170" s="210" t="s">
        <v>3832</v>
      </c>
      <c r="S170" s="210" t="s">
        <v>109</v>
      </c>
      <c r="T170" s="210" t="s">
        <v>3771</v>
      </c>
      <c r="U170" s="210" t="s">
        <v>3833</v>
      </c>
      <c r="V170" s="210" t="s">
        <v>3778</v>
      </c>
      <c r="W170" s="210" t="s">
        <v>1091</v>
      </c>
      <c r="X170" s="210" t="str">
        <f>IFERROR(VLOOKUP(AF170,MeasureCost!$C$5:$C$420,1,FALSE),"")</f>
        <v>LFLmpBlst-T8-48in-28w+El-IS-RLO(88w)</v>
      </c>
      <c r="Y170" s="210" t="str">
        <f>IFERROR(VLOOKUP(AE170,MeasureCost!$C$5:$C$420,1,FALSE),"")</f>
        <v>LFLmpBlst-T8-48in-32w-2g+El-IS-NLO(112w)</v>
      </c>
      <c r="Z170" s="210" t="s">
        <v>3847</v>
      </c>
      <c r="AA170" s="210"/>
      <c r="AB170" s="210"/>
      <c r="AC170" s="210"/>
      <c r="AD170" s="210" t="s">
        <v>3046</v>
      </c>
      <c r="AE170" s="210" t="s">
        <v>3264</v>
      </c>
      <c r="AF170" s="210" t="s">
        <v>2901</v>
      </c>
      <c r="AG170" s="210" t="s">
        <v>3775</v>
      </c>
      <c r="AH170" s="210"/>
      <c r="AI170" s="210" t="b">
        <v>0</v>
      </c>
      <c r="AJ170" s="210" t="b">
        <v>0</v>
      </c>
      <c r="AK170" s="210" t="s">
        <v>3853</v>
      </c>
      <c r="AL170" s="210" t="s">
        <v>3841</v>
      </c>
      <c r="AM170" s="210" t="s">
        <v>3847</v>
      </c>
      <c r="AN170" s="210"/>
      <c r="AO170" s="210" t="s">
        <v>3838</v>
      </c>
      <c r="AP170" s="204">
        <v>41275</v>
      </c>
      <c r="AQ170" s="210"/>
      <c r="AR170" s="210" t="s">
        <v>3839</v>
      </c>
      <c r="AS170" s="210"/>
      <c r="AT170" s="210"/>
      <c r="AU170" s="210"/>
      <c r="AV170" s="210"/>
      <c r="AW170" s="210" t="s">
        <v>3786</v>
      </c>
      <c r="AX170" s="210"/>
      <c r="AY170" s="210">
        <f>IFERROR(VLOOKUP(X170,MeasureCost!$C$5:$V$420,20,FALSE),"")</f>
        <v>55.29</v>
      </c>
      <c r="AZ170" s="210">
        <f>IFERROR(VLOOKUP(Y170,MeasureCost!$C$5:$V$420,20,FALSE),"")</f>
        <v>47.07</v>
      </c>
      <c r="BA170" s="210"/>
      <c r="BB170" s="212">
        <f t="shared" si="6"/>
        <v>8.2199999999999989</v>
      </c>
      <c r="BC170" s="210"/>
      <c r="BD170" s="204" t="str">
        <f t="shared" si="7"/>
        <v>LFLmpBlst-T8-48in-28w+El-IS-RLO(88w)</v>
      </c>
      <c r="BE170" s="210" t="str">
        <f t="shared" si="8"/>
        <v>LFLmpBlst-T8-48in-32w-2g+El-IS-NLO(112w)</v>
      </c>
      <c r="BF170" s="210">
        <f>IFERROR(VLOOKUP(BD170,LF_LmpBlst!$A$8:$V$736,6,FALSE),"")</f>
        <v>4</v>
      </c>
      <c r="BG170" s="210">
        <f>IFERROR(VLOOKUP(BD170,LF_LmpBlst!$A$8:$V$736,7,FALSE),"")</f>
        <v>1</v>
      </c>
      <c r="BH170" s="210"/>
      <c r="BI170" s="210">
        <f>IFERROR(VLOOKUP(BE170,LF_LmpBlst!$A$8:$V$736,6,FALSE),"")</f>
        <v>4</v>
      </c>
      <c r="BJ170" s="210">
        <f>IFERROR(VLOOKUP(BE170,LF_LmpBlst!$A$8:$V$736,7,FALSE),"")</f>
        <v>1</v>
      </c>
    </row>
    <row r="171" spans="1:62" s="114" customFormat="1">
      <c r="A171" s="229">
        <v>4580</v>
      </c>
      <c r="B171" s="210" t="s">
        <v>4043</v>
      </c>
      <c r="C171" s="210" t="s">
        <v>3826</v>
      </c>
      <c r="D171" s="210" t="s">
        <v>3845</v>
      </c>
      <c r="E171" s="210" t="s">
        <v>3846</v>
      </c>
      <c r="F171" s="204">
        <v>42069</v>
      </c>
      <c r="G171" s="210" t="s">
        <v>3829</v>
      </c>
      <c r="H171" s="210" t="s">
        <v>3776</v>
      </c>
      <c r="I171" s="210" t="s">
        <v>3830</v>
      </c>
      <c r="J171" s="210" t="s">
        <v>3831</v>
      </c>
      <c r="K171" s="210"/>
      <c r="L171" s="210"/>
      <c r="M171" s="210" t="s">
        <v>129</v>
      </c>
      <c r="N171" s="210"/>
      <c r="O171" s="210" t="b">
        <v>0</v>
      </c>
      <c r="P171" s="210"/>
      <c r="Q171" s="210" t="b">
        <v>1</v>
      </c>
      <c r="R171" s="210" t="s">
        <v>3832</v>
      </c>
      <c r="S171" s="210" t="s">
        <v>109</v>
      </c>
      <c r="T171" s="210" t="s">
        <v>3771</v>
      </c>
      <c r="U171" s="210" t="s">
        <v>3833</v>
      </c>
      <c r="V171" s="210" t="s">
        <v>3778</v>
      </c>
      <c r="W171" s="210" t="s">
        <v>1091</v>
      </c>
      <c r="X171" s="210" t="str">
        <f>IFERROR(VLOOKUP(AF171,MeasureCost!$C$5:$C$420,1,FALSE),"")</f>
        <v>LFLmpBlst-T8-48in-28w+El-IS-VHLO(70w)</v>
      </c>
      <c r="Y171" s="210" t="str">
        <f>IFERROR(VLOOKUP(AE171,MeasureCost!$C$5:$C$420,1,FALSE),"")</f>
        <v>LFLmpBlst-T8-48in-32w-1g+El-IS-NLO(112w)</v>
      </c>
      <c r="Z171" s="210" t="s">
        <v>3847</v>
      </c>
      <c r="AA171" s="210"/>
      <c r="AB171" s="210"/>
      <c r="AC171" s="210"/>
      <c r="AD171" s="210" t="s">
        <v>3046</v>
      </c>
      <c r="AE171" s="210" t="s">
        <v>3046</v>
      </c>
      <c r="AF171" s="210" t="s">
        <v>2907</v>
      </c>
      <c r="AG171" s="210" t="s">
        <v>3775</v>
      </c>
      <c r="AH171" s="210" t="s">
        <v>3864</v>
      </c>
      <c r="AI171" s="210" t="b">
        <v>0</v>
      </c>
      <c r="AJ171" s="210" t="b">
        <v>0</v>
      </c>
      <c r="AK171" s="210" t="s">
        <v>3849</v>
      </c>
      <c r="AL171" s="210" t="s">
        <v>3779</v>
      </c>
      <c r="AM171" s="210" t="s">
        <v>3847</v>
      </c>
      <c r="AN171" s="210"/>
      <c r="AO171" s="210" t="s">
        <v>3838</v>
      </c>
      <c r="AP171" s="204">
        <v>41275</v>
      </c>
      <c r="AQ171" s="210"/>
      <c r="AR171" s="210" t="s">
        <v>3839</v>
      </c>
      <c r="AS171" s="210"/>
      <c r="AT171" s="210"/>
      <c r="AU171" s="210"/>
      <c r="AV171" s="210"/>
      <c r="AW171" s="210" t="s">
        <v>3786</v>
      </c>
      <c r="AX171" s="210"/>
      <c r="AY171" s="210">
        <f>IFERROR(VLOOKUP(X171,MeasureCost!$C$5:$V$420,20,FALSE),"")</f>
        <v>33.54</v>
      </c>
      <c r="AZ171" s="210">
        <f>IFERROR(VLOOKUP(Y171,MeasureCost!$C$5:$V$420,20,FALSE),"")</f>
        <v>42.99</v>
      </c>
      <c r="BA171" s="210"/>
      <c r="BB171" s="212">
        <f t="shared" si="6"/>
        <v>-9.4500000000000028</v>
      </c>
      <c r="BC171" s="210"/>
      <c r="BD171" s="204" t="str">
        <f t="shared" si="7"/>
        <v>LFLmpBlst-T8-48in-28w+El-IS-VHLO(70w)</v>
      </c>
      <c r="BE171" s="210" t="str">
        <f t="shared" si="8"/>
        <v>LFLmpBlst-T8-48in-32w-1g+El-IS-NLO(112w)</v>
      </c>
      <c r="BF171" s="210">
        <f>IFERROR(VLOOKUP(BD171,LF_LmpBlst!$A$8:$V$736,6,FALSE),"")</f>
        <v>2</v>
      </c>
      <c r="BG171" s="210">
        <f>IFERROR(VLOOKUP(BD171,LF_LmpBlst!$A$8:$V$736,7,FALSE),"")</f>
        <v>1</v>
      </c>
      <c r="BH171" s="210"/>
      <c r="BI171" s="210">
        <f>IFERROR(VLOOKUP(BE171,LF_LmpBlst!$A$8:$V$736,6,FALSE),"")</f>
        <v>4</v>
      </c>
      <c r="BJ171" s="210">
        <f>IFERROR(VLOOKUP(BE171,LF_LmpBlst!$A$8:$V$736,7,FALSE),"")</f>
        <v>1</v>
      </c>
    </row>
    <row r="172" spans="1:62" s="114" customFormat="1">
      <c r="A172" s="229">
        <v>4585</v>
      </c>
      <c r="B172" s="210" t="s">
        <v>4044</v>
      </c>
      <c r="C172" s="210" t="s">
        <v>3826</v>
      </c>
      <c r="D172" s="210" t="s">
        <v>3845</v>
      </c>
      <c r="E172" s="210" t="s">
        <v>3846</v>
      </c>
      <c r="F172" s="204">
        <v>42069</v>
      </c>
      <c r="G172" s="210" t="s">
        <v>3829</v>
      </c>
      <c r="H172" s="210" t="s">
        <v>3776</v>
      </c>
      <c r="I172" s="210" t="s">
        <v>3830</v>
      </c>
      <c r="J172" s="210" t="s">
        <v>3831</v>
      </c>
      <c r="K172" s="210"/>
      <c r="L172" s="210"/>
      <c r="M172" s="210" t="s">
        <v>129</v>
      </c>
      <c r="N172" s="210"/>
      <c r="O172" s="210" t="b">
        <v>0</v>
      </c>
      <c r="P172" s="210"/>
      <c r="Q172" s="210" t="b">
        <v>1</v>
      </c>
      <c r="R172" s="210" t="s">
        <v>3832</v>
      </c>
      <c r="S172" s="210" t="s">
        <v>109</v>
      </c>
      <c r="T172" s="210" t="s">
        <v>3771</v>
      </c>
      <c r="U172" s="210" t="s">
        <v>3833</v>
      </c>
      <c r="V172" s="210" t="s">
        <v>3778</v>
      </c>
      <c r="W172" s="210" t="s">
        <v>1091</v>
      </c>
      <c r="X172" s="210" t="str">
        <f>IFERROR(VLOOKUP(AF172,MeasureCost!$C$5:$C$420,1,FALSE),"")</f>
        <v>LFLmpBlst-T8-48in-28w+El-PS-HLO(54.3w)</v>
      </c>
      <c r="Y172" s="210" t="str">
        <f>IFERROR(VLOOKUP(AE172,MeasureCost!$C$5:$C$420,1,FALSE),"")</f>
        <v>LFLmpBlst-T8-48in-32w-2g+El-IS-NLO(112w)</v>
      </c>
      <c r="Z172" s="210" t="s">
        <v>3847</v>
      </c>
      <c r="AA172" s="210"/>
      <c r="AB172" s="210"/>
      <c r="AC172" s="210"/>
      <c r="AD172" s="210" t="s">
        <v>3264</v>
      </c>
      <c r="AE172" s="210" t="s">
        <v>3264</v>
      </c>
      <c r="AF172" s="210" t="s">
        <v>2921</v>
      </c>
      <c r="AG172" s="210" t="s">
        <v>3775</v>
      </c>
      <c r="AH172" s="210" t="s">
        <v>3864</v>
      </c>
      <c r="AI172" s="210" t="b">
        <v>0</v>
      </c>
      <c r="AJ172" s="210" t="b">
        <v>0</v>
      </c>
      <c r="AK172" s="210" t="s">
        <v>3849</v>
      </c>
      <c r="AL172" s="210" t="s">
        <v>3779</v>
      </c>
      <c r="AM172" s="210" t="s">
        <v>3847</v>
      </c>
      <c r="AN172" s="210"/>
      <c r="AO172" s="210" t="s">
        <v>3838</v>
      </c>
      <c r="AP172" s="204">
        <v>41275</v>
      </c>
      <c r="AQ172" s="210"/>
      <c r="AR172" s="210" t="s">
        <v>3839</v>
      </c>
      <c r="AS172" s="210"/>
      <c r="AT172" s="210"/>
      <c r="AU172" s="210"/>
      <c r="AV172" s="210"/>
      <c r="AW172" s="210" t="s">
        <v>3786</v>
      </c>
      <c r="AX172" s="210"/>
      <c r="AY172" s="210">
        <f>IFERROR(VLOOKUP(X172,MeasureCost!$C$5:$V$420,20,FALSE),"")</f>
        <v>50.73</v>
      </c>
      <c r="AZ172" s="210">
        <f>IFERROR(VLOOKUP(Y172,MeasureCost!$C$5:$V$420,20,FALSE),"")</f>
        <v>47.07</v>
      </c>
      <c r="BA172" s="210"/>
      <c r="BB172" s="212">
        <f t="shared" si="6"/>
        <v>3.6599999999999966</v>
      </c>
      <c r="BC172" s="210"/>
      <c r="BD172" s="204" t="str">
        <f t="shared" si="7"/>
        <v>LFLmpBlst-T8-48in-28w+El-PS-HLO(54.3w)</v>
      </c>
      <c r="BE172" s="210" t="str">
        <f t="shared" si="8"/>
        <v>LFLmpBlst-T8-48in-32w-2g+El-IS-NLO(112w)</v>
      </c>
      <c r="BF172" s="210">
        <f>IFERROR(VLOOKUP(BD172,LF_LmpBlst!$A$8:$V$736,6,FALSE),"")</f>
        <v>2</v>
      </c>
      <c r="BG172" s="210">
        <f>IFERROR(VLOOKUP(BD172,LF_LmpBlst!$A$8:$V$736,7,FALSE),"")</f>
        <v>1</v>
      </c>
      <c r="BH172" s="210"/>
      <c r="BI172" s="210">
        <f>IFERROR(VLOOKUP(BE172,LF_LmpBlst!$A$8:$V$736,6,FALSE),"")</f>
        <v>4</v>
      </c>
      <c r="BJ172" s="210">
        <f>IFERROR(VLOOKUP(BE172,LF_LmpBlst!$A$8:$V$736,7,FALSE),"")</f>
        <v>1</v>
      </c>
    </row>
    <row r="173" spans="1:62" s="114" customFormat="1">
      <c r="A173" s="229">
        <v>4596</v>
      </c>
      <c r="B173" s="210" t="s">
        <v>4045</v>
      </c>
      <c r="C173" s="210" t="s">
        <v>3826</v>
      </c>
      <c r="D173" s="210" t="s">
        <v>3845</v>
      </c>
      <c r="E173" s="210" t="s">
        <v>3846</v>
      </c>
      <c r="F173" s="204">
        <v>42069</v>
      </c>
      <c r="G173" s="210" t="s">
        <v>3829</v>
      </c>
      <c r="H173" s="210" t="s">
        <v>3776</v>
      </c>
      <c r="I173" s="210" t="s">
        <v>3830</v>
      </c>
      <c r="J173" s="210" t="s">
        <v>3831</v>
      </c>
      <c r="K173" s="210"/>
      <c r="L173" s="210"/>
      <c r="M173" s="210" t="s">
        <v>129</v>
      </c>
      <c r="N173" s="210"/>
      <c r="O173" s="210" t="b">
        <v>0</v>
      </c>
      <c r="P173" s="210"/>
      <c r="Q173" s="210" t="b">
        <v>1</v>
      </c>
      <c r="R173" s="210" t="s">
        <v>3832</v>
      </c>
      <c r="S173" s="210" t="s">
        <v>109</v>
      </c>
      <c r="T173" s="210" t="s">
        <v>3771</v>
      </c>
      <c r="U173" s="210" t="s">
        <v>3833</v>
      </c>
      <c r="V173" s="210" t="s">
        <v>3778</v>
      </c>
      <c r="W173" s="210" t="s">
        <v>1091</v>
      </c>
      <c r="X173" s="210" t="str">
        <f>IFERROR(VLOOKUP(AF173,MeasureCost!$C$5:$C$420,1,FALSE),"")</f>
        <v>LFLmpBlst-T8-48in-28w+El-PS-VHLO(97w)</v>
      </c>
      <c r="Y173" s="210" t="str">
        <f>IFERROR(VLOOKUP(AE173,MeasureCost!$C$5:$C$420,1,FALSE),"")</f>
        <v>LFLmpBlst-T8-48in-32w-1g+El-IS-NLO(112w)</v>
      </c>
      <c r="Z173" s="210" t="s">
        <v>3847</v>
      </c>
      <c r="AA173" s="210"/>
      <c r="AB173" s="210"/>
      <c r="AC173" s="210"/>
      <c r="AD173" s="210" t="s">
        <v>3046</v>
      </c>
      <c r="AE173" s="210" t="s">
        <v>3046</v>
      </c>
      <c r="AF173" s="210" t="s">
        <v>2972</v>
      </c>
      <c r="AG173" s="210" t="s">
        <v>3775</v>
      </c>
      <c r="AH173" s="210" t="s">
        <v>3848</v>
      </c>
      <c r="AI173" s="210" t="b">
        <v>0</v>
      </c>
      <c r="AJ173" s="210" t="b">
        <v>0</v>
      </c>
      <c r="AK173" s="210" t="s">
        <v>3849</v>
      </c>
      <c r="AL173" s="210" t="s">
        <v>3779</v>
      </c>
      <c r="AM173" s="210" t="s">
        <v>3847</v>
      </c>
      <c r="AN173" s="210"/>
      <c r="AO173" s="210" t="s">
        <v>3838</v>
      </c>
      <c r="AP173" s="204">
        <v>41275</v>
      </c>
      <c r="AQ173" s="210"/>
      <c r="AR173" s="210" t="s">
        <v>3839</v>
      </c>
      <c r="AS173" s="210"/>
      <c r="AT173" s="210"/>
      <c r="AU173" s="210"/>
      <c r="AV173" s="210"/>
      <c r="AW173" s="210" t="s">
        <v>3786</v>
      </c>
      <c r="AX173" s="210"/>
      <c r="AY173" s="210">
        <f>IFERROR(VLOOKUP(X173,MeasureCost!$C$5:$V$420,20,FALSE),"")</f>
        <v>61.6</v>
      </c>
      <c r="AZ173" s="210">
        <f>IFERROR(VLOOKUP(Y173,MeasureCost!$C$5:$V$420,20,FALSE),"")</f>
        <v>42.99</v>
      </c>
      <c r="BA173" s="210"/>
      <c r="BB173" s="212">
        <f t="shared" si="6"/>
        <v>18.61</v>
      </c>
      <c r="BC173" s="210"/>
      <c r="BD173" s="204" t="str">
        <f t="shared" si="7"/>
        <v>LFLmpBlst-T8-48in-28w+El-PS-VHLO(97w)</v>
      </c>
      <c r="BE173" s="210" t="str">
        <f t="shared" si="8"/>
        <v>LFLmpBlst-T8-48in-32w-1g+El-IS-NLO(112w)</v>
      </c>
      <c r="BF173" s="210">
        <f>IFERROR(VLOOKUP(BD173,LF_LmpBlst!$A$8:$V$736,6,FALSE),"")</f>
        <v>3</v>
      </c>
      <c r="BG173" s="210">
        <f>IFERROR(VLOOKUP(BD173,LF_LmpBlst!$A$8:$V$736,7,FALSE),"")</f>
        <v>1</v>
      </c>
      <c r="BH173" s="210"/>
      <c r="BI173" s="210">
        <f>IFERROR(VLOOKUP(BE173,LF_LmpBlst!$A$8:$V$736,6,FALSE),"")</f>
        <v>4</v>
      </c>
      <c r="BJ173" s="210">
        <f>IFERROR(VLOOKUP(BE173,LF_LmpBlst!$A$8:$V$736,7,FALSE),"")</f>
        <v>1</v>
      </c>
    </row>
    <row r="174" spans="1:62" s="114" customFormat="1">
      <c r="A174" s="229">
        <v>4617</v>
      </c>
      <c r="B174" s="210" t="s">
        <v>4046</v>
      </c>
      <c r="C174" s="210" t="s">
        <v>3826</v>
      </c>
      <c r="D174" s="210" t="s">
        <v>3845</v>
      </c>
      <c r="E174" s="210" t="s">
        <v>3846</v>
      </c>
      <c r="F174" s="204">
        <v>42069</v>
      </c>
      <c r="G174" s="210" t="s">
        <v>3829</v>
      </c>
      <c r="H174" s="210" t="s">
        <v>3776</v>
      </c>
      <c r="I174" s="210" t="s">
        <v>3830</v>
      </c>
      <c r="J174" s="210" t="s">
        <v>3831</v>
      </c>
      <c r="K174" s="210"/>
      <c r="L174" s="210"/>
      <c r="M174" s="210" t="s">
        <v>129</v>
      </c>
      <c r="N174" s="210"/>
      <c r="O174" s="210" t="b">
        <v>0</v>
      </c>
      <c r="P174" s="210"/>
      <c r="Q174" s="210" t="b">
        <v>1</v>
      </c>
      <c r="R174" s="210" t="s">
        <v>3832</v>
      </c>
      <c r="S174" s="210" t="s">
        <v>109</v>
      </c>
      <c r="T174" s="210" t="s">
        <v>3771</v>
      </c>
      <c r="U174" s="210" t="s">
        <v>3833</v>
      </c>
      <c r="V174" s="210" t="s">
        <v>3778</v>
      </c>
      <c r="W174" s="210" t="s">
        <v>1091</v>
      </c>
      <c r="X174" s="210" t="str">
        <f>IFERROR(VLOOKUP(AF174,MeasureCost!$C$5:$C$420,1,FALSE),"")</f>
        <v>LFLmpBlst-T8-48in-32w-2g+El-IS-NLO(31w)</v>
      </c>
      <c r="Y174" s="210" t="str">
        <f>IFERROR(VLOOKUP(AE174,MeasureCost!$C$5:$C$420,1,FALSE),"")</f>
        <v>LFLmpBlst-T8-48in-32w-2g+El-IS-NLO(31w)</v>
      </c>
      <c r="Z174" s="210" t="s">
        <v>3847</v>
      </c>
      <c r="AA174" s="210"/>
      <c r="AB174" s="210"/>
      <c r="AC174" s="210"/>
      <c r="AD174" s="210" t="s">
        <v>2025</v>
      </c>
      <c r="AE174" s="210" t="s">
        <v>3282</v>
      </c>
      <c r="AF174" s="210" t="s">
        <v>3282</v>
      </c>
      <c r="AG174" s="210" t="s">
        <v>3775</v>
      </c>
      <c r="AH174" s="210" t="s">
        <v>3870</v>
      </c>
      <c r="AI174" s="210" t="b">
        <v>0</v>
      </c>
      <c r="AJ174" s="210" t="b">
        <v>0</v>
      </c>
      <c r="AK174" s="210" t="s">
        <v>3849</v>
      </c>
      <c r="AL174" s="210" t="s">
        <v>3857</v>
      </c>
      <c r="AM174" s="210" t="s">
        <v>3850</v>
      </c>
      <c r="AN174" s="210"/>
      <c r="AO174" s="210" t="s">
        <v>3838</v>
      </c>
      <c r="AP174" s="204">
        <v>41275</v>
      </c>
      <c r="AQ174" s="210"/>
      <c r="AR174" s="210" t="s">
        <v>3839</v>
      </c>
      <c r="AS174" s="210"/>
      <c r="AT174" s="210"/>
      <c r="AU174" s="210"/>
      <c r="AV174" s="210"/>
      <c r="AW174" s="210" t="s">
        <v>3786</v>
      </c>
      <c r="AX174" s="210"/>
      <c r="AY174" s="210">
        <f>IFERROR(VLOOKUP(X174,MeasureCost!$C$5:$V$420,20,FALSE),"")</f>
        <v>20.6</v>
      </c>
      <c r="AZ174" s="210">
        <f>IFERROR(VLOOKUP(Y174,MeasureCost!$C$5:$V$420,20,FALSE),"")</f>
        <v>20.6</v>
      </c>
      <c r="BA174" s="210"/>
      <c r="BB174" s="212">
        <f t="shared" si="6"/>
        <v>0</v>
      </c>
      <c r="BC174" s="210"/>
      <c r="BD174" s="204" t="str">
        <f t="shared" si="7"/>
        <v>LFLmpBlst-T8-48in-32w-2g+El-IS-NLO(31w)</v>
      </c>
      <c r="BE174" s="210" t="str">
        <f t="shared" si="8"/>
        <v>LFLmpBlst-T8-48in-32w-2g+El-IS-NLO(31w)</v>
      </c>
      <c r="BF174" s="210">
        <f>IFERROR(VLOOKUP(BD174,LF_LmpBlst!$A$8:$V$736,6,FALSE),"")</f>
        <v>1</v>
      </c>
      <c r="BG174" s="210">
        <f>IFERROR(VLOOKUP(BD174,LF_LmpBlst!$A$8:$V$736,7,FALSE),"")</f>
        <v>1</v>
      </c>
      <c r="BH174" s="210"/>
      <c r="BI174" s="210">
        <f>IFERROR(VLOOKUP(BE174,LF_LmpBlst!$A$8:$V$736,6,FALSE),"")</f>
        <v>1</v>
      </c>
      <c r="BJ174" s="210">
        <f>IFERROR(VLOOKUP(BE174,LF_LmpBlst!$A$8:$V$736,7,FALSE),"")</f>
        <v>1</v>
      </c>
    </row>
    <row r="175" spans="1:62" s="114" customFormat="1">
      <c r="A175" s="229">
        <v>4619</v>
      </c>
      <c r="B175" s="210" t="s">
        <v>4047</v>
      </c>
      <c r="C175" s="210" t="s">
        <v>3826</v>
      </c>
      <c r="D175" s="210" t="s">
        <v>3845</v>
      </c>
      <c r="E175" s="210" t="s">
        <v>3846</v>
      </c>
      <c r="F175" s="204">
        <v>42069</v>
      </c>
      <c r="G175" s="210" t="s">
        <v>3829</v>
      </c>
      <c r="H175" s="210" t="s">
        <v>3776</v>
      </c>
      <c r="I175" s="210" t="s">
        <v>3830</v>
      </c>
      <c r="J175" s="210" t="s">
        <v>3831</v>
      </c>
      <c r="K175" s="210"/>
      <c r="L175" s="210"/>
      <c r="M175" s="210" t="s">
        <v>129</v>
      </c>
      <c r="N175" s="210"/>
      <c r="O175" s="210" t="b">
        <v>1</v>
      </c>
      <c r="P175" s="210"/>
      <c r="Q175" s="210" t="b">
        <v>1</v>
      </c>
      <c r="R175" s="210" t="s">
        <v>3832</v>
      </c>
      <c r="S175" s="210" t="s">
        <v>109</v>
      </c>
      <c r="T175" s="210" t="s">
        <v>3771</v>
      </c>
      <c r="U175" s="210" t="s">
        <v>3833</v>
      </c>
      <c r="V175" s="210" t="s">
        <v>3778</v>
      </c>
      <c r="W175" s="210" t="s">
        <v>1091</v>
      </c>
      <c r="X175" s="210" t="str">
        <f>IFERROR(VLOOKUP(AF175,MeasureCost!$C$5:$C$420,1,FALSE),"")</f>
        <v>LFLmpBlst-T8-48in-32w-2g+El-IS-NLO(59w)</v>
      </c>
      <c r="Y175" s="210" t="str">
        <f>IFERROR(VLOOKUP(AE175,MeasureCost!$C$5:$C$420,1,FALSE),"")</f>
        <v>LFLmpBlst-T8-48in-32w-2g+El-IS-NLO(59w)</v>
      </c>
      <c r="Z175" s="210" t="s">
        <v>3847</v>
      </c>
      <c r="AA175" s="210"/>
      <c r="AB175" s="210"/>
      <c r="AC175" s="210"/>
      <c r="AD175" s="210" t="s">
        <v>2011</v>
      </c>
      <c r="AE175" s="210" t="s">
        <v>3290</v>
      </c>
      <c r="AF175" s="210" t="s">
        <v>3290</v>
      </c>
      <c r="AG175" s="210" t="s">
        <v>3775</v>
      </c>
      <c r="AH175" s="210"/>
      <c r="AI175" s="210" t="b">
        <v>0</v>
      </c>
      <c r="AJ175" s="210" t="b">
        <v>0</v>
      </c>
      <c r="AK175" s="210" t="s">
        <v>3853</v>
      </c>
      <c r="AL175" s="210" t="s">
        <v>3857</v>
      </c>
      <c r="AM175" s="210" t="s">
        <v>3850</v>
      </c>
      <c r="AN175" s="210"/>
      <c r="AO175" s="210" t="s">
        <v>3838</v>
      </c>
      <c r="AP175" s="204">
        <v>41275</v>
      </c>
      <c r="AQ175" s="210"/>
      <c r="AR175" s="210" t="s">
        <v>3839</v>
      </c>
      <c r="AS175" s="210"/>
      <c r="AT175" s="210"/>
      <c r="AU175" s="210"/>
      <c r="AV175" s="210"/>
      <c r="AW175" s="210" t="s">
        <v>3786</v>
      </c>
      <c r="AX175" s="210"/>
      <c r="AY175" s="210">
        <f>IFERROR(VLOOKUP(X175,MeasureCost!$C$5:$V$420,20,FALSE),"")</f>
        <v>29.42</v>
      </c>
      <c r="AZ175" s="210">
        <f>IFERROR(VLOOKUP(Y175,MeasureCost!$C$5:$V$420,20,FALSE),"")</f>
        <v>29.42</v>
      </c>
      <c r="BA175" s="210"/>
      <c r="BB175" s="212">
        <f t="shared" si="6"/>
        <v>0</v>
      </c>
      <c r="BC175" s="210"/>
      <c r="BD175" s="204" t="str">
        <f t="shared" si="7"/>
        <v>LFLmpBlst-T8-48in-32w-2g+El-IS-NLO(59w)</v>
      </c>
      <c r="BE175" s="210" t="str">
        <f t="shared" si="8"/>
        <v>LFLmpBlst-T8-48in-32w-2g+El-IS-NLO(59w)</v>
      </c>
      <c r="BF175" s="210">
        <f>IFERROR(VLOOKUP(BD175,LF_LmpBlst!$A$8:$V$736,6,FALSE),"")</f>
        <v>2</v>
      </c>
      <c r="BG175" s="210">
        <f>IFERROR(VLOOKUP(BD175,LF_LmpBlst!$A$8:$V$736,7,FALSE),"")</f>
        <v>1</v>
      </c>
      <c r="BH175" s="210"/>
      <c r="BI175" s="210">
        <f>IFERROR(VLOOKUP(BE175,LF_LmpBlst!$A$8:$V$736,6,FALSE),"")</f>
        <v>2</v>
      </c>
      <c r="BJ175" s="210">
        <f>IFERROR(VLOOKUP(BE175,LF_LmpBlst!$A$8:$V$736,7,FALSE),"")</f>
        <v>1</v>
      </c>
    </row>
    <row r="176" spans="1:62" s="114" customFormat="1">
      <c r="A176" s="229">
        <v>4624</v>
      </c>
      <c r="B176" s="210" t="s">
        <v>4048</v>
      </c>
      <c r="C176" s="210" t="s">
        <v>3826</v>
      </c>
      <c r="D176" s="210" t="s">
        <v>3845</v>
      </c>
      <c r="E176" s="210" t="s">
        <v>3846</v>
      </c>
      <c r="F176" s="204">
        <v>42069</v>
      </c>
      <c r="G176" s="210" t="s">
        <v>3829</v>
      </c>
      <c r="H176" s="210" t="s">
        <v>3776</v>
      </c>
      <c r="I176" s="210" t="s">
        <v>3830</v>
      </c>
      <c r="J176" s="210" t="s">
        <v>3831</v>
      </c>
      <c r="K176" s="210"/>
      <c r="L176" s="210"/>
      <c r="M176" s="210" t="s">
        <v>129</v>
      </c>
      <c r="N176" s="210"/>
      <c r="O176" s="210" t="b">
        <v>0</v>
      </c>
      <c r="P176" s="210"/>
      <c r="Q176" s="210" t="b">
        <v>1</v>
      </c>
      <c r="R176" s="210" t="s">
        <v>3832</v>
      </c>
      <c r="S176" s="210" t="s">
        <v>109</v>
      </c>
      <c r="T176" s="210" t="s">
        <v>3771</v>
      </c>
      <c r="U176" s="210" t="s">
        <v>3833</v>
      </c>
      <c r="V176" s="210" t="s">
        <v>3778</v>
      </c>
      <c r="W176" s="210" t="s">
        <v>1091</v>
      </c>
      <c r="X176" s="210" t="str">
        <f>IFERROR(VLOOKUP(AF176,MeasureCost!$C$5:$C$420,1,FALSE),"")</f>
        <v>LFLmpBlst-T8-48in-32w-2g+El-IS-NLO-Dim(70w)</v>
      </c>
      <c r="Y176" s="210" t="str">
        <f>IFERROR(VLOOKUP(AE176,MeasureCost!$C$5:$C$420,1,FALSE),"")</f>
        <v>LFLmpBlst-T8-96in-86w+El-IS-NLO(80w)</v>
      </c>
      <c r="Z176" s="210" t="s">
        <v>3847</v>
      </c>
      <c r="AA176" s="210"/>
      <c r="AB176" s="210"/>
      <c r="AC176" s="210"/>
      <c r="AD176" s="210" t="s">
        <v>2299</v>
      </c>
      <c r="AE176" s="210" t="s">
        <v>3716</v>
      </c>
      <c r="AF176" s="210" t="s">
        <v>3262</v>
      </c>
      <c r="AG176" s="210" t="s">
        <v>3775</v>
      </c>
      <c r="AH176" s="210" t="s">
        <v>3848</v>
      </c>
      <c r="AI176" s="210" t="b">
        <v>0</v>
      </c>
      <c r="AJ176" s="210" t="b">
        <v>0</v>
      </c>
      <c r="AK176" s="210" t="s">
        <v>3849</v>
      </c>
      <c r="AL176" s="210" t="s">
        <v>3841</v>
      </c>
      <c r="AM176" s="210" t="s">
        <v>3850</v>
      </c>
      <c r="AN176" s="210"/>
      <c r="AO176" s="210" t="s">
        <v>3838</v>
      </c>
      <c r="AP176" s="204">
        <v>41275</v>
      </c>
      <c r="AQ176" s="210"/>
      <c r="AR176" s="210" t="s">
        <v>3839</v>
      </c>
      <c r="AS176" s="210"/>
      <c r="AT176" s="210"/>
      <c r="AU176" s="210"/>
      <c r="AV176" s="210"/>
      <c r="AW176" s="210" t="s">
        <v>3786</v>
      </c>
      <c r="AX176" s="210"/>
      <c r="AY176" s="210">
        <f>IFERROR(VLOOKUP(X176,MeasureCost!$C$5:$V$420,20,FALSE),"")</f>
        <v>61.01</v>
      </c>
      <c r="AZ176" s="210">
        <f>IFERROR(VLOOKUP(Y176,MeasureCost!$C$5:$V$420,20,FALSE),"")</f>
        <v>42.49</v>
      </c>
      <c r="BA176" s="210"/>
      <c r="BB176" s="212">
        <f t="shared" si="6"/>
        <v>18.519999999999996</v>
      </c>
      <c r="BC176" s="210"/>
      <c r="BD176" s="204" t="str">
        <f t="shared" si="7"/>
        <v>LFLmpBlst-T8-48in-32w-2g+El-IS-NLO-Dim(70w)</v>
      </c>
      <c r="BE176" s="210" t="str">
        <f t="shared" si="8"/>
        <v>LFLmpBlst-T8-96in-86w+El-IS-NLO(80w)</v>
      </c>
      <c r="BF176" s="210">
        <f>IFERROR(VLOOKUP(BD176,LF_LmpBlst!$A$8:$V$736,6,FALSE),"")</f>
        <v>2</v>
      </c>
      <c r="BG176" s="210">
        <f>IFERROR(VLOOKUP(BD176,LF_LmpBlst!$A$8:$V$736,7,FALSE),"")</f>
        <v>1</v>
      </c>
      <c r="BH176" s="210"/>
      <c r="BI176" s="210">
        <f>IFERROR(VLOOKUP(BE176,LF_LmpBlst!$A$8:$V$736,6,FALSE),"")</f>
        <v>1</v>
      </c>
      <c r="BJ176" s="210">
        <f>IFERROR(VLOOKUP(BE176,LF_LmpBlst!$A$8:$V$736,7,FALSE),"")</f>
        <v>0.5</v>
      </c>
    </row>
    <row r="177" spans="1:62" s="114" customFormat="1">
      <c r="A177" s="229">
        <v>4677</v>
      </c>
      <c r="B177" s="210" t="s">
        <v>4049</v>
      </c>
      <c r="C177" s="210" t="s">
        <v>3826</v>
      </c>
      <c r="D177" s="210" t="s">
        <v>3845</v>
      </c>
      <c r="E177" s="210" t="s">
        <v>3846</v>
      </c>
      <c r="F177" s="204">
        <v>42069</v>
      </c>
      <c r="G177" s="210" t="s">
        <v>3829</v>
      </c>
      <c r="H177" s="210" t="s">
        <v>3776</v>
      </c>
      <c r="I177" s="210" t="s">
        <v>3830</v>
      </c>
      <c r="J177" s="210" t="s">
        <v>3831</v>
      </c>
      <c r="K177" s="210"/>
      <c r="L177" s="210"/>
      <c r="M177" s="210" t="s">
        <v>129</v>
      </c>
      <c r="N177" s="210"/>
      <c r="O177" s="210" t="b">
        <v>0</v>
      </c>
      <c r="P177" s="210"/>
      <c r="Q177" s="210" t="b">
        <v>1</v>
      </c>
      <c r="R177" s="210" t="s">
        <v>3832</v>
      </c>
      <c r="S177" s="210" t="s">
        <v>109</v>
      </c>
      <c r="T177" s="210" t="s">
        <v>3771</v>
      </c>
      <c r="U177" s="210" t="s">
        <v>3833</v>
      </c>
      <c r="V177" s="210" t="s">
        <v>3778</v>
      </c>
      <c r="W177" s="210" t="s">
        <v>1091</v>
      </c>
      <c r="X177" s="210" t="str">
        <f>IFERROR(VLOOKUP(AF177,MeasureCost!$C$5:$C$420,1,FALSE),"")</f>
        <v>LFLmpBlst-T8-96in-59w+El-IS-RLO(49w)</v>
      </c>
      <c r="Y177" s="210" t="str">
        <f>IFERROR(VLOOKUP(AE177,MeasureCost!$C$5:$C$420,1,FALSE),"")</f>
        <v>LFLmpBlst-T8-96in-59w+El-IS-NLO(55w)</v>
      </c>
      <c r="Z177" s="210" t="s">
        <v>3847</v>
      </c>
      <c r="AA177" s="210"/>
      <c r="AB177" s="210"/>
      <c r="AC177" s="210"/>
      <c r="AD177" s="210" t="s">
        <v>2241</v>
      </c>
      <c r="AE177" s="210" t="s">
        <v>3688</v>
      </c>
      <c r="AF177" s="210" t="s">
        <v>3696</v>
      </c>
      <c r="AG177" s="210" t="s">
        <v>3775</v>
      </c>
      <c r="AH177" s="210" t="s">
        <v>3889</v>
      </c>
      <c r="AI177" s="210" t="b">
        <v>0</v>
      </c>
      <c r="AJ177" s="210" t="b">
        <v>0</v>
      </c>
      <c r="AK177" s="210" t="s">
        <v>3849</v>
      </c>
      <c r="AL177" s="210" t="s">
        <v>3841</v>
      </c>
      <c r="AM177" s="210" t="s">
        <v>3850</v>
      </c>
      <c r="AN177" s="210"/>
      <c r="AO177" s="210" t="s">
        <v>3838</v>
      </c>
      <c r="AP177" s="204">
        <v>41275</v>
      </c>
      <c r="AQ177" s="210"/>
      <c r="AR177" s="210" t="s">
        <v>3839</v>
      </c>
      <c r="AS177" s="210"/>
      <c r="AT177" s="210"/>
      <c r="AU177" s="210"/>
      <c r="AV177" s="210"/>
      <c r="AW177" s="210" t="s">
        <v>3786</v>
      </c>
      <c r="AX177" s="210"/>
      <c r="AY177" s="210">
        <f>IFERROR(VLOOKUP(X177,MeasureCost!$C$5:$V$420,20,FALSE),"")</f>
        <v>25.08</v>
      </c>
      <c r="AZ177" s="210">
        <f>IFERROR(VLOOKUP(Y177,MeasureCost!$C$5:$V$420,20,FALSE),"")</f>
        <v>25.08</v>
      </c>
      <c r="BA177" s="210"/>
      <c r="BB177" s="212">
        <f t="shared" si="6"/>
        <v>0</v>
      </c>
      <c r="BC177" s="210"/>
      <c r="BD177" s="204" t="str">
        <f t="shared" si="7"/>
        <v>LFLmpBlst-T8-96in-59w+El-IS-RLO(49w)</v>
      </c>
      <c r="BE177" s="210" t="str">
        <f t="shared" si="8"/>
        <v>LFLmpBlst-T8-96in-59w+El-IS-NLO(55w)</v>
      </c>
      <c r="BF177" s="210">
        <f>IFERROR(VLOOKUP(BD177,LF_LmpBlst!$A$8:$V$736,6,FALSE),"")</f>
        <v>1</v>
      </c>
      <c r="BG177" s="210">
        <f>IFERROR(VLOOKUP(BD177,LF_LmpBlst!$A$8:$V$736,7,FALSE),"")</f>
        <v>0.5</v>
      </c>
      <c r="BH177" s="210"/>
      <c r="BI177" s="210">
        <f>IFERROR(VLOOKUP(BE177,LF_LmpBlst!$A$8:$V$736,6,FALSE),"")</f>
        <v>1</v>
      </c>
      <c r="BJ177" s="210">
        <f>IFERROR(VLOOKUP(BE177,LF_LmpBlst!$A$8:$V$736,7,FALSE),"")</f>
        <v>0.5</v>
      </c>
    </row>
    <row r="178" spans="1:62" s="114" customFormat="1">
      <c r="A178" s="229">
        <v>4642</v>
      </c>
      <c r="B178" s="210" t="s">
        <v>4050</v>
      </c>
      <c r="C178" s="210" t="s">
        <v>3826</v>
      </c>
      <c r="D178" s="210" t="s">
        <v>3845</v>
      </c>
      <c r="E178" s="210" t="s">
        <v>3846</v>
      </c>
      <c r="F178" s="204">
        <v>42069</v>
      </c>
      <c r="G178" s="210" t="s">
        <v>3829</v>
      </c>
      <c r="H178" s="210" t="s">
        <v>3776</v>
      </c>
      <c r="I178" s="210" t="s">
        <v>3830</v>
      </c>
      <c r="J178" s="210" t="s">
        <v>3831</v>
      </c>
      <c r="K178" s="210"/>
      <c r="L178" s="210"/>
      <c r="M178" s="210" t="s">
        <v>129</v>
      </c>
      <c r="N178" s="210"/>
      <c r="O178" s="210" t="b">
        <v>1</v>
      </c>
      <c r="P178" s="210"/>
      <c r="Q178" s="210" t="b">
        <v>1</v>
      </c>
      <c r="R178" s="210" t="s">
        <v>3832</v>
      </c>
      <c r="S178" s="210" t="s">
        <v>109</v>
      </c>
      <c r="T178" s="210" t="s">
        <v>3771</v>
      </c>
      <c r="U178" s="210" t="s">
        <v>3833</v>
      </c>
      <c r="V178" s="210" t="s">
        <v>3778</v>
      </c>
      <c r="W178" s="210" t="s">
        <v>1091</v>
      </c>
      <c r="X178" s="210" t="str">
        <f>IFERROR(VLOOKUP(AF178,MeasureCost!$C$5:$C$420,1,FALSE),"")</f>
        <v>LFLmpBlst-T8-48in-32w-3g+El-IS-NLO(54w)</v>
      </c>
      <c r="Y178" s="210" t="str">
        <f>IFERROR(VLOOKUP(AE178,MeasureCost!$C$5:$C$420,1,FALSE),"")</f>
        <v>LFLmpBlst-T8-48in-32w-2g+El-IS-NLO(59w)</v>
      </c>
      <c r="Z178" s="210" t="s">
        <v>3847</v>
      </c>
      <c r="AA178" s="210"/>
      <c r="AB178" s="210"/>
      <c r="AC178" s="210"/>
      <c r="AD178" s="210" t="s">
        <v>2011</v>
      </c>
      <c r="AE178" s="210" t="s">
        <v>3290</v>
      </c>
      <c r="AF178" s="210" t="s">
        <v>3487</v>
      </c>
      <c r="AG178" s="210" t="s">
        <v>3775</v>
      </c>
      <c r="AH178" s="210"/>
      <c r="AI178" s="210" t="b">
        <v>0</v>
      </c>
      <c r="AJ178" s="210" t="b">
        <v>0</v>
      </c>
      <c r="AK178" s="210" t="s">
        <v>3853</v>
      </c>
      <c r="AL178" s="210" t="s">
        <v>3841</v>
      </c>
      <c r="AM178" s="210" t="s">
        <v>3850</v>
      </c>
      <c r="AN178" s="210"/>
      <c r="AO178" s="210" t="s">
        <v>3838</v>
      </c>
      <c r="AP178" s="204">
        <v>41275</v>
      </c>
      <c r="AQ178" s="210"/>
      <c r="AR178" s="210" t="s">
        <v>3839</v>
      </c>
      <c r="AS178" s="210"/>
      <c r="AT178" s="210"/>
      <c r="AU178" s="210"/>
      <c r="AV178" s="210"/>
      <c r="AW178" s="210" t="s">
        <v>3786</v>
      </c>
      <c r="AX178" s="210"/>
      <c r="AY178" s="210">
        <f>IFERROR(VLOOKUP(X178,MeasureCost!$C$5:$V$420,20,FALSE),"")</f>
        <v>30.94</v>
      </c>
      <c r="AZ178" s="210">
        <f>IFERROR(VLOOKUP(Y178,MeasureCost!$C$5:$V$420,20,FALSE),"")</f>
        <v>29.42</v>
      </c>
      <c r="BA178" s="210"/>
      <c r="BB178" s="212">
        <f t="shared" si="6"/>
        <v>1.5199999999999996</v>
      </c>
      <c r="BC178" s="210"/>
      <c r="BD178" s="204" t="str">
        <f t="shared" si="7"/>
        <v>LFLmpBlst-T8-48in-32w-3g+El-IS-NLO(54w)</v>
      </c>
      <c r="BE178" s="210" t="str">
        <f t="shared" si="8"/>
        <v>LFLmpBlst-T8-48in-32w-2g+El-IS-NLO(59w)</v>
      </c>
      <c r="BF178" s="210">
        <f>IFERROR(VLOOKUP(BD178,LF_LmpBlst!$A$8:$V$736,6,FALSE),"")</f>
        <v>2</v>
      </c>
      <c r="BG178" s="210">
        <f>IFERROR(VLOOKUP(BD178,LF_LmpBlst!$A$8:$V$736,7,FALSE),"")</f>
        <v>1</v>
      </c>
      <c r="BH178" s="210"/>
      <c r="BI178" s="210">
        <f>IFERROR(VLOOKUP(BE178,LF_LmpBlst!$A$8:$V$736,6,FALSE),"")</f>
        <v>2</v>
      </c>
      <c r="BJ178" s="210">
        <f>IFERROR(VLOOKUP(BE178,LF_LmpBlst!$A$8:$V$736,7,FALSE),"")</f>
        <v>1</v>
      </c>
    </row>
    <row r="179" spans="1:62" s="114" customFormat="1">
      <c r="A179" s="229">
        <v>4647</v>
      </c>
      <c r="B179" s="210" t="s">
        <v>4051</v>
      </c>
      <c r="C179" s="210" t="s">
        <v>3826</v>
      </c>
      <c r="D179" s="210" t="s">
        <v>3845</v>
      </c>
      <c r="E179" s="210" t="s">
        <v>3846</v>
      </c>
      <c r="F179" s="204">
        <v>42069</v>
      </c>
      <c r="G179" s="210" t="s">
        <v>3829</v>
      </c>
      <c r="H179" s="210" t="s">
        <v>3776</v>
      </c>
      <c r="I179" s="210" t="s">
        <v>3830</v>
      </c>
      <c r="J179" s="210" t="s">
        <v>3831</v>
      </c>
      <c r="K179" s="210"/>
      <c r="L179" s="210"/>
      <c r="M179" s="210" t="s">
        <v>129</v>
      </c>
      <c r="N179" s="210"/>
      <c r="O179" s="210" t="b">
        <v>0</v>
      </c>
      <c r="P179" s="210"/>
      <c r="Q179" s="210" t="b">
        <v>1</v>
      </c>
      <c r="R179" s="210" t="s">
        <v>3832</v>
      </c>
      <c r="S179" s="210" t="s">
        <v>109</v>
      </c>
      <c r="T179" s="210" t="s">
        <v>3771</v>
      </c>
      <c r="U179" s="210" t="s">
        <v>3833</v>
      </c>
      <c r="V179" s="210" t="s">
        <v>3778</v>
      </c>
      <c r="W179" s="210" t="s">
        <v>1091</v>
      </c>
      <c r="X179" s="210" t="str">
        <f>IFERROR(VLOOKUP(AF179,MeasureCost!$C$5:$C$420,1,FALSE),"")</f>
        <v>LFLmpBlst-T8-48in-32w-3g+El-IS-NLO+Refl(54w)</v>
      </c>
      <c r="Y179" s="210" t="str">
        <f>IFERROR(VLOOKUP(AE179,MeasureCost!$C$5:$C$420,1,FALSE),"")</f>
        <v>LFLmpBlst-T8-48in-32w-2g+El-IS-NLO(59w)</v>
      </c>
      <c r="Z179" s="210" t="s">
        <v>3847</v>
      </c>
      <c r="AA179" s="210"/>
      <c r="AB179" s="210"/>
      <c r="AC179" s="210"/>
      <c r="AD179" s="210" t="s">
        <v>2057</v>
      </c>
      <c r="AE179" s="210" t="s">
        <v>3290</v>
      </c>
      <c r="AF179" s="210" t="s">
        <v>3499</v>
      </c>
      <c r="AG179" s="210" t="s">
        <v>3775</v>
      </c>
      <c r="AH179" s="210" t="s">
        <v>3889</v>
      </c>
      <c r="AI179" s="210" t="b">
        <v>0</v>
      </c>
      <c r="AJ179" s="210" t="b">
        <v>0</v>
      </c>
      <c r="AK179" s="210" t="s">
        <v>3849</v>
      </c>
      <c r="AL179" s="210" t="s">
        <v>3841</v>
      </c>
      <c r="AM179" s="210" t="s">
        <v>3850</v>
      </c>
      <c r="AN179" s="210"/>
      <c r="AO179" s="210" t="s">
        <v>3838</v>
      </c>
      <c r="AP179" s="204">
        <v>41275</v>
      </c>
      <c r="AQ179" s="210"/>
      <c r="AR179" s="210" t="s">
        <v>3839</v>
      </c>
      <c r="AS179" s="210"/>
      <c r="AT179" s="210"/>
      <c r="AU179" s="210"/>
      <c r="AV179" s="210"/>
      <c r="AW179" s="210" t="s">
        <v>3786</v>
      </c>
      <c r="AX179" s="210"/>
      <c r="AY179" s="210">
        <f>IFERROR(VLOOKUP(X179,MeasureCost!$C$5:$V$420,20,FALSE),"")</f>
        <v>42.72</v>
      </c>
      <c r="AZ179" s="210">
        <f>IFERROR(VLOOKUP(Y179,MeasureCost!$C$5:$V$420,20,FALSE),"")</f>
        <v>29.42</v>
      </c>
      <c r="BA179" s="210"/>
      <c r="BB179" s="212">
        <f t="shared" si="6"/>
        <v>13.299999999999997</v>
      </c>
      <c r="BC179" s="210"/>
      <c r="BD179" s="204" t="str">
        <f t="shared" si="7"/>
        <v>LFLmpBlst-T8-48in-32w-3g+El-IS-NLO+Refl(54w)</v>
      </c>
      <c r="BE179" s="210" t="str">
        <f t="shared" si="8"/>
        <v>LFLmpBlst-T8-48in-32w-2g+El-IS-NLO(59w)</v>
      </c>
      <c r="BF179" s="210">
        <f>IFERROR(VLOOKUP(BD179,LF_LmpBlst!$A$8:$V$736,6,FALSE),"")</f>
        <v>2</v>
      </c>
      <c r="BG179" s="210">
        <f>IFERROR(VLOOKUP(BD179,LF_LmpBlst!$A$8:$V$736,7,FALSE),"")</f>
        <v>2</v>
      </c>
      <c r="BH179" s="210"/>
      <c r="BI179" s="210">
        <f>IFERROR(VLOOKUP(BE179,LF_LmpBlst!$A$8:$V$736,6,FALSE),"")</f>
        <v>2</v>
      </c>
      <c r="BJ179" s="210">
        <f>IFERROR(VLOOKUP(BE179,LF_LmpBlst!$A$8:$V$736,7,FALSE),"")</f>
        <v>1</v>
      </c>
    </row>
    <row r="180" spans="1:62" s="114" customFormat="1">
      <c r="A180" s="229">
        <v>4657</v>
      </c>
      <c r="B180" s="210" t="s">
        <v>4052</v>
      </c>
      <c r="C180" s="210" t="s">
        <v>3826</v>
      </c>
      <c r="D180" s="210" t="s">
        <v>3845</v>
      </c>
      <c r="E180" s="210" t="s">
        <v>3846</v>
      </c>
      <c r="F180" s="204">
        <v>42069</v>
      </c>
      <c r="G180" s="210" t="s">
        <v>3829</v>
      </c>
      <c r="H180" s="210" t="s">
        <v>3776</v>
      </c>
      <c r="I180" s="210" t="s">
        <v>3830</v>
      </c>
      <c r="J180" s="210" t="s">
        <v>3831</v>
      </c>
      <c r="K180" s="210"/>
      <c r="L180" s="210"/>
      <c r="M180" s="210" t="s">
        <v>129</v>
      </c>
      <c r="N180" s="210"/>
      <c r="O180" s="210" t="b">
        <v>1</v>
      </c>
      <c r="P180" s="210"/>
      <c r="Q180" s="210" t="b">
        <v>1</v>
      </c>
      <c r="R180" s="210" t="s">
        <v>3832</v>
      </c>
      <c r="S180" s="210" t="s">
        <v>109</v>
      </c>
      <c r="T180" s="210" t="s">
        <v>3771</v>
      </c>
      <c r="U180" s="210" t="s">
        <v>3833</v>
      </c>
      <c r="V180" s="210" t="s">
        <v>3778</v>
      </c>
      <c r="W180" s="210" t="s">
        <v>1091</v>
      </c>
      <c r="X180" s="210" t="str">
        <f>IFERROR(VLOOKUP(AF180,MeasureCost!$C$5:$C$420,1,FALSE),"")</f>
        <v>LFLmpBlst-T8-48in-32w-3g+El-IS-RLO(48w)</v>
      </c>
      <c r="Y180" s="210" t="str">
        <f>IFERROR(VLOOKUP(AE180,MeasureCost!$C$5:$C$420,1,FALSE),"")</f>
        <v>LFLmpBlst-T8-48in-32w-2g+El-IS-NLO(59w)</v>
      </c>
      <c r="Z180" s="210" t="s">
        <v>3847</v>
      </c>
      <c r="AA180" s="210"/>
      <c r="AB180" s="210"/>
      <c r="AC180" s="210"/>
      <c r="AD180" s="210" t="s">
        <v>2006</v>
      </c>
      <c r="AE180" s="210" t="s">
        <v>3290</v>
      </c>
      <c r="AF180" s="210" t="s">
        <v>3519</v>
      </c>
      <c r="AG180" s="210" t="s">
        <v>3775</v>
      </c>
      <c r="AH180" s="210"/>
      <c r="AI180" s="210" t="b">
        <v>0</v>
      </c>
      <c r="AJ180" s="210" t="b">
        <v>0</v>
      </c>
      <c r="AK180" s="210" t="s">
        <v>3853</v>
      </c>
      <c r="AL180" s="210" t="s">
        <v>3841</v>
      </c>
      <c r="AM180" s="210" t="s">
        <v>3850</v>
      </c>
      <c r="AN180" s="210"/>
      <c r="AO180" s="210" t="s">
        <v>3838</v>
      </c>
      <c r="AP180" s="204">
        <v>41275</v>
      </c>
      <c r="AQ180" s="210"/>
      <c r="AR180" s="210" t="s">
        <v>3839</v>
      </c>
      <c r="AS180" s="210"/>
      <c r="AT180" s="210"/>
      <c r="AU180" s="210"/>
      <c r="AV180" s="210"/>
      <c r="AW180" s="210" t="s">
        <v>3786</v>
      </c>
      <c r="AX180" s="210"/>
      <c r="AY180" s="210">
        <f>IFERROR(VLOOKUP(X180,MeasureCost!$C$5:$V$420,20,FALSE),"")</f>
        <v>30.94</v>
      </c>
      <c r="AZ180" s="210">
        <f>IFERROR(VLOOKUP(Y180,MeasureCost!$C$5:$V$420,20,FALSE),"")</f>
        <v>29.42</v>
      </c>
      <c r="BA180" s="210"/>
      <c r="BB180" s="212">
        <f t="shared" si="6"/>
        <v>1.5199999999999996</v>
      </c>
      <c r="BC180" s="210"/>
      <c r="BD180" s="204" t="str">
        <f t="shared" si="7"/>
        <v>LFLmpBlst-T8-48in-32w-3g+El-IS-RLO(48w)</v>
      </c>
      <c r="BE180" s="210" t="str">
        <f t="shared" si="8"/>
        <v>LFLmpBlst-T8-48in-32w-2g+El-IS-NLO(59w)</v>
      </c>
      <c r="BF180" s="210">
        <f>IFERROR(VLOOKUP(BD180,LF_LmpBlst!$A$8:$V$736,6,FALSE),"")</f>
        <v>2</v>
      </c>
      <c r="BG180" s="210">
        <f>IFERROR(VLOOKUP(BD180,LF_LmpBlst!$A$8:$V$736,7,FALSE),"")</f>
        <v>1</v>
      </c>
      <c r="BH180" s="210"/>
      <c r="BI180" s="210">
        <f>IFERROR(VLOOKUP(BE180,LF_LmpBlst!$A$8:$V$736,6,FALSE),"")</f>
        <v>2</v>
      </c>
      <c r="BJ180" s="210">
        <f>IFERROR(VLOOKUP(BE180,LF_LmpBlst!$A$8:$V$736,7,FALSE),"")</f>
        <v>1</v>
      </c>
    </row>
    <row r="181" spans="1:62" s="114" customFormat="1">
      <c r="A181" s="229">
        <v>4666</v>
      </c>
      <c r="B181" s="210" t="s">
        <v>4053</v>
      </c>
      <c r="C181" s="210" t="s">
        <v>3826</v>
      </c>
      <c r="D181" s="210" t="s">
        <v>3845</v>
      </c>
      <c r="E181" s="210" t="s">
        <v>3846</v>
      </c>
      <c r="F181" s="204">
        <v>42069</v>
      </c>
      <c r="G181" s="210" t="s">
        <v>3829</v>
      </c>
      <c r="H181" s="210" t="s">
        <v>3776</v>
      </c>
      <c r="I181" s="210" t="s">
        <v>3830</v>
      </c>
      <c r="J181" s="210" t="s">
        <v>3831</v>
      </c>
      <c r="K181" s="210"/>
      <c r="L181" s="210"/>
      <c r="M181" s="210" t="s">
        <v>129</v>
      </c>
      <c r="N181" s="210"/>
      <c r="O181" s="210" t="b">
        <v>0</v>
      </c>
      <c r="P181" s="210"/>
      <c r="Q181" s="210" t="b">
        <v>1</v>
      </c>
      <c r="R181" s="210" t="s">
        <v>3832</v>
      </c>
      <c r="S181" s="210" t="s">
        <v>109</v>
      </c>
      <c r="T181" s="210" t="s">
        <v>3771</v>
      </c>
      <c r="U181" s="210" t="s">
        <v>3833</v>
      </c>
      <c r="V181" s="210" t="s">
        <v>3778</v>
      </c>
      <c r="W181" s="210" t="s">
        <v>1091</v>
      </c>
      <c r="X181" s="210" t="str">
        <f>IFERROR(VLOOKUP(AF181,MeasureCost!$C$5:$C$420,1,FALSE),"")</f>
        <v>LFLmpBlst-T8-48in-32w-3g+El-IS-VHLO(70w)</v>
      </c>
      <c r="Y181" s="210" t="str">
        <f>IFERROR(VLOOKUP(AE181,MeasureCost!$C$5:$C$420,1,FALSE),"")</f>
        <v>LFLmpBlst-T8-48in-32w-2g+El-IS-NLO(89w)</v>
      </c>
      <c r="Z181" s="210" t="s">
        <v>3847</v>
      </c>
      <c r="AA181" s="210"/>
      <c r="AB181" s="210"/>
      <c r="AC181" s="210"/>
      <c r="AD181" s="210" t="s">
        <v>3292</v>
      </c>
      <c r="AE181" s="210" t="s">
        <v>3292</v>
      </c>
      <c r="AF181" s="210" t="s">
        <v>3531</v>
      </c>
      <c r="AG181" s="210" t="s">
        <v>3775</v>
      </c>
      <c r="AH181" s="210" t="s">
        <v>4054</v>
      </c>
      <c r="AI181" s="210" t="b">
        <v>0</v>
      </c>
      <c r="AJ181" s="210" t="b">
        <v>0</v>
      </c>
      <c r="AK181" s="210" t="s">
        <v>3849</v>
      </c>
      <c r="AL181" s="210" t="s">
        <v>3779</v>
      </c>
      <c r="AM181" s="210" t="s">
        <v>3847</v>
      </c>
      <c r="AN181" s="210"/>
      <c r="AO181" s="210" t="s">
        <v>3838</v>
      </c>
      <c r="AP181" s="204">
        <v>41275</v>
      </c>
      <c r="AQ181" s="210"/>
      <c r="AR181" s="210" t="s">
        <v>3839</v>
      </c>
      <c r="AS181" s="210"/>
      <c r="AT181" s="210"/>
      <c r="AU181" s="210"/>
      <c r="AV181" s="210"/>
      <c r="AW181" s="210" t="s">
        <v>3786</v>
      </c>
      <c r="AX181" s="210"/>
      <c r="AY181" s="210">
        <f>IFERROR(VLOOKUP(X181,MeasureCost!$C$5:$V$420,20,FALSE),"")</f>
        <v>30.94</v>
      </c>
      <c r="AZ181" s="210">
        <f>IFERROR(VLOOKUP(Y181,MeasureCost!$C$5:$V$420,20,FALSE),"")</f>
        <v>38.25</v>
      </c>
      <c r="BA181" s="210"/>
      <c r="BB181" s="212">
        <f t="shared" si="6"/>
        <v>-7.3099999999999987</v>
      </c>
      <c r="BC181" s="210"/>
      <c r="BD181" s="204" t="str">
        <f t="shared" si="7"/>
        <v>LFLmpBlst-T8-48in-32w-3g+El-IS-VHLO(70w)</v>
      </c>
      <c r="BE181" s="210" t="str">
        <f t="shared" si="8"/>
        <v>LFLmpBlst-T8-48in-32w-2g+El-IS-NLO(89w)</v>
      </c>
      <c r="BF181" s="210">
        <f>IFERROR(VLOOKUP(BD181,LF_LmpBlst!$A$8:$V$736,6,FALSE),"")</f>
        <v>2</v>
      </c>
      <c r="BG181" s="210">
        <f>IFERROR(VLOOKUP(BD181,LF_LmpBlst!$A$8:$V$736,7,FALSE),"")</f>
        <v>1</v>
      </c>
      <c r="BH181" s="210"/>
      <c r="BI181" s="210">
        <f>IFERROR(VLOOKUP(BE181,LF_LmpBlst!$A$8:$V$736,6,FALSE),"")</f>
        <v>3</v>
      </c>
      <c r="BJ181" s="210">
        <f>IFERROR(VLOOKUP(BE181,LF_LmpBlst!$A$8:$V$736,7,FALSE),"")</f>
        <v>1</v>
      </c>
    </row>
    <row r="182" spans="1:62" s="114" customFormat="1">
      <c r="A182" s="229">
        <v>4668</v>
      </c>
      <c r="B182" s="210" t="s">
        <v>4055</v>
      </c>
      <c r="C182" s="210" t="s">
        <v>3826</v>
      </c>
      <c r="D182" s="210" t="s">
        <v>3845</v>
      </c>
      <c r="E182" s="210" t="s">
        <v>3846</v>
      </c>
      <c r="F182" s="204">
        <v>42069</v>
      </c>
      <c r="G182" s="210" t="s">
        <v>3829</v>
      </c>
      <c r="H182" s="210" t="s">
        <v>3776</v>
      </c>
      <c r="I182" s="210" t="s">
        <v>3830</v>
      </c>
      <c r="J182" s="210" t="s">
        <v>3831</v>
      </c>
      <c r="K182" s="210"/>
      <c r="L182" s="210"/>
      <c r="M182" s="210" t="s">
        <v>129</v>
      </c>
      <c r="N182" s="210"/>
      <c r="O182" s="210" t="b">
        <v>0</v>
      </c>
      <c r="P182" s="210"/>
      <c r="Q182" s="210" t="b">
        <v>1</v>
      </c>
      <c r="R182" s="210" t="s">
        <v>3832</v>
      </c>
      <c r="S182" s="210" t="s">
        <v>109</v>
      </c>
      <c r="T182" s="210" t="s">
        <v>3771</v>
      </c>
      <c r="U182" s="210" t="s">
        <v>3833</v>
      </c>
      <c r="V182" s="210" t="s">
        <v>3778</v>
      </c>
      <c r="W182" s="210" t="s">
        <v>1091</v>
      </c>
      <c r="X182" s="210" t="str">
        <f>IFERROR(VLOOKUP(AF182,MeasureCost!$C$5:$C$420,1,FALSE),"")</f>
        <v/>
      </c>
      <c r="Y182" s="210" t="str">
        <f>IFERROR(VLOOKUP(AE182,MeasureCost!$C$5:$C$420,1,FALSE),"")</f>
        <v>LFLmpBlst-T8-48in-32w-3g+El-IS-NLO(83w)</v>
      </c>
      <c r="Z182" s="210" t="s">
        <v>3847</v>
      </c>
      <c r="AA182" s="210"/>
      <c r="AB182" s="210"/>
      <c r="AC182" s="210"/>
      <c r="AD182" s="210" t="s">
        <v>3494</v>
      </c>
      <c r="AE182" s="210" t="s">
        <v>3494</v>
      </c>
      <c r="AF182" s="210" t="s">
        <v>3628</v>
      </c>
      <c r="AG182" s="210" t="s">
        <v>3775</v>
      </c>
      <c r="AH182" s="210" t="s">
        <v>3848</v>
      </c>
      <c r="AI182" s="210" t="b">
        <v>0</v>
      </c>
      <c r="AJ182" s="210" t="b">
        <v>0</v>
      </c>
      <c r="AK182" s="210" t="s">
        <v>3849</v>
      </c>
      <c r="AL182" s="210" t="s">
        <v>3779</v>
      </c>
      <c r="AM182" s="210" t="s">
        <v>3847</v>
      </c>
      <c r="AN182" s="210"/>
      <c r="AO182" s="210" t="s">
        <v>3838</v>
      </c>
      <c r="AP182" s="204">
        <v>41275</v>
      </c>
      <c r="AQ182" s="210"/>
      <c r="AR182" s="210" t="s">
        <v>3839</v>
      </c>
      <c r="AS182" s="210"/>
      <c r="AT182" s="210"/>
      <c r="AU182" s="210"/>
      <c r="AV182" s="210"/>
      <c r="AW182" s="210" t="s">
        <v>3786</v>
      </c>
      <c r="AX182" s="210"/>
      <c r="AY182" s="210" t="str">
        <f>IFERROR(VLOOKUP(X182,MeasureCost!$C$5:$V$420,20,FALSE),"")</f>
        <v/>
      </c>
      <c r="AZ182" s="210">
        <f>IFERROR(VLOOKUP(Y182,MeasureCost!$C$5:$V$420,20,FALSE),"")</f>
        <v>40.53</v>
      </c>
      <c r="BA182" s="210"/>
      <c r="BB182" s="212" t="str">
        <f t="shared" si="6"/>
        <v/>
      </c>
      <c r="BC182" s="210"/>
      <c r="BD182" s="204" t="str">
        <f t="shared" si="7"/>
        <v/>
      </c>
      <c r="BE182" s="210" t="str">
        <f t="shared" si="8"/>
        <v/>
      </c>
      <c r="BF182" s="210" t="str">
        <f>IFERROR(VLOOKUP(BD182,LF_LmpBlst!$A$8:$V$736,6,FALSE),"")</f>
        <v/>
      </c>
      <c r="BG182" s="210" t="str">
        <f>IFERROR(VLOOKUP(BD182,LF_LmpBlst!$A$8:$V$736,7,FALSE),"")</f>
        <v/>
      </c>
      <c r="BH182" s="210"/>
      <c r="BI182" s="210" t="str">
        <f>IFERROR(VLOOKUP(BE182,LF_LmpBlst!$A$8:$V$736,6,FALSE),"")</f>
        <v/>
      </c>
      <c r="BJ182" s="210" t="str">
        <f>IFERROR(VLOOKUP(BE182,LF_LmpBlst!$A$8:$V$736,7,FALSE),"")</f>
        <v/>
      </c>
    </row>
    <row r="183" spans="1:62" s="114" customFormat="1">
      <c r="A183" s="229">
        <v>2205</v>
      </c>
      <c r="B183" s="210" t="s">
        <v>4056</v>
      </c>
      <c r="C183" s="210" t="s">
        <v>3826</v>
      </c>
      <c r="D183" s="210" t="s">
        <v>3827</v>
      </c>
      <c r="E183" s="210" t="s">
        <v>3828</v>
      </c>
      <c r="F183" s="204">
        <v>41782</v>
      </c>
      <c r="G183" s="210" t="s">
        <v>3829</v>
      </c>
      <c r="H183" s="210" t="s">
        <v>3776</v>
      </c>
      <c r="I183" s="210" t="s">
        <v>3830</v>
      </c>
      <c r="J183" s="210" t="s">
        <v>3831</v>
      </c>
      <c r="K183" s="210"/>
      <c r="L183" s="210"/>
      <c r="M183" s="210" t="s">
        <v>129</v>
      </c>
      <c r="N183" s="210"/>
      <c r="O183" s="210" t="b">
        <v>0</v>
      </c>
      <c r="P183" s="210"/>
      <c r="Q183" s="210" t="b">
        <v>1</v>
      </c>
      <c r="R183" s="210" t="s">
        <v>3832</v>
      </c>
      <c r="S183" s="210" t="s">
        <v>109</v>
      </c>
      <c r="T183" s="210" t="s">
        <v>3771</v>
      </c>
      <c r="U183" s="210" t="s">
        <v>3833</v>
      </c>
      <c r="V183" s="210" t="s">
        <v>3778</v>
      </c>
      <c r="W183" s="210" t="s">
        <v>1091</v>
      </c>
      <c r="X183" s="210" t="str">
        <f>IFERROR(VLOOKUP(AF183,MeasureCost!$C$5:$C$420,1,FALSE),"")</f>
        <v/>
      </c>
      <c r="Y183" s="210" t="str">
        <f>IFERROR(VLOOKUP(AE183,MeasureCost!$C$5:$C$420,1,FALSE),"")</f>
        <v/>
      </c>
      <c r="Z183" s="210" t="s">
        <v>3834</v>
      </c>
      <c r="AA183" s="210"/>
      <c r="AB183" s="210"/>
      <c r="AC183" s="210"/>
      <c r="AD183" s="210" t="s">
        <v>2079</v>
      </c>
      <c r="AE183" s="210" t="s">
        <v>3399</v>
      </c>
      <c r="AF183" s="210" t="s">
        <v>3426</v>
      </c>
      <c r="AG183" s="210" t="s">
        <v>3775</v>
      </c>
      <c r="AH183" s="210"/>
      <c r="AI183" s="210" t="b">
        <v>0</v>
      </c>
      <c r="AJ183" s="210" t="b">
        <v>0</v>
      </c>
      <c r="AK183" s="210" t="s">
        <v>3835</v>
      </c>
      <c r="AL183" s="210" t="s">
        <v>3841</v>
      </c>
      <c r="AM183" s="210" t="s">
        <v>3834</v>
      </c>
      <c r="AN183" s="210"/>
      <c r="AO183" s="210" t="s">
        <v>3838</v>
      </c>
      <c r="AP183" s="204">
        <v>41275</v>
      </c>
      <c r="AQ183" s="210"/>
      <c r="AR183" s="210" t="s">
        <v>3839</v>
      </c>
      <c r="AS183" s="210"/>
      <c r="AT183" s="210"/>
      <c r="AU183" s="210"/>
      <c r="AV183" s="210"/>
      <c r="AW183" s="210" t="s">
        <v>3786</v>
      </c>
      <c r="AX183" s="210"/>
      <c r="AY183" s="210" t="str">
        <f>IFERROR(VLOOKUP(X183,MeasureCost!$C$5:$V$420,20,FALSE),"")</f>
        <v/>
      </c>
      <c r="AZ183" s="210" t="str">
        <f>IFERROR(VLOOKUP(Y183,MeasureCost!$C$5:$V$420,20,FALSE),"")</f>
        <v/>
      </c>
      <c r="BA183" s="210"/>
      <c r="BB183" s="212" t="str">
        <f t="shared" si="6"/>
        <v/>
      </c>
      <c r="BC183" s="210"/>
      <c r="BD183" s="204" t="str">
        <f t="shared" si="7"/>
        <v/>
      </c>
      <c r="BE183" s="210" t="str">
        <f t="shared" si="8"/>
        <v/>
      </c>
      <c r="BF183" s="210" t="str">
        <f>IFERROR(VLOOKUP(BD183,LF_LmpBlst!$A$8:$V$736,6,FALSE),"")</f>
        <v/>
      </c>
      <c r="BG183" s="210" t="str">
        <f>IFERROR(VLOOKUP(BD183,LF_LmpBlst!$A$8:$V$736,7,FALSE),"")</f>
        <v/>
      </c>
      <c r="BH183" s="210"/>
      <c r="BI183" s="210" t="str">
        <f>IFERROR(VLOOKUP(BE183,LF_LmpBlst!$A$8:$V$736,6,FALSE),"")</f>
        <v/>
      </c>
      <c r="BJ183" s="210" t="str">
        <f>IFERROR(VLOOKUP(BE183,LF_LmpBlst!$A$8:$V$736,7,FALSE),"")</f>
        <v/>
      </c>
    </row>
    <row r="184" spans="1:62" s="114" customFormat="1">
      <c r="A184" s="229">
        <v>2229</v>
      </c>
      <c r="B184" s="210" t="s">
        <v>4057</v>
      </c>
      <c r="C184" s="210" t="s">
        <v>3826</v>
      </c>
      <c r="D184" s="210" t="s">
        <v>3827</v>
      </c>
      <c r="E184" s="210" t="s">
        <v>3828</v>
      </c>
      <c r="F184" s="204">
        <v>41782</v>
      </c>
      <c r="G184" s="210" t="s">
        <v>3829</v>
      </c>
      <c r="H184" s="210" t="s">
        <v>3776</v>
      </c>
      <c r="I184" s="210" t="s">
        <v>3830</v>
      </c>
      <c r="J184" s="210" t="s">
        <v>3831</v>
      </c>
      <c r="K184" s="210"/>
      <c r="L184" s="210"/>
      <c r="M184" s="210" t="s">
        <v>129</v>
      </c>
      <c r="N184" s="210"/>
      <c r="O184" s="210" t="b">
        <v>0</v>
      </c>
      <c r="P184" s="210"/>
      <c r="Q184" s="210" t="b">
        <v>1</v>
      </c>
      <c r="R184" s="210" t="s">
        <v>3832</v>
      </c>
      <c r="S184" s="210" t="s">
        <v>109</v>
      </c>
      <c r="T184" s="210" t="s">
        <v>3771</v>
      </c>
      <c r="U184" s="210" t="s">
        <v>3833</v>
      </c>
      <c r="V184" s="210" t="s">
        <v>3778</v>
      </c>
      <c r="W184" s="210" t="s">
        <v>1091</v>
      </c>
      <c r="X184" s="210" t="str">
        <f>IFERROR(VLOOKUP(AF184,MeasureCost!$C$5:$C$420,1,FALSE),"")</f>
        <v>LFLmpBlst-T8-48in-32w-2g+El-IS-RLO(102w)</v>
      </c>
      <c r="Y184" s="210" t="str">
        <f>IFERROR(VLOOKUP(AE184,MeasureCost!$C$5:$C$420,1,FALSE),"")</f>
        <v>LFLmpBlst-T8-48in-32w-2g+El-IS-NLO(112w)</v>
      </c>
      <c r="Z184" s="210" t="s">
        <v>3834</v>
      </c>
      <c r="AA184" s="210"/>
      <c r="AB184" s="210"/>
      <c r="AC184" s="210"/>
      <c r="AD184" s="210" t="s">
        <v>2230</v>
      </c>
      <c r="AE184" s="210" t="s">
        <v>3264</v>
      </c>
      <c r="AF184" s="210" t="s">
        <v>3310</v>
      </c>
      <c r="AG184" s="210" t="s">
        <v>3775</v>
      </c>
      <c r="AH184" s="210"/>
      <c r="AI184" s="210" t="b">
        <v>0</v>
      </c>
      <c r="AJ184" s="210" t="b">
        <v>0</v>
      </c>
      <c r="AK184" s="210" t="s">
        <v>3835</v>
      </c>
      <c r="AL184" s="210" t="s">
        <v>3841</v>
      </c>
      <c r="AM184" s="210" t="s">
        <v>3834</v>
      </c>
      <c r="AN184" s="210" t="s">
        <v>4058</v>
      </c>
      <c r="AO184" s="210" t="s">
        <v>3838</v>
      </c>
      <c r="AP184" s="204">
        <v>41275</v>
      </c>
      <c r="AQ184" s="210"/>
      <c r="AR184" s="210" t="s">
        <v>3839</v>
      </c>
      <c r="AS184" s="210"/>
      <c r="AT184" s="210"/>
      <c r="AU184" s="210"/>
      <c r="AV184" s="210"/>
      <c r="AW184" s="210" t="s">
        <v>3786</v>
      </c>
      <c r="AX184" s="210"/>
      <c r="AY184" s="210">
        <f>IFERROR(VLOOKUP(X184,MeasureCost!$C$5:$V$420,20,FALSE),"")</f>
        <v>47.07</v>
      </c>
      <c r="AZ184" s="210">
        <f>IFERROR(VLOOKUP(Y184,MeasureCost!$C$5:$V$420,20,FALSE),"")</f>
        <v>47.07</v>
      </c>
      <c r="BA184" s="210"/>
      <c r="BB184" s="212">
        <f t="shared" si="6"/>
        <v>0</v>
      </c>
      <c r="BC184" s="210"/>
      <c r="BD184" s="204" t="str">
        <f t="shared" si="7"/>
        <v>LFLmpBlst-T8-48in-32w-2g+El-IS-RLO(102w)</v>
      </c>
      <c r="BE184" s="210" t="str">
        <f t="shared" si="8"/>
        <v>LFLmpBlst-T8-48in-32w-2g+El-IS-NLO(112w)</v>
      </c>
      <c r="BF184" s="210">
        <f>IFERROR(VLOOKUP(BD184,LF_LmpBlst!$A$8:$V$736,6,FALSE),"")</f>
        <v>4</v>
      </c>
      <c r="BG184" s="210">
        <f>IFERROR(VLOOKUP(BD184,LF_LmpBlst!$A$8:$V$736,7,FALSE),"")</f>
        <v>1</v>
      </c>
      <c r="BH184" s="210"/>
      <c r="BI184" s="210">
        <f>IFERROR(VLOOKUP(BE184,LF_LmpBlst!$A$8:$V$736,6,FALSE),"")</f>
        <v>4</v>
      </c>
      <c r="BJ184" s="210">
        <f>IFERROR(VLOOKUP(BE184,LF_LmpBlst!$A$8:$V$736,7,FALSE),"")</f>
        <v>1</v>
      </c>
    </row>
    <row r="185" spans="1:62" s="114" customFormat="1">
      <c r="A185" s="229">
        <v>2254</v>
      </c>
      <c r="B185" s="210" t="s">
        <v>4059</v>
      </c>
      <c r="C185" s="210" t="s">
        <v>3826</v>
      </c>
      <c r="D185" s="210" t="s">
        <v>3827</v>
      </c>
      <c r="E185" s="210" t="s">
        <v>3828</v>
      </c>
      <c r="F185" s="204">
        <v>41782</v>
      </c>
      <c r="G185" s="210" t="s">
        <v>3829</v>
      </c>
      <c r="H185" s="210" t="s">
        <v>3776</v>
      </c>
      <c r="I185" s="210" t="s">
        <v>3830</v>
      </c>
      <c r="J185" s="210" t="s">
        <v>3831</v>
      </c>
      <c r="K185" s="210"/>
      <c r="L185" s="210"/>
      <c r="M185" s="210" t="s">
        <v>129</v>
      </c>
      <c r="N185" s="210"/>
      <c r="O185" s="210" t="b">
        <v>0</v>
      </c>
      <c r="P185" s="210"/>
      <c r="Q185" s="210" t="b">
        <v>1</v>
      </c>
      <c r="R185" s="210" t="s">
        <v>3832</v>
      </c>
      <c r="S185" s="210" t="s">
        <v>109</v>
      </c>
      <c r="T185" s="210" t="s">
        <v>3771</v>
      </c>
      <c r="U185" s="210" t="s">
        <v>3833</v>
      </c>
      <c r="V185" s="210" t="s">
        <v>3778</v>
      </c>
      <c r="W185" s="210" t="s">
        <v>1091</v>
      </c>
      <c r="X185" s="210" t="str">
        <f>IFERROR(VLOOKUP(AF185,MeasureCost!$C$5:$C$420,1,FALSE),"")</f>
        <v>LFLmpBlst-T8-48in-32w-3g+El-IS-RLO(25w)</v>
      </c>
      <c r="Y185" s="210" t="str">
        <f>IFERROR(VLOOKUP(AE185,MeasureCost!$C$5:$C$420,1,FALSE),"")</f>
        <v>LFLmpBlst-T8-48in-32w-2g+El-IS-NLO(31w)</v>
      </c>
      <c r="Z185" s="210" t="s">
        <v>3834</v>
      </c>
      <c r="AA185" s="210"/>
      <c r="AB185" s="210"/>
      <c r="AC185" s="210"/>
      <c r="AD185" s="210" t="s">
        <v>2025</v>
      </c>
      <c r="AE185" s="210" t="s">
        <v>3282</v>
      </c>
      <c r="AF185" s="210" t="s">
        <v>3516</v>
      </c>
      <c r="AG185" s="210" t="s">
        <v>3775</v>
      </c>
      <c r="AH185" s="210"/>
      <c r="AI185" s="210" t="b">
        <v>0</v>
      </c>
      <c r="AJ185" s="210" t="b">
        <v>0</v>
      </c>
      <c r="AK185" s="210" t="s">
        <v>3835</v>
      </c>
      <c r="AL185" s="210" t="s">
        <v>3841</v>
      </c>
      <c r="AM185" s="210" t="s">
        <v>3834</v>
      </c>
      <c r="AN185" s="210" t="s">
        <v>4060</v>
      </c>
      <c r="AO185" s="210" t="s">
        <v>3838</v>
      </c>
      <c r="AP185" s="204">
        <v>41275</v>
      </c>
      <c r="AQ185" s="210"/>
      <c r="AR185" s="210" t="s">
        <v>3839</v>
      </c>
      <c r="AS185" s="210"/>
      <c r="AT185" s="210"/>
      <c r="AU185" s="210"/>
      <c r="AV185" s="210"/>
      <c r="AW185" s="210" t="s">
        <v>3786</v>
      </c>
      <c r="AX185" s="210"/>
      <c r="AY185" s="210">
        <f>IFERROR(VLOOKUP(X185,MeasureCost!$C$5:$V$420,20,FALSE),"")</f>
        <v>21.36</v>
      </c>
      <c r="AZ185" s="210">
        <f>IFERROR(VLOOKUP(Y185,MeasureCost!$C$5:$V$420,20,FALSE),"")</f>
        <v>20.6</v>
      </c>
      <c r="BA185" s="210"/>
      <c r="BB185" s="212">
        <f t="shared" si="6"/>
        <v>0.75999999999999801</v>
      </c>
      <c r="BC185" s="210"/>
      <c r="BD185" s="204" t="str">
        <f t="shared" si="7"/>
        <v>LFLmpBlst-T8-48in-32w-3g+El-IS-RLO(25w)</v>
      </c>
      <c r="BE185" s="210" t="str">
        <f t="shared" si="8"/>
        <v>LFLmpBlst-T8-48in-32w-2g+El-IS-NLO(31w)</v>
      </c>
      <c r="BF185" s="210">
        <f>IFERROR(VLOOKUP(BD185,LF_LmpBlst!$A$8:$V$736,6,FALSE),"")</f>
        <v>1</v>
      </c>
      <c r="BG185" s="210">
        <f>IFERROR(VLOOKUP(BD185,LF_LmpBlst!$A$8:$V$736,7,FALSE),"")</f>
        <v>1</v>
      </c>
      <c r="BH185" s="210"/>
      <c r="BI185" s="210">
        <f>IFERROR(VLOOKUP(BE185,LF_LmpBlst!$A$8:$V$736,6,FALSE),"")</f>
        <v>1</v>
      </c>
      <c r="BJ185" s="210">
        <f>IFERROR(VLOOKUP(BE185,LF_LmpBlst!$A$8:$V$736,7,FALSE),"")</f>
        <v>1</v>
      </c>
    </row>
    <row r="186" spans="1:62" s="114" customFormat="1">
      <c r="A186" s="229">
        <v>2217</v>
      </c>
      <c r="B186" s="210" t="s">
        <v>4061</v>
      </c>
      <c r="C186" s="210" t="s">
        <v>3826</v>
      </c>
      <c r="D186" s="210" t="s">
        <v>3827</v>
      </c>
      <c r="E186" s="210" t="s">
        <v>3828</v>
      </c>
      <c r="F186" s="204">
        <v>41782</v>
      </c>
      <c r="G186" s="210" t="s">
        <v>3829</v>
      </c>
      <c r="H186" s="210" t="s">
        <v>3776</v>
      </c>
      <c r="I186" s="210" t="s">
        <v>3830</v>
      </c>
      <c r="J186" s="210" t="s">
        <v>3831</v>
      </c>
      <c r="K186" s="210"/>
      <c r="L186" s="210"/>
      <c r="M186" s="210" t="s">
        <v>129</v>
      </c>
      <c r="N186" s="210"/>
      <c r="O186" s="210" t="b">
        <v>0</v>
      </c>
      <c r="P186" s="210"/>
      <c r="Q186" s="210" t="b">
        <v>1</v>
      </c>
      <c r="R186" s="210" t="s">
        <v>3832</v>
      </c>
      <c r="S186" s="210" t="s">
        <v>109</v>
      </c>
      <c r="T186" s="210" t="s">
        <v>3771</v>
      </c>
      <c r="U186" s="210" t="s">
        <v>3833</v>
      </c>
      <c r="V186" s="210" t="s">
        <v>3778</v>
      </c>
      <c r="W186" s="210" t="s">
        <v>1091</v>
      </c>
      <c r="X186" s="210" t="str">
        <f>IFERROR(VLOOKUP(AF186,MeasureCost!$C$5:$C$420,1,FALSE),"")</f>
        <v>LFLmpBlst-T8-48in-32w-2g+El-IS-RLO(102w)</v>
      </c>
      <c r="Y186" s="210" t="str">
        <f>IFERROR(VLOOKUP(AE186,MeasureCost!$C$5:$C$420,1,FALSE),"")</f>
        <v>LFLmpBlst-T8-48in-32w-2g+El-IS-NLO(112w)</v>
      </c>
      <c r="Z186" s="210" t="s">
        <v>3834</v>
      </c>
      <c r="AA186" s="210"/>
      <c r="AB186" s="210"/>
      <c r="AC186" s="210"/>
      <c r="AD186" s="210" t="s">
        <v>1989</v>
      </c>
      <c r="AE186" s="210" t="s">
        <v>3264</v>
      </c>
      <c r="AF186" s="210" t="s">
        <v>3310</v>
      </c>
      <c r="AG186" s="210" t="s">
        <v>3775</v>
      </c>
      <c r="AH186" s="210"/>
      <c r="AI186" s="210" t="b">
        <v>0</v>
      </c>
      <c r="AJ186" s="210" t="b">
        <v>0</v>
      </c>
      <c r="AK186" s="210" t="s">
        <v>3835</v>
      </c>
      <c r="AL186" s="210" t="s">
        <v>3841</v>
      </c>
      <c r="AM186" s="210" t="s">
        <v>3834</v>
      </c>
      <c r="AN186" s="210"/>
      <c r="AO186" s="210" t="s">
        <v>3838</v>
      </c>
      <c r="AP186" s="204">
        <v>41275</v>
      </c>
      <c r="AQ186" s="210"/>
      <c r="AR186" s="210" t="s">
        <v>3839</v>
      </c>
      <c r="AS186" s="210"/>
      <c r="AT186" s="210"/>
      <c r="AU186" s="210"/>
      <c r="AV186" s="210"/>
      <c r="AW186" s="210" t="s">
        <v>3786</v>
      </c>
      <c r="AX186" s="210"/>
      <c r="AY186" s="210">
        <f>IFERROR(VLOOKUP(X186,MeasureCost!$C$5:$V$420,20,FALSE),"")</f>
        <v>47.07</v>
      </c>
      <c r="AZ186" s="210">
        <f>IFERROR(VLOOKUP(Y186,MeasureCost!$C$5:$V$420,20,FALSE),"")</f>
        <v>47.07</v>
      </c>
      <c r="BA186" s="210"/>
      <c r="BB186" s="212">
        <f t="shared" si="6"/>
        <v>0</v>
      </c>
      <c r="BC186" s="210"/>
      <c r="BD186" s="204" t="str">
        <f t="shared" si="7"/>
        <v>LFLmpBlst-T8-48in-32w-2g+El-IS-RLO(102w)</v>
      </c>
      <c r="BE186" s="210" t="str">
        <f t="shared" si="8"/>
        <v>LFLmpBlst-T8-48in-32w-2g+El-IS-NLO(112w)</v>
      </c>
      <c r="BF186" s="210">
        <f>IFERROR(VLOOKUP(BD186,LF_LmpBlst!$A$8:$V$736,6,FALSE),"")</f>
        <v>4</v>
      </c>
      <c r="BG186" s="210">
        <f>IFERROR(VLOOKUP(BD186,LF_LmpBlst!$A$8:$V$736,7,FALSE),"")</f>
        <v>1</v>
      </c>
      <c r="BH186" s="210"/>
      <c r="BI186" s="210">
        <f>IFERROR(VLOOKUP(BE186,LF_LmpBlst!$A$8:$V$736,6,FALSE),"")</f>
        <v>4</v>
      </c>
      <c r="BJ186" s="210">
        <f>IFERROR(VLOOKUP(BE186,LF_LmpBlst!$A$8:$V$736,7,FALSE),"")</f>
        <v>1</v>
      </c>
    </row>
    <row r="187" spans="1:62" s="114" customFormat="1">
      <c r="A187" s="229">
        <v>2270</v>
      </c>
      <c r="B187" s="210" t="s">
        <v>4062</v>
      </c>
      <c r="C187" s="210" t="s">
        <v>3826</v>
      </c>
      <c r="D187" s="210" t="s">
        <v>3827</v>
      </c>
      <c r="E187" s="210" t="s">
        <v>3828</v>
      </c>
      <c r="F187" s="204">
        <v>41782</v>
      </c>
      <c r="G187" s="210" t="s">
        <v>3829</v>
      </c>
      <c r="H187" s="210" t="s">
        <v>3776</v>
      </c>
      <c r="I187" s="210" t="s">
        <v>3830</v>
      </c>
      <c r="J187" s="210" t="s">
        <v>3831</v>
      </c>
      <c r="K187" s="210"/>
      <c r="L187" s="210"/>
      <c r="M187" s="210" t="s">
        <v>129</v>
      </c>
      <c r="N187" s="210"/>
      <c r="O187" s="210" t="b">
        <v>0</v>
      </c>
      <c r="P187" s="210"/>
      <c r="Q187" s="210" t="b">
        <v>1</v>
      </c>
      <c r="R187" s="210" t="s">
        <v>3832</v>
      </c>
      <c r="S187" s="210" t="s">
        <v>109</v>
      </c>
      <c r="T187" s="210" t="s">
        <v>3771</v>
      </c>
      <c r="U187" s="210" t="s">
        <v>3833</v>
      </c>
      <c r="V187" s="210" t="s">
        <v>3778</v>
      </c>
      <c r="W187" s="210" t="s">
        <v>1091</v>
      </c>
      <c r="X187" s="210" t="str">
        <f>IFERROR(VLOOKUP(AF187,MeasureCost!$C$5:$C$420,1,FALSE),"")</f>
        <v>LFLmpBlst-T8-48in-32w-3g+El-IS-RLO(25w)</v>
      </c>
      <c r="Y187" s="210" t="str">
        <f>IFERROR(VLOOKUP(AE187,MeasureCost!$C$5:$C$420,1,FALSE),"")</f>
        <v>LFLmpBlst-T8-48in-32w-2g+El-IS-NLO(31w)</v>
      </c>
      <c r="Z187" s="210" t="s">
        <v>3834</v>
      </c>
      <c r="AA187" s="210"/>
      <c r="AB187" s="210"/>
      <c r="AC187" s="210"/>
      <c r="AD187" s="210" t="s">
        <v>2075</v>
      </c>
      <c r="AE187" s="210" t="s">
        <v>3282</v>
      </c>
      <c r="AF187" s="210" t="s">
        <v>3516</v>
      </c>
      <c r="AG187" s="210" t="s">
        <v>3775</v>
      </c>
      <c r="AH187" s="210"/>
      <c r="AI187" s="210" t="b">
        <v>0</v>
      </c>
      <c r="AJ187" s="210" t="b">
        <v>0</v>
      </c>
      <c r="AK187" s="210" t="s">
        <v>3835</v>
      </c>
      <c r="AL187" s="210" t="s">
        <v>3841</v>
      </c>
      <c r="AM187" s="210" t="s">
        <v>3834</v>
      </c>
      <c r="AN187" s="210"/>
      <c r="AO187" s="210" t="s">
        <v>3838</v>
      </c>
      <c r="AP187" s="204">
        <v>41275</v>
      </c>
      <c r="AQ187" s="210"/>
      <c r="AR187" s="210" t="s">
        <v>3839</v>
      </c>
      <c r="AS187" s="210"/>
      <c r="AT187" s="210"/>
      <c r="AU187" s="210"/>
      <c r="AV187" s="210"/>
      <c r="AW187" s="210" t="s">
        <v>3786</v>
      </c>
      <c r="AX187" s="210"/>
      <c r="AY187" s="210">
        <f>IFERROR(VLOOKUP(X187,MeasureCost!$C$5:$V$420,20,FALSE),"")</f>
        <v>21.36</v>
      </c>
      <c r="AZ187" s="210">
        <f>IFERROR(VLOOKUP(Y187,MeasureCost!$C$5:$V$420,20,FALSE),"")</f>
        <v>20.6</v>
      </c>
      <c r="BA187" s="210"/>
      <c r="BB187" s="212">
        <f t="shared" si="6"/>
        <v>0.75999999999999801</v>
      </c>
      <c r="BC187" s="210"/>
      <c r="BD187" s="204" t="str">
        <f t="shared" si="7"/>
        <v>LFLmpBlst-T8-48in-32w-3g+El-IS-RLO(25w)</v>
      </c>
      <c r="BE187" s="210" t="str">
        <f t="shared" si="8"/>
        <v>LFLmpBlst-T8-48in-32w-2g+El-IS-NLO(31w)</v>
      </c>
      <c r="BF187" s="210">
        <f>IFERROR(VLOOKUP(BD187,LF_LmpBlst!$A$8:$V$736,6,FALSE),"")</f>
        <v>1</v>
      </c>
      <c r="BG187" s="210">
        <f>IFERROR(VLOOKUP(BD187,LF_LmpBlst!$A$8:$V$736,7,FALSE),"")</f>
        <v>1</v>
      </c>
      <c r="BH187" s="210"/>
      <c r="BI187" s="210">
        <f>IFERROR(VLOOKUP(BE187,LF_LmpBlst!$A$8:$V$736,6,FALSE),"")</f>
        <v>1</v>
      </c>
      <c r="BJ187" s="210">
        <f>IFERROR(VLOOKUP(BE187,LF_LmpBlst!$A$8:$V$736,7,FALSE),"")</f>
        <v>1</v>
      </c>
    </row>
    <row r="188" spans="1:62" s="114" customFormat="1">
      <c r="A188" s="229">
        <v>2312</v>
      </c>
      <c r="B188" s="210" t="s">
        <v>4063</v>
      </c>
      <c r="C188" s="210" t="s">
        <v>3826</v>
      </c>
      <c r="D188" s="210" t="s">
        <v>3827</v>
      </c>
      <c r="E188" s="210" t="s">
        <v>3828</v>
      </c>
      <c r="F188" s="204">
        <v>41782</v>
      </c>
      <c r="G188" s="210" t="s">
        <v>3829</v>
      </c>
      <c r="H188" s="210" t="s">
        <v>3776</v>
      </c>
      <c r="I188" s="210" t="s">
        <v>3830</v>
      </c>
      <c r="J188" s="210" t="s">
        <v>3831</v>
      </c>
      <c r="K188" s="210"/>
      <c r="L188" s="210"/>
      <c r="M188" s="210" t="s">
        <v>129</v>
      </c>
      <c r="N188" s="210"/>
      <c r="O188" s="210" t="b">
        <v>0</v>
      </c>
      <c r="P188" s="210"/>
      <c r="Q188" s="210" t="b">
        <v>1</v>
      </c>
      <c r="R188" s="210" t="s">
        <v>3832</v>
      </c>
      <c r="S188" s="210" t="s">
        <v>109</v>
      </c>
      <c r="T188" s="210" t="s">
        <v>3771</v>
      </c>
      <c r="U188" s="210" t="s">
        <v>3833</v>
      </c>
      <c r="V188" s="210" t="s">
        <v>3778</v>
      </c>
      <c r="W188" s="210" t="s">
        <v>1091</v>
      </c>
      <c r="X188" s="210" t="str">
        <f>IFERROR(VLOOKUP(AF188,MeasureCost!$C$5:$C$420,1,FALSE),"")</f>
        <v>LFLmpBlst-T8-48in-30w+El-IS-NLO(51w)</v>
      </c>
      <c r="Y188" s="210" t="str">
        <f>IFERROR(VLOOKUP(AE188,MeasureCost!$C$5:$C$420,1,FALSE),"")</f>
        <v>LFLmpBlst-T8-48in-32w-2g+El-IS-NLO+Refl(59w)</v>
      </c>
      <c r="Z188" s="210" t="s">
        <v>3834</v>
      </c>
      <c r="AA188" s="210"/>
      <c r="AB188" s="210"/>
      <c r="AC188" s="210"/>
      <c r="AD188" s="210" t="s">
        <v>1967</v>
      </c>
      <c r="AE188" s="210" t="s">
        <v>3298</v>
      </c>
      <c r="AF188" s="210" t="s">
        <v>2989</v>
      </c>
      <c r="AG188" s="210" t="s">
        <v>3775</v>
      </c>
      <c r="AH188" s="210"/>
      <c r="AI188" s="210" t="b">
        <v>0</v>
      </c>
      <c r="AJ188" s="210" t="b">
        <v>0</v>
      </c>
      <c r="AK188" s="210" t="s">
        <v>3835</v>
      </c>
      <c r="AL188" s="210" t="s">
        <v>3841</v>
      </c>
      <c r="AM188" s="210" t="s">
        <v>3834</v>
      </c>
      <c r="AN188" s="210"/>
      <c r="AO188" s="210" t="s">
        <v>3838</v>
      </c>
      <c r="AP188" s="204">
        <v>41275</v>
      </c>
      <c r="AQ188" s="210"/>
      <c r="AR188" s="210" t="s">
        <v>3839</v>
      </c>
      <c r="AS188" s="210"/>
      <c r="AT188" s="210"/>
      <c r="AU188" s="210"/>
      <c r="AV188" s="210"/>
      <c r="AW188" s="210" t="s">
        <v>3786</v>
      </c>
      <c r="AX188" s="210"/>
      <c r="AY188" s="210">
        <f>IFERROR(VLOOKUP(X188,MeasureCost!$C$5:$V$420,20,FALSE),"")</f>
        <v>32.36</v>
      </c>
      <c r="AZ188" s="210">
        <f>IFERROR(VLOOKUP(Y188,MeasureCost!$C$5:$V$420,20,FALSE),"")</f>
        <v>29.42</v>
      </c>
      <c r="BA188" s="210"/>
      <c r="BB188" s="212">
        <f t="shared" si="6"/>
        <v>2.9399999999999977</v>
      </c>
      <c r="BC188" s="210"/>
      <c r="BD188" s="204" t="str">
        <f t="shared" si="7"/>
        <v>LFLmpBlst-T8-48in-30w+El-IS-NLO(51w)</v>
      </c>
      <c r="BE188" s="210" t="str">
        <f t="shared" si="8"/>
        <v>LFLmpBlst-T8-48in-32w-2g+El-IS-NLO+Refl(59w)</v>
      </c>
      <c r="BF188" s="210">
        <f>IFERROR(VLOOKUP(BD188,LF_LmpBlst!$A$8:$V$736,6,FALSE),"")</f>
        <v>2</v>
      </c>
      <c r="BG188" s="210">
        <f>IFERROR(VLOOKUP(BD188,LF_LmpBlst!$A$8:$V$736,7,FALSE),"")</f>
        <v>1</v>
      </c>
      <c r="BH188" s="210"/>
      <c r="BI188" s="210">
        <f>IFERROR(VLOOKUP(BE188,LF_LmpBlst!$A$8:$V$736,6,FALSE),"")</f>
        <v>2</v>
      </c>
      <c r="BJ188" s="210">
        <f>IFERROR(VLOOKUP(BE188,LF_LmpBlst!$A$8:$V$736,7,FALSE),"")</f>
        <v>1</v>
      </c>
    </row>
    <row r="189" spans="1:62" s="114" customFormat="1">
      <c r="A189" s="229">
        <v>2319</v>
      </c>
      <c r="B189" s="210" t="s">
        <v>4064</v>
      </c>
      <c r="C189" s="210" t="s">
        <v>3826</v>
      </c>
      <c r="D189" s="210" t="s">
        <v>3827</v>
      </c>
      <c r="E189" s="210" t="s">
        <v>3828</v>
      </c>
      <c r="F189" s="204">
        <v>41782</v>
      </c>
      <c r="G189" s="210" t="s">
        <v>3829</v>
      </c>
      <c r="H189" s="210" t="s">
        <v>3776</v>
      </c>
      <c r="I189" s="210" t="s">
        <v>3830</v>
      </c>
      <c r="J189" s="210" t="s">
        <v>3831</v>
      </c>
      <c r="K189" s="210"/>
      <c r="L189" s="210"/>
      <c r="M189" s="210" t="s">
        <v>129</v>
      </c>
      <c r="N189" s="210"/>
      <c r="O189" s="210" t="b">
        <v>0</v>
      </c>
      <c r="P189" s="210"/>
      <c r="Q189" s="210" t="b">
        <v>1</v>
      </c>
      <c r="R189" s="210" t="s">
        <v>3832</v>
      </c>
      <c r="S189" s="210" t="s">
        <v>109</v>
      </c>
      <c r="T189" s="210" t="s">
        <v>3771</v>
      </c>
      <c r="U189" s="210" t="s">
        <v>3833</v>
      </c>
      <c r="V189" s="210" t="s">
        <v>3778</v>
      </c>
      <c r="W189" s="210" t="s">
        <v>1091</v>
      </c>
      <c r="X189" s="210" t="str">
        <f>IFERROR(VLOOKUP(AF189,MeasureCost!$C$5:$C$420,1,FALSE),"")</f>
        <v>LFLmpBlst-T8-48in-30w+El-IS-NLO(51w)</v>
      </c>
      <c r="Y189" s="210" t="str">
        <f>IFERROR(VLOOKUP(AE189,MeasureCost!$C$5:$C$420,1,FALSE),"")</f>
        <v>LFLmpBlst-T8-48in-32w-2g+El-IS-NLO+Refl(59w)</v>
      </c>
      <c r="Z189" s="210" t="s">
        <v>3834</v>
      </c>
      <c r="AA189" s="210"/>
      <c r="AB189" s="210"/>
      <c r="AC189" s="210"/>
      <c r="AD189" s="210" t="s">
        <v>2079</v>
      </c>
      <c r="AE189" s="210" t="s">
        <v>3298</v>
      </c>
      <c r="AF189" s="210" t="s">
        <v>2989</v>
      </c>
      <c r="AG189" s="210" t="s">
        <v>3775</v>
      </c>
      <c r="AH189" s="210"/>
      <c r="AI189" s="210" t="b">
        <v>0</v>
      </c>
      <c r="AJ189" s="210" t="b">
        <v>0</v>
      </c>
      <c r="AK189" s="210" t="s">
        <v>3835</v>
      </c>
      <c r="AL189" s="210" t="s">
        <v>3841</v>
      </c>
      <c r="AM189" s="210" t="s">
        <v>3834</v>
      </c>
      <c r="AN189" s="210"/>
      <c r="AO189" s="210" t="s">
        <v>3838</v>
      </c>
      <c r="AP189" s="204">
        <v>41275</v>
      </c>
      <c r="AQ189" s="210"/>
      <c r="AR189" s="210" t="s">
        <v>3839</v>
      </c>
      <c r="AS189" s="210"/>
      <c r="AT189" s="210"/>
      <c r="AU189" s="210"/>
      <c r="AV189" s="210"/>
      <c r="AW189" s="210" t="s">
        <v>3786</v>
      </c>
      <c r="AX189" s="210"/>
      <c r="AY189" s="210">
        <f>IFERROR(VLOOKUP(X189,MeasureCost!$C$5:$V$420,20,FALSE),"")</f>
        <v>32.36</v>
      </c>
      <c r="AZ189" s="210">
        <f>IFERROR(VLOOKUP(Y189,MeasureCost!$C$5:$V$420,20,FALSE),"")</f>
        <v>29.42</v>
      </c>
      <c r="BA189" s="210"/>
      <c r="BB189" s="212">
        <f t="shared" si="6"/>
        <v>2.9399999999999977</v>
      </c>
      <c r="BC189" s="210"/>
      <c r="BD189" s="204" t="str">
        <f t="shared" si="7"/>
        <v>LFLmpBlst-T8-48in-30w+El-IS-NLO(51w)</v>
      </c>
      <c r="BE189" s="210" t="str">
        <f t="shared" si="8"/>
        <v>LFLmpBlst-T8-48in-32w-2g+El-IS-NLO+Refl(59w)</v>
      </c>
      <c r="BF189" s="210">
        <f>IFERROR(VLOOKUP(BD189,LF_LmpBlst!$A$8:$V$736,6,FALSE),"")</f>
        <v>2</v>
      </c>
      <c r="BG189" s="210">
        <f>IFERROR(VLOOKUP(BD189,LF_LmpBlst!$A$8:$V$736,7,FALSE),"")</f>
        <v>1</v>
      </c>
      <c r="BH189" s="210"/>
      <c r="BI189" s="210">
        <f>IFERROR(VLOOKUP(BE189,LF_LmpBlst!$A$8:$V$736,6,FALSE),"")</f>
        <v>2</v>
      </c>
      <c r="BJ189" s="210">
        <f>IFERROR(VLOOKUP(BE189,LF_LmpBlst!$A$8:$V$736,7,FALSE),"")</f>
        <v>1</v>
      </c>
    </row>
    <row r="190" spans="1:62" s="114" customFormat="1">
      <c r="A190" s="229">
        <v>2329</v>
      </c>
      <c r="B190" s="210" t="s">
        <v>3977</v>
      </c>
      <c r="C190" s="210" t="s">
        <v>3826</v>
      </c>
      <c r="D190" s="210" t="s">
        <v>3827</v>
      </c>
      <c r="E190" s="210" t="s">
        <v>3828</v>
      </c>
      <c r="F190" s="204">
        <v>41782</v>
      </c>
      <c r="G190" s="210" t="s">
        <v>3829</v>
      </c>
      <c r="H190" s="210" t="s">
        <v>3776</v>
      </c>
      <c r="I190" s="210" t="s">
        <v>3830</v>
      </c>
      <c r="J190" s="210" t="s">
        <v>3831</v>
      </c>
      <c r="K190" s="210"/>
      <c r="L190" s="210"/>
      <c r="M190" s="210" t="s">
        <v>129</v>
      </c>
      <c r="N190" s="210"/>
      <c r="O190" s="210" t="b">
        <v>0</v>
      </c>
      <c r="P190" s="210"/>
      <c r="Q190" s="210" t="b">
        <v>1</v>
      </c>
      <c r="R190" s="210" t="s">
        <v>3832</v>
      </c>
      <c r="S190" s="210" t="s">
        <v>109</v>
      </c>
      <c r="T190" s="210" t="s">
        <v>3771</v>
      </c>
      <c r="U190" s="210" t="s">
        <v>3833</v>
      </c>
      <c r="V190" s="210" t="s">
        <v>3778</v>
      </c>
      <c r="W190" s="210" t="s">
        <v>1091</v>
      </c>
      <c r="X190" s="210" t="str">
        <f>IFERROR(VLOOKUP(AF190,MeasureCost!$C$5:$C$420,1,FALSE),"")</f>
        <v>LFLmpBlst-T8-48in-32w-3g+El-IS-RLO(188w)</v>
      </c>
      <c r="Y190" s="210" t="str">
        <f>IFERROR(VLOOKUP(AE190,MeasureCost!$C$5:$C$420,1,FALSE),"")</f>
        <v>LFLmpBlst-T8-48in-32w-2g+El-IS-NLO(224w)</v>
      </c>
      <c r="Z190" s="210" t="s">
        <v>3834</v>
      </c>
      <c r="AA190" s="210"/>
      <c r="AB190" s="210"/>
      <c r="AC190" s="210"/>
      <c r="AD190" s="210" t="s">
        <v>2238</v>
      </c>
      <c r="AE190" s="210" t="s">
        <v>3276</v>
      </c>
      <c r="AF190" s="210" t="s">
        <v>3511</v>
      </c>
      <c r="AG190" s="210" t="s">
        <v>3775</v>
      </c>
      <c r="AH190" s="210"/>
      <c r="AI190" s="210" t="b">
        <v>0</v>
      </c>
      <c r="AJ190" s="210" t="b">
        <v>0</v>
      </c>
      <c r="AK190" s="210" t="s">
        <v>3835</v>
      </c>
      <c r="AL190" s="210" t="s">
        <v>3841</v>
      </c>
      <c r="AM190" s="210" t="s">
        <v>3834</v>
      </c>
      <c r="AN190" s="210" t="s">
        <v>4065</v>
      </c>
      <c r="AO190" s="210" t="s">
        <v>3838</v>
      </c>
      <c r="AP190" s="204">
        <v>41275</v>
      </c>
      <c r="AQ190" s="210"/>
      <c r="AR190" s="210" t="s">
        <v>3839</v>
      </c>
      <c r="AS190" s="210"/>
      <c r="AT190" s="210"/>
      <c r="AU190" s="210"/>
      <c r="AV190" s="210"/>
      <c r="AW190" s="210" t="s">
        <v>3786</v>
      </c>
      <c r="AX190" s="210"/>
      <c r="AY190" s="210">
        <f>IFERROR(VLOOKUP(X190,MeasureCost!$C$5:$V$420,20,FALSE),"")</f>
        <v>100.22</v>
      </c>
      <c r="AZ190" s="210">
        <f>IFERROR(VLOOKUP(Y190,MeasureCost!$C$5:$V$420,20,FALSE),"")</f>
        <v>94.14</v>
      </c>
      <c r="BA190" s="210"/>
      <c r="BB190" s="212">
        <f t="shared" si="6"/>
        <v>6.0799999999999983</v>
      </c>
      <c r="BC190" s="210"/>
      <c r="BD190" s="204" t="str">
        <f t="shared" si="7"/>
        <v>LFLmpBlst-T8-48in-32w-3g+El-IS-RLO(188w)</v>
      </c>
      <c r="BE190" s="210" t="str">
        <f t="shared" si="8"/>
        <v>LFLmpBlst-T8-48in-32w-2g+El-IS-NLO(224w)</v>
      </c>
      <c r="BF190" s="210">
        <f>IFERROR(VLOOKUP(BD190,LF_LmpBlst!$A$8:$V$736,6,FALSE),"")</f>
        <v>8</v>
      </c>
      <c r="BG190" s="210">
        <f>IFERROR(VLOOKUP(BD190,LF_LmpBlst!$A$8:$V$736,7,FALSE),"")</f>
        <v>2</v>
      </c>
      <c r="BH190" s="210"/>
      <c r="BI190" s="210">
        <f>IFERROR(VLOOKUP(BE190,LF_LmpBlst!$A$8:$V$736,6,FALSE),"")</f>
        <v>8</v>
      </c>
      <c r="BJ190" s="210">
        <f>IFERROR(VLOOKUP(BE190,LF_LmpBlst!$A$8:$V$736,7,FALSE),"")</f>
        <v>2</v>
      </c>
    </row>
    <row r="191" spans="1:62" s="114" customFormat="1">
      <c r="A191" s="229">
        <v>2338</v>
      </c>
      <c r="B191" s="210" t="s">
        <v>4066</v>
      </c>
      <c r="C191" s="210" t="s">
        <v>3826</v>
      </c>
      <c r="D191" s="210" t="s">
        <v>3827</v>
      </c>
      <c r="E191" s="210" t="s">
        <v>3828</v>
      </c>
      <c r="F191" s="204">
        <v>41782</v>
      </c>
      <c r="G191" s="210" t="s">
        <v>3829</v>
      </c>
      <c r="H191" s="210" t="s">
        <v>3776</v>
      </c>
      <c r="I191" s="210" t="s">
        <v>3830</v>
      </c>
      <c r="J191" s="210" t="s">
        <v>3831</v>
      </c>
      <c r="K191" s="210"/>
      <c r="L191" s="210"/>
      <c r="M191" s="210" t="s">
        <v>129</v>
      </c>
      <c r="N191" s="210"/>
      <c r="O191" s="210" t="b">
        <v>0</v>
      </c>
      <c r="P191" s="210"/>
      <c r="Q191" s="210" t="b">
        <v>1</v>
      </c>
      <c r="R191" s="210" t="s">
        <v>3832</v>
      </c>
      <c r="S191" s="210" t="s">
        <v>109</v>
      </c>
      <c r="T191" s="210" t="s">
        <v>3771</v>
      </c>
      <c r="U191" s="210" t="s">
        <v>3833</v>
      </c>
      <c r="V191" s="210" t="s">
        <v>3778</v>
      </c>
      <c r="W191" s="210" t="s">
        <v>1091</v>
      </c>
      <c r="X191" s="210" t="str">
        <f>IFERROR(VLOOKUP(AF191,MeasureCost!$C$5:$C$420,1,FALSE),"")</f>
        <v>LFLmpBlst-T8-48in-32w-3g+El-IS-RLO(48w)</v>
      </c>
      <c r="Y191" s="210" t="str">
        <f>IFERROR(VLOOKUP(AE191,MeasureCost!$C$5:$C$420,1,FALSE),"")</f>
        <v>LFLmpBlst-T8-48in-32w-2g+El-IS-NLO+Refl(59w)</v>
      </c>
      <c r="Z191" s="210" t="s">
        <v>3834</v>
      </c>
      <c r="AA191" s="210"/>
      <c r="AB191" s="210"/>
      <c r="AC191" s="210"/>
      <c r="AD191" s="210" t="s">
        <v>3322</v>
      </c>
      <c r="AE191" s="210" t="s">
        <v>3298</v>
      </c>
      <c r="AF191" s="210" t="s">
        <v>3519</v>
      </c>
      <c r="AG191" s="210" t="s">
        <v>3775</v>
      </c>
      <c r="AH191" s="210"/>
      <c r="AI191" s="210" t="b">
        <v>0</v>
      </c>
      <c r="AJ191" s="210" t="b">
        <v>0</v>
      </c>
      <c r="AK191" s="210" t="s">
        <v>3835</v>
      </c>
      <c r="AL191" s="210" t="s">
        <v>3841</v>
      </c>
      <c r="AM191" s="210" t="s">
        <v>3834</v>
      </c>
      <c r="AN191" s="210"/>
      <c r="AO191" s="210" t="s">
        <v>3838</v>
      </c>
      <c r="AP191" s="204">
        <v>41275</v>
      </c>
      <c r="AQ191" s="210"/>
      <c r="AR191" s="210" t="s">
        <v>3839</v>
      </c>
      <c r="AS191" s="210"/>
      <c r="AT191" s="210"/>
      <c r="AU191" s="210"/>
      <c r="AV191" s="210"/>
      <c r="AW191" s="210" t="s">
        <v>3786</v>
      </c>
      <c r="AX191" s="210"/>
      <c r="AY191" s="210">
        <f>IFERROR(VLOOKUP(X191,MeasureCost!$C$5:$V$420,20,FALSE),"")</f>
        <v>30.94</v>
      </c>
      <c r="AZ191" s="210">
        <f>IFERROR(VLOOKUP(Y191,MeasureCost!$C$5:$V$420,20,FALSE),"")</f>
        <v>29.42</v>
      </c>
      <c r="BA191" s="210"/>
      <c r="BB191" s="212">
        <f t="shared" si="6"/>
        <v>1.5199999999999996</v>
      </c>
      <c r="BC191" s="210"/>
      <c r="BD191" s="204" t="str">
        <f t="shared" si="7"/>
        <v>LFLmpBlst-T8-48in-32w-3g+El-IS-RLO(48w)</v>
      </c>
      <c r="BE191" s="210" t="str">
        <f t="shared" si="8"/>
        <v>LFLmpBlst-T8-48in-32w-2g+El-IS-NLO+Refl(59w)</v>
      </c>
      <c r="BF191" s="210">
        <f>IFERROR(VLOOKUP(BD191,LF_LmpBlst!$A$8:$V$736,6,FALSE),"")</f>
        <v>2</v>
      </c>
      <c r="BG191" s="210">
        <f>IFERROR(VLOOKUP(BD191,LF_LmpBlst!$A$8:$V$736,7,FALSE),"")</f>
        <v>1</v>
      </c>
      <c r="BH191" s="210"/>
      <c r="BI191" s="210">
        <f>IFERROR(VLOOKUP(BE191,LF_LmpBlst!$A$8:$V$736,6,FALSE),"")</f>
        <v>2</v>
      </c>
      <c r="BJ191" s="210">
        <f>IFERROR(VLOOKUP(BE191,LF_LmpBlst!$A$8:$V$736,7,FALSE),"")</f>
        <v>1</v>
      </c>
    </row>
    <row r="192" spans="1:62" s="114" customFormat="1">
      <c r="A192" s="229">
        <v>2340</v>
      </c>
      <c r="B192" s="210" t="s">
        <v>4067</v>
      </c>
      <c r="C192" s="210" t="s">
        <v>3826</v>
      </c>
      <c r="D192" s="210" t="s">
        <v>3827</v>
      </c>
      <c r="E192" s="210" t="s">
        <v>3828</v>
      </c>
      <c r="F192" s="204">
        <v>41782</v>
      </c>
      <c r="G192" s="210" t="s">
        <v>3829</v>
      </c>
      <c r="H192" s="210" t="s">
        <v>3776</v>
      </c>
      <c r="I192" s="210" t="s">
        <v>3830</v>
      </c>
      <c r="J192" s="210" t="s">
        <v>3831</v>
      </c>
      <c r="K192" s="210"/>
      <c r="L192" s="210"/>
      <c r="M192" s="210" t="s">
        <v>129</v>
      </c>
      <c r="N192" s="210"/>
      <c r="O192" s="210" t="b">
        <v>0</v>
      </c>
      <c r="P192" s="210"/>
      <c r="Q192" s="210" t="b">
        <v>1</v>
      </c>
      <c r="R192" s="210" t="s">
        <v>3832</v>
      </c>
      <c r="S192" s="210" t="s">
        <v>109</v>
      </c>
      <c r="T192" s="210" t="s">
        <v>3771</v>
      </c>
      <c r="U192" s="210" t="s">
        <v>3833</v>
      </c>
      <c r="V192" s="210" t="s">
        <v>3778</v>
      </c>
      <c r="W192" s="210" t="s">
        <v>1091</v>
      </c>
      <c r="X192" s="210" t="str">
        <f>IFERROR(VLOOKUP(AF192,MeasureCost!$C$5:$C$420,1,FALSE),"")</f>
        <v>LFLmpBlst-T8-48in-32w-3g+El-IS-NLO(54w)</v>
      </c>
      <c r="Y192" s="210" t="str">
        <f>IFERROR(VLOOKUP(AE192,MeasureCost!$C$5:$C$420,1,FALSE),"")</f>
        <v>LFLmpBlst-T8-48in-32w-2g+El-IS-NLO+Refl(59w)</v>
      </c>
      <c r="Z192" s="210" t="s">
        <v>3834</v>
      </c>
      <c r="AA192" s="210"/>
      <c r="AB192" s="210"/>
      <c r="AC192" s="210"/>
      <c r="AD192" s="210" t="s">
        <v>3298</v>
      </c>
      <c r="AE192" s="210" t="s">
        <v>3298</v>
      </c>
      <c r="AF192" s="210" t="s">
        <v>3487</v>
      </c>
      <c r="AG192" s="210" t="s">
        <v>3775</v>
      </c>
      <c r="AH192" s="210"/>
      <c r="AI192" s="210" t="b">
        <v>0</v>
      </c>
      <c r="AJ192" s="210" t="b">
        <v>0</v>
      </c>
      <c r="AK192" s="210" t="s">
        <v>3835</v>
      </c>
      <c r="AL192" s="210" t="s">
        <v>3779</v>
      </c>
      <c r="AM192" s="210" t="s">
        <v>3834</v>
      </c>
      <c r="AN192" s="210"/>
      <c r="AO192" s="210" t="s">
        <v>3838</v>
      </c>
      <c r="AP192" s="204">
        <v>41275</v>
      </c>
      <c r="AQ192" s="210"/>
      <c r="AR192" s="210" t="s">
        <v>3839</v>
      </c>
      <c r="AS192" s="210"/>
      <c r="AT192" s="210"/>
      <c r="AU192" s="210"/>
      <c r="AV192" s="210"/>
      <c r="AW192" s="210" t="s">
        <v>3786</v>
      </c>
      <c r="AX192" s="210"/>
      <c r="AY192" s="210">
        <f>IFERROR(VLOOKUP(X192,MeasureCost!$C$5:$V$420,20,FALSE),"")</f>
        <v>30.94</v>
      </c>
      <c r="AZ192" s="210">
        <f>IFERROR(VLOOKUP(Y192,MeasureCost!$C$5:$V$420,20,FALSE),"")</f>
        <v>29.42</v>
      </c>
      <c r="BA192" s="210"/>
      <c r="BB192" s="212">
        <f t="shared" si="6"/>
        <v>1.5199999999999996</v>
      </c>
      <c r="BC192" s="210"/>
      <c r="BD192" s="204" t="str">
        <f t="shared" si="7"/>
        <v>LFLmpBlst-T8-48in-32w-3g+El-IS-NLO(54w)</v>
      </c>
      <c r="BE192" s="210" t="str">
        <f t="shared" si="8"/>
        <v>LFLmpBlst-T8-48in-32w-2g+El-IS-NLO+Refl(59w)</v>
      </c>
      <c r="BF192" s="210">
        <f>IFERROR(VLOOKUP(BD192,LF_LmpBlst!$A$8:$V$736,6,FALSE),"")</f>
        <v>2</v>
      </c>
      <c r="BG192" s="210">
        <f>IFERROR(VLOOKUP(BD192,LF_LmpBlst!$A$8:$V$736,7,FALSE),"")</f>
        <v>1</v>
      </c>
      <c r="BH192" s="210"/>
      <c r="BI192" s="210">
        <f>IFERROR(VLOOKUP(BE192,LF_LmpBlst!$A$8:$V$736,6,FALSE),"")</f>
        <v>2</v>
      </c>
      <c r="BJ192" s="210">
        <f>IFERROR(VLOOKUP(BE192,LF_LmpBlst!$A$8:$V$736,7,FALSE),"")</f>
        <v>1</v>
      </c>
    </row>
    <row r="193" spans="1:62" s="114" customFormat="1">
      <c r="A193" s="229">
        <v>2274</v>
      </c>
      <c r="B193" s="210" t="s">
        <v>4068</v>
      </c>
      <c r="C193" s="210" t="s">
        <v>3826</v>
      </c>
      <c r="D193" s="210" t="s">
        <v>3827</v>
      </c>
      <c r="E193" s="210" t="s">
        <v>3828</v>
      </c>
      <c r="F193" s="204">
        <v>41782</v>
      </c>
      <c r="G193" s="210" t="s">
        <v>3829</v>
      </c>
      <c r="H193" s="210" t="s">
        <v>3776</v>
      </c>
      <c r="I193" s="210" t="s">
        <v>3830</v>
      </c>
      <c r="J193" s="210" t="s">
        <v>3831</v>
      </c>
      <c r="K193" s="210"/>
      <c r="L193" s="210"/>
      <c r="M193" s="210" t="s">
        <v>129</v>
      </c>
      <c r="N193" s="210"/>
      <c r="O193" s="210" t="b">
        <v>0</v>
      </c>
      <c r="P193" s="210"/>
      <c r="Q193" s="210" t="b">
        <v>1</v>
      </c>
      <c r="R193" s="210" t="s">
        <v>3832</v>
      </c>
      <c r="S193" s="210" t="s">
        <v>109</v>
      </c>
      <c r="T193" s="210" t="s">
        <v>3771</v>
      </c>
      <c r="U193" s="210" t="s">
        <v>3833</v>
      </c>
      <c r="V193" s="210" t="s">
        <v>3778</v>
      </c>
      <c r="W193" s="210" t="s">
        <v>1091</v>
      </c>
      <c r="X193" s="210" t="str">
        <f>IFERROR(VLOOKUP(AF193,MeasureCost!$C$5:$C$420,1,FALSE),"")</f>
        <v>LFLmpBlst-T8-48in-32w-3g+El-IS-NLO(28w)</v>
      </c>
      <c r="Y193" s="210" t="str">
        <f>IFERROR(VLOOKUP(AE193,MeasureCost!$C$5:$C$420,1,FALSE),"")</f>
        <v>LFLmpBlst-T8-48in-32w-2g+El-IS-NLO(31w)</v>
      </c>
      <c r="Z193" s="210" t="s">
        <v>3834</v>
      </c>
      <c r="AA193" s="210"/>
      <c r="AB193" s="210"/>
      <c r="AC193" s="210"/>
      <c r="AD193" s="210" t="s">
        <v>2075</v>
      </c>
      <c r="AE193" s="210" t="s">
        <v>3282</v>
      </c>
      <c r="AF193" s="210" t="s">
        <v>3484</v>
      </c>
      <c r="AG193" s="210" t="s">
        <v>3775</v>
      </c>
      <c r="AH193" s="210"/>
      <c r="AI193" s="210" t="b">
        <v>0</v>
      </c>
      <c r="AJ193" s="210" t="b">
        <v>0</v>
      </c>
      <c r="AK193" s="210" t="s">
        <v>3835</v>
      </c>
      <c r="AL193" s="210" t="s">
        <v>3841</v>
      </c>
      <c r="AM193" s="210" t="s">
        <v>3834</v>
      </c>
      <c r="AN193" s="210"/>
      <c r="AO193" s="210" t="s">
        <v>3838</v>
      </c>
      <c r="AP193" s="204">
        <v>41275</v>
      </c>
      <c r="AQ193" s="210"/>
      <c r="AR193" s="210" t="s">
        <v>3839</v>
      </c>
      <c r="AS193" s="210"/>
      <c r="AT193" s="210"/>
      <c r="AU193" s="210"/>
      <c r="AV193" s="210"/>
      <c r="AW193" s="210" t="s">
        <v>3786</v>
      </c>
      <c r="AX193" s="210"/>
      <c r="AY193" s="210">
        <f>IFERROR(VLOOKUP(X193,MeasureCost!$C$5:$V$420,20,FALSE),"")</f>
        <v>21.36</v>
      </c>
      <c r="AZ193" s="210">
        <f>IFERROR(VLOOKUP(Y193,MeasureCost!$C$5:$V$420,20,FALSE),"")</f>
        <v>20.6</v>
      </c>
      <c r="BA193" s="210"/>
      <c r="BB193" s="212">
        <f t="shared" si="6"/>
        <v>0.75999999999999801</v>
      </c>
      <c r="BC193" s="210"/>
      <c r="BD193" s="204" t="str">
        <f t="shared" si="7"/>
        <v>LFLmpBlst-T8-48in-32w-3g+El-IS-NLO(28w)</v>
      </c>
      <c r="BE193" s="210" t="str">
        <f t="shared" si="8"/>
        <v>LFLmpBlst-T8-48in-32w-2g+El-IS-NLO(31w)</v>
      </c>
      <c r="BF193" s="210">
        <f>IFERROR(VLOOKUP(BD193,LF_LmpBlst!$A$8:$V$736,6,FALSE),"")</f>
        <v>1</v>
      </c>
      <c r="BG193" s="210">
        <f>IFERROR(VLOOKUP(BD193,LF_LmpBlst!$A$8:$V$736,7,FALSE),"")</f>
        <v>1</v>
      </c>
      <c r="BH193" s="210"/>
      <c r="BI193" s="210">
        <f>IFERROR(VLOOKUP(BE193,LF_LmpBlst!$A$8:$V$736,6,FALSE),"")</f>
        <v>1</v>
      </c>
      <c r="BJ193" s="210">
        <f>IFERROR(VLOOKUP(BE193,LF_LmpBlst!$A$8:$V$736,7,FALSE),"")</f>
        <v>1</v>
      </c>
    </row>
    <row r="194" spans="1:62" s="114" customFormat="1">
      <c r="A194" s="229">
        <v>2203</v>
      </c>
      <c r="B194" s="210" t="s">
        <v>4069</v>
      </c>
      <c r="C194" s="210" t="s">
        <v>3826</v>
      </c>
      <c r="D194" s="210" t="s">
        <v>3827</v>
      </c>
      <c r="E194" s="210" t="s">
        <v>3828</v>
      </c>
      <c r="F194" s="204">
        <v>41782</v>
      </c>
      <c r="G194" s="210" t="s">
        <v>3829</v>
      </c>
      <c r="H194" s="210" t="s">
        <v>3776</v>
      </c>
      <c r="I194" s="210" t="s">
        <v>3830</v>
      </c>
      <c r="J194" s="210" t="s">
        <v>3831</v>
      </c>
      <c r="K194" s="210"/>
      <c r="L194" s="210"/>
      <c r="M194" s="210" t="s">
        <v>129</v>
      </c>
      <c r="N194" s="210"/>
      <c r="O194" s="210" t="b">
        <v>0</v>
      </c>
      <c r="P194" s="210"/>
      <c r="Q194" s="210" t="b">
        <v>1</v>
      </c>
      <c r="R194" s="210" t="s">
        <v>3832</v>
      </c>
      <c r="S194" s="210" t="s">
        <v>109</v>
      </c>
      <c r="T194" s="210" t="s">
        <v>3771</v>
      </c>
      <c r="U194" s="210" t="s">
        <v>3833</v>
      </c>
      <c r="V194" s="210" t="s">
        <v>3778</v>
      </c>
      <c r="W194" s="210" t="s">
        <v>1091</v>
      </c>
      <c r="X194" s="210" t="str">
        <f>IFERROR(VLOOKUP(AF194,MeasureCost!$C$5:$C$420,1,FALSE),"")</f>
        <v/>
      </c>
      <c r="Y194" s="210" t="str">
        <f>IFERROR(VLOOKUP(AE194,MeasureCost!$C$5:$C$420,1,FALSE),"")</f>
        <v/>
      </c>
      <c r="Z194" s="210" t="s">
        <v>3834</v>
      </c>
      <c r="AA194" s="210"/>
      <c r="AB194" s="210"/>
      <c r="AC194" s="210"/>
      <c r="AD194" s="210" t="s">
        <v>1967</v>
      </c>
      <c r="AE194" s="210" t="s">
        <v>3399</v>
      </c>
      <c r="AF194" s="210" t="s">
        <v>3426</v>
      </c>
      <c r="AG194" s="210" t="s">
        <v>3775</v>
      </c>
      <c r="AH194" s="210"/>
      <c r="AI194" s="210" t="b">
        <v>0</v>
      </c>
      <c r="AJ194" s="210" t="b">
        <v>0</v>
      </c>
      <c r="AK194" s="210" t="s">
        <v>3835</v>
      </c>
      <c r="AL194" s="210" t="s">
        <v>3841</v>
      </c>
      <c r="AM194" s="210" t="s">
        <v>3834</v>
      </c>
      <c r="AN194" s="210"/>
      <c r="AO194" s="210" t="s">
        <v>3838</v>
      </c>
      <c r="AP194" s="204">
        <v>41275</v>
      </c>
      <c r="AQ194" s="210"/>
      <c r="AR194" s="210" t="s">
        <v>3839</v>
      </c>
      <c r="AS194" s="210"/>
      <c r="AT194" s="210"/>
      <c r="AU194" s="210"/>
      <c r="AV194" s="210"/>
      <c r="AW194" s="210" t="s">
        <v>3786</v>
      </c>
      <c r="AX194" s="210"/>
      <c r="AY194" s="210" t="str">
        <f>IFERROR(VLOOKUP(X194,MeasureCost!$C$5:$V$420,20,FALSE),"")</f>
        <v/>
      </c>
      <c r="AZ194" s="210" t="str">
        <f>IFERROR(VLOOKUP(Y194,MeasureCost!$C$5:$V$420,20,FALSE),"")</f>
        <v/>
      </c>
      <c r="BA194" s="210"/>
      <c r="BB194" s="212" t="str">
        <f t="shared" si="6"/>
        <v/>
      </c>
      <c r="BC194" s="210"/>
      <c r="BD194" s="204" t="str">
        <f t="shared" si="7"/>
        <v/>
      </c>
      <c r="BE194" s="210" t="str">
        <f t="shared" si="8"/>
        <v/>
      </c>
      <c r="BF194" s="210" t="str">
        <f>IFERROR(VLOOKUP(BD194,LF_LmpBlst!$A$8:$V$736,6,FALSE),"")</f>
        <v/>
      </c>
      <c r="BG194" s="210" t="str">
        <f>IFERROR(VLOOKUP(BD194,LF_LmpBlst!$A$8:$V$736,7,FALSE),"")</f>
        <v/>
      </c>
      <c r="BH194" s="210"/>
      <c r="BI194" s="210" t="str">
        <f>IFERROR(VLOOKUP(BE194,LF_LmpBlst!$A$8:$V$736,6,FALSE),"")</f>
        <v/>
      </c>
      <c r="BJ194" s="210" t="str">
        <f>IFERROR(VLOOKUP(BE194,LF_LmpBlst!$A$8:$V$736,7,FALSE),"")</f>
        <v/>
      </c>
    </row>
    <row r="195" spans="1:62" s="114" customFormat="1">
      <c r="A195" s="229">
        <v>2318</v>
      </c>
      <c r="B195" s="210" t="s">
        <v>4070</v>
      </c>
      <c r="C195" s="210" t="s">
        <v>3826</v>
      </c>
      <c r="D195" s="210" t="s">
        <v>3827</v>
      </c>
      <c r="E195" s="210" t="s">
        <v>3828</v>
      </c>
      <c r="F195" s="204">
        <v>41782</v>
      </c>
      <c r="G195" s="210" t="s">
        <v>3829</v>
      </c>
      <c r="H195" s="210" t="s">
        <v>3776</v>
      </c>
      <c r="I195" s="210" t="s">
        <v>3830</v>
      </c>
      <c r="J195" s="210" t="s">
        <v>3831</v>
      </c>
      <c r="K195" s="210"/>
      <c r="L195" s="210"/>
      <c r="M195" s="210" t="s">
        <v>129</v>
      </c>
      <c r="N195" s="210"/>
      <c r="O195" s="210" t="b">
        <v>0</v>
      </c>
      <c r="P195" s="210"/>
      <c r="Q195" s="210" t="b">
        <v>1</v>
      </c>
      <c r="R195" s="210" t="s">
        <v>3832</v>
      </c>
      <c r="S195" s="210" t="s">
        <v>109</v>
      </c>
      <c r="T195" s="210" t="s">
        <v>3771</v>
      </c>
      <c r="U195" s="210" t="s">
        <v>3833</v>
      </c>
      <c r="V195" s="210" t="s">
        <v>3778</v>
      </c>
      <c r="W195" s="210" t="s">
        <v>1091</v>
      </c>
      <c r="X195" s="210" t="str">
        <f>IFERROR(VLOOKUP(AF195,MeasureCost!$C$5:$C$420,1,FALSE),"")</f>
        <v>LFLmpBlst-T8-48in-32w-3g+El-IS-RLO(48w)</v>
      </c>
      <c r="Y195" s="210" t="str">
        <f>IFERROR(VLOOKUP(AE195,MeasureCost!$C$5:$C$420,1,FALSE),"")</f>
        <v>LFLmpBlst-T8-48in-32w-2g+El-IS-RLO(52w)</v>
      </c>
      <c r="Z195" s="210" t="s">
        <v>3834</v>
      </c>
      <c r="AA195" s="210"/>
      <c r="AB195" s="210"/>
      <c r="AC195" s="210"/>
      <c r="AD195" s="210" t="s">
        <v>2079</v>
      </c>
      <c r="AE195" s="210" t="s">
        <v>3322</v>
      </c>
      <c r="AF195" s="210" t="s">
        <v>3519</v>
      </c>
      <c r="AG195" s="210" t="s">
        <v>3775</v>
      </c>
      <c r="AH195" s="210"/>
      <c r="AI195" s="210" t="b">
        <v>0</v>
      </c>
      <c r="AJ195" s="210" t="b">
        <v>0</v>
      </c>
      <c r="AK195" s="210" t="s">
        <v>3835</v>
      </c>
      <c r="AL195" s="210" t="s">
        <v>3841</v>
      </c>
      <c r="AM195" s="210" t="s">
        <v>3834</v>
      </c>
      <c r="AN195" s="210"/>
      <c r="AO195" s="210" t="s">
        <v>3838</v>
      </c>
      <c r="AP195" s="204">
        <v>41275</v>
      </c>
      <c r="AQ195" s="210"/>
      <c r="AR195" s="210" t="s">
        <v>3839</v>
      </c>
      <c r="AS195" s="210"/>
      <c r="AT195" s="210"/>
      <c r="AU195" s="210"/>
      <c r="AV195" s="210"/>
      <c r="AW195" s="210" t="s">
        <v>3786</v>
      </c>
      <c r="AX195" s="210"/>
      <c r="AY195" s="210">
        <f>IFERROR(VLOOKUP(X195,MeasureCost!$C$5:$V$420,20,FALSE),"")</f>
        <v>30.94</v>
      </c>
      <c r="AZ195" s="210">
        <f>IFERROR(VLOOKUP(Y195,MeasureCost!$C$5:$V$420,20,FALSE),"")</f>
        <v>29.42</v>
      </c>
      <c r="BA195" s="210"/>
      <c r="BB195" s="212">
        <f t="shared" si="6"/>
        <v>1.5199999999999996</v>
      </c>
      <c r="BC195" s="210"/>
      <c r="BD195" s="204" t="str">
        <f t="shared" si="7"/>
        <v>LFLmpBlst-T8-48in-32w-3g+El-IS-RLO(48w)</v>
      </c>
      <c r="BE195" s="210" t="str">
        <f t="shared" si="8"/>
        <v>LFLmpBlst-T8-48in-32w-2g+El-IS-RLO(52w)</v>
      </c>
      <c r="BF195" s="210">
        <f>IFERROR(VLOOKUP(BD195,LF_LmpBlst!$A$8:$V$736,6,FALSE),"")</f>
        <v>2</v>
      </c>
      <c r="BG195" s="210">
        <f>IFERROR(VLOOKUP(BD195,LF_LmpBlst!$A$8:$V$736,7,FALSE),"")</f>
        <v>1</v>
      </c>
      <c r="BH195" s="210"/>
      <c r="BI195" s="210">
        <f>IFERROR(VLOOKUP(BE195,LF_LmpBlst!$A$8:$V$736,6,FALSE),"")</f>
        <v>2</v>
      </c>
      <c r="BJ195" s="210">
        <f>IFERROR(VLOOKUP(BE195,LF_LmpBlst!$A$8:$V$736,7,FALSE),"")</f>
        <v>1</v>
      </c>
    </row>
    <row r="196" spans="1:62" s="114" customFormat="1">
      <c r="A196" s="229">
        <v>2330</v>
      </c>
      <c r="B196" s="210" t="s">
        <v>4071</v>
      </c>
      <c r="C196" s="210" t="s">
        <v>3826</v>
      </c>
      <c r="D196" s="210" t="s">
        <v>3827</v>
      </c>
      <c r="E196" s="210" t="s">
        <v>3828</v>
      </c>
      <c r="F196" s="204">
        <v>41782</v>
      </c>
      <c r="G196" s="210" t="s">
        <v>3829</v>
      </c>
      <c r="H196" s="210" t="s">
        <v>3776</v>
      </c>
      <c r="I196" s="210" t="s">
        <v>3830</v>
      </c>
      <c r="J196" s="210" t="s">
        <v>3831</v>
      </c>
      <c r="K196" s="210"/>
      <c r="L196" s="210"/>
      <c r="M196" s="210" t="s">
        <v>129</v>
      </c>
      <c r="N196" s="210"/>
      <c r="O196" s="210" t="b">
        <v>0</v>
      </c>
      <c r="P196" s="210"/>
      <c r="Q196" s="210" t="b">
        <v>1</v>
      </c>
      <c r="R196" s="210" t="s">
        <v>3832</v>
      </c>
      <c r="S196" s="210" t="s">
        <v>109</v>
      </c>
      <c r="T196" s="210" t="s">
        <v>3771</v>
      </c>
      <c r="U196" s="210" t="s">
        <v>3833</v>
      </c>
      <c r="V196" s="210" t="s">
        <v>3778</v>
      </c>
      <c r="W196" s="210" t="s">
        <v>1091</v>
      </c>
      <c r="X196" s="210" t="str">
        <f>IFERROR(VLOOKUP(AF196,MeasureCost!$C$5:$C$420,1,FALSE),"")</f>
        <v>LFLmpBlst-T8-48in-30w+El-IS-RLO(24w)</v>
      </c>
      <c r="Y196" s="210" t="str">
        <f>IFERROR(VLOOKUP(AE196,MeasureCost!$C$5:$C$420,1,FALSE),"")</f>
        <v>LFLmpBlst-T8-48in-32w-2g+El-IS-NLO(31w)</v>
      </c>
      <c r="Z196" s="210" t="s">
        <v>3834</v>
      </c>
      <c r="AA196" s="210"/>
      <c r="AB196" s="210"/>
      <c r="AC196" s="210"/>
      <c r="AD196" s="210" t="s">
        <v>3411</v>
      </c>
      <c r="AE196" s="210" t="s">
        <v>3282</v>
      </c>
      <c r="AF196" s="210" t="s">
        <v>3001</v>
      </c>
      <c r="AG196" s="210" t="s">
        <v>3775</v>
      </c>
      <c r="AH196" s="210"/>
      <c r="AI196" s="210" t="b">
        <v>0</v>
      </c>
      <c r="AJ196" s="210" t="b">
        <v>0</v>
      </c>
      <c r="AK196" s="210" t="s">
        <v>3835</v>
      </c>
      <c r="AL196" s="210" t="s">
        <v>3841</v>
      </c>
      <c r="AM196" s="210" t="s">
        <v>3834</v>
      </c>
      <c r="AN196" s="210"/>
      <c r="AO196" s="210" t="s">
        <v>3838</v>
      </c>
      <c r="AP196" s="204">
        <v>41275</v>
      </c>
      <c r="AQ196" s="210"/>
      <c r="AR196" s="210" t="s">
        <v>3839</v>
      </c>
      <c r="AS196" s="210"/>
      <c r="AT196" s="210"/>
      <c r="AU196" s="210"/>
      <c r="AV196" s="210"/>
      <c r="AW196" s="210" t="s">
        <v>3786</v>
      </c>
      <c r="AX196" s="210"/>
      <c r="AY196" s="210">
        <f>IFERROR(VLOOKUP(X196,MeasureCost!$C$5:$V$420,20,FALSE),"")</f>
        <v>22.07</v>
      </c>
      <c r="AZ196" s="210">
        <f>IFERROR(VLOOKUP(Y196,MeasureCost!$C$5:$V$420,20,FALSE),"")</f>
        <v>20.6</v>
      </c>
      <c r="BA196" s="210"/>
      <c r="BB196" s="212">
        <f t="shared" si="6"/>
        <v>1.4699999999999989</v>
      </c>
      <c r="BC196" s="210"/>
      <c r="BD196" s="204" t="str">
        <f t="shared" si="7"/>
        <v>LFLmpBlst-T8-48in-30w+El-IS-RLO(24w)</v>
      </c>
      <c r="BE196" s="210" t="str">
        <f t="shared" si="8"/>
        <v>LFLmpBlst-T8-48in-32w-2g+El-IS-NLO(31w)</v>
      </c>
      <c r="BF196" s="210">
        <f>IFERROR(VLOOKUP(BD196,LF_LmpBlst!$A$8:$V$736,6,FALSE),"")</f>
        <v>1</v>
      </c>
      <c r="BG196" s="210">
        <f>IFERROR(VLOOKUP(BD196,LF_LmpBlst!$A$8:$V$736,7,FALSE),"")</f>
        <v>1</v>
      </c>
      <c r="BH196" s="210"/>
      <c r="BI196" s="210">
        <f>IFERROR(VLOOKUP(BE196,LF_LmpBlst!$A$8:$V$736,6,FALSE),"")</f>
        <v>1</v>
      </c>
      <c r="BJ196" s="210">
        <f>IFERROR(VLOOKUP(BE196,LF_LmpBlst!$A$8:$V$736,7,FALSE),"")</f>
        <v>1</v>
      </c>
    </row>
    <row r="197" spans="1:62" s="114" customFormat="1">
      <c r="A197" s="229">
        <v>2337</v>
      </c>
      <c r="B197" s="210" t="s">
        <v>4072</v>
      </c>
      <c r="C197" s="210" t="s">
        <v>3826</v>
      </c>
      <c r="D197" s="210" t="s">
        <v>3827</v>
      </c>
      <c r="E197" s="210" t="s">
        <v>3828</v>
      </c>
      <c r="F197" s="204">
        <v>41782</v>
      </c>
      <c r="G197" s="210" t="s">
        <v>3829</v>
      </c>
      <c r="H197" s="210" t="s">
        <v>3776</v>
      </c>
      <c r="I197" s="210" t="s">
        <v>3830</v>
      </c>
      <c r="J197" s="210" t="s">
        <v>3831</v>
      </c>
      <c r="K197" s="210"/>
      <c r="L197" s="210"/>
      <c r="M197" s="210" t="s">
        <v>129</v>
      </c>
      <c r="N197" s="210"/>
      <c r="O197" s="210" t="b">
        <v>0</v>
      </c>
      <c r="P197" s="210"/>
      <c r="Q197" s="210" t="b">
        <v>1</v>
      </c>
      <c r="R197" s="210" t="s">
        <v>3832</v>
      </c>
      <c r="S197" s="210" t="s">
        <v>109</v>
      </c>
      <c r="T197" s="210" t="s">
        <v>3771</v>
      </c>
      <c r="U197" s="210" t="s">
        <v>3833</v>
      </c>
      <c r="V197" s="210" t="s">
        <v>3778</v>
      </c>
      <c r="W197" s="210" t="s">
        <v>1091</v>
      </c>
      <c r="X197" s="210" t="str">
        <f>IFERROR(VLOOKUP(AF197,MeasureCost!$C$5:$C$420,1,FALSE),"")</f>
        <v>LFLmpBlst-T8-48in-30w+El-IS-RLO(45w)</v>
      </c>
      <c r="Y197" s="210" t="str">
        <f>IFERROR(VLOOKUP(AE197,MeasureCost!$C$5:$C$420,1,FALSE),"")</f>
        <v>LFLmpBlst-T8-48in-32w-2g+El-IS-NLO+Refl(59w)</v>
      </c>
      <c r="Z197" s="210" t="s">
        <v>3834</v>
      </c>
      <c r="AA197" s="210"/>
      <c r="AB197" s="210"/>
      <c r="AC197" s="210"/>
      <c r="AD197" s="210" t="s">
        <v>3322</v>
      </c>
      <c r="AE197" s="210" t="s">
        <v>3298</v>
      </c>
      <c r="AF197" s="210" t="s">
        <v>3004</v>
      </c>
      <c r="AG197" s="210" t="s">
        <v>3775</v>
      </c>
      <c r="AH197" s="210"/>
      <c r="AI197" s="210" t="b">
        <v>0</v>
      </c>
      <c r="AJ197" s="210" t="b">
        <v>0</v>
      </c>
      <c r="AK197" s="210" t="s">
        <v>3835</v>
      </c>
      <c r="AL197" s="210" t="s">
        <v>3841</v>
      </c>
      <c r="AM197" s="210" t="s">
        <v>3834</v>
      </c>
      <c r="AN197" s="210"/>
      <c r="AO197" s="210" t="s">
        <v>3838</v>
      </c>
      <c r="AP197" s="204">
        <v>41275</v>
      </c>
      <c r="AQ197" s="210"/>
      <c r="AR197" s="210" t="s">
        <v>3839</v>
      </c>
      <c r="AS197" s="210"/>
      <c r="AT197" s="210"/>
      <c r="AU197" s="210"/>
      <c r="AV197" s="210"/>
      <c r="AW197" s="210" t="s">
        <v>3786</v>
      </c>
      <c r="AX197" s="210"/>
      <c r="AY197" s="210">
        <f>IFERROR(VLOOKUP(X197,MeasureCost!$C$5:$V$420,20,FALSE),"")</f>
        <v>32.36</v>
      </c>
      <c r="AZ197" s="210">
        <f>IFERROR(VLOOKUP(Y197,MeasureCost!$C$5:$V$420,20,FALSE),"")</f>
        <v>29.42</v>
      </c>
      <c r="BA197" s="210"/>
      <c r="BB197" s="212">
        <f t="shared" si="6"/>
        <v>2.9399999999999977</v>
      </c>
      <c r="BC197" s="210"/>
      <c r="BD197" s="204" t="str">
        <f t="shared" si="7"/>
        <v>LFLmpBlst-T8-48in-30w+El-IS-RLO(45w)</v>
      </c>
      <c r="BE197" s="210" t="str">
        <f t="shared" si="8"/>
        <v>LFLmpBlst-T8-48in-32w-2g+El-IS-NLO+Refl(59w)</v>
      </c>
      <c r="BF197" s="210">
        <f>IFERROR(VLOOKUP(BD197,LF_LmpBlst!$A$8:$V$736,6,FALSE),"")</f>
        <v>2</v>
      </c>
      <c r="BG197" s="210">
        <f>IFERROR(VLOOKUP(BD197,LF_LmpBlst!$A$8:$V$736,7,FALSE),"")</f>
        <v>1</v>
      </c>
      <c r="BH197" s="210"/>
      <c r="BI197" s="210">
        <f>IFERROR(VLOOKUP(BE197,LF_LmpBlst!$A$8:$V$736,6,FALSE),"")</f>
        <v>2</v>
      </c>
      <c r="BJ197" s="210">
        <f>IFERROR(VLOOKUP(BE197,LF_LmpBlst!$A$8:$V$736,7,FALSE),"")</f>
        <v>1</v>
      </c>
    </row>
    <row r="198" spans="1:62" s="114" customFormat="1">
      <c r="A198" s="229">
        <v>2324</v>
      </c>
      <c r="B198" s="210" t="s">
        <v>3911</v>
      </c>
      <c r="C198" s="210" t="s">
        <v>3826</v>
      </c>
      <c r="D198" s="210" t="s">
        <v>3827</v>
      </c>
      <c r="E198" s="210" t="s">
        <v>3828</v>
      </c>
      <c r="F198" s="204">
        <v>41782</v>
      </c>
      <c r="G198" s="210" t="s">
        <v>3829</v>
      </c>
      <c r="H198" s="210" t="s">
        <v>3776</v>
      </c>
      <c r="I198" s="210" t="s">
        <v>3830</v>
      </c>
      <c r="J198" s="210" t="s">
        <v>3831</v>
      </c>
      <c r="K198" s="210"/>
      <c r="L198" s="210"/>
      <c r="M198" s="210" t="s">
        <v>129</v>
      </c>
      <c r="N198" s="210"/>
      <c r="O198" s="210" t="b">
        <v>0</v>
      </c>
      <c r="P198" s="210"/>
      <c r="Q198" s="210" t="b">
        <v>1</v>
      </c>
      <c r="R198" s="210" t="s">
        <v>3832</v>
      </c>
      <c r="S198" s="210" t="s">
        <v>109</v>
      </c>
      <c r="T198" s="210" t="s">
        <v>3771</v>
      </c>
      <c r="U198" s="210" t="s">
        <v>3833</v>
      </c>
      <c r="V198" s="210" t="s">
        <v>3778</v>
      </c>
      <c r="W198" s="210" t="s">
        <v>1091</v>
      </c>
      <c r="X198" s="210" t="str">
        <f>IFERROR(VLOOKUP(AF198,MeasureCost!$C$5:$C$420,1,FALSE),"")</f>
        <v>LFLmpBlst-T8-48in-32w-3g+El-IS-NLO(83w)</v>
      </c>
      <c r="Y198" s="210" t="str">
        <f>IFERROR(VLOOKUP(AE198,MeasureCost!$C$5:$C$420,1,FALSE),"")</f>
        <v>LFLmpBlst-T8-48in-32w-2g+El-IS-NLO(89w)</v>
      </c>
      <c r="Z198" s="210" t="s">
        <v>3834</v>
      </c>
      <c r="AA198" s="210"/>
      <c r="AB198" s="210"/>
      <c r="AC198" s="210"/>
      <c r="AD198" s="210" t="s">
        <v>2011</v>
      </c>
      <c r="AE198" s="210" t="s">
        <v>3292</v>
      </c>
      <c r="AF198" s="210" t="s">
        <v>3494</v>
      </c>
      <c r="AG198" s="210" t="s">
        <v>3775</v>
      </c>
      <c r="AH198" s="210"/>
      <c r="AI198" s="210" t="b">
        <v>0</v>
      </c>
      <c r="AJ198" s="210" t="b">
        <v>0</v>
      </c>
      <c r="AK198" s="210" t="s">
        <v>3835</v>
      </c>
      <c r="AL198" s="210" t="s">
        <v>3841</v>
      </c>
      <c r="AM198" s="210" t="s">
        <v>3834</v>
      </c>
      <c r="AN198" s="210" t="s">
        <v>4073</v>
      </c>
      <c r="AO198" s="210" t="s">
        <v>3838</v>
      </c>
      <c r="AP198" s="204">
        <v>41275</v>
      </c>
      <c r="AQ198" s="210"/>
      <c r="AR198" s="210" t="s">
        <v>3839</v>
      </c>
      <c r="AS198" s="210"/>
      <c r="AT198" s="210"/>
      <c r="AU198" s="210"/>
      <c r="AV198" s="210"/>
      <c r="AW198" s="210" t="s">
        <v>3786</v>
      </c>
      <c r="AX198" s="210"/>
      <c r="AY198" s="210">
        <f>IFERROR(VLOOKUP(X198,MeasureCost!$C$5:$V$420,20,FALSE),"")</f>
        <v>40.53</v>
      </c>
      <c r="AZ198" s="210">
        <f>IFERROR(VLOOKUP(Y198,MeasureCost!$C$5:$V$420,20,FALSE),"")</f>
        <v>38.25</v>
      </c>
      <c r="BA198" s="210"/>
      <c r="BB198" s="212">
        <f t="shared" si="6"/>
        <v>2.2800000000000011</v>
      </c>
      <c r="BC198" s="210"/>
      <c r="BD198" s="204" t="str">
        <f t="shared" si="7"/>
        <v>LFLmpBlst-T8-48in-32w-3g+El-IS-NLO(83w)</v>
      </c>
      <c r="BE198" s="210" t="str">
        <f t="shared" si="8"/>
        <v>LFLmpBlst-T8-48in-32w-2g+El-IS-NLO(89w)</v>
      </c>
      <c r="BF198" s="210">
        <f>IFERROR(VLOOKUP(BD198,LF_LmpBlst!$A$8:$V$736,6,FALSE),"")</f>
        <v>3</v>
      </c>
      <c r="BG198" s="210">
        <f>IFERROR(VLOOKUP(BD198,LF_LmpBlst!$A$8:$V$736,7,FALSE),"")</f>
        <v>1</v>
      </c>
      <c r="BH198" s="210"/>
      <c r="BI198" s="210">
        <f>IFERROR(VLOOKUP(BE198,LF_LmpBlst!$A$8:$V$736,6,FALSE),"")</f>
        <v>3</v>
      </c>
      <c r="BJ198" s="210">
        <f>IFERROR(VLOOKUP(BE198,LF_LmpBlst!$A$8:$V$736,7,FALSE),"")</f>
        <v>1</v>
      </c>
    </row>
    <row r="199" spans="1:62" s="114" customFormat="1">
      <c r="A199" s="229">
        <v>2344</v>
      </c>
      <c r="B199" s="210" t="s">
        <v>4074</v>
      </c>
      <c r="C199" s="210" t="s">
        <v>3826</v>
      </c>
      <c r="D199" s="210" t="s">
        <v>3827</v>
      </c>
      <c r="E199" s="210" t="s">
        <v>3828</v>
      </c>
      <c r="F199" s="204">
        <v>41782</v>
      </c>
      <c r="G199" s="210" t="s">
        <v>3829</v>
      </c>
      <c r="H199" s="210" t="s">
        <v>3776</v>
      </c>
      <c r="I199" s="210" t="s">
        <v>3830</v>
      </c>
      <c r="J199" s="210" t="s">
        <v>3831</v>
      </c>
      <c r="K199" s="210"/>
      <c r="L199" s="210"/>
      <c r="M199" s="210" t="s">
        <v>129</v>
      </c>
      <c r="N199" s="210"/>
      <c r="O199" s="210" t="b">
        <v>0</v>
      </c>
      <c r="P199" s="210"/>
      <c r="Q199" s="210" t="b">
        <v>1</v>
      </c>
      <c r="R199" s="210" t="s">
        <v>3832</v>
      </c>
      <c r="S199" s="210" t="s">
        <v>109</v>
      </c>
      <c r="T199" s="210" t="s">
        <v>3771</v>
      </c>
      <c r="U199" s="210" t="s">
        <v>3833</v>
      </c>
      <c r="V199" s="210" t="s">
        <v>3778</v>
      </c>
      <c r="W199" s="210" t="s">
        <v>1091</v>
      </c>
      <c r="X199" s="210" t="str">
        <f>IFERROR(VLOOKUP(AF199,MeasureCost!$C$5:$C$420,1,FALSE),"")</f>
        <v>LFLmpBlst-T8-48in-32w-3g+El-IS-RLO(188w)</v>
      </c>
      <c r="Y199" s="210" t="str">
        <f>IFERROR(VLOOKUP(AE199,MeasureCost!$C$5:$C$420,1,FALSE),"")</f>
        <v>LFLmpBlst-T8-48in-32w-2g+El-IS-NLO(224w)</v>
      </c>
      <c r="Z199" s="210" t="s">
        <v>3834</v>
      </c>
      <c r="AA199" s="210"/>
      <c r="AB199" s="210"/>
      <c r="AC199" s="210"/>
      <c r="AD199" s="210" t="s">
        <v>3316</v>
      </c>
      <c r="AE199" s="210" t="s">
        <v>3276</v>
      </c>
      <c r="AF199" s="210" t="s">
        <v>3511</v>
      </c>
      <c r="AG199" s="210" t="s">
        <v>3775</v>
      </c>
      <c r="AH199" s="210"/>
      <c r="AI199" s="210" t="b">
        <v>0</v>
      </c>
      <c r="AJ199" s="210" t="b">
        <v>0</v>
      </c>
      <c r="AK199" s="210" t="s">
        <v>3835</v>
      </c>
      <c r="AL199" s="210" t="s">
        <v>3841</v>
      </c>
      <c r="AM199" s="210" t="s">
        <v>3834</v>
      </c>
      <c r="AN199" s="210"/>
      <c r="AO199" s="210" t="s">
        <v>3838</v>
      </c>
      <c r="AP199" s="204">
        <v>41275</v>
      </c>
      <c r="AQ199" s="210"/>
      <c r="AR199" s="210" t="s">
        <v>3839</v>
      </c>
      <c r="AS199" s="210"/>
      <c r="AT199" s="210"/>
      <c r="AU199" s="210"/>
      <c r="AV199" s="210"/>
      <c r="AW199" s="210" t="s">
        <v>3786</v>
      </c>
      <c r="AX199" s="210"/>
      <c r="AY199" s="210">
        <f>IFERROR(VLOOKUP(X199,MeasureCost!$C$5:$V$420,20,FALSE),"")</f>
        <v>100.22</v>
      </c>
      <c r="AZ199" s="210">
        <f>IFERROR(VLOOKUP(Y199,MeasureCost!$C$5:$V$420,20,FALSE),"")</f>
        <v>94.14</v>
      </c>
      <c r="BA199" s="210"/>
      <c r="BB199" s="212">
        <f t="shared" si="6"/>
        <v>6.0799999999999983</v>
      </c>
      <c r="BC199" s="210"/>
      <c r="BD199" s="204" t="str">
        <f t="shared" si="7"/>
        <v>LFLmpBlst-T8-48in-32w-3g+El-IS-RLO(188w)</v>
      </c>
      <c r="BE199" s="210" t="str">
        <f t="shared" si="8"/>
        <v>LFLmpBlst-T8-48in-32w-2g+El-IS-NLO(224w)</v>
      </c>
      <c r="BF199" s="210">
        <f>IFERROR(VLOOKUP(BD199,LF_LmpBlst!$A$8:$V$736,6,FALSE),"")</f>
        <v>8</v>
      </c>
      <c r="BG199" s="210">
        <f>IFERROR(VLOOKUP(BD199,LF_LmpBlst!$A$8:$V$736,7,FALSE),"")</f>
        <v>2</v>
      </c>
      <c r="BH199" s="210"/>
      <c r="BI199" s="210">
        <f>IFERROR(VLOOKUP(BE199,LF_LmpBlst!$A$8:$V$736,6,FALSE),"")</f>
        <v>8</v>
      </c>
      <c r="BJ199" s="210">
        <f>IFERROR(VLOOKUP(BE199,LF_LmpBlst!$A$8:$V$736,7,FALSE),"")</f>
        <v>2</v>
      </c>
    </row>
    <row r="200" spans="1:62" s="114" customFormat="1">
      <c r="A200" s="229">
        <v>2339</v>
      </c>
      <c r="B200" s="210" t="s">
        <v>4075</v>
      </c>
      <c r="C200" s="210" t="s">
        <v>3826</v>
      </c>
      <c r="D200" s="210" t="s">
        <v>3827</v>
      </c>
      <c r="E200" s="210" t="s">
        <v>3828</v>
      </c>
      <c r="F200" s="204">
        <v>41782</v>
      </c>
      <c r="G200" s="210" t="s">
        <v>3829</v>
      </c>
      <c r="H200" s="210" t="s">
        <v>3776</v>
      </c>
      <c r="I200" s="210" t="s">
        <v>3830</v>
      </c>
      <c r="J200" s="210" t="s">
        <v>3831</v>
      </c>
      <c r="K200" s="210"/>
      <c r="L200" s="210"/>
      <c r="M200" s="210" t="s">
        <v>129</v>
      </c>
      <c r="N200" s="210"/>
      <c r="O200" s="210" t="b">
        <v>0</v>
      </c>
      <c r="P200" s="210"/>
      <c r="Q200" s="210" t="b">
        <v>1</v>
      </c>
      <c r="R200" s="210" t="s">
        <v>3832</v>
      </c>
      <c r="S200" s="210" t="s">
        <v>109</v>
      </c>
      <c r="T200" s="210" t="s">
        <v>3771</v>
      </c>
      <c r="U200" s="210" t="s">
        <v>3833</v>
      </c>
      <c r="V200" s="210" t="s">
        <v>3778</v>
      </c>
      <c r="W200" s="210" t="s">
        <v>1091</v>
      </c>
      <c r="X200" s="210" t="str">
        <f>IFERROR(VLOOKUP(AF200,MeasureCost!$C$5:$C$420,1,FALSE),"")</f>
        <v>LFLmpBlst-T8-48in-30w+El-IS-NLO(51w)</v>
      </c>
      <c r="Y200" s="210" t="str">
        <f>IFERROR(VLOOKUP(AE200,MeasureCost!$C$5:$C$420,1,FALSE),"")</f>
        <v>LFLmpBlst-T8-48in-32w-2g+El-IS-NLO+Refl(59w)</v>
      </c>
      <c r="Z200" s="210" t="s">
        <v>3834</v>
      </c>
      <c r="AA200" s="210"/>
      <c r="AB200" s="210"/>
      <c r="AC200" s="210"/>
      <c r="AD200" s="210" t="s">
        <v>3298</v>
      </c>
      <c r="AE200" s="210" t="s">
        <v>3298</v>
      </c>
      <c r="AF200" s="210" t="s">
        <v>2989</v>
      </c>
      <c r="AG200" s="210" t="s">
        <v>3775</v>
      </c>
      <c r="AH200" s="210"/>
      <c r="AI200" s="210" t="b">
        <v>0</v>
      </c>
      <c r="AJ200" s="210" t="b">
        <v>0</v>
      </c>
      <c r="AK200" s="210" t="s">
        <v>3835</v>
      </c>
      <c r="AL200" s="210" t="s">
        <v>3779</v>
      </c>
      <c r="AM200" s="210" t="s">
        <v>3834</v>
      </c>
      <c r="AN200" s="210"/>
      <c r="AO200" s="210" t="s">
        <v>3838</v>
      </c>
      <c r="AP200" s="204">
        <v>41275</v>
      </c>
      <c r="AQ200" s="210"/>
      <c r="AR200" s="210" t="s">
        <v>3839</v>
      </c>
      <c r="AS200" s="210"/>
      <c r="AT200" s="210"/>
      <c r="AU200" s="210"/>
      <c r="AV200" s="210"/>
      <c r="AW200" s="210" t="s">
        <v>3786</v>
      </c>
      <c r="AX200" s="210"/>
      <c r="AY200" s="210">
        <f>IFERROR(VLOOKUP(X200,MeasureCost!$C$5:$V$420,20,FALSE),"")</f>
        <v>32.36</v>
      </c>
      <c r="AZ200" s="210">
        <f>IFERROR(VLOOKUP(Y200,MeasureCost!$C$5:$V$420,20,FALSE),"")</f>
        <v>29.42</v>
      </c>
      <c r="BA200" s="210"/>
      <c r="BB200" s="212">
        <f t="shared" si="6"/>
        <v>2.9399999999999977</v>
      </c>
      <c r="BC200" s="210"/>
      <c r="BD200" s="204" t="str">
        <f t="shared" si="7"/>
        <v>LFLmpBlst-T8-48in-30w+El-IS-NLO(51w)</v>
      </c>
      <c r="BE200" s="210" t="str">
        <f t="shared" si="8"/>
        <v>LFLmpBlst-T8-48in-32w-2g+El-IS-NLO+Refl(59w)</v>
      </c>
      <c r="BF200" s="210">
        <f>IFERROR(VLOOKUP(BD200,LF_LmpBlst!$A$8:$V$736,6,FALSE),"")</f>
        <v>2</v>
      </c>
      <c r="BG200" s="210">
        <f>IFERROR(VLOOKUP(BD200,LF_LmpBlst!$A$8:$V$736,7,FALSE),"")</f>
        <v>1</v>
      </c>
      <c r="BH200" s="210"/>
      <c r="BI200" s="210">
        <f>IFERROR(VLOOKUP(BE200,LF_LmpBlst!$A$8:$V$736,6,FALSE),"")</f>
        <v>2</v>
      </c>
      <c r="BJ200" s="210">
        <f>IFERROR(VLOOKUP(BE200,LF_LmpBlst!$A$8:$V$736,7,FALSE),"")</f>
        <v>1</v>
      </c>
    </row>
    <row r="201" spans="1:62" s="114" customFormat="1">
      <c r="A201" s="229">
        <v>2348</v>
      </c>
      <c r="B201" s="210" t="s">
        <v>3936</v>
      </c>
      <c r="C201" s="210" t="s">
        <v>3826</v>
      </c>
      <c r="D201" s="210" t="s">
        <v>3827</v>
      </c>
      <c r="E201" s="210" t="s">
        <v>3828</v>
      </c>
      <c r="F201" s="204">
        <v>41782</v>
      </c>
      <c r="G201" s="210" t="s">
        <v>3829</v>
      </c>
      <c r="H201" s="210" t="s">
        <v>3776</v>
      </c>
      <c r="I201" s="210" t="s">
        <v>3830</v>
      </c>
      <c r="J201" s="210" t="s">
        <v>3831</v>
      </c>
      <c r="K201" s="210"/>
      <c r="L201" s="210"/>
      <c r="M201" s="210" t="s">
        <v>129</v>
      </c>
      <c r="N201" s="210"/>
      <c r="O201" s="210" t="b">
        <v>0</v>
      </c>
      <c r="P201" s="210"/>
      <c r="Q201" s="210" t="b">
        <v>1</v>
      </c>
      <c r="R201" s="210" t="s">
        <v>3832</v>
      </c>
      <c r="S201" s="210" t="s">
        <v>109</v>
      </c>
      <c r="T201" s="210" t="s">
        <v>3771</v>
      </c>
      <c r="U201" s="210" t="s">
        <v>3833</v>
      </c>
      <c r="V201" s="210" t="s">
        <v>3778</v>
      </c>
      <c r="W201" s="210" t="s">
        <v>1091</v>
      </c>
      <c r="X201" s="210" t="str">
        <f>IFERROR(VLOOKUP(AF201,MeasureCost!$C$5:$C$420,1,FALSE),"")</f>
        <v>LFLmpBlst-T8-96in-59w+El-IS-NLO(167w)</v>
      </c>
      <c r="Y201" s="210" t="str">
        <f>IFERROR(VLOOKUP(AE201,MeasureCost!$C$5:$C$420,1,FALSE),"")</f>
        <v>LFLmpBlst-T8-96in-59w+El-IS-NLO(167w)</v>
      </c>
      <c r="Z201" s="210" t="s">
        <v>3834</v>
      </c>
      <c r="AA201" s="210"/>
      <c r="AB201" s="210"/>
      <c r="AC201" s="210"/>
      <c r="AD201" s="210" t="s">
        <v>2235</v>
      </c>
      <c r="AE201" s="210" t="s">
        <v>3679</v>
      </c>
      <c r="AF201" s="210" t="s">
        <v>3679</v>
      </c>
      <c r="AG201" s="210" t="s">
        <v>3775</v>
      </c>
      <c r="AH201" s="210"/>
      <c r="AI201" s="210" t="b">
        <v>0</v>
      </c>
      <c r="AJ201" s="210" t="b">
        <v>0</v>
      </c>
      <c r="AK201" s="210" t="s">
        <v>3835</v>
      </c>
      <c r="AL201" s="210" t="s">
        <v>3836</v>
      </c>
      <c r="AM201" s="210" t="s">
        <v>3834</v>
      </c>
      <c r="AN201" s="210" t="s">
        <v>4076</v>
      </c>
      <c r="AO201" s="210" t="s">
        <v>3838</v>
      </c>
      <c r="AP201" s="204">
        <v>41275</v>
      </c>
      <c r="AQ201" s="210"/>
      <c r="AR201" s="210" t="s">
        <v>3839</v>
      </c>
      <c r="AS201" s="210"/>
      <c r="AT201" s="210"/>
      <c r="AU201" s="210"/>
      <c r="AV201" s="210"/>
      <c r="AW201" s="210" t="s">
        <v>3786</v>
      </c>
      <c r="AX201" s="210"/>
      <c r="AY201" s="210">
        <f>IFERROR(VLOOKUP(X201,MeasureCost!$C$5:$V$420,20,FALSE),"")</f>
        <v>81.13</v>
      </c>
      <c r="AZ201" s="210">
        <f>IFERROR(VLOOKUP(Y201,MeasureCost!$C$5:$V$420,20,FALSE),"")</f>
        <v>81.13</v>
      </c>
      <c r="BA201" s="210"/>
      <c r="BB201" s="212">
        <f t="shared" si="6"/>
        <v>0</v>
      </c>
      <c r="BC201" s="210"/>
      <c r="BD201" s="204" t="str">
        <f t="shared" si="7"/>
        <v>LFLmpBlst-T8-96in-59w+El-IS-NLO(167w)</v>
      </c>
      <c r="BE201" s="210" t="str">
        <f t="shared" si="8"/>
        <v>LFLmpBlst-T8-96in-59w+El-IS-NLO(167w)</v>
      </c>
      <c r="BF201" s="210">
        <f>IFERROR(VLOOKUP(BD201,LF_LmpBlst!$A$8:$V$736,6,FALSE),"")</f>
        <v>3</v>
      </c>
      <c r="BG201" s="210">
        <f>IFERROR(VLOOKUP(BD201,LF_LmpBlst!$A$8:$V$736,7,FALSE),"")</f>
        <v>2</v>
      </c>
      <c r="BH201" s="210"/>
      <c r="BI201" s="210">
        <f>IFERROR(VLOOKUP(BE201,LF_LmpBlst!$A$8:$V$736,6,FALSE),"")</f>
        <v>3</v>
      </c>
      <c r="BJ201" s="210">
        <f>IFERROR(VLOOKUP(BE201,LF_LmpBlst!$A$8:$V$736,7,FALSE),"")</f>
        <v>2</v>
      </c>
    </row>
    <row r="202" spans="1:62">
      <c r="A202" s="229">
        <v>2240</v>
      </c>
      <c r="B202" s="210" t="s">
        <v>4077</v>
      </c>
      <c r="C202" s="210" t="s">
        <v>3826</v>
      </c>
      <c r="D202" s="210" t="s">
        <v>3827</v>
      </c>
      <c r="E202" s="210" t="s">
        <v>3828</v>
      </c>
      <c r="F202" s="204">
        <v>41782</v>
      </c>
      <c r="G202" s="210" t="s">
        <v>3829</v>
      </c>
      <c r="H202" s="210" t="s">
        <v>3776</v>
      </c>
      <c r="I202" s="210" t="s">
        <v>3830</v>
      </c>
      <c r="J202" s="210" t="s">
        <v>3831</v>
      </c>
      <c r="K202" s="210"/>
      <c r="L202" s="210"/>
      <c r="M202" s="210" t="s">
        <v>129</v>
      </c>
      <c r="N202" s="210"/>
      <c r="O202" s="210" t="b">
        <v>0</v>
      </c>
      <c r="P202" s="210"/>
      <c r="Q202" s="210" t="b">
        <v>1</v>
      </c>
      <c r="R202" s="210" t="s">
        <v>3832</v>
      </c>
      <c r="S202" s="210" t="s">
        <v>109</v>
      </c>
      <c r="T202" s="210" t="s">
        <v>3771</v>
      </c>
      <c r="U202" s="210" t="s">
        <v>3833</v>
      </c>
      <c r="V202" s="210" t="s">
        <v>3778</v>
      </c>
      <c r="W202" s="210" t="s">
        <v>1091</v>
      </c>
      <c r="X202" s="210" t="str">
        <f>IFERROR(VLOOKUP(AF202,MeasureCost!$C$5:$C$420,1,FALSE),"")</f>
        <v>LFLmpBlst-T8-48in-30w+El-IS-NLO(27w)</v>
      </c>
      <c r="Y202" s="210" t="str">
        <f>IFERROR(VLOOKUP(AE202,MeasureCost!$C$5:$C$420,1,FALSE),"")</f>
        <v>LFLmpBlst-T8-48in-32w-2g+El-IS-NLO(31w)</v>
      </c>
      <c r="Z202" s="210" t="s">
        <v>3834</v>
      </c>
      <c r="AA202" s="210"/>
      <c r="AB202" s="210"/>
      <c r="AC202" s="210"/>
      <c r="AD202" s="210" t="s">
        <v>1992</v>
      </c>
      <c r="AE202" s="210" t="s">
        <v>3282</v>
      </c>
      <c r="AF202" s="210" t="s">
        <v>2986</v>
      </c>
      <c r="AG202" s="210" t="s">
        <v>3775</v>
      </c>
      <c r="AH202" s="210"/>
      <c r="AI202" s="210" t="b">
        <v>0</v>
      </c>
      <c r="AJ202" s="210" t="b">
        <v>0</v>
      </c>
      <c r="AK202" s="210" t="s">
        <v>3835</v>
      </c>
      <c r="AL202" s="210" t="s">
        <v>3841</v>
      </c>
      <c r="AM202" s="210" t="s">
        <v>3834</v>
      </c>
      <c r="AN202" s="210"/>
      <c r="AO202" s="210" t="s">
        <v>3838</v>
      </c>
      <c r="AP202" s="204">
        <v>41275</v>
      </c>
      <c r="AQ202" s="210"/>
      <c r="AR202" s="210" t="s">
        <v>3839</v>
      </c>
      <c r="AS202" s="210"/>
      <c r="AT202" s="210"/>
      <c r="AU202" s="210"/>
      <c r="AV202" s="210"/>
      <c r="AW202" s="210" t="s">
        <v>3786</v>
      </c>
      <c r="AX202" s="210"/>
      <c r="AY202" s="210">
        <f>IFERROR(VLOOKUP(X202,MeasureCost!$C$5:$V$420,20,FALSE),"")</f>
        <v>22.07</v>
      </c>
      <c r="AZ202" s="210">
        <f>IFERROR(VLOOKUP(Y202,MeasureCost!$C$5:$V$420,20,FALSE),"")</f>
        <v>20.6</v>
      </c>
      <c r="BA202" s="210"/>
      <c r="BB202" s="212">
        <f t="shared" ref="BB202:BB265" si="9">IFERROR(AY202-AZ202,"")</f>
        <v>1.4699999999999989</v>
      </c>
      <c r="BC202" s="210"/>
      <c r="BD202" s="204" t="str">
        <f t="shared" ref="BD202:BD265" si="10">IF(BB202&lt;&gt;"",X202,"")</f>
        <v>LFLmpBlst-T8-48in-30w+El-IS-NLO(27w)</v>
      </c>
      <c r="BE202" s="210" t="str">
        <f t="shared" ref="BE202:BE265" si="11">IF(BB202&lt;&gt;"",Y202,"")</f>
        <v>LFLmpBlst-T8-48in-32w-2g+El-IS-NLO(31w)</v>
      </c>
      <c r="BF202" s="210">
        <f>IFERROR(VLOOKUP(BD202,LF_LmpBlst!$A$8:$V$736,6,FALSE),"")</f>
        <v>1</v>
      </c>
      <c r="BG202" s="210">
        <f>IFERROR(VLOOKUP(BD202,LF_LmpBlst!$A$8:$V$736,7,FALSE),"")</f>
        <v>1</v>
      </c>
      <c r="BI202" s="210">
        <f>IFERROR(VLOOKUP(BE202,LF_LmpBlst!$A$8:$V$736,6,FALSE),"")</f>
        <v>1</v>
      </c>
      <c r="BJ202" s="210">
        <f>IFERROR(VLOOKUP(BE202,LF_LmpBlst!$A$8:$V$736,7,FALSE),"")</f>
        <v>1</v>
      </c>
    </row>
    <row r="203" spans="1:62">
      <c r="A203" s="229">
        <v>2253</v>
      </c>
      <c r="B203" s="210" t="s">
        <v>4078</v>
      </c>
      <c r="C203" s="210" t="s">
        <v>3826</v>
      </c>
      <c r="D203" s="210" t="s">
        <v>3827</v>
      </c>
      <c r="E203" s="210" t="s">
        <v>3828</v>
      </c>
      <c r="F203" s="204">
        <v>41782</v>
      </c>
      <c r="G203" s="210" t="s">
        <v>3829</v>
      </c>
      <c r="H203" s="210" t="s">
        <v>3776</v>
      </c>
      <c r="I203" s="210" t="s">
        <v>3830</v>
      </c>
      <c r="J203" s="210" t="s">
        <v>3831</v>
      </c>
      <c r="K203" s="210"/>
      <c r="L203" s="210"/>
      <c r="M203" s="210" t="s">
        <v>129</v>
      </c>
      <c r="N203" s="210"/>
      <c r="O203" s="210" t="b">
        <v>0</v>
      </c>
      <c r="P203" s="210"/>
      <c r="Q203" s="210" t="b">
        <v>1</v>
      </c>
      <c r="R203" s="210" t="s">
        <v>3832</v>
      </c>
      <c r="S203" s="210" t="s">
        <v>109</v>
      </c>
      <c r="T203" s="210" t="s">
        <v>3771</v>
      </c>
      <c r="U203" s="210" t="s">
        <v>3833</v>
      </c>
      <c r="V203" s="210" t="s">
        <v>3778</v>
      </c>
      <c r="W203" s="210" t="s">
        <v>1091</v>
      </c>
      <c r="X203" s="210" t="str">
        <f>IFERROR(VLOOKUP(AF203,MeasureCost!$C$5:$C$420,1,FALSE),"")</f>
        <v>LFLmpBlst-T8-48in-30w+El-IS-RLO(24w)</v>
      </c>
      <c r="Y203" s="210" t="str">
        <f>IFERROR(VLOOKUP(AE203,MeasureCost!$C$5:$C$420,1,FALSE),"")</f>
        <v>LFLmpBlst-T8-48in-32w-2g+El-IS-NLO(31w)</v>
      </c>
      <c r="Z203" s="210" t="s">
        <v>3834</v>
      </c>
      <c r="AA203" s="210"/>
      <c r="AB203" s="210"/>
      <c r="AC203" s="210"/>
      <c r="AD203" s="210" t="s">
        <v>2025</v>
      </c>
      <c r="AE203" s="210" t="s">
        <v>3282</v>
      </c>
      <c r="AF203" s="210" t="s">
        <v>3001</v>
      </c>
      <c r="AG203" s="210" t="s">
        <v>3775</v>
      </c>
      <c r="AH203" s="210"/>
      <c r="AI203" s="210" t="b">
        <v>0</v>
      </c>
      <c r="AJ203" s="210" t="b">
        <v>0</v>
      </c>
      <c r="AK203" s="210" t="s">
        <v>3835</v>
      </c>
      <c r="AL203" s="210" t="s">
        <v>3841</v>
      </c>
      <c r="AM203" s="210" t="s">
        <v>3834</v>
      </c>
      <c r="AN203" s="210"/>
      <c r="AO203" s="210" t="s">
        <v>3838</v>
      </c>
      <c r="AP203" s="204">
        <v>41275</v>
      </c>
      <c r="AQ203" s="210"/>
      <c r="AR203" s="210" t="s">
        <v>3839</v>
      </c>
      <c r="AS203" s="210"/>
      <c r="AT203" s="210"/>
      <c r="AU203" s="210"/>
      <c r="AV203" s="210"/>
      <c r="AW203" s="210" t="s">
        <v>3786</v>
      </c>
      <c r="AX203" s="210"/>
      <c r="AY203" s="210">
        <f>IFERROR(VLOOKUP(X203,MeasureCost!$C$5:$V$420,20,FALSE),"")</f>
        <v>22.07</v>
      </c>
      <c r="AZ203" s="210">
        <f>IFERROR(VLOOKUP(Y203,MeasureCost!$C$5:$V$420,20,FALSE),"")</f>
        <v>20.6</v>
      </c>
      <c r="BA203" s="210"/>
      <c r="BB203" s="212">
        <f t="shared" si="9"/>
        <v>1.4699999999999989</v>
      </c>
      <c r="BC203" s="210"/>
      <c r="BD203" s="204" t="str">
        <f t="shared" si="10"/>
        <v>LFLmpBlst-T8-48in-30w+El-IS-RLO(24w)</v>
      </c>
      <c r="BE203" s="210" t="str">
        <f t="shared" si="11"/>
        <v>LFLmpBlst-T8-48in-32w-2g+El-IS-NLO(31w)</v>
      </c>
      <c r="BF203" s="210">
        <f>IFERROR(VLOOKUP(BD203,LF_LmpBlst!$A$8:$V$736,6,FALSE),"")</f>
        <v>1</v>
      </c>
      <c r="BG203" s="210">
        <f>IFERROR(VLOOKUP(BD203,LF_LmpBlst!$A$8:$V$736,7,FALSE),"")</f>
        <v>1</v>
      </c>
      <c r="BI203" s="210">
        <f>IFERROR(VLOOKUP(BE203,LF_LmpBlst!$A$8:$V$736,6,FALSE),"")</f>
        <v>1</v>
      </c>
      <c r="BJ203" s="210">
        <f>IFERROR(VLOOKUP(BE203,LF_LmpBlst!$A$8:$V$736,7,FALSE),"")</f>
        <v>1</v>
      </c>
    </row>
    <row r="204" spans="1:62">
      <c r="A204" s="229">
        <v>2258</v>
      </c>
      <c r="B204" s="210" t="s">
        <v>4079</v>
      </c>
      <c r="C204" s="210" t="s">
        <v>3826</v>
      </c>
      <c r="D204" s="210" t="s">
        <v>3827</v>
      </c>
      <c r="E204" s="210" t="s">
        <v>3828</v>
      </c>
      <c r="F204" s="204">
        <v>41782</v>
      </c>
      <c r="G204" s="210" t="s">
        <v>3829</v>
      </c>
      <c r="H204" s="210" t="s">
        <v>3776</v>
      </c>
      <c r="I204" s="210" t="s">
        <v>3830</v>
      </c>
      <c r="J204" s="210" t="s">
        <v>3831</v>
      </c>
      <c r="K204" s="210"/>
      <c r="L204" s="210"/>
      <c r="M204" s="210" t="s">
        <v>129</v>
      </c>
      <c r="N204" s="210"/>
      <c r="O204" s="210" t="b">
        <v>0</v>
      </c>
      <c r="P204" s="210"/>
      <c r="Q204" s="210" t="b">
        <v>1</v>
      </c>
      <c r="R204" s="210" t="s">
        <v>3832</v>
      </c>
      <c r="S204" s="210" t="s">
        <v>109</v>
      </c>
      <c r="T204" s="210" t="s">
        <v>3771</v>
      </c>
      <c r="U204" s="210" t="s">
        <v>3833</v>
      </c>
      <c r="V204" s="210" t="s">
        <v>3778</v>
      </c>
      <c r="W204" s="210" t="s">
        <v>1091</v>
      </c>
      <c r="X204" s="210" t="str">
        <f>IFERROR(VLOOKUP(AF204,MeasureCost!$C$5:$C$420,1,FALSE),"")</f>
        <v>LFLmpBlst-T8-48in-32w-3g+El-IS-NLO(28w)</v>
      </c>
      <c r="Y204" s="210" t="str">
        <f>IFERROR(VLOOKUP(AE204,MeasureCost!$C$5:$C$420,1,FALSE),"")</f>
        <v>LFLmpBlst-T8-48in-32w-2g+El-IS-NLO(31w)</v>
      </c>
      <c r="Z204" s="210" t="s">
        <v>3834</v>
      </c>
      <c r="AA204" s="210"/>
      <c r="AB204" s="210"/>
      <c r="AC204" s="210"/>
      <c r="AD204" s="210" t="s">
        <v>2025</v>
      </c>
      <c r="AE204" s="210" t="s">
        <v>3282</v>
      </c>
      <c r="AF204" s="210" t="s">
        <v>3484</v>
      </c>
      <c r="AG204" s="210" t="s">
        <v>3775</v>
      </c>
      <c r="AH204" s="210"/>
      <c r="AI204" s="210" t="b">
        <v>0</v>
      </c>
      <c r="AJ204" s="210" t="b">
        <v>0</v>
      </c>
      <c r="AK204" s="210" t="s">
        <v>3835</v>
      </c>
      <c r="AL204" s="210" t="s">
        <v>3841</v>
      </c>
      <c r="AM204" s="210" t="s">
        <v>3834</v>
      </c>
      <c r="AN204" s="210"/>
      <c r="AO204" s="210" t="s">
        <v>3838</v>
      </c>
      <c r="AP204" s="204">
        <v>41275</v>
      </c>
      <c r="AQ204" s="210"/>
      <c r="AR204" s="210" t="s">
        <v>3839</v>
      </c>
      <c r="AS204" s="210"/>
      <c r="AT204" s="210"/>
      <c r="AU204" s="210"/>
      <c r="AV204" s="210"/>
      <c r="AW204" s="210" t="s">
        <v>3786</v>
      </c>
      <c r="AX204" s="210"/>
      <c r="AY204" s="210">
        <f>IFERROR(VLOOKUP(X204,MeasureCost!$C$5:$V$420,20,FALSE),"")</f>
        <v>21.36</v>
      </c>
      <c r="AZ204" s="210">
        <f>IFERROR(VLOOKUP(Y204,MeasureCost!$C$5:$V$420,20,FALSE),"")</f>
        <v>20.6</v>
      </c>
      <c r="BA204" s="210"/>
      <c r="BB204" s="212">
        <f t="shared" si="9"/>
        <v>0.75999999999999801</v>
      </c>
      <c r="BC204" s="210"/>
      <c r="BD204" s="204" t="str">
        <f t="shared" si="10"/>
        <v>LFLmpBlst-T8-48in-32w-3g+El-IS-NLO(28w)</v>
      </c>
      <c r="BE204" s="210" t="str">
        <f t="shared" si="11"/>
        <v>LFLmpBlst-T8-48in-32w-2g+El-IS-NLO(31w)</v>
      </c>
      <c r="BF204" s="210">
        <f>IFERROR(VLOOKUP(BD204,LF_LmpBlst!$A$8:$V$736,6,FALSE),"")</f>
        <v>1</v>
      </c>
      <c r="BG204" s="210">
        <f>IFERROR(VLOOKUP(BD204,LF_LmpBlst!$A$8:$V$736,7,FALSE),"")</f>
        <v>1</v>
      </c>
      <c r="BI204" s="210">
        <f>IFERROR(VLOOKUP(BE204,LF_LmpBlst!$A$8:$V$736,6,FALSE),"")</f>
        <v>1</v>
      </c>
      <c r="BJ204" s="210">
        <f>IFERROR(VLOOKUP(BE204,LF_LmpBlst!$A$8:$V$736,7,FALSE),"")</f>
        <v>1</v>
      </c>
    </row>
    <row r="205" spans="1:62">
      <c r="A205" s="229">
        <v>2317</v>
      </c>
      <c r="B205" s="210" t="s">
        <v>4080</v>
      </c>
      <c r="C205" s="210" t="s">
        <v>3826</v>
      </c>
      <c r="D205" s="210" t="s">
        <v>3827</v>
      </c>
      <c r="E205" s="210" t="s">
        <v>3828</v>
      </c>
      <c r="F205" s="204">
        <v>41782</v>
      </c>
      <c r="G205" s="210" t="s">
        <v>3829</v>
      </c>
      <c r="H205" s="210" t="s">
        <v>3776</v>
      </c>
      <c r="I205" s="210" t="s">
        <v>3830</v>
      </c>
      <c r="J205" s="210" t="s">
        <v>3831</v>
      </c>
      <c r="K205" s="210"/>
      <c r="L205" s="210"/>
      <c r="M205" s="210" t="s">
        <v>129</v>
      </c>
      <c r="N205" s="210"/>
      <c r="O205" s="210" t="b">
        <v>0</v>
      </c>
      <c r="P205" s="210"/>
      <c r="Q205" s="210" t="b">
        <v>1</v>
      </c>
      <c r="R205" s="210" t="s">
        <v>3832</v>
      </c>
      <c r="S205" s="210" t="s">
        <v>109</v>
      </c>
      <c r="T205" s="210" t="s">
        <v>3771</v>
      </c>
      <c r="U205" s="210" t="s">
        <v>3833</v>
      </c>
      <c r="V205" s="210" t="s">
        <v>3778</v>
      </c>
      <c r="W205" s="210" t="s">
        <v>1091</v>
      </c>
      <c r="X205" s="210" t="str">
        <f>IFERROR(VLOOKUP(AF205,MeasureCost!$C$5:$C$420,1,FALSE),"")</f>
        <v>LFLmpBlst-T8-48in-30w+El-IS-RLO(45w)</v>
      </c>
      <c r="Y205" s="210" t="str">
        <f>IFERROR(VLOOKUP(AE205,MeasureCost!$C$5:$C$420,1,FALSE),"")</f>
        <v>LFLmpBlst-T8-48in-32w-2g+El-IS-RLO(52w)</v>
      </c>
      <c r="Z205" s="210" t="s">
        <v>3834</v>
      </c>
      <c r="AA205" s="210"/>
      <c r="AB205" s="210"/>
      <c r="AC205" s="210"/>
      <c r="AD205" s="210" t="s">
        <v>2079</v>
      </c>
      <c r="AE205" s="210" t="s">
        <v>3322</v>
      </c>
      <c r="AF205" s="210" t="s">
        <v>3004</v>
      </c>
      <c r="AG205" s="210" t="s">
        <v>3775</v>
      </c>
      <c r="AH205" s="210"/>
      <c r="AI205" s="210" t="b">
        <v>0</v>
      </c>
      <c r="AJ205" s="210" t="b">
        <v>0</v>
      </c>
      <c r="AK205" s="210" t="s">
        <v>3835</v>
      </c>
      <c r="AL205" s="210" t="s">
        <v>3841</v>
      </c>
      <c r="AM205" s="210" t="s">
        <v>3834</v>
      </c>
      <c r="AN205" s="210"/>
      <c r="AO205" s="210" t="s">
        <v>3838</v>
      </c>
      <c r="AP205" s="204">
        <v>41275</v>
      </c>
      <c r="AQ205" s="210"/>
      <c r="AR205" s="210" t="s">
        <v>3839</v>
      </c>
      <c r="AS205" s="210"/>
      <c r="AT205" s="210"/>
      <c r="AU205" s="210"/>
      <c r="AV205" s="210"/>
      <c r="AW205" s="210" t="s">
        <v>3786</v>
      </c>
      <c r="AX205" s="210"/>
      <c r="AY205" s="210">
        <f>IFERROR(VLOOKUP(X205,MeasureCost!$C$5:$V$420,20,FALSE),"")</f>
        <v>32.36</v>
      </c>
      <c r="AZ205" s="210">
        <f>IFERROR(VLOOKUP(Y205,MeasureCost!$C$5:$V$420,20,FALSE),"")</f>
        <v>29.42</v>
      </c>
      <c r="BA205" s="210"/>
      <c r="BB205" s="212">
        <f t="shared" si="9"/>
        <v>2.9399999999999977</v>
      </c>
      <c r="BC205" s="210"/>
      <c r="BD205" s="204" t="str">
        <f t="shared" si="10"/>
        <v>LFLmpBlst-T8-48in-30w+El-IS-RLO(45w)</v>
      </c>
      <c r="BE205" s="210" t="str">
        <f t="shared" si="11"/>
        <v>LFLmpBlst-T8-48in-32w-2g+El-IS-RLO(52w)</v>
      </c>
      <c r="BF205" s="210">
        <f>IFERROR(VLOOKUP(BD205,LF_LmpBlst!$A$8:$V$736,6,FALSE),"")</f>
        <v>2</v>
      </c>
      <c r="BG205" s="210">
        <f>IFERROR(VLOOKUP(BD205,LF_LmpBlst!$A$8:$V$736,7,FALSE),"")</f>
        <v>1</v>
      </c>
      <c r="BI205" s="210">
        <f>IFERROR(VLOOKUP(BE205,LF_LmpBlst!$A$8:$V$736,6,FALSE),"")</f>
        <v>2</v>
      </c>
      <c r="BJ205" s="210">
        <f>IFERROR(VLOOKUP(BE205,LF_LmpBlst!$A$8:$V$736,7,FALSE),"")</f>
        <v>1</v>
      </c>
    </row>
    <row r="206" spans="1:62">
      <c r="A206" s="229">
        <v>2250</v>
      </c>
      <c r="B206" s="210" t="s">
        <v>4081</v>
      </c>
      <c r="C206" s="210" t="s">
        <v>3826</v>
      </c>
      <c r="D206" s="210" t="s">
        <v>3827</v>
      </c>
      <c r="E206" s="210" t="s">
        <v>3828</v>
      </c>
      <c r="F206" s="204">
        <v>41782</v>
      </c>
      <c r="G206" s="210" t="s">
        <v>3829</v>
      </c>
      <c r="H206" s="210" t="s">
        <v>3776</v>
      </c>
      <c r="I206" s="210" t="s">
        <v>3830</v>
      </c>
      <c r="J206" s="210" t="s">
        <v>3831</v>
      </c>
      <c r="K206" s="210"/>
      <c r="L206" s="210"/>
      <c r="M206" s="210" t="s">
        <v>129</v>
      </c>
      <c r="N206" s="210"/>
      <c r="O206" s="210" t="b">
        <v>0</v>
      </c>
      <c r="P206" s="210"/>
      <c r="Q206" s="210" t="b">
        <v>1</v>
      </c>
      <c r="R206" s="210" t="s">
        <v>3832</v>
      </c>
      <c r="S206" s="210" t="s">
        <v>109</v>
      </c>
      <c r="T206" s="210" t="s">
        <v>3771</v>
      </c>
      <c r="U206" s="210" t="s">
        <v>3833</v>
      </c>
      <c r="V206" s="210" t="s">
        <v>3778</v>
      </c>
      <c r="W206" s="210" t="s">
        <v>1091</v>
      </c>
      <c r="X206" s="210" t="str">
        <f>IFERROR(VLOOKUP(AF206,MeasureCost!$C$5:$C$420,1,FALSE),"")</f>
        <v>LFLmpBlst-T8-48in-32w-3g+El-IS-NLO(28w)</v>
      </c>
      <c r="Y206" s="210" t="str">
        <f>IFERROR(VLOOKUP(AE206,MeasureCost!$C$5:$C$420,1,FALSE),"")</f>
        <v>LFLmpBlst-T8-48in-32w-2g+El-IS-NLO(31w)</v>
      </c>
      <c r="Z206" s="210" t="s">
        <v>3834</v>
      </c>
      <c r="AA206" s="210"/>
      <c r="AB206" s="210"/>
      <c r="AC206" s="210"/>
      <c r="AD206" s="210" t="s">
        <v>2054</v>
      </c>
      <c r="AE206" s="210" t="s">
        <v>3282</v>
      </c>
      <c r="AF206" s="210" t="s">
        <v>3484</v>
      </c>
      <c r="AG206" s="210" t="s">
        <v>3775</v>
      </c>
      <c r="AH206" s="210"/>
      <c r="AI206" s="210" t="b">
        <v>0</v>
      </c>
      <c r="AJ206" s="210" t="b">
        <v>0</v>
      </c>
      <c r="AK206" s="210" t="s">
        <v>3835</v>
      </c>
      <c r="AL206" s="210" t="s">
        <v>3841</v>
      </c>
      <c r="AM206" s="210" t="s">
        <v>3834</v>
      </c>
      <c r="AN206" s="210"/>
      <c r="AO206" s="210" t="s">
        <v>3838</v>
      </c>
      <c r="AP206" s="204">
        <v>41275</v>
      </c>
      <c r="AQ206" s="210"/>
      <c r="AR206" s="210" t="s">
        <v>3839</v>
      </c>
      <c r="AS206" s="210"/>
      <c r="AT206" s="210"/>
      <c r="AU206" s="210"/>
      <c r="AV206" s="210"/>
      <c r="AW206" s="210" t="s">
        <v>3786</v>
      </c>
      <c r="AX206" s="210"/>
      <c r="AY206" s="210">
        <f>IFERROR(VLOOKUP(X206,MeasureCost!$C$5:$V$420,20,FALSE),"")</f>
        <v>21.36</v>
      </c>
      <c r="AZ206" s="210">
        <f>IFERROR(VLOOKUP(Y206,MeasureCost!$C$5:$V$420,20,FALSE),"")</f>
        <v>20.6</v>
      </c>
      <c r="BA206" s="210"/>
      <c r="BB206" s="212">
        <f t="shared" si="9"/>
        <v>0.75999999999999801</v>
      </c>
      <c r="BC206" s="210"/>
      <c r="BD206" s="204" t="str">
        <f t="shared" si="10"/>
        <v>LFLmpBlst-T8-48in-32w-3g+El-IS-NLO(28w)</v>
      </c>
      <c r="BE206" s="210" t="str">
        <f t="shared" si="11"/>
        <v>LFLmpBlst-T8-48in-32w-2g+El-IS-NLO(31w)</v>
      </c>
      <c r="BF206" s="210">
        <f>IFERROR(VLOOKUP(BD206,LF_LmpBlst!$A$8:$V$736,6,FALSE),"")</f>
        <v>1</v>
      </c>
      <c r="BG206" s="210">
        <f>IFERROR(VLOOKUP(BD206,LF_LmpBlst!$A$8:$V$736,7,FALSE),"")</f>
        <v>1</v>
      </c>
      <c r="BI206" s="210">
        <f>IFERROR(VLOOKUP(BE206,LF_LmpBlst!$A$8:$V$736,6,FALSE),"")</f>
        <v>1</v>
      </c>
      <c r="BJ206" s="210">
        <f>IFERROR(VLOOKUP(BE206,LF_LmpBlst!$A$8:$V$736,7,FALSE),"")</f>
        <v>1</v>
      </c>
    </row>
    <row r="207" spans="1:62">
      <c r="A207" s="229">
        <v>2336</v>
      </c>
      <c r="B207" s="210" t="s">
        <v>4082</v>
      </c>
      <c r="C207" s="210" t="s">
        <v>3826</v>
      </c>
      <c r="D207" s="210" t="s">
        <v>3827</v>
      </c>
      <c r="E207" s="210" t="s">
        <v>3828</v>
      </c>
      <c r="F207" s="204">
        <v>41782</v>
      </c>
      <c r="G207" s="210" t="s">
        <v>3829</v>
      </c>
      <c r="H207" s="210" t="s">
        <v>3776</v>
      </c>
      <c r="I207" s="210" t="s">
        <v>3830</v>
      </c>
      <c r="J207" s="210" t="s">
        <v>3831</v>
      </c>
      <c r="K207" s="210"/>
      <c r="L207" s="210"/>
      <c r="M207" s="210" t="s">
        <v>129</v>
      </c>
      <c r="N207" s="210"/>
      <c r="O207" s="210" t="b">
        <v>0</v>
      </c>
      <c r="P207" s="210"/>
      <c r="Q207" s="210" t="b">
        <v>1</v>
      </c>
      <c r="R207" s="210" t="s">
        <v>3832</v>
      </c>
      <c r="S207" s="210" t="s">
        <v>109</v>
      </c>
      <c r="T207" s="210" t="s">
        <v>3771</v>
      </c>
      <c r="U207" s="210" t="s">
        <v>3833</v>
      </c>
      <c r="V207" s="210" t="s">
        <v>3778</v>
      </c>
      <c r="W207" s="210" t="s">
        <v>1091</v>
      </c>
      <c r="X207" s="210" t="str">
        <f>IFERROR(VLOOKUP(AF207,MeasureCost!$C$5:$C$420,1,FALSE),"")</f>
        <v>LFLmpBlst-T8-48in-32w-3g+El-IS-NLO(28w)</v>
      </c>
      <c r="Y207" s="210" t="str">
        <f>IFERROR(VLOOKUP(AE207,MeasureCost!$C$5:$C$420,1,FALSE),"")</f>
        <v>LFLmpBlst-T8-48in-32w-2g+El-IS-NLO(31w)</v>
      </c>
      <c r="Z207" s="210" t="s">
        <v>3834</v>
      </c>
      <c r="AA207" s="210"/>
      <c r="AB207" s="210"/>
      <c r="AC207" s="210"/>
      <c r="AD207" s="210" t="s">
        <v>3282</v>
      </c>
      <c r="AE207" s="210" t="s">
        <v>3282</v>
      </c>
      <c r="AF207" s="210" t="s">
        <v>3484</v>
      </c>
      <c r="AG207" s="210" t="s">
        <v>3775</v>
      </c>
      <c r="AH207" s="210"/>
      <c r="AI207" s="210" t="b">
        <v>0</v>
      </c>
      <c r="AJ207" s="210" t="b">
        <v>0</v>
      </c>
      <c r="AK207" s="210" t="s">
        <v>3835</v>
      </c>
      <c r="AL207" s="210" t="s">
        <v>3779</v>
      </c>
      <c r="AM207" s="210" t="s">
        <v>3834</v>
      </c>
      <c r="AN207" s="210"/>
      <c r="AO207" s="210" t="s">
        <v>3838</v>
      </c>
      <c r="AP207" s="204">
        <v>41275</v>
      </c>
      <c r="AQ207" s="210"/>
      <c r="AR207" s="210" t="s">
        <v>3839</v>
      </c>
      <c r="AS207" s="210"/>
      <c r="AT207" s="210"/>
      <c r="AU207" s="210"/>
      <c r="AV207" s="210"/>
      <c r="AW207" s="210" t="s">
        <v>3786</v>
      </c>
      <c r="AX207" s="210"/>
      <c r="AY207" s="210">
        <f>IFERROR(VLOOKUP(X207,MeasureCost!$C$5:$V$420,20,FALSE),"")</f>
        <v>21.36</v>
      </c>
      <c r="AZ207" s="210">
        <f>IFERROR(VLOOKUP(Y207,MeasureCost!$C$5:$V$420,20,FALSE),"")</f>
        <v>20.6</v>
      </c>
      <c r="BA207" s="210"/>
      <c r="BB207" s="212">
        <f t="shared" si="9"/>
        <v>0.75999999999999801</v>
      </c>
      <c r="BC207" s="210"/>
      <c r="BD207" s="204" t="str">
        <f t="shared" si="10"/>
        <v>LFLmpBlst-T8-48in-32w-3g+El-IS-NLO(28w)</v>
      </c>
      <c r="BE207" s="210" t="str">
        <f t="shared" si="11"/>
        <v>LFLmpBlst-T8-48in-32w-2g+El-IS-NLO(31w)</v>
      </c>
      <c r="BF207" s="210">
        <f>IFERROR(VLOOKUP(BD207,LF_LmpBlst!$A$8:$V$736,6,FALSE),"")</f>
        <v>1</v>
      </c>
      <c r="BG207" s="210">
        <f>IFERROR(VLOOKUP(BD207,LF_LmpBlst!$A$8:$V$736,7,FALSE),"")</f>
        <v>1</v>
      </c>
      <c r="BI207" s="210">
        <f>IFERROR(VLOOKUP(BE207,LF_LmpBlst!$A$8:$V$736,6,FALSE),"")</f>
        <v>1</v>
      </c>
      <c r="BJ207" s="210">
        <f>IFERROR(VLOOKUP(BE207,LF_LmpBlst!$A$8:$V$736,7,FALSE),"")</f>
        <v>1</v>
      </c>
    </row>
    <row r="208" spans="1:62">
      <c r="A208" s="229">
        <v>2310</v>
      </c>
      <c r="B208" s="210" t="s">
        <v>4083</v>
      </c>
      <c r="C208" s="210" t="s">
        <v>3826</v>
      </c>
      <c r="D208" s="210" t="s">
        <v>3827</v>
      </c>
      <c r="E208" s="210" t="s">
        <v>3828</v>
      </c>
      <c r="F208" s="204">
        <v>41782</v>
      </c>
      <c r="G208" s="210" t="s">
        <v>3829</v>
      </c>
      <c r="H208" s="210" t="s">
        <v>3776</v>
      </c>
      <c r="I208" s="210" t="s">
        <v>3830</v>
      </c>
      <c r="J208" s="210" t="s">
        <v>3831</v>
      </c>
      <c r="K208" s="210"/>
      <c r="L208" s="210"/>
      <c r="M208" s="210" t="s">
        <v>129</v>
      </c>
      <c r="N208" s="210"/>
      <c r="O208" s="210" t="b">
        <v>0</v>
      </c>
      <c r="P208" s="210"/>
      <c r="Q208" s="210" t="b">
        <v>1</v>
      </c>
      <c r="R208" s="210" t="s">
        <v>3832</v>
      </c>
      <c r="S208" s="210" t="s">
        <v>109</v>
      </c>
      <c r="T208" s="210" t="s">
        <v>3771</v>
      </c>
      <c r="U208" s="210" t="s">
        <v>3833</v>
      </c>
      <c r="V208" s="210" t="s">
        <v>3778</v>
      </c>
      <c r="W208" s="210" t="s">
        <v>1091</v>
      </c>
      <c r="X208" s="210" t="str">
        <f>IFERROR(VLOOKUP(AF208,MeasureCost!$C$5:$C$420,1,FALSE),"")</f>
        <v>LFLmpBlst-T8-48in-32w-3g+El-IS-RLO(48w)</v>
      </c>
      <c r="Y208" s="210" t="str">
        <f>IFERROR(VLOOKUP(AE208,MeasureCost!$C$5:$C$420,1,FALSE),"")</f>
        <v>LFLmpBlst-T8-48in-32w-2g+El-IS-RLO(52w)</v>
      </c>
      <c r="Z208" s="210" t="s">
        <v>3834</v>
      </c>
      <c r="AA208" s="210"/>
      <c r="AB208" s="210"/>
      <c r="AC208" s="210"/>
      <c r="AD208" s="210" t="s">
        <v>1967</v>
      </c>
      <c r="AE208" s="210" t="s">
        <v>3322</v>
      </c>
      <c r="AF208" s="210" t="s">
        <v>3519</v>
      </c>
      <c r="AG208" s="210" t="s">
        <v>3775</v>
      </c>
      <c r="AH208" s="210"/>
      <c r="AI208" s="210" t="b">
        <v>0</v>
      </c>
      <c r="AJ208" s="210" t="b">
        <v>0</v>
      </c>
      <c r="AK208" s="210" t="s">
        <v>3835</v>
      </c>
      <c r="AL208" s="210" t="s">
        <v>3841</v>
      </c>
      <c r="AM208" s="210" t="s">
        <v>3834</v>
      </c>
      <c r="AN208" s="210"/>
      <c r="AO208" s="210" t="s">
        <v>3838</v>
      </c>
      <c r="AP208" s="204">
        <v>41275</v>
      </c>
      <c r="AQ208" s="210"/>
      <c r="AR208" s="210" t="s">
        <v>3839</v>
      </c>
      <c r="AS208" s="210"/>
      <c r="AT208" s="210"/>
      <c r="AU208" s="210"/>
      <c r="AV208" s="210"/>
      <c r="AW208" s="210" t="s">
        <v>3786</v>
      </c>
      <c r="AX208" s="210"/>
      <c r="AY208" s="210">
        <f>IFERROR(VLOOKUP(X208,MeasureCost!$C$5:$V$420,20,FALSE),"")</f>
        <v>30.94</v>
      </c>
      <c r="AZ208" s="210">
        <f>IFERROR(VLOOKUP(Y208,MeasureCost!$C$5:$V$420,20,FALSE),"")</f>
        <v>29.42</v>
      </c>
      <c r="BA208" s="210"/>
      <c r="BB208" s="212">
        <f t="shared" si="9"/>
        <v>1.5199999999999996</v>
      </c>
      <c r="BC208" s="210"/>
      <c r="BD208" s="204" t="str">
        <f t="shared" si="10"/>
        <v>LFLmpBlst-T8-48in-32w-3g+El-IS-RLO(48w)</v>
      </c>
      <c r="BE208" s="210" t="str">
        <f t="shared" si="11"/>
        <v>LFLmpBlst-T8-48in-32w-2g+El-IS-RLO(52w)</v>
      </c>
      <c r="BF208" s="210">
        <f>IFERROR(VLOOKUP(BD208,LF_LmpBlst!$A$8:$V$736,6,FALSE),"")</f>
        <v>2</v>
      </c>
      <c r="BG208" s="210">
        <f>IFERROR(VLOOKUP(BD208,LF_LmpBlst!$A$8:$V$736,7,FALSE),"")</f>
        <v>1</v>
      </c>
      <c r="BI208" s="210">
        <f>IFERROR(VLOOKUP(BE208,LF_LmpBlst!$A$8:$V$736,6,FALSE),"")</f>
        <v>2</v>
      </c>
      <c r="BJ208" s="210">
        <f>IFERROR(VLOOKUP(BE208,LF_LmpBlst!$A$8:$V$736,7,FALSE),"")</f>
        <v>1</v>
      </c>
    </row>
    <row r="209" spans="1:62">
      <c r="A209" s="229">
        <v>2342</v>
      </c>
      <c r="B209" s="210" t="s">
        <v>4084</v>
      </c>
      <c r="C209" s="210" t="s">
        <v>3826</v>
      </c>
      <c r="D209" s="210" t="s">
        <v>3827</v>
      </c>
      <c r="E209" s="210" t="s">
        <v>3828</v>
      </c>
      <c r="F209" s="204">
        <v>41782</v>
      </c>
      <c r="G209" s="210" t="s">
        <v>3829</v>
      </c>
      <c r="H209" s="210" t="s">
        <v>3776</v>
      </c>
      <c r="I209" s="210" t="s">
        <v>3830</v>
      </c>
      <c r="J209" s="210" t="s">
        <v>3831</v>
      </c>
      <c r="K209" s="210"/>
      <c r="L209" s="210"/>
      <c r="M209" s="210" t="s">
        <v>129</v>
      </c>
      <c r="N209" s="210"/>
      <c r="O209" s="210" t="b">
        <v>0</v>
      </c>
      <c r="P209" s="210"/>
      <c r="Q209" s="210" t="b">
        <v>1</v>
      </c>
      <c r="R209" s="210" t="s">
        <v>3832</v>
      </c>
      <c r="S209" s="210" t="s">
        <v>109</v>
      </c>
      <c r="T209" s="210" t="s">
        <v>3771</v>
      </c>
      <c r="U209" s="210" t="s">
        <v>3833</v>
      </c>
      <c r="V209" s="210" t="s">
        <v>3778</v>
      </c>
      <c r="W209" s="210" t="s">
        <v>1091</v>
      </c>
      <c r="X209" s="210" t="str">
        <f>IFERROR(VLOOKUP(AF209,MeasureCost!$C$5:$C$420,1,FALSE),"")</f>
        <v>LFLmpBlst-T8-48in-32w-3g+El-IS-RLO(142w)</v>
      </c>
      <c r="Y209" s="210" t="str">
        <f>IFERROR(VLOOKUP(AE209,MeasureCost!$C$5:$C$420,1,FALSE),"")</f>
        <v>LFLmpBlst-T8-48in-32w-2g+El-IS-NLO(175w)</v>
      </c>
      <c r="Z209" s="210" t="s">
        <v>3834</v>
      </c>
      <c r="AA209" s="210"/>
      <c r="AB209" s="210"/>
      <c r="AC209" s="210"/>
      <c r="AD209" s="210" t="s">
        <v>3313</v>
      </c>
      <c r="AE209" s="210" t="s">
        <v>3273</v>
      </c>
      <c r="AF209" s="210" t="s">
        <v>3506</v>
      </c>
      <c r="AG209" s="210" t="s">
        <v>3775</v>
      </c>
      <c r="AH209" s="210"/>
      <c r="AI209" s="210" t="b">
        <v>0</v>
      </c>
      <c r="AJ209" s="210" t="b">
        <v>0</v>
      </c>
      <c r="AK209" s="210" t="s">
        <v>3835</v>
      </c>
      <c r="AL209" s="210" t="s">
        <v>3841</v>
      </c>
      <c r="AM209" s="210" t="s">
        <v>3834</v>
      </c>
      <c r="AN209" s="210"/>
      <c r="AO209" s="210" t="s">
        <v>3838</v>
      </c>
      <c r="AP209" s="204">
        <v>41275</v>
      </c>
      <c r="AQ209" s="210"/>
      <c r="AR209" s="210" t="s">
        <v>3839</v>
      </c>
      <c r="AS209" s="210"/>
      <c r="AT209" s="210"/>
      <c r="AU209" s="210"/>
      <c r="AV209" s="210"/>
      <c r="AW209" s="210" t="s">
        <v>3786</v>
      </c>
      <c r="AX209" s="210"/>
      <c r="AY209" s="210">
        <f>IFERROR(VLOOKUP(X209,MeasureCost!$C$5:$V$420,20,FALSE),"")</f>
        <v>81.05</v>
      </c>
      <c r="AZ209" s="210">
        <f>IFERROR(VLOOKUP(Y209,MeasureCost!$C$5:$V$420,20,FALSE),"")</f>
        <v>76.489999999999995</v>
      </c>
      <c r="BA209" s="210"/>
      <c r="BB209" s="212">
        <f t="shared" si="9"/>
        <v>4.5600000000000023</v>
      </c>
      <c r="BC209" s="210"/>
      <c r="BD209" s="204" t="str">
        <f t="shared" si="10"/>
        <v>LFLmpBlst-T8-48in-32w-3g+El-IS-RLO(142w)</v>
      </c>
      <c r="BE209" s="210" t="str">
        <f t="shared" si="11"/>
        <v>LFLmpBlst-T8-48in-32w-2g+El-IS-NLO(175w)</v>
      </c>
      <c r="BF209" s="210">
        <f>IFERROR(VLOOKUP(BD209,LF_LmpBlst!$A$8:$V$736,6,FALSE),"")</f>
        <v>6</v>
      </c>
      <c r="BG209" s="210">
        <f>IFERROR(VLOOKUP(BD209,LF_LmpBlst!$A$8:$V$736,7,FALSE),"")</f>
        <v>2</v>
      </c>
      <c r="BI209" s="210">
        <f>IFERROR(VLOOKUP(BE209,LF_LmpBlst!$A$8:$V$736,6,FALSE),"")</f>
        <v>6</v>
      </c>
      <c r="BJ209" s="210">
        <f>IFERROR(VLOOKUP(BE209,LF_LmpBlst!$A$8:$V$736,7,FALSE),"")</f>
        <v>2</v>
      </c>
    </row>
    <row r="210" spans="1:62">
      <c r="A210" s="229">
        <v>2346</v>
      </c>
      <c r="B210" s="210" t="s">
        <v>4085</v>
      </c>
      <c r="C210" s="210" t="s">
        <v>3826</v>
      </c>
      <c r="D210" s="210" t="s">
        <v>3827</v>
      </c>
      <c r="E210" s="210" t="s">
        <v>3828</v>
      </c>
      <c r="F210" s="204">
        <v>41782</v>
      </c>
      <c r="G210" s="210" t="s">
        <v>3829</v>
      </c>
      <c r="H210" s="210" t="s">
        <v>3776</v>
      </c>
      <c r="I210" s="210" t="s">
        <v>3830</v>
      </c>
      <c r="J210" s="210" t="s">
        <v>3831</v>
      </c>
      <c r="K210" s="210"/>
      <c r="L210" s="210"/>
      <c r="M210" s="210" t="s">
        <v>129</v>
      </c>
      <c r="N210" s="210"/>
      <c r="O210" s="210" t="b">
        <v>0</v>
      </c>
      <c r="P210" s="210"/>
      <c r="Q210" s="210" t="b">
        <v>1</v>
      </c>
      <c r="R210" s="210" t="s">
        <v>3832</v>
      </c>
      <c r="S210" s="210" t="s">
        <v>109</v>
      </c>
      <c r="T210" s="210" t="s">
        <v>3771</v>
      </c>
      <c r="U210" s="210" t="s">
        <v>3833</v>
      </c>
      <c r="V210" s="210" t="s">
        <v>3778</v>
      </c>
      <c r="W210" s="210" t="s">
        <v>1091</v>
      </c>
      <c r="X210" s="210" t="str">
        <f>IFERROR(VLOOKUP(AF210,MeasureCost!$C$5:$C$420,1,FALSE),"")</f>
        <v>LFLmpBlst-T8-96in-59w+El-IS-RLO(98w)</v>
      </c>
      <c r="Y210" s="210" t="str">
        <f>IFERROR(VLOOKUP(AE210,MeasureCost!$C$5:$C$420,1,FALSE),"")</f>
        <v>LFLmpBlst-T8-96in-59w+El-IS-NLO(109w)</v>
      </c>
      <c r="Z210" s="210" t="s">
        <v>3834</v>
      </c>
      <c r="AA210" s="210"/>
      <c r="AB210" s="210"/>
      <c r="AC210" s="210"/>
      <c r="AD210" s="210" t="s">
        <v>2230</v>
      </c>
      <c r="AE210" s="210" t="s">
        <v>3676</v>
      </c>
      <c r="AF210" s="210" t="s">
        <v>3704</v>
      </c>
      <c r="AG210" s="210" t="s">
        <v>3775</v>
      </c>
      <c r="AH210" s="210"/>
      <c r="AI210" s="210" t="b">
        <v>0</v>
      </c>
      <c r="AJ210" s="210" t="b">
        <v>0</v>
      </c>
      <c r="AK210" s="210" t="s">
        <v>3835</v>
      </c>
      <c r="AL210" s="210" t="s">
        <v>3841</v>
      </c>
      <c r="AM210" s="210" t="s">
        <v>3834</v>
      </c>
      <c r="AN210" s="210" t="s">
        <v>4086</v>
      </c>
      <c r="AO210" s="210" t="s">
        <v>3838</v>
      </c>
      <c r="AP210" s="204">
        <v>41275</v>
      </c>
      <c r="AQ210" s="210"/>
      <c r="AR210" s="210" t="s">
        <v>3839</v>
      </c>
      <c r="AS210" s="210"/>
      <c r="AT210" s="210"/>
      <c r="AU210" s="210"/>
      <c r="AV210" s="210"/>
      <c r="AW210" s="210" t="s">
        <v>3786</v>
      </c>
      <c r="AX210" s="210"/>
      <c r="AY210" s="210">
        <f>IFERROR(VLOOKUP(X210,MeasureCost!$C$5:$V$420,20,FALSE),"")</f>
        <v>50.16</v>
      </c>
      <c r="AZ210" s="210">
        <f>IFERROR(VLOOKUP(Y210,MeasureCost!$C$5:$V$420,20,FALSE),"")</f>
        <v>50.16</v>
      </c>
      <c r="BA210" s="210"/>
      <c r="BB210" s="212">
        <f t="shared" si="9"/>
        <v>0</v>
      </c>
      <c r="BC210" s="210"/>
      <c r="BD210" s="204" t="str">
        <f t="shared" si="10"/>
        <v>LFLmpBlst-T8-96in-59w+El-IS-RLO(98w)</v>
      </c>
      <c r="BE210" s="210" t="str">
        <f t="shared" si="11"/>
        <v>LFLmpBlst-T8-96in-59w+El-IS-NLO(109w)</v>
      </c>
      <c r="BF210" s="210">
        <f>IFERROR(VLOOKUP(BD210,LF_LmpBlst!$A$8:$V$736,6,FALSE),"")</f>
        <v>2</v>
      </c>
      <c r="BG210" s="210">
        <f>IFERROR(VLOOKUP(BD210,LF_LmpBlst!$A$8:$V$736,7,FALSE),"")</f>
        <v>1</v>
      </c>
      <c r="BI210" s="210">
        <f>IFERROR(VLOOKUP(BE210,LF_LmpBlst!$A$8:$V$736,6,FALSE),"")</f>
        <v>2</v>
      </c>
      <c r="BJ210" s="210">
        <f>IFERROR(VLOOKUP(BE210,LF_LmpBlst!$A$8:$V$736,7,FALSE),"")</f>
        <v>1</v>
      </c>
    </row>
    <row r="211" spans="1:62">
      <c r="A211" s="229">
        <v>2341</v>
      </c>
      <c r="B211" s="210" t="s">
        <v>4087</v>
      </c>
      <c r="C211" s="210" t="s">
        <v>3826</v>
      </c>
      <c r="D211" s="210" t="s">
        <v>3827</v>
      </c>
      <c r="E211" s="210" t="s">
        <v>3828</v>
      </c>
      <c r="F211" s="204">
        <v>41782</v>
      </c>
      <c r="G211" s="210" t="s">
        <v>3829</v>
      </c>
      <c r="H211" s="210" t="s">
        <v>3776</v>
      </c>
      <c r="I211" s="210" t="s">
        <v>3830</v>
      </c>
      <c r="J211" s="210" t="s">
        <v>3831</v>
      </c>
      <c r="K211" s="210"/>
      <c r="L211" s="210"/>
      <c r="M211" s="210" t="s">
        <v>129</v>
      </c>
      <c r="N211" s="210"/>
      <c r="O211" s="210" t="b">
        <v>0</v>
      </c>
      <c r="P211" s="210"/>
      <c r="Q211" s="210" t="b">
        <v>1</v>
      </c>
      <c r="R211" s="210" t="s">
        <v>3832</v>
      </c>
      <c r="S211" s="210" t="s">
        <v>109</v>
      </c>
      <c r="T211" s="210" t="s">
        <v>3771</v>
      </c>
      <c r="U211" s="210" t="s">
        <v>3833</v>
      </c>
      <c r="V211" s="210" t="s">
        <v>3778</v>
      </c>
      <c r="W211" s="210" t="s">
        <v>1091</v>
      </c>
      <c r="X211" s="210" t="str">
        <f>IFERROR(VLOOKUP(AF211,MeasureCost!$C$5:$C$420,1,FALSE),"")</f>
        <v>LFLmpBlst-T8-48in-32w-3g+El-IS-NLO(83w)</v>
      </c>
      <c r="Y211" s="210" t="str">
        <f>IFERROR(VLOOKUP(AE211,MeasureCost!$C$5:$C$420,1,FALSE),"")</f>
        <v>LFLmpBlst-T8-48in-32w-2g+El-IS-NLO(89w)</v>
      </c>
      <c r="Z211" s="210" t="s">
        <v>3834</v>
      </c>
      <c r="AA211" s="210"/>
      <c r="AB211" s="210"/>
      <c r="AC211" s="210"/>
      <c r="AD211" s="210" t="s">
        <v>3292</v>
      </c>
      <c r="AE211" s="210" t="s">
        <v>3292</v>
      </c>
      <c r="AF211" s="210" t="s">
        <v>3494</v>
      </c>
      <c r="AG211" s="210" t="s">
        <v>3775</v>
      </c>
      <c r="AH211" s="210"/>
      <c r="AI211" s="210" t="b">
        <v>0</v>
      </c>
      <c r="AJ211" s="210" t="b">
        <v>0</v>
      </c>
      <c r="AK211" s="210" t="s">
        <v>3835</v>
      </c>
      <c r="AL211" s="210" t="s">
        <v>3779</v>
      </c>
      <c r="AM211" s="210" t="s">
        <v>3834</v>
      </c>
      <c r="AN211" s="210"/>
      <c r="AO211" s="210" t="s">
        <v>3838</v>
      </c>
      <c r="AP211" s="204">
        <v>41275</v>
      </c>
      <c r="AQ211" s="210"/>
      <c r="AR211" s="210" t="s">
        <v>3839</v>
      </c>
      <c r="AS211" s="210"/>
      <c r="AT211" s="210"/>
      <c r="AU211" s="210"/>
      <c r="AV211" s="210"/>
      <c r="AW211" s="210" t="s">
        <v>3786</v>
      </c>
      <c r="AX211" s="210"/>
      <c r="AY211" s="210">
        <f>IFERROR(VLOOKUP(X211,MeasureCost!$C$5:$V$420,20,FALSE),"")</f>
        <v>40.53</v>
      </c>
      <c r="AZ211" s="210">
        <f>IFERROR(VLOOKUP(Y211,MeasureCost!$C$5:$V$420,20,FALSE),"")</f>
        <v>38.25</v>
      </c>
      <c r="BA211" s="210"/>
      <c r="BB211" s="212">
        <f t="shared" si="9"/>
        <v>2.2800000000000011</v>
      </c>
      <c r="BC211" s="210"/>
      <c r="BD211" s="204" t="str">
        <f t="shared" si="10"/>
        <v>LFLmpBlst-T8-48in-32w-3g+El-IS-NLO(83w)</v>
      </c>
      <c r="BE211" s="210" t="str">
        <f t="shared" si="11"/>
        <v>LFLmpBlst-T8-48in-32w-2g+El-IS-NLO(89w)</v>
      </c>
      <c r="BF211" s="210">
        <f>IFERROR(VLOOKUP(BD211,LF_LmpBlst!$A$8:$V$736,6,FALSE),"")</f>
        <v>3</v>
      </c>
      <c r="BG211" s="210">
        <f>IFERROR(VLOOKUP(BD211,LF_LmpBlst!$A$8:$V$736,7,FALSE),"")</f>
        <v>1</v>
      </c>
      <c r="BI211" s="210">
        <f>IFERROR(VLOOKUP(BE211,LF_LmpBlst!$A$8:$V$736,6,FALSE),"")</f>
        <v>3</v>
      </c>
      <c r="BJ211" s="210">
        <f>IFERROR(VLOOKUP(BE211,LF_LmpBlst!$A$8:$V$736,7,FALSE),"")</f>
        <v>1</v>
      </c>
    </row>
    <row r="212" spans="1:62">
      <c r="A212" s="229">
        <v>2343</v>
      </c>
      <c r="B212" s="210" t="s">
        <v>4088</v>
      </c>
      <c r="C212" s="210" t="s">
        <v>3826</v>
      </c>
      <c r="D212" s="210" t="s">
        <v>3827</v>
      </c>
      <c r="E212" s="210" t="s">
        <v>3828</v>
      </c>
      <c r="F212" s="204">
        <v>41782</v>
      </c>
      <c r="G212" s="210" t="s">
        <v>3829</v>
      </c>
      <c r="H212" s="210" t="s">
        <v>3776</v>
      </c>
      <c r="I212" s="210" t="s">
        <v>3830</v>
      </c>
      <c r="J212" s="210" t="s">
        <v>3831</v>
      </c>
      <c r="K212" s="210"/>
      <c r="L212" s="210"/>
      <c r="M212" s="210" t="s">
        <v>129</v>
      </c>
      <c r="N212" s="210"/>
      <c r="O212" s="210" t="b">
        <v>0</v>
      </c>
      <c r="P212" s="210"/>
      <c r="Q212" s="210" t="b">
        <v>1</v>
      </c>
      <c r="R212" s="210" t="s">
        <v>3832</v>
      </c>
      <c r="S212" s="210" t="s">
        <v>109</v>
      </c>
      <c r="T212" s="210" t="s">
        <v>3771</v>
      </c>
      <c r="U212" s="210" t="s">
        <v>3833</v>
      </c>
      <c r="V212" s="210" t="s">
        <v>3778</v>
      </c>
      <c r="W212" s="210" t="s">
        <v>1091</v>
      </c>
      <c r="X212" s="210" t="str">
        <f>IFERROR(VLOOKUP(AF212,MeasureCost!$C$5:$C$420,1,FALSE),"")</f>
        <v>LFLmpBlst-T8-48in-32w-3g+El-IS-NLO-1(162w)</v>
      </c>
      <c r="Y212" s="210" t="str">
        <f>IFERROR(VLOOKUP(AE212,MeasureCost!$C$5:$C$420,1,FALSE),"")</f>
        <v>LFLmpBlst-T8-48in-32w-2g+El-IS-NLO(175w)</v>
      </c>
      <c r="Z212" s="210" t="s">
        <v>3834</v>
      </c>
      <c r="AA212" s="210"/>
      <c r="AB212" s="210"/>
      <c r="AC212" s="210"/>
      <c r="AD212" s="210" t="s">
        <v>3273</v>
      </c>
      <c r="AE212" s="210" t="s">
        <v>3273</v>
      </c>
      <c r="AF212" s="210" t="s">
        <v>3466</v>
      </c>
      <c r="AG212" s="210" t="s">
        <v>3775</v>
      </c>
      <c r="AH212" s="210"/>
      <c r="AI212" s="210" t="b">
        <v>0</v>
      </c>
      <c r="AJ212" s="210" t="b">
        <v>0</v>
      </c>
      <c r="AK212" s="210" t="s">
        <v>3835</v>
      </c>
      <c r="AL212" s="210" t="s">
        <v>3779</v>
      </c>
      <c r="AM212" s="210" t="s">
        <v>3834</v>
      </c>
      <c r="AN212" s="210"/>
      <c r="AO212" s="210" t="s">
        <v>3838</v>
      </c>
      <c r="AP212" s="204">
        <v>41275</v>
      </c>
      <c r="AQ212" s="210"/>
      <c r="AR212" s="210" t="s">
        <v>3839</v>
      </c>
      <c r="AS212" s="210"/>
      <c r="AT212" s="210"/>
      <c r="AU212" s="210"/>
      <c r="AV212" s="210"/>
      <c r="AW212" s="210" t="s">
        <v>3786</v>
      </c>
      <c r="AX212" s="210"/>
      <c r="AY212" s="210">
        <f>IFERROR(VLOOKUP(X212,MeasureCost!$C$5:$V$420,20,FALSE),"")</f>
        <v>81.05</v>
      </c>
      <c r="AZ212" s="210">
        <f>IFERROR(VLOOKUP(Y212,MeasureCost!$C$5:$V$420,20,FALSE),"")</f>
        <v>76.489999999999995</v>
      </c>
      <c r="BA212" s="210"/>
      <c r="BB212" s="212">
        <f t="shared" si="9"/>
        <v>4.5600000000000023</v>
      </c>
      <c r="BC212" s="210"/>
      <c r="BD212" s="204" t="str">
        <f t="shared" si="10"/>
        <v>LFLmpBlst-T8-48in-32w-3g+El-IS-NLO-1(162w)</v>
      </c>
      <c r="BE212" s="210" t="str">
        <f t="shared" si="11"/>
        <v>LFLmpBlst-T8-48in-32w-2g+El-IS-NLO(175w)</v>
      </c>
      <c r="BF212" s="210">
        <f>IFERROR(VLOOKUP(BD212,LF_LmpBlst!$A$8:$V$736,6,FALSE),"")</f>
        <v>6</v>
      </c>
      <c r="BG212" s="210">
        <f>IFERROR(VLOOKUP(BD212,LF_LmpBlst!$A$8:$V$736,7,FALSE),"")</f>
        <v>2</v>
      </c>
      <c r="BI212" s="210">
        <f>IFERROR(VLOOKUP(BE212,LF_LmpBlst!$A$8:$V$736,6,FALSE),"")</f>
        <v>6</v>
      </c>
      <c r="BJ212" s="210">
        <f>IFERROR(VLOOKUP(BE212,LF_LmpBlst!$A$8:$V$736,7,FALSE),"")</f>
        <v>2</v>
      </c>
    </row>
    <row r="213" spans="1:62">
      <c r="A213" s="229">
        <v>2347</v>
      </c>
      <c r="B213" s="210" t="s">
        <v>4089</v>
      </c>
      <c r="C213" s="210" t="s">
        <v>3826</v>
      </c>
      <c r="D213" s="210" t="s">
        <v>3827</v>
      </c>
      <c r="E213" s="210" t="s">
        <v>3828</v>
      </c>
      <c r="F213" s="204">
        <v>41782</v>
      </c>
      <c r="G213" s="210" t="s">
        <v>3829</v>
      </c>
      <c r="H213" s="210" t="s">
        <v>3776</v>
      </c>
      <c r="I213" s="210" t="s">
        <v>3830</v>
      </c>
      <c r="J213" s="210" t="s">
        <v>3831</v>
      </c>
      <c r="K213" s="210"/>
      <c r="L213" s="210"/>
      <c r="M213" s="210" t="s">
        <v>129</v>
      </c>
      <c r="N213" s="210"/>
      <c r="O213" s="210" t="b">
        <v>0</v>
      </c>
      <c r="P213" s="210"/>
      <c r="Q213" s="210" t="b">
        <v>1</v>
      </c>
      <c r="R213" s="210" t="s">
        <v>3832</v>
      </c>
      <c r="S213" s="210" t="s">
        <v>109</v>
      </c>
      <c r="T213" s="210" t="s">
        <v>3771</v>
      </c>
      <c r="U213" s="210" t="s">
        <v>3833</v>
      </c>
      <c r="V213" s="210" t="s">
        <v>3778</v>
      </c>
      <c r="W213" s="210" t="s">
        <v>1091</v>
      </c>
      <c r="X213" s="210" t="str">
        <f>IFERROR(VLOOKUP(AF213,MeasureCost!$C$5:$C$420,1,FALSE),"")</f>
        <v>LFLmpBlst-T8-96in-86w+El-IS-NLO(160w)</v>
      </c>
      <c r="Y213" s="210" t="str">
        <f>IFERROR(VLOOKUP(AE213,MeasureCost!$C$5:$C$420,1,FALSE),"")</f>
        <v>LFLmpBlst-T8-96in-86w+El-IS-NLO(160w)</v>
      </c>
      <c r="Z213" s="210" t="s">
        <v>3834</v>
      </c>
      <c r="AA213" s="210"/>
      <c r="AB213" s="210"/>
      <c r="AC213" s="210"/>
      <c r="AD213" s="210" t="s">
        <v>2235</v>
      </c>
      <c r="AE213" s="210" t="s">
        <v>3710</v>
      </c>
      <c r="AF213" s="210" t="s">
        <v>3710</v>
      </c>
      <c r="AG213" s="210" t="s">
        <v>3775</v>
      </c>
      <c r="AH213" s="210"/>
      <c r="AI213" s="210" t="b">
        <v>0</v>
      </c>
      <c r="AJ213" s="210" t="b">
        <v>0</v>
      </c>
      <c r="AK213" s="210" t="s">
        <v>3835</v>
      </c>
      <c r="AL213" s="210" t="s">
        <v>3836</v>
      </c>
      <c r="AM213" s="210" t="s">
        <v>3834</v>
      </c>
      <c r="AN213" s="210" t="s">
        <v>4090</v>
      </c>
      <c r="AO213" s="210" t="s">
        <v>3838</v>
      </c>
      <c r="AP213" s="204">
        <v>41275</v>
      </c>
      <c r="AQ213" s="210"/>
      <c r="AR213" s="210" t="s">
        <v>3839</v>
      </c>
      <c r="AS213" s="210"/>
      <c r="AT213" s="210"/>
      <c r="AU213" s="210"/>
      <c r="AV213" s="210"/>
      <c r="AW213" s="210" t="s">
        <v>3786</v>
      </c>
      <c r="AX213" s="210"/>
      <c r="AY213" s="210">
        <f>IFERROR(VLOOKUP(X213,MeasureCost!$C$5:$V$420,20,FALSE),"")</f>
        <v>84.97</v>
      </c>
      <c r="AZ213" s="210">
        <f>IFERROR(VLOOKUP(Y213,MeasureCost!$C$5:$V$420,20,FALSE),"")</f>
        <v>84.97</v>
      </c>
      <c r="BA213" s="210"/>
      <c r="BB213" s="212">
        <f t="shared" si="9"/>
        <v>0</v>
      </c>
      <c r="BC213" s="210"/>
      <c r="BD213" s="204" t="str">
        <f t="shared" si="10"/>
        <v>LFLmpBlst-T8-96in-86w+El-IS-NLO(160w)</v>
      </c>
      <c r="BE213" s="210" t="str">
        <f t="shared" si="11"/>
        <v>LFLmpBlst-T8-96in-86w+El-IS-NLO(160w)</v>
      </c>
      <c r="BF213" s="210">
        <f>IFERROR(VLOOKUP(BD213,LF_LmpBlst!$A$8:$V$736,6,FALSE),"")</f>
        <v>2</v>
      </c>
      <c r="BG213" s="210">
        <f>IFERROR(VLOOKUP(BD213,LF_LmpBlst!$A$8:$V$736,7,FALSE),"")</f>
        <v>1</v>
      </c>
      <c r="BI213" s="210">
        <f>IFERROR(VLOOKUP(BE213,LF_LmpBlst!$A$8:$V$736,6,FALSE),"")</f>
        <v>2</v>
      </c>
      <c r="BJ213" s="210">
        <f>IFERROR(VLOOKUP(BE213,LF_LmpBlst!$A$8:$V$736,7,FALSE),"")</f>
        <v>1</v>
      </c>
    </row>
    <row r="214" spans="1:62">
      <c r="A214" s="229">
        <v>2349</v>
      </c>
      <c r="B214" s="210" t="s">
        <v>4007</v>
      </c>
      <c r="C214" s="210" t="s">
        <v>3826</v>
      </c>
      <c r="D214" s="210" t="s">
        <v>3827</v>
      </c>
      <c r="E214" s="210" t="s">
        <v>3828</v>
      </c>
      <c r="F214" s="204">
        <v>41782</v>
      </c>
      <c r="G214" s="210" t="s">
        <v>3829</v>
      </c>
      <c r="H214" s="210" t="s">
        <v>3776</v>
      </c>
      <c r="I214" s="210" t="s">
        <v>3830</v>
      </c>
      <c r="J214" s="210" t="s">
        <v>3831</v>
      </c>
      <c r="K214" s="210"/>
      <c r="L214" s="210"/>
      <c r="M214" s="210" t="s">
        <v>129</v>
      </c>
      <c r="N214" s="210"/>
      <c r="O214" s="210" t="b">
        <v>0</v>
      </c>
      <c r="P214" s="210"/>
      <c r="Q214" s="210" t="b">
        <v>1</v>
      </c>
      <c r="R214" s="210" t="s">
        <v>3832</v>
      </c>
      <c r="S214" s="210" t="s">
        <v>109</v>
      </c>
      <c r="T214" s="210" t="s">
        <v>3771</v>
      </c>
      <c r="U214" s="210" t="s">
        <v>3833</v>
      </c>
      <c r="V214" s="210" t="s">
        <v>3778</v>
      </c>
      <c r="W214" s="210" t="s">
        <v>1091</v>
      </c>
      <c r="X214" s="210" t="str">
        <f>IFERROR(VLOOKUP(AF214,MeasureCost!$C$5:$C$420,1,FALSE),"")</f>
        <v>LFLmpBlst-T8-96in-59w+El-IS-NLO(219w)</v>
      </c>
      <c r="Y214" s="210" t="str">
        <f>IFERROR(VLOOKUP(AE214,MeasureCost!$C$5:$C$420,1,FALSE),"")</f>
        <v>LFLmpBlst-T8-96in-59w+El-IS-NLO(219w)</v>
      </c>
      <c r="Z214" s="210" t="s">
        <v>3834</v>
      </c>
      <c r="AA214" s="210"/>
      <c r="AB214" s="210"/>
      <c r="AC214" s="210"/>
      <c r="AD214" s="210" t="s">
        <v>2238</v>
      </c>
      <c r="AE214" s="210" t="s">
        <v>3682</v>
      </c>
      <c r="AF214" s="210" t="s">
        <v>3682</v>
      </c>
      <c r="AG214" s="210" t="s">
        <v>3775</v>
      </c>
      <c r="AH214" s="210"/>
      <c r="AI214" s="210" t="b">
        <v>0</v>
      </c>
      <c r="AJ214" s="210" t="b">
        <v>0</v>
      </c>
      <c r="AK214" s="210" t="s">
        <v>3835</v>
      </c>
      <c r="AL214" s="210" t="s">
        <v>3836</v>
      </c>
      <c r="AM214" s="210" t="s">
        <v>3834</v>
      </c>
      <c r="AN214" s="210" t="s">
        <v>4091</v>
      </c>
      <c r="AO214" s="210" t="s">
        <v>3838</v>
      </c>
      <c r="AP214" s="204">
        <v>41275</v>
      </c>
      <c r="AQ214" s="210"/>
      <c r="AR214" s="210" t="s">
        <v>3839</v>
      </c>
      <c r="AS214" s="210"/>
      <c r="AT214" s="210"/>
      <c r="AU214" s="210"/>
      <c r="AV214" s="210"/>
      <c r="AW214" s="210" t="s">
        <v>3786</v>
      </c>
      <c r="AX214" s="210"/>
      <c r="AY214" s="210">
        <f>IFERROR(VLOOKUP(X214,MeasureCost!$C$5:$V$420,20,FALSE),"")</f>
        <v>100.32</v>
      </c>
      <c r="AZ214" s="210">
        <f>IFERROR(VLOOKUP(Y214,MeasureCost!$C$5:$V$420,20,FALSE),"")</f>
        <v>100.32</v>
      </c>
      <c r="BA214" s="210"/>
      <c r="BB214" s="212">
        <f t="shared" si="9"/>
        <v>0</v>
      </c>
      <c r="BC214" s="210"/>
      <c r="BD214" s="204" t="str">
        <f t="shared" si="10"/>
        <v>LFLmpBlst-T8-96in-59w+El-IS-NLO(219w)</v>
      </c>
      <c r="BE214" s="210" t="str">
        <f t="shared" si="11"/>
        <v>LFLmpBlst-T8-96in-59w+El-IS-NLO(219w)</v>
      </c>
      <c r="BF214" s="210">
        <f>IFERROR(VLOOKUP(BD214,LF_LmpBlst!$A$8:$V$736,6,FALSE),"")</f>
        <v>4</v>
      </c>
      <c r="BG214" s="210">
        <f>IFERROR(VLOOKUP(BD214,LF_LmpBlst!$A$8:$V$736,7,FALSE),"")</f>
        <v>2</v>
      </c>
      <c r="BI214" s="210">
        <f>IFERROR(VLOOKUP(BE214,LF_LmpBlst!$A$8:$V$736,6,FALSE),"")</f>
        <v>4</v>
      </c>
      <c r="BJ214" s="210">
        <f>IFERROR(VLOOKUP(BE214,LF_LmpBlst!$A$8:$V$736,7,FALSE),"")</f>
        <v>2</v>
      </c>
    </row>
    <row r="215" spans="1:62">
      <c r="A215" s="229">
        <v>2345</v>
      </c>
      <c r="B215" s="210" t="s">
        <v>4092</v>
      </c>
      <c r="C215" s="210" t="s">
        <v>3826</v>
      </c>
      <c r="D215" s="210" t="s">
        <v>3827</v>
      </c>
      <c r="E215" s="210" t="s">
        <v>3828</v>
      </c>
      <c r="F215" s="204">
        <v>41782</v>
      </c>
      <c r="G215" s="210" t="s">
        <v>3829</v>
      </c>
      <c r="H215" s="210" t="s">
        <v>3776</v>
      </c>
      <c r="I215" s="210" t="s">
        <v>3830</v>
      </c>
      <c r="J215" s="210" t="s">
        <v>3831</v>
      </c>
      <c r="K215" s="210"/>
      <c r="L215" s="210"/>
      <c r="M215" s="210" t="s">
        <v>129</v>
      </c>
      <c r="N215" s="210"/>
      <c r="O215" s="210" t="b">
        <v>0</v>
      </c>
      <c r="P215" s="210"/>
      <c r="Q215" s="210" t="b">
        <v>1</v>
      </c>
      <c r="R215" s="210" t="s">
        <v>3832</v>
      </c>
      <c r="S215" s="210" t="s">
        <v>109</v>
      </c>
      <c r="T215" s="210" t="s">
        <v>3771</v>
      </c>
      <c r="U215" s="210" t="s">
        <v>3833</v>
      </c>
      <c r="V215" s="210" t="s">
        <v>3778</v>
      </c>
      <c r="W215" s="210" t="s">
        <v>1091</v>
      </c>
      <c r="X215" s="210" t="str">
        <f>IFERROR(VLOOKUP(AF215,MeasureCost!$C$5:$C$420,1,FALSE),"")</f>
        <v>LFLmpBlst-T8-96in-59w+El-IS-RLO(49w)</v>
      </c>
      <c r="Y215" s="210" t="str">
        <f>IFERROR(VLOOKUP(AE215,MeasureCost!$C$5:$C$420,1,FALSE),"")</f>
        <v>LFLmpBlst-T8-96in-59w+El-IS-NLO(55w)</v>
      </c>
      <c r="Z215" s="210" t="s">
        <v>3834</v>
      </c>
      <c r="AA215" s="210"/>
      <c r="AB215" s="210"/>
      <c r="AC215" s="210"/>
      <c r="AD215" s="210" t="s">
        <v>2241</v>
      </c>
      <c r="AE215" s="210" t="s">
        <v>3688</v>
      </c>
      <c r="AF215" s="210" t="s">
        <v>3696</v>
      </c>
      <c r="AG215" s="210" t="s">
        <v>3775</v>
      </c>
      <c r="AH215" s="210"/>
      <c r="AI215" s="210" t="b">
        <v>0</v>
      </c>
      <c r="AJ215" s="210" t="b">
        <v>0</v>
      </c>
      <c r="AK215" s="210" t="s">
        <v>3835</v>
      </c>
      <c r="AL215" s="210" t="s">
        <v>3841</v>
      </c>
      <c r="AM215" s="210" t="s">
        <v>3834</v>
      </c>
      <c r="AN215" s="210" t="s">
        <v>4093</v>
      </c>
      <c r="AO215" s="210" t="s">
        <v>3838</v>
      </c>
      <c r="AP215" s="204">
        <v>41275</v>
      </c>
      <c r="AQ215" s="210"/>
      <c r="AR215" s="210" t="s">
        <v>3839</v>
      </c>
      <c r="AS215" s="210"/>
      <c r="AT215" s="210"/>
      <c r="AU215" s="210"/>
      <c r="AV215" s="210"/>
      <c r="AW215" s="210" t="s">
        <v>3786</v>
      </c>
      <c r="AX215" s="210"/>
      <c r="AY215" s="210">
        <f>IFERROR(VLOOKUP(X215,MeasureCost!$C$5:$V$420,20,FALSE),"")</f>
        <v>25.08</v>
      </c>
      <c r="AZ215" s="210">
        <f>IFERROR(VLOOKUP(Y215,MeasureCost!$C$5:$V$420,20,FALSE),"")</f>
        <v>25.08</v>
      </c>
      <c r="BA215" s="210"/>
      <c r="BB215" s="212">
        <f t="shared" si="9"/>
        <v>0</v>
      </c>
      <c r="BC215" s="210"/>
      <c r="BD215" s="204" t="str">
        <f t="shared" si="10"/>
        <v>LFLmpBlst-T8-96in-59w+El-IS-RLO(49w)</v>
      </c>
      <c r="BE215" s="210" t="str">
        <f t="shared" si="11"/>
        <v>LFLmpBlst-T8-96in-59w+El-IS-NLO(55w)</v>
      </c>
      <c r="BF215" s="210">
        <f>IFERROR(VLOOKUP(BD215,LF_LmpBlst!$A$8:$V$736,6,FALSE),"")</f>
        <v>1</v>
      </c>
      <c r="BG215" s="210">
        <f>IFERROR(VLOOKUP(BD215,LF_LmpBlst!$A$8:$V$736,7,FALSE),"")</f>
        <v>0.5</v>
      </c>
      <c r="BI215" s="210">
        <f>IFERROR(VLOOKUP(BE215,LF_LmpBlst!$A$8:$V$736,6,FALSE),"")</f>
        <v>1</v>
      </c>
      <c r="BJ215" s="210">
        <f>IFERROR(VLOOKUP(BE215,LF_LmpBlst!$A$8:$V$736,7,FALSE),"")</f>
        <v>0.5</v>
      </c>
    </row>
    <row r="216" spans="1:62">
      <c r="A216" s="229">
        <v>2186</v>
      </c>
      <c r="B216" s="210" t="s">
        <v>4094</v>
      </c>
      <c r="C216" s="210" t="s">
        <v>3826</v>
      </c>
      <c r="D216" s="210" t="s">
        <v>3827</v>
      </c>
      <c r="E216" s="210" t="s">
        <v>3828</v>
      </c>
      <c r="F216" s="204">
        <v>41782</v>
      </c>
      <c r="G216" s="210" t="s">
        <v>3829</v>
      </c>
      <c r="H216" s="210" t="s">
        <v>3776</v>
      </c>
      <c r="I216" s="210" t="s">
        <v>3830</v>
      </c>
      <c r="J216" s="210" t="s">
        <v>3831</v>
      </c>
      <c r="K216" s="210"/>
      <c r="L216" s="210"/>
      <c r="M216" s="210" t="s">
        <v>129</v>
      </c>
      <c r="N216" s="210"/>
      <c r="O216" s="210" t="b">
        <v>0</v>
      </c>
      <c r="P216" s="210"/>
      <c r="Q216" s="210" t="b">
        <v>1</v>
      </c>
      <c r="R216" s="210" t="s">
        <v>3832</v>
      </c>
      <c r="S216" s="210" t="s">
        <v>109</v>
      </c>
      <c r="T216" s="210" t="s">
        <v>3771</v>
      </c>
      <c r="U216" s="210" t="s">
        <v>3833</v>
      </c>
      <c r="V216" s="210" t="s">
        <v>3778</v>
      </c>
      <c r="W216" s="210" t="s">
        <v>1091</v>
      </c>
      <c r="X216" s="210" t="str">
        <f>IFERROR(VLOOKUP(AF216,MeasureCost!$C$5:$C$420,1,FALSE),"")</f>
        <v>LFLmpBlst-T8-48in-32w-2g+El-IS-NLO(31w)</v>
      </c>
      <c r="Y216" s="210" t="str">
        <f>IFERROR(VLOOKUP(AE216,MeasureCost!$C$5:$C$420,1,FALSE),"")</f>
        <v>LFLmpBlst-T8-48in-32w-2g+El-IS-NLO(31w)</v>
      </c>
      <c r="Z216" s="210" t="s">
        <v>3834</v>
      </c>
      <c r="AA216" s="210"/>
      <c r="AB216" s="210"/>
      <c r="AC216" s="210"/>
      <c r="AD216" s="210" t="s">
        <v>2054</v>
      </c>
      <c r="AE216" s="210" t="s">
        <v>3282</v>
      </c>
      <c r="AF216" s="210" t="s">
        <v>3282</v>
      </c>
      <c r="AG216" s="210" t="s">
        <v>3775</v>
      </c>
      <c r="AH216" s="210"/>
      <c r="AI216" s="210" t="b">
        <v>0</v>
      </c>
      <c r="AJ216" s="210" t="b">
        <v>0</v>
      </c>
      <c r="AK216" s="210" t="s">
        <v>3835</v>
      </c>
      <c r="AL216" s="210" t="s">
        <v>3836</v>
      </c>
      <c r="AM216" s="210" t="s">
        <v>3834</v>
      </c>
      <c r="AN216" s="210"/>
      <c r="AO216" s="210" t="s">
        <v>3838</v>
      </c>
      <c r="AP216" s="204">
        <v>41275</v>
      </c>
      <c r="AQ216" s="210"/>
      <c r="AR216" s="210" t="s">
        <v>3839</v>
      </c>
      <c r="AS216" s="210"/>
      <c r="AT216" s="210"/>
      <c r="AU216" s="210"/>
      <c r="AV216" s="210"/>
      <c r="AW216" s="210" t="s">
        <v>3786</v>
      </c>
      <c r="AX216" s="210"/>
      <c r="AY216" s="210">
        <f>IFERROR(VLOOKUP(X216,MeasureCost!$C$5:$V$420,20,FALSE),"")</f>
        <v>20.6</v>
      </c>
      <c r="AZ216" s="210">
        <f>IFERROR(VLOOKUP(Y216,MeasureCost!$C$5:$V$420,20,FALSE),"")</f>
        <v>20.6</v>
      </c>
      <c r="BA216" s="210"/>
      <c r="BB216" s="212">
        <f t="shared" si="9"/>
        <v>0</v>
      </c>
      <c r="BC216" s="210"/>
      <c r="BD216" s="204" t="str">
        <f t="shared" si="10"/>
        <v>LFLmpBlst-T8-48in-32w-2g+El-IS-NLO(31w)</v>
      </c>
      <c r="BE216" s="210" t="str">
        <f t="shared" si="11"/>
        <v>LFLmpBlst-T8-48in-32w-2g+El-IS-NLO(31w)</v>
      </c>
      <c r="BF216" s="210">
        <f>IFERROR(VLOOKUP(BD216,LF_LmpBlst!$A$8:$V$736,6,FALSE),"")</f>
        <v>1</v>
      </c>
      <c r="BG216" s="210">
        <f>IFERROR(VLOOKUP(BD216,LF_LmpBlst!$A$8:$V$736,7,FALSE),"")</f>
        <v>1</v>
      </c>
      <c r="BI216" s="210">
        <f>IFERROR(VLOOKUP(BE216,LF_LmpBlst!$A$8:$V$736,6,FALSE),"")</f>
        <v>1</v>
      </c>
      <c r="BJ216" s="210">
        <f>IFERROR(VLOOKUP(BE216,LF_LmpBlst!$A$8:$V$736,7,FALSE),"")</f>
        <v>1</v>
      </c>
    </row>
    <row r="217" spans="1:62">
      <c r="A217" s="229">
        <v>2223</v>
      </c>
      <c r="B217" s="210" t="s">
        <v>4095</v>
      </c>
      <c r="C217" s="210" t="s">
        <v>3826</v>
      </c>
      <c r="D217" s="210" t="s">
        <v>3827</v>
      </c>
      <c r="E217" s="210" t="s">
        <v>3828</v>
      </c>
      <c r="F217" s="204">
        <v>41782</v>
      </c>
      <c r="G217" s="210" t="s">
        <v>3829</v>
      </c>
      <c r="H217" s="210" t="s">
        <v>3776</v>
      </c>
      <c r="I217" s="210" t="s">
        <v>3830</v>
      </c>
      <c r="J217" s="210" t="s">
        <v>3831</v>
      </c>
      <c r="K217" s="210"/>
      <c r="L217" s="210"/>
      <c r="M217" s="210" t="s">
        <v>129</v>
      </c>
      <c r="N217" s="210"/>
      <c r="O217" s="210" t="b">
        <v>0</v>
      </c>
      <c r="P217" s="210"/>
      <c r="Q217" s="210" t="b">
        <v>1</v>
      </c>
      <c r="R217" s="210" t="s">
        <v>3832</v>
      </c>
      <c r="S217" s="210" t="s">
        <v>109</v>
      </c>
      <c r="T217" s="210" t="s">
        <v>3771</v>
      </c>
      <c r="U217" s="210" t="s">
        <v>3833</v>
      </c>
      <c r="V217" s="210" t="s">
        <v>3778</v>
      </c>
      <c r="W217" s="210" t="s">
        <v>1091</v>
      </c>
      <c r="X217" s="210" t="str">
        <f>IFERROR(VLOOKUP(AF217,MeasureCost!$C$5:$C$420,1,FALSE),"")</f>
        <v>LFLmpBlst-T8-48in-32w-2g+El-IS-RLO(102w)</v>
      </c>
      <c r="Y217" s="210" t="str">
        <f>IFERROR(VLOOKUP(AE217,MeasureCost!$C$5:$C$420,1,FALSE),"")</f>
        <v>LFLmpBlst-T8-48in-32w-2g+El-IS-NLO(112w)</v>
      </c>
      <c r="Z217" s="210" t="s">
        <v>3834</v>
      </c>
      <c r="AA217" s="210"/>
      <c r="AB217" s="210"/>
      <c r="AC217" s="210"/>
      <c r="AD217" s="210" t="s">
        <v>2051</v>
      </c>
      <c r="AE217" s="210" t="s">
        <v>3264</v>
      </c>
      <c r="AF217" s="210" t="s">
        <v>3310</v>
      </c>
      <c r="AG217" s="210" t="s">
        <v>3775</v>
      </c>
      <c r="AH217" s="210"/>
      <c r="AI217" s="210" t="b">
        <v>0</v>
      </c>
      <c r="AJ217" s="210" t="b">
        <v>0</v>
      </c>
      <c r="AK217" s="210" t="s">
        <v>3835</v>
      </c>
      <c r="AL217" s="210" t="s">
        <v>3841</v>
      </c>
      <c r="AM217" s="210" t="s">
        <v>3834</v>
      </c>
      <c r="AN217" s="210"/>
      <c r="AO217" s="210" t="s">
        <v>3838</v>
      </c>
      <c r="AP217" s="204">
        <v>41275</v>
      </c>
      <c r="AQ217" s="210"/>
      <c r="AR217" s="210" t="s">
        <v>3839</v>
      </c>
      <c r="AS217" s="210"/>
      <c r="AT217" s="210"/>
      <c r="AU217" s="210"/>
      <c r="AV217" s="210"/>
      <c r="AW217" s="210" t="s">
        <v>3786</v>
      </c>
      <c r="AX217" s="210"/>
      <c r="AY217" s="210">
        <f>IFERROR(VLOOKUP(X217,MeasureCost!$C$5:$V$420,20,FALSE),"")</f>
        <v>47.07</v>
      </c>
      <c r="AZ217" s="210">
        <f>IFERROR(VLOOKUP(Y217,MeasureCost!$C$5:$V$420,20,FALSE),"")</f>
        <v>47.07</v>
      </c>
      <c r="BA217" s="210"/>
      <c r="BB217" s="212">
        <f t="shared" si="9"/>
        <v>0</v>
      </c>
      <c r="BC217" s="210"/>
      <c r="BD217" s="204" t="str">
        <f t="shared" si="10"/>
        <v>LFLmpBlst-T8-48in-32w-2g+El-IS-RLO(102w)</v>
      </c>
      <c r="BE217" s="210" t="str">
        <f t="shared" si="11"/>
        <v>LFLmpBlst-T8-48in-32w-2g+El-IS-NLO(112w)</v>
      </c>
      <c r="BF217" s="210">
        <f>IFERROR(VLOOKUP(BD217,LF_LmpBlst!$A$8:$V$736,6,FALSE),"")</f>
        <v>4</v>
      </c>
      <c r="BG217" s="210">
        <f>IFERROR(VLOOKUP(BD217,LF_LmpBlst!$A$8:$V$736,7,FALSE),"")</f>
        <v>1</v>
      </c>
      <c r="BI217" s="210">
        <f>IFERROR(VLOOKUP(BE217,LF_LmpBlst!$A$8:$V$736,6,FALSE),"")</f>
        <v>4</v>
      </c>
      <c r="BJ217" s="210">
        <f>IFERROR(VLOOKUP(BE217,LF_LmpBlst!$A$8:$V$736,7,FALSE),"")</f>
        <v>1</v>
      </c>
    </row>
    <row r="218" spans="1:62">
      <c r="A218" s="229">
        <v>2277</v>
      </c>
      <c r="B218" s="210" t="s">
        <v>4096</v>
      </c>
      <c r="C218" s="210" t="s">
        <v>3826</v>
      </c>
      <c r="D218" s="210" t="s">
        <v>3827</v>
      </c>
      <c r="E218" s="210" t="s">
        <v>3828</v>
      </c>
      <c r="F218" s="204">
        <v>41782</v>
      </c>
      <c r="G218" s="210" t="s">
        <v>3829</v>
      </c>
      <c r="H218" s="210" t="s">
        <v>3776</v>
      </c>
      <c r="I218" s="210" t="s">
        <v>3830</v>
      </c>
      <c r="J218" s="210" t="s">
        <v>3831</v>
      </c>
      <c r="K218" s="210"/>
      <c r="L218" s="210"/>
      <c r="M218" s="210" t="s">
        <v>129</v>
      </c>
      <c r="N218" s="210"/>
      <c r="O218" s="210" t="b">
        <v>0</v>
      </c>
      <c r="P218" s="210"/>
      <c r="Q218" s="210" t="b">
        <v>1</v>
      </c>
      <c r="R218" s="210" t="s">
        <v>3832</v>
      </c>
      <c r="S218" s="210" t="s">
        <v>109</v>
      </c>
      <c r="T218" s="210" t="s">
        <v>3771</v>
      </c>
      <c r="U218" s="210" t="s">
        <v>3833</v>
      </c>
      <c r="V218" s="210" t="s">
        <v>3778</v>
      </c>
      <c r="W218" s="210" t="s">
        <v>1091</v>
      </c>
      <c r="X218" s="210" t="str">
        <f>IFERROR(VLOOKUP(AF218,MeasureCost!$C$5:$C$420,1,FALSE),"")</f>
        <v>LFLmpBlst-T8-48in-30w+El-IS-RLO(45w)</v>
      </c>
      <c r="Y218" s="210" t="str">
        <f>IFERROR(VLOOKUP(AE218,MeasureCost!$C$5:$C$420,1,FALSE),"")</f>
        <v>LFLmpBlst-T8-48in-32w-2g+El-IS-RLO(52w)</v>
      </c>
      <c r="Z218" s="210" t="s">
        <v>3834</v>
      </c>
      <c r="AA218" s="210"/>
      <c r="AB218" s="210"/>
      <c r="AC218" s="210"/>
      <c r="AD218" s="210" t="s">
        <v>1995</v>
      </c>
      <c r="AE218" s="210" t="s">
        <v>3322</v>
      </c>
      <c r="AF218" s="210" t="s">
        <v>3004</v>
      </c>
      <c r="AG218" s="210" t="s">
        <v>3775</v>
      </c>
      <c r="AH218" s="210"/>
      <c r="AI218" s="210" t="b">
        <v>0</v>
      </c>
      <c r="AJ218" s="210" t="b">
        <v>0</v>
      </c>
      <c r="AK218" s="210" t="s">
        <v>3835</v>
      </c>
      <c r="AL218" s="210" t="s">
        <v>3841</v>
      </c>
      <c r="AM218" s="210" t="s">
        <v>3834</v>
      </c>
      <c r="AN218" s="210"/>
      <c r="AO218" s="210" t="s">
        <v>3838</v>
      </c>
      <c r="AP218" s="204">
        <v>41275</v>
      </c>
      <c r="AQ218" s="210"/>
      <c r="AR218" s="210" t="s">
        <v>3839</v>
      </c>
      <c r="AS218" s="210"/>
      <c r="AT218" s="210"/>
      <c r="AU218" s="210"/>
      <c r="AV218" s="210"/>
      <c r="AW218" s="210" t="s">
        <v>3786</v>
      </c>
      <c r="AX218" s="210"/>
      <c r="AY218" s="210">
        <f>IFERROR(VLOOKUP(X218,MeasureCost!$C$5:$V$420,20,FALSE),"")</f>
        <v>32.36</v>
      </c>
      <c r="AZ218" s="210">
        <f>IFERROR(VLOOKUP(Y218,MeasureCost!$C$5:$V$420,20,FALSE),"")</f>
        <v>29.42</v>
      </c>
      <c r="BA218" s="210"/>
      <c r="BB218" s="212">
        <f t="shared" si="9"/>
        <v>2.9399999999999977</v>
      </c>
      <c r="BC218" s="210"/>
      <c r="BD218" s="204" t="str">
        <f t="shared" si="10"/>
        <v>LFLmpBlst-T8-48in-30w+El-IS-RLO(45w)</v>
      </c>
      <c r="BE218" s="210" t="str">
        <f t="shared" si="11"/>
        <v>LFLmpBlst-T8-48in-32w-2g+El-IS-RLO(52w)</v>
      </c>
      <c r="BF218" s="210">
        <f>IFERROR(VLOOKUP(BD218,LF_LmpBlst!$A$8:$V$736,6,FALSE),"")</f>
        <v>2</v>
      </c>
      <c r="BG218" s="210">
        <f>IFERROR(VLOOKUP(BD218,LF_LmpBlst!$A$8:$V$736,7,FALSE),"")</f>
        <v>1</v>
      </c>
      <c r="BI218" s="210">
        <f>IFERROR(VLOOKUP(BE218,LF_LmpBlst!$A$8:$V$736,6,FALSE),"")</f>
        <v>2</v>
      </c>
      <c r="BJ218" s="210">
        <f>IFERROR(VLOOKUP(BE218,LF_LmpBlst!$A$8:$V$736,7,FALSE),"")</f>
        <v>1</v>
      </c>
    </row>
    <row r="219" spans="1:62">
      <c r="A219" s="229">
        <v>2288</v>
      </c>
      <c r="B219" s="210" t="s">
        <v>4097</v>
      </c>
      <c r="C219" s="210" t="s">
        <v>3826</v>
      </c>
      <c r="D219" s="210" t="s">
        <v>3827</v>
      </c>
      <c r="E219" s="210" t="s">
        <v>3828</v>
      </c>
      <c r="F219" s="204">
        <v>41782</v>
      </c>
      <c r="G219" s="210" t="s">
        <v>3829</v>
      </c>
      <c r="H219" s="210" t="s">
        <v>3776</v>
      </c>
      <c r="I219" s="210" t="s">
        <v>3830</v>
      </c>
      <c r="J219" s="210" t="s">
        <v>3831</v>
      </c>
      <c r="K219" s="210"/>
      <c r="L219" s="210"/>
      <c r="M219" s="210" t="s">
        <v>129</v>
      </c>
      <c r="N219" s="210"/>
      <c r="O219" s="210" t="b">
        <v>0</v>
      </c>
      <c r="P219" s="210"/>
      <c r="Q219" s="210" t="b">
        <v>1</v>
      </c>
      <c r="R219" s="210" t="s">
        <v>3832</v>
      </c>
      <c r="S219" s="210" t="s">
        <v>109</v>
      </c>
      <c r="T219" s="210" t="s">
        <v>3771</v>
      </c>
      <c r="U219" s="210" t="s">
        <v>3833</v>
      </c>
      <c r="V219" s="210" t="s">
        <v>3778</v>
      </c>
      <c r="W219" s="210" t="s">
        <v>1091</v>
      </c>
      <c r="X219" s="210" t="str">
        <f>IFERROR(VLOOKUP(AF219,MeasureCost!$C$5:$C$420,1,FALSE),"")</f>
        <v>LFLmpBlst-T8-48in-30w+El-IS-NLO(51w)</v>
      </c>
      <c r="Y219" s="210" t="str">
        <f>IFERROR(VLOOKUP(AE219,MeasureCost!$C$5:$C$420,1,FALSE),"")</f>
        <v>LFLmpBlst-T8-48in-32w-2g+El-IS-NLO+Refl(59w)</v>
      </c>
      <c r="Z219" s="210" t="s">
        <v>3834</v>
      </c>
      <c r="AA219" s="210"/>
      <c r="AB219" s="210"/>
      <c r="AC219" s="210"/>
      <c r="AD219" s="210" t="s">
        <v>2028</v>
      </c>
      <c r="AE219" s="210" t="s">
        <v>3298</v>
      </c>
      <c r="AF219" s="210" t="s">
        <v>2989</v>
      </c>
      <c r="AG219" s="210" t="s">
        <v>3775</v>
      </c>
      <c r="AH219" s="210"/>
      <c r="AI219" s="210" t="b">
        <v>0</v>
      </c>
      <c r="AJ219" s="210" t="b">
        <v>0</v>
      </c>
      <c r="AK219" s="210" t="s">
        <v>3835</v>
      </c>
      <c r="AL219" s="210" t="s">
        <v>3841</v>
      </c>
      <c r="AM219" s="210" t="s">
        <v>3834</v>
      </c>
      <c r="AN219" s="210"/>
      <c r="AO219" s="210" t="s">
        <v>3838</v>
      </c>
      <c r="AP219" s="204">
        <v>41275</v>
      </c>
      <c r="AQ219" s="210"/>
      <c r="AR219" s="210" t="s">
        <v>3839</v>
      </c>
      <c r="AS219" s="210"/>
      <c r="AT219" s="210"/>
      <c r="AU219" s="210"/>
      <c r="AV219" s="210"/>
      <c r="AW219" s="210" t="s">
        <v>3786</v>
      </c>
      <c r="AX219" s="210"/>
      <c r="AY219" s="210">
        <f>IFERROR(VLOOKUP(X219,MeasureCost!$C$5:$V$420,20,FALSE),"")</f>
        <v>32.36</v>
      </c>
      <c r="AZ219" s="210">
        <f>IFERROR(VLOOKUP(Y219,MeasureCost!$C$5:$V$420,20,FALSE),"")</f>
        <v>29.42</v>
      </c>
      <c r="BA219" s="210"/>
      <c r="BB219" s="212">
        <f t="shared" si="9"/>
        <v>2.9399999999999977</v>
      </c>
      <c r="BC219" s="210"/>
      <c r="BD219" s="204" t="str">
        <f t="shared" si="10"/>
        <v>LFLmpBlst-T8-48in-30w+El-IS-NLO(51w)</v>
      </c>
      <c r="BE219" s="210" t="str">
        <f t="shared" si="11"/>
        <v>LFLmpBlst-T8-48in-32w-2g+El-IS-NLO+Refl(59w)</v>
      </c>
      <c r="BF219" s="210">
        <f>IFERROR(VLOOKUP(BD219,LF_LmpBlst!$A$8:$V$736,6,FALSE),"")</f>
        <v>2</v>
      </c>
      <c r="BG219" s="210">
        <f>IFERROR(VLOOKUP(BD219,LF_LmpBlst!$A$8:$V$736,7,FALSE),"")</f>
        <v>1</v>
      </c>
      <c r="BI219" s="210">
        <f>IFERROR(VLOOKUP(BE219,LF_LmpBlst!$A$8:$V$736,6,FALSE),"")</f>
        <v>2</v>
      </c>
      <c r="BJ219" s="210">
        <f>IFERROR(VLOOKUP(BE219,LF_LmpBlst!$A$8:$V$736,7,FALSE),"")</f>
        <v>1</v>
      </c>
    </row>
    <row r="220" spans="1:62">
      <c r="A220" s="229">
        <v>2247</v>
      </c>
      <c r="B220" s="210" t="s">
        <v>4098</v>
      </c>
      <c r="C220" s="210" t="s">
        <v>3826</v>
      </c>
      <c r="D220" s="210" t="s">
        <v>3827</v>
      </c>
      <c r="E220" s="210" t="s">
        <v>3828</v>
      </c>
      <c r="F220" s="204">
        <v>41782</v>
      </c>
      <c r="G220" s="210" t="s">
        <v>3829</v>
      </c>
      <c r="H220" s="210" t="s">
        <v>3776</v>
      </c>
      <c r="I220" s="210" t="s">
        <v>3830</v>
      </c>
      <c r="J220" s="210" t="s">
        <v>3831</v>
      </c>
      <c r="K220" s="210"/>
      <c r="L220" s="210"/>
      <c r="M220" s="210" t="s">
        <v>129</v>
      </c>
      <c r="N220" s="210"/>
      <c r="O220" s="210" t="b">
        <v>0</v>
      </c>
      <c r="P220" s="210"/>
      <c r="Q220" s="210" t="b">
        <v>1</v>
      </c>
      <c r="R220" s="210" t="s">
        <v>3832</v>
      </c>
      <c r="S220" s="210" t="s">
        <v>109</v>
      </c>
      <c r="T220" s="210" t="s">
        <v>3771</v>
      </c>
      <c r="U220" s="210" t="s">
        <v>3833</v>
      </c>
      <c r="V220" s="210" t="s">
        <v>3778</v>
      </c>
      <c r="W220" s="210" t="s">
        <v>1091</v>
      </c>
      <c r="X220" s="210" t="str">
        <f>IFERROR(VLOOKUP(AF220,MeasureCost!$C$5:$C$420,1,FALSE),"")</f>
        <v>LFLmpBlst-T8-48in-30w+El-IS-NLO(27w)</v>
      </c>
      <c r="Y220" s="210" t="str">
        <f>IFERROR(VLOOKUP(AE220,MeasureCost!$C$5:$C$420,1,FALSE),"")</f>
        <v>LFLmpBlst-T8-48in-32w-2g+El-IS-NLO(31w)</v>
      </c>
      <c r="Z220" s="210" t="s">
        <v>3834</v>
      </c>
      <c r="AA220" s="210"/>
      <c r="AB220" s="210"/>
      <c r="AC220" s="210"/>
      <c r="AD220" s="210" t="s">
        <v>2054</v>
      </c>
      <c r="AE220" s="210" t="s">
        <v>3282</v>
      </c>
      <c r="AF220" s="210" t="s">
        <v>2986</v>
      </c>
      <c r="AG220" s="210" t="s">
        <v>3775</v>
      </c>
      <c r="AH220" s="210"/>
      <c r="AI220" s="210" t="b">
        <v>0</v>
      </c>
      <c r="AJ220" s="210" t="b">
        <v>0</v>
      </c>
      <c r="AK220" s="210" t="s">
        <v>3835</v>
      </c>
      <c r="AL220" s="210" t="s">
        <v>3841</v>
      </c>
      <c r="AM220" s="210" t="s">
        <v>3834</v>
      </c>
      <c r="AN220" s="210"/>
      <c r="AO220" s="210" t="s">
        <v>3838</v>
      </c>
      <c r="AP220" s="204">
        <v>41275</v>
      </c>
      <c r="AQ220" s="210"/>
      <c r="AR220" s="210" t="s">
        <v>3839</v>
      </c>
      <c r="AS220" s="210"/>
      <c r="AT220" s="210"/>
      <c r="AU220" s="210"/>
      <c r="AV220" s="210"/>
      <c r="AW220" s="210" t="s">
        <v>3786</v>
      </c>
      <c r="AX220" s="210"/>
      <c r="AY220" s="210">
        <f>IFERROR(VLOOKUP(X220,MeasureCost!$C$5:$V$420,20,FALSE),"")</f>
        <v>22.07</v>
      </c>
      <c r="AZ220" s="210">
        <f>IFERROR(VLOOKUP(Y220,MeasureCost!$C$5:$V$420,20,FALSE),"")</f>
        <v>20.6</v>
      </c>
      <c r="BA220" s="210"/>
      <c r="BB220" s="212">
        <f t="shared" si="9"/>
        <v>1.4699999999999989</v>
      </c>
      <c r="BC220" s="210"/>
      <c r="BD220" s="204" t="str">
        <f t="shared" si="10"/>
        <v>LFLmpBlst-T8-48in-30w+El-IS-NLO(27w)</v>
      </c>
      <c r="BE220" s="210" t="str">
        <f t="shared" si="11"/>
        <v>LFLmpBlst-T8-48in-32w-2g+El-IS-NLO(31w)</v>
      </c>
      <c r="BF220" s="210">
        <f>IFERROR(VLOOKUP(BD220,LF_LmpBlst!$A$8:$V$736,6,FALSE),"")</f>
        <v>1</v>
      </c>
      <c r="BG220" s="210">
        <f>IFERROR(VLOOKUP(BD220,LF_LmpBlst!$A$8:$V$736,7,FALSE),"")</f>
        <v>1</v>
      </c>
      <c r="BI220" s="210">
        <f>IFERROR(VLOOKUP(BE220,LF_LmpBlst!$A$8:$V$736,6,FALSE),"")</f>
        <v>1</v>
      </c>
      <c r="BJ220" s="210">
        <f>IFERROR(VLOOKUP(BE220,LF_LmpBlst!$A$8:$V$736,7,FALSE),"")</f>
        <v>1</v>
      </c>
    </row>
    <row r="221" spans="1:62">
      <c r="A221" s="229">
        <v>2171</v>
      </c>
      <c r="B221" s="210" t="s">
        <v>3895</v>
      </c>
      <c r="C221" s="210" t="s">
        <v>3826</v>
      </c>
      <c r="D221" s="210" t="s">
        <v>3827</v>
      </c>
      <c r="E221" s="210" t="s">
        <v>3828</v>
      </c>
      <c r="F221" s="204">
        <v>41782</v>
      </c>
      <c r="G221" s="210" t="s">
        <v>3829</v>
      </c>
      <c r="H221" s="210" t="s">
        <v>3776</v>
      </c>
      <c r="I221" s="210" t="s">
        <v>3830</v>
      </c>
      <c r="J221" s="210" t="s">
        <v>3831</v>
      </c>
      <c r="K221" s="210"/>
      <c r="L221" s="210"/>
      <c r="M221" s="210" t="s">
        <v>129</v>
      </c>
      <c r="N221" s="210"/>
      <c r="O221" s="210" t="b">
        <v>0</v>
      </c>
      <c r="P221" s="210"/>
      <c r="Q221" s="210" t="b">
        <v>1</v>
      </c>
      <c r="R221" s="210" t="s">
        <v>3832</v>
      </c>
      <c r="S221" s="210" t="s">
        <v>109</v>
      </c>
      <c r="T221" s="210" t="s">
        <v>3771</v>
      </c>
      <c r="U221" s="210" t="s">
        <v>3833</v>
      </c>
      <c r="V221" s="210" t="s">
        <v>3778</v>
      </c>
      <c r="W221" s="210" t="s">
        <v>1091</v>
      </c>
      <c r="X221" s="210" t="str">
        <f>IFERROR(VLOOKUP(AF221,MeasureCost!$C$5:$C$420,1,FALSE),"")</f>
        <v>LFLmpBlst-T5-46in-28w+El-PS-HLO(64w)</v>
      </c>
      <c r="Y221" s="210" t="str">
        <f>IFERROR(VLOOKUP(AE221,MeasureCost!$C$5:$C$420,1,FALSE),"")</f>
        <v>LFLmpBlst-T5-46in-28w+El-PS-HLO(64w)</v>
      </c>
      <c r="Z221" s="210" t="s">
        <v>3834</v>
      </c>
      <c r="AA221" s="210"/>
      <c r="AB221" s="210"/>
      <c r="AC221" s="210"/>
      <c r="AD221" s="210" t="s">
        <v>2028</v>
      </c>
      <c r="AE221" s="210" t="s">
        <v>2406</v>
      </c>
      <c r="AF221" s="210" t="s">
        <v>2406</v>
      </c>
      <c r="AG221" s="210" t="s">
        <v>3775</v>
      </c>
      <c r="AH221" s="210"/>
      <c r="AI221" s="210" t="b">
        <v>0</v>
      </c>
      <c r="AJ221" s="210" t="b">
        <v>0</v>
      </c>
      <c r="AK221" s="210" t="s">
        <v>3835</v>
      </c>
      <c r="AL221" s="210" t="s">
        <v>3836</v>
      </c>
      <c r="AM221" s="210" t="s">
        <v>3834</v>
      </c>
      <c r="AN221" s="210" t="s">
        <v>4099</v>
      </c>
      <c r="AO221" s="210" t="s">
        <v>3838</v>
      </c>
      <c r="AP221" s="204">
        <v>41275</v>
      </c>
      <c r="AQ221" s="210"/>
      <c r="AR221" s="210" t="s">
        <v>3839</v>
      </c>
      <c r="AS221" s="210"/>
      <c r="AT221" s="210"/>
      <c r="AU221" s="210"/>
      <c r="AV221" s="210"/>
      <c r="AW221" s="210" t="s">
        <v>3786</v>
      </c>
      <c r="AX221" s="210"/>
      <c r="AY221" s="210">
        <f>IFERROR(VLOOKUP(X221,MeasureCost!$C$5:$V$420,20,FALSE),"")</f>
        <v>59.33</v>
      </c>
      <c r="AZ221" s="210">
        <f>IFERROR(VLOOKUP(Y221,MeasureCost!$C$5:$V$420,20,FALSE),"")</f>
        <v>59.33</v>
      </c>
      <c r="BA221" s="210"/>
      <c r="BB221" s="212">
        <f t="shared" si="9"/>
        <v>0</v>
      </c>
      <c r="BC221" s="210"/>
      <c r="BD221" s="204" t="str">
        <f t="shared" si="10"/>
        <v>LFLmpBlst-T5-46in-28w+El-PS-HLO(64w)</v>
      </c>
      <c r="BE221" s="210" t="str">
        <f t="shared" si="11"/>
        <v>LFLmpBlst-T5-46in-28w+El-PS-HLO(64w)</v>
      </c>
      <c r="BF221" s="210">
        <f>IFERROR(VLOOKUP(BD221,LF_LmpBlst!$A$8:$V$736,6,FALSE),"")</f>
        <v>2</v>
      </c>
      <c r="BG221" s="210">
        <f>IFERROR(VLOOKUP(BD221,LF_LmpBlst!$A$8:$V$736,7,FALSE),"")</f>
        <v>1</v>
      </c>
      <c r="BI221" s="210">
        <f>IFERROR(VLOOKUP(BE221,LF_LmpBlst!$A$8:$V$736,6,FALSE),"")</f>
        <v>2</v>
      </c>
      <c r="BJ221" s="210">
        <f>IFERROR(VLOOKUP(BE221,LF_LmpBlst!$A$8:$V$736,7,FALSE),"")</f>
        <v>1</v>
      </c>
    </row>
    <row r="222" spans="1:62">
      <c r="A222" s="229">
        <v>2170</v>
      </c>
      <c r="B222" s="210" t="s">
        <v>4100</v>
      </c>
      <c r="C222" s="210" t="s">
        <v>3826</v>
      </c>
      <c r="D222" s="210" t="s">
        <v>3827</v>
      </c>
      <c r="E222" s="210" t="s">
        <v>3828</v>
      </c>
      <c r="F222" s="204">
        <v>41782</v>
      </c>
      <c r="G222" s="210" t="s">
        <v>3829</v>
      </c>
      <c r="H222" s="210" t="s">
        <v>3776</v>
      </c>
      <c r="I222" s="210" t="s">
        <v>3830</v>
      </c>
      <c r="J222" s="210" t="s">
        <v>3831</v>
      </c>
      <c r="K222" s="210"/>
      <c r="L222" s="210"/>
      <c r="M222" s="210" t="s">
        <v>129</v>
      </c>
      <c r="N222" s="210"/>
      <c r="O222" s="210" t="b">
        <v>0</v>
      </c>
      <c r="P222" s="210"/>
      <c r="Q222" s="210" t="b">
        <v>1</v>
      </c>
      <c r="R222" s="210" t="s">
        <v>3832</v>
      </c>
      <c r="S222" s="210" t="s">
        <v>109</v>
      </c>
      <c r="T222" s="210" t="s">
        <v>3771</v>
      </c>
      <c r="U222" s="210" t="s">
        <v>3833</v>
      </c>
      <c r="V222" s="210" t="s">
        <v>3778</v>
      </c>
      <c r="W222" s="210" t="s">
        <v>1091</v>
      </c>
      <c r="X222" s="210" t="str">
        <f>IFERROR(VLOOKUP(AF222,MeasureCost!$C$5:$C$420,1,FALSE),"")</f>
        <v>LFLmpBlst-T5-46in-28w+El-PS-HLO(33w)</v>
      </c>
      <c r="Y222" s="210" t="str">
        <f>IFERROR(VLOOKUP(AE222,MeasureCost!$C$5:$C$420,1,FALSE),"")</f>
        <v>LFLmpBlst-T5-46in-28w+El-PS-HLO(33w)</v>
      </c>
      <c r="Z222" s="210" t="s">
        <v>3834</v>
      </c>
      <c r="AA222" s="210"/>
      <c r="AB222" s="210"/>
      <c r="AC222" s="210"/>
      <c r="AD222" s="210" t="s">
        <v>2025</v>
      </c>
      <c r="AE222" s="210" t="s">
        <v>2403</v>
      </c>
      <c r="AF222" s="210" t="s">
        <v>2403</v>
      </c>
      <c r="AG222" s="210" t="s">
        <v>3775</v>
      </c>
      <c r="AH222" s="210"/>
      <c r="AI222" s="210" t="b">
        <v>0</v>
      </c>
      <c r="AJ222" s="210" t="b">
        <v>0</v>
      </c>
      <c r="AK222" s="210" t="s">
        <v>3835</v>
      </c>
      <c r="AL222" s="210" t="s">
        <v>3836</v>
      </c>
      <c r="AM222" s="210" t="s">
        <v>3834</v>
      </c>
      <c r="AN222" s="210" t="s">
        <v>4101</v>
      </c>
      <c r="AO222" s="210" t="s">
        <v>3838</v>
      </c>
      <c r="AP222" s="204">
        <v>41275</v>
      </c>
      <c r="AQ222" s="210"/>
      <c r="AR222" s="210" t="s">
        <v>3839</v>
      </c>
      <c r="AS222" s="210"/>
      <c r="AT222" s="210"/>
      <c r="AU222" s="210"/>
      <c r="AV222" s="210"/>
      <c r="AW222" s="210" t="s">
        <v>3786</v>
      </c>
      <c r="AX222" s="210"/>
      <c r="AY222" s="210">
        <f>IFERROR(VLOOKUP(X222,MeasureCost!$C$5:$V$420,20,FALSE),"")</f>
        <v>44.15</v>
      </c>
      <c r="AZ222" s="210">
        <f>IFERROR(VLOOKUP(Y222,MeasureCost!$C$5:$V$420,20,FALSE),"")</f>
        <v>44.15</v>
      </c>
      <c r="BA222" s="210"/>
      <c r="BB222" s="212">
        <f t="shared" si="9"/>
        <v>0</v>
      </c>
      <c r="BC222" s="210"/>
      <c r="BD222" s="204" t="str">
        <f t="shared" si="10"/>
        <v>LFLmpBlst-T5-46in-28w+El-PS-HLO(33w)</v>
      </c>
      <c r="BE222" s="210" t="str">
        <f t="shared" si="11"/>
        <v>LFLmpBlst-T5-46in-28w+El-PS-HLO(33w)</v>
      </c>
      <c r="BF222" s="210">
        <f>IFERROR(VLOOKUP(BD222,LF_LmpBlst!$A$8:$V$736,6,FALSE),"")</f>
        <v>1</v>
      </c>
      <c r="BG222" s="210">
        <f>IFERROR(VLOOKUP(BD222,LF_LmpBlst!$A$8:$V$736,7,FALSE),"")</f>
        <v>1</v>
      </c>
      <c r="BI222" s="210">
        <f>IFERROR(VLOOKUP(BE222,LF_LmpBlst!$A$8:$V$736,6,FALSE),"")</f>
        <v>1</v>
      </c>
      <c r="BJ222" s="210">
        <f>IFERROR(VLOOKUP(BE222,LF_LmpBlst!$A$8:$V$736,7,FALSE),"")</f>
        <v>1</v>
      </c>
    </row>
    <row r="223" spans="1:62">
      <c r="A223" s="229">
        <v>2173</v>
      </c>
      <c r="B223" s="210" t="s">
        <v>4102</v>
      </c>
      <c r="C223" s="210" t="s">
        <v>3826</v>
      </c>
      <c r="D223" s="210" t="s">
        <v>3827</v>
      </c>
      <c r="E223" s="210" t="s">
        <v>3828</v>
      </c>
      <c r="F223" s="204">
        <v>41782</v>
      </c>
      <c r="G223" s="210" t="s">
        <v>3829</v>
      </c>
      <c r="H223" s="210" t="s">
        <v>3776</v>
      </c>
      <c r="I223" s="210" t="s">
        <v>3830</v>
      </c>
      <c r="J223" s="210" t="s">
        <v>3831</v>
      </c>
      <c r="K223" s="210"/>
      <c r="L223" s="210"/>
      <c r="M223" s="210" t="s">
        <v>129</v>
      </c>
      <c r="N223" s="210"/>
      <c r="O223" s="210" t="b">
        <v>0</v>
      </c>
      <c r="P223" s="210"/>
      <c r="Q223" s="210" t="b">
        <v>1</v>
      </c>
      <c r="R223" s="210" t="s">
        <v>3832</v>
      </c>
      <c r="S223" s="210" t="s">
        <v>109</v>
      </c>
      <c r="T223" s="210" t="s">
        <v>3771</v>
      </c>
      <c r="U223" s="210" t="s">
        <v>3833</v>
      </c>
      <c r="V223" s="210" t="s">
        <v>3778</v>
      </c>
      <c r="W223" s="210" t="s">
        <v>1091</v>
      </c>
      <c r="X223" s="210" t="str">
        <f>IFERROR(VLOOKUP(AF223,MeasureCost!$C$5:$C$420,1,FALSE),"")</f>
        <v>LFLmpBlst-T5-46in-28w+El-PS-HLO(97w)</v>
      </c>
      <c r="Y223" s="210" t="str">
        <f>IFERROR(VLOOKUP(AE223,MeasureCost!$C$5:$C$420,1,FALSE),"")</f>
        <v>LFLmpBlst-T5-46in-28w+El-PS-HLO(97w)</v>
      </c>
      <c r="Z223" s="210" t="s">
        <v>3834</v>
      </c>
      <c r="AA223" s="210"/>
      <c r="AB223" s="210"/>
      <c r="AC223" s="210"/>
      <c r="AD223" s="210" t="s">
        <v>2011</v>
      </c>
      <c r="AE223" s="210" t="s">
        <v>2409</v>
      </c>
      <c r="AF223" s="210" t="s">
        <v>2409</v>
      </c>
      <c r="AG223" s="210" t="s">
        <v>3775</v>
      </c>
      <c r="AH223" s="210"/>
      <c r="AI223" s="210" t="b">
        <v>0</v>
      </c>
      <c r="AJ223" s="210" t="b">
        <v>0</v>
      </c>
      <c r="AK223" s="210" t="s">
        <v>3835</v>
      </c>
      <c r="AL223" s="210" t="s">
        <v>3836</v>
      </c>
      <c r="AM223" s="210" t="s">
        <v>3834</v>
      </c>
      <c r="AN223" s="210" t="s">
        <v>4103</v>
      </c>
      <c r="AO223" s="210" t="s">
        <v>3838</v>
      </c>
      <c r="AP223" s="204">
        <v>41275</v>
      </c>
      <c r="AQ223" s="210"/>
      <c r="AR223" s="210" t="s">
        <v>3839</v>
      </c>
      <c r="AS223" s="210"/>
      <c r="AT223" s="210"/>
      <c r="AU223" s="210"/>
      <c r="AV223" s="210"/>
      <c r="AW223" s="210" t="s">
        <v>3786</v>
      </c>
      <c r="AX223" s="210"/>
      <c r="AY223" s="210">
        <f>IFERROR(VLOOKUP(X223,MeasureCost!$C$5:$V$420,20,FALSE),"")</f>
        <v>103.47</v>
      </c>
      <c r="AZ223" s="210">
        <f>IFERROR(VLOOKUP(Y223,MeasureCost!$C$5:$V$420,20,FALSE),"")</f>
        <v>103.47</v>
      </c>
      <c r="BA223" s="210"/>
      <c r="BB223" s="212">
        <f t="shared" si="9"/>
        <v>0</v>
      </c>
      <c r="BC223" s="210"/>
      <c r="BD223" s="204" t="str">
        <f t="shared" si="10"/>
        <v>LFLmpBlst-T5-46in-28w+El-PS-HLO(97w)</v>
      </c>
      <c r="BE223" s="210" t="str">
        <f t="shared" si="11"/>
        <v>LFLmpBlst-T5-46in-28w+El-PS-HLO(97w)</v>
      </c>
      <c r="BF223" s="210">
        <f>IFERROR(VLOOKUP(BD223,LF_LmpBlst!$A$8:$V$736,6,FALSE),"")</f>
        <v>3</v>
      </c>
      <c r="BG223" s="210">
        <f>IFERROR(VLOOKUP(BD223,LF_LmpBlst!$A$8:$V$736,7,FALSE),"")</f>
        <v>2</v>
      </c>
      <c r="BI223" s="210">
        <f>IFERROR(VLOOKUP(BE223,LF_LmpBlst!$A$8:$V$736,6,FALSE),"")</f>
        <v>3</v>
      </c>
      <c r="BJ223" s="210">
        <f>IFERROR(VLOOKUP(BE223,LF_LmpBlst!$A$8:$V$736,7,FALSE),"")</f>
        <v>2</v>
      </c>
    </row>
    <row r="224" spans="1:62">
      <c r="A224" s="229">
        <v>2187</v>
      </c>
      <c r="B224" s="210" t="s">
        <v>3963</v>
      </c>
      <c r="C224" s="210" t="s">
        <v>3826</v>
      </c>
      <c r="D224" s="210" t="s">
        <v>3827</v>
      </c>
      <c r="E224" s="210" t="s">
        <v>3828</v>
      </c>
      <c r="F224" s="204">
        <v>41782</v>
      </c>
      <c r="G224" s="210" t="s">
        <v>3829</v>
      </c>
      <c r="H224" s="210" t="s">
        <v>3776</v>
      </c>
      <c r="I224" s="210" t="s">
        <v>3830</v>
      </c>
      <c r="J224" s="210" t="s">
        <v>3831</v>
      </c>
      <c r="K224" s="210"/>
      <c r="L224" s="210"/>
      <c r="M224" s="210" t="s">
        <v>129</v>
      </c>
      <c r="N224" s="210"/>
      <c r="O224" s="210" t="b">
        <v>0</v>
      </c>
      <c r="P224" s="210"/>
      <c r="Q224" s="210" t="b">
        <v>1</v>
      </c>
      <c r="R224" s="210" t="s">
        <v>3832</v>
      </c>
      <c r="S224" s="210" t="s">
        <v>109</v>
      </c>
      <c r="T224" s="210" t="s">
        <v>3771</v>
      </c>
      <c r="U224" s="210" t="s">
        <v>3833</v>
      </c>
      <c r="V224" s="210" t="s">
        <v>3778</v>
      </c>
      <c r="W224" s="210" t="s">
        <v>1091</v>
      </c>
      <c r="X224" s="210" t="str">
        <f>IFERROR(VLOOKUP(AF224,MeasureCost!$C$5:$C$420,1,FALSE),"")</f>
        <v>LFLmpBlst-T8-48in-32w-2g+El-IS-NLO(31w)</v>
      </c>
      <c r="Y224" s="210" t="str">
        <f>IFERROR(VLOOKUP(AE224,MeasureCost!$C$5:$C$420,1,FALSE),"")</f>
        <v>LFLmpBlst-T8-48in-32w-2g+El-IS-NLO(31w)</v>
      </c>
      <c r="Z224" s="210" t="s">
        <v>3834</v>
      </c>
      <c r="AA224" s="210"/>
      <c r="AB224" s="210"/>
      <c r="AC224" s="210"/>
      <c r="AD224" s="210" t="s">
        <v>2025</v>
      </c>
      <c r="AE224" s="210" t="s">
        <v>3282</v>
      </c>
      <c r="AF224" s="210" t="s">
        <v>3282</v>
      </c>
      <c r="AG224" s="210" t="s">
        <v>3775</v>
      </c>
      <c r="AH224" s="210"/>
      <c r="AI224" s="210" t="b">
        <v>0</v>
      </c>
      <c r="AJ224" s="210" t="b">
        <v>0</v>
      </c>
      <c r="AK224" s="210" t="s">
        <v>3835</v>
      </c>
      <c r="AL224" s="210" t="s">
        <v>3836</v>
      </c>
      <c r="AM224" s="210" t="s">
        <v>3834</v>
      </c>
      <c r="AN224" s="210" t="s">
        <v>4104</v>
      </c>
      <c r="AO224" s="210" t="s">
        <v>3838</v>
      </c>
      <c r="AP224" s="204">
        <v>41275</v>
      </c>
      <c r="AQ224" s="210"/>
      <c r="AR224" s="210" t="s">
        <v>3839</v>
      </c>
      <c r="AS224" s="210"/>
      <c r="AT224" s="210"/>
      <c r="AU224" s="210"/>
      <c r="AV224" s="210"/>
      <c r="AW224" s="210" t="s">
        <v>3786</v>
      </c>
      <c r="AX224" s="210"/>
      <c r="AY224" s="210">
        <f>IFERROR(VLOOKUP(X224,MeasureCost!$C$5:$V$420,20,FALSE),"")</f>
        <v>20.6</v>
      </c>
      <c r="AZ224" s="210">
        <f>IFERROR(VLOOKUP(Y224,MeasureCost!$C$5:$V$420,20,FALSE),"")</f>
        <v>20.6</v>
      </c>
      <c r="BA224" s="210"/>
      <c r="BB224" s="212">
        <f t="shared" si="9"/>
        <v>0</v>
      </c>
      <c r="BC224" s="210"/>
      <c r="BD224" s="204" t="str">
        <f t="shared" si="10"/>
        <v>LFLmpBlst-T8-48in-32w-2g+El-IS-NLO(31w)</v>
      </c>
      <c r="BE224" s="210" t="str">
        <f t="shared" si="11"/>
        <v>LFLmpBlst-T8-48in-32w-2g+El-IS-NLO(31w)</v>
      </c>
      <c r="BF224" s="210">
        <f>IFERROR(VLOOKUP(BD224,LF_LmpBlst!$A$8:$V$736,6,FALSE),"")</f>
        <v>1</v>
      </c>
      <c r="BG224" s="210">
        <f>IFERROR(VLOOKUP(BD224,LF_LmpBlst!$A$8:$V$736,7,FALSE),"")</f>
        <v>1</v>
      </c>
      <c r="BI224" s="210">
        <f>IFERROR(VLOOKUP(BE224,LF_LmpBlst!$A$8:$V$736,6,FALSE),"")</f>
        <v>1</v>
      </c>
      <c r="BJ224" s="210">
        <f>IFERROR(VLOOKUP(BE224,LF_LmpBlst!$A$8:$V$736,7,FALSE),"")</f>
        <v>1</v>
      </c>
    </row>
    <row r="225" spans="1:62">
      <c r="A225" s="229">
        <v>2189</v>
      </c>
      <c r="B225" s="210" t="s">
        <v>4105</v>
      </c>
      <c r="C225" s="210" t="s">
        <v>3826</v>
      </c>
      <c r="D225" s="210" t="s">
        <v>3827</v>
      </c>
      <c r="E225" s="210" t="s">
        <v>3828</v>
      </c>
      <c r="F225" s="204">
        <v>41782</v>
      </c>
      <c r="G225" s="210" t="s">
        <v>3829</v>
      </c>
      <c r="H225" s="210" t="s">
        <v>3776</v>
      </c>
      <c r="I225" s="210" t="s">
        <v>3830</v>
      </c>
      <c r="J225" s="210" t="s">
        <v>3831</v>
      </c>
      <c r="K225" s="210"/>
      <c r="L225" s="210"/>
      <c r="M225" s="210" t="s">
        <v>129</v>
      </c>
      <c r="N225" s="210"/>
      <c r="O225" s="210" t="b">
        <v>0</v>
      </c>
      <c r="P225" s="210"/>
      <c r="Q225" s="210" t="b">
        <v>1</v>
      </c>
      <c r="R225" s="210" t="s">
        <v>3832</v>
      </c>
      <c r="S225" s="210" t="s">
        <v>109</v>
      </c>
      <c r="T225" s="210" t="s">
        <v>3771</v>
      </c>
      <c r="U225" s="210" t="s">
        <v>3833</v>
      </c>
      <c r="V225" s="210" t="s">
        <v>3778</v>
      </c>
      <c r="W225" s="210" t="s">
        <v>1091</v>
      </c>
      <c r="X225" s="210" t="str">
        <f>IFERROR(VLOOKUP(AF225,MeasureCost!$C$5:$C$420,1,FALSE),"")</f>
        <v>LFLmpBlst-T8-48in-32w-2g+El-IS-NLO(31w)</v>
      </c>
      <c r="Y225" s="210" t="str">
        <f>IFERROR(VLOOKUP(AE225,MeasureCost!$C$5:$C$420,1,FALSE),"")</f>
        <v>LFLmpBlst-T8-48in-32w-2g+El-IS-NLO(31w)</v>
      </c>
      <c r="Z225" s="210" t="s">
        <v>3834</v>
      </c>
      <c r="AA225" s="210"/>
      <c r="AB225" s="210"/>
      <c r="AC225" s="210"/>
      <c r="AD225" s="210" t="s">
        <v>1963</v>
      </c>
      <c r="AE225" s="210" t="s">
        <v>3282</v>
      </c>
      <c r="AF225" s="210" t="s">
        <v>3282</v>
      </c>
      <c r="AG225" s="210" t="s">
        <v>3775</v>
      </c>
      <c r="AH225" s="210"/>
      <c r="AI225" s="210" t="b">
        <v>0</v>
      </c>
      <c r="AJ225" s="210" t="b">
        <v>0</v>
      </c>
      <c r="AK225" s="210" t="s">
        <v>3835</v>
      </c>
      <c r="AL225" s="210" t="s">
        <v>3836</v>
      </c>
      <c r="AM225" s="210" t="s">
        <v>3834</v>
      </c>
      <c r="AN225" s="210"/>
      <c r="AO225" s="210" t="s">
        <v>3838</v>
      </c>
      <c r="AP225" s="204">
        <v>41275</v>
      </c>
      <c r="AQ225" s="210"/>
      <c r="AR225" s="210" t="s">
        <v>3839</v>
      </c>
      <c r="AS225" s="210"/>
      <c r="AT225" s="210"/>
      <c r="AU225" s="210"/>
      <c r="AV225" s="210"/>
      <c r="AW225" s="210" t="s">
        <v>3786</v>
      </c>
      <c r="AX225" s="210"/>
      <c r="AY225" s="210">
        <f>IFERROR(VLOOKUP(X225,MeasureCost!$C$5:$V$420,20,FALSE),"")</f>
        <v>20.6</v>
      </c>
      <c r="AZ225" s="210">
        <f>IFERROR(VLOOKUP(Y225,MeasureCost!$C$5:$V$420,20,FALSE),"")</f>
        <v>20.6</v>
      </c>
      <c r="BA225" s="210"/>
      <c r="BB225" s="212">
        <f t="shared" si="9"/>
        <v>0</v>
      </c>
      <c r="BC225" s="210"/>
      <c r="BD225" s="204" t="str">
        <f t="shared" si="10"/>
        <v>LFLmpBlst-T8-48in-32w-2g+El-IS-NLO(31w)</v>
      </c>
      <c r="BE225" s="210" t="str">
        <f t="shared" si="11"/>
        <v>LFLmpBlst-T8-48in-32w-2g+El-IS-NLO(31w)</v>
      </c>
      <c r="BF225" s="210">
        <f>IFERROR(VLOOKUP(BD225,LF_LmpBlst!$A$8:$V$736,6,FALSE),"")</f>
        <v>1</v>
      </c>
      <c r="BG225" s="210">
        <f>IFERROR(VLOOKUP(BD225,LF_LmpBlst!$A$8:$V$736,7,FALSE),"")</f>
        <v>1</v>
      </c>
      <c r="BI225" s="210">
        <f>IFERROR(VLOOKUP(BE225,LF_LmpBlst!$A$8:$V$736,6,FALSE),"")</f>
        <v>1</v>
      </c>
      <c r="BJ225" s="210">
        <f>IFERROR(VLOOKUP(BE225,LF_LmpBlst!$A$8:$V$736,7,FALSE),"")</f>
        <v>1</v>
      </c>
    </row>
    <row r="226" spans="1:62">
      <c r="A226" s="229">
        <v>2199</v>
      </c>
      <c r="B226" s="210" t="s">
        <v>4106</v>
      </c>
      <c r="C226" s="210" t="s">
        <v>3826</v>
      </c>
      <c r="D226" s="210" t="s">
        <v>3827</v>
      </c>
      <c r="E226" s="210" t="s">
        <v>3828</v>
      </c>
      <c r="F226" s="204">
        <v>41782</v>
      </c>
      <c r="G226" s="210" t="s">
        <v>3829</v>
      </c>
      <c r="H226" s="210" t="s">
        <v>3776</v>
      </c>
      <c r="I226" s="210" t="s">
        <v>3830</v>
      </c>
      <c r="J226" s="210" t="s">
        <v>3831</v>
      </c>
      <c r="K226" s="210"/>
      <c r="L226" s="210"/>
      <c r="M226" s="210" t="s">
        <v>129</v>
      </c>
      <c r="N226" s="210"/>
      <c r="O226" s="210" t="b">
        <v>0</v>
      </c>
      <c r="P226" s="210"/>
      <c r="Q226" s="210" t="b">
        <v>1</v>
      </c>
      <c r="R226" s="210" t="s">
        <v>3832</v>
      </c>
      <c r="S226" s="210" t="s">
        <v>109</v>
      </c>
      <c r="T226" s="210" t="s">
        <v>3771</v>
      </c>
      <c r="U226" s="210" t="s">
        <v>3833</v>
      </c>
      <c r="V226" s="210" t="s">
        <v>3778</v>
      </c>
      <c r="W226" s="210" t="s">
        <v>1091</v>
      </c>
      <c r="X226" s="210" t="str">
        <f>IFERROR(VLOOKUP(AF226,MeasureCost!$C$5:$C$420,1,FALSE),"")</f>
        <v/>
      </c>
      <c r="Y226" s="210" t="str">
        <f>IFERROR(VLOOKUP(AE226,MeasureCost!$C$5:$C$420,1,FALSE),"")</f>
        <v/>
      </c>
      <c r="Z226" s="210" t="s">
        <v>3834</v>
      </c>
      <c r="AA226" s="210"/>
      <c r="AB226" s="210"/>
      <c r="AC226" s="210"/>
      <c r="AD226" s="210" t="s">
        <v>2060</v>
      </c>
      <c r="AE226" s="210" t="s">
        <v>3399</v>
      </c>
      <c r="AF226" s="210" t="s">
        <v>3426</v>
      </c>
      <c r="AG226" s="210" t="s">
        <v>3775</v>
      </c>
      <c r="AH226" s="210"/>
      <c r="AI226" s="210" t="b">
        <v>0</v>
      </c>
      <c r="AJ226" s="210" t="b">
        <v>0</v>
      </c>
      <c r="AK226" s="210" t="s">
        <v>3835</v>
      </c>
      <c r="AL226" s="210" t="s">
        <v>3841</v>
      </c>
      <c r="AM226" s="210" t="s">
        <v>3834</v>
      </c>
      <c r="AN226" s="210"/>
      <c r="AO226" s="210" t="s">
        <v>3838</v>
      </c>
      <c r="AP226" s="204">
        <v>41275</v>
      </c>
      <c r="AQ226" s="210"/>
      <c r="AR226" s="210" t="s">
        <v>3839</v>
      </c>
      <c r="AS226" s="210"/>
      <c r="AT226" s="210"/>
      <c r="AU226" s="210"/>
      <c r="AV226" s="210"/>
      <c r="AW226" s="210" t="s">
        <v>3786</v>
      </c>
      <c r="AX226" s="210"/>
      <c r="AY226" s="210" t="str">
        <f>IFERROR(VLOOKUP(X226,MeasureCost!$C$5:$V$420,20,FALSE),"")</f>
        <v/>
      </c>
      <c r="AZ226" s="210" t="str">
        <f>IFERROR(VLOOKUP(Y226,MeasureCost!$C$5:$V$420,20,FALSE),"")</f>
        <v/>
      </c>
      <c r="BA226" s="210"/>
      <c r="BB226" s="212" t="str">
        <f t="shared" si="9"/>
        <v/>
      </c>
      <c r="BC226" s="210"/>
      <c r="BD226" s="204" t="str">
        <f t="shared" si="10"/>
        <v/>
      </c>
      <c r="BE226" s="210" t="str">
        <f t="shared" si="11"/>
        <v/>
      </c>
      <c r="BF226" s="210" t="str">
        <f>IFERROR(VLOOKUP(BD226,LF_LmpBlst!$A$8:$V$736,6,FALSE),"")</f>
        <v/>
      </c>
      <c r="BG226" s="210" t="str">
        <f>IFERROR(VLOOKUP(BD226,LF_LmpBlst!$A$8:$V$736,7,FALSE),"")</f>
        <v/>
      </c>
      <c r="BI226" s="210" t="str">
        <f>IFERROR(VLOOKUP(BE226,LF_LmpBlst!$A$8:$V$736,6,FALSE),"")</f>
        <v/>
      </c>
      <c r="BJ226" s="210" t="str">
        <f>IFERROR(VLOOKUP(BE226,LF_LmpBlst!$A$8:$V$736,7,FALSE),"")</f>
        <v/>
      </c>
    </row>
    <row r="227" spans="1:62">
      <c r="A227" s="229">
        <v>4501</v>
      </c>
      <c r="B227" s="210" t="s">
        <v>4107</v>
      </c>
      <c r="C227" s="210" t="s">
        <v>3826</v>
      </c>
      <c r="D227" s="210" t="s">
        <v>3845</v>
      </c>
      <c r="E227" s="210" t="s">
        <v>3846</v>
      </c>
      <c r="F227" s="204">
        <v>42069</v>
      </c>
      <c r="G227" s="210" t="s">
        <v>3829</v>
      </c>
      <c r="H227" s="210" t="s">
        <v>3776</v>
      </c>
      <c r="I227" s="210" t="s">
        <v>3830</v>
      </c>
      <c r="J227" s="210" t="s">
        <v>3831</v>
      </c>
      <c r="K227" s="210"/>
      <c r="L227" s="210"/>
      <c r="M227" s="210" t="s">
        <v>129</v>
      </c>
      <c r="N227" s="210"/>
      <c r="O227" s="210" t="b">
        <v>0</v>
      </c>
      <c r="P227" s="210"/>
      <c r="Q227" s="210" t="b">
        <v>1</v>
      </c>
      <c r="R227" s="210" t="s">
        <v>3832</v>
      </c>
      <c r="S227" s="210" t="s">
        <v>109</v>
      </c>
      <c r="T227" s="210" t="s">
        <v>3771</v>
      </c>
      <c r="U227" s="210" t="s">
        <v>3833</v>
      </c>
      <c r="V227" s="210" t="s">
        <v>3778</v>
      </c>
      <c r="W227" s="210" t="s">
        <v>1091</v>
      </c>
      <c r="X227" s="210" t="str">
        <f>IFERROR(VLOOKUP(AF227,MeasureCost!$C$5:$C$420,1,FALSE),"")</f>
        <v/>
      </c>
      <c r="Y227" s="210" t="str">
        <f>IFERROR(VLOOKUP(AE227,MeasureCost!$C$5:$C$420,1,FALSE),"")</f>
        <v/>
      </c>
      <c r="Z227" s="210" t="s">
        <v>3847</v>
      </c>
      <c r="AA227" s="210"/>
      <c r="AB227" s="210"/>
      <c r="AC227" s="210"/>
      <c r="AD227" s="210" t="s">
        <v>1904</v>
      </c>
      <c r="AE227" s="210" t="s">
        <v>1904</v>
      </c>
      <c r="AF227" s="210" t="s">
        <v>2688</v>
      </c>
      <c r="AG227" s="210" t="s">
        <v>3775</v>
      </c>
      <c r="AH227" s="210" t="s">
        <v>3889</v>
      </c>
      <c r="AI227" s="210" t="b">
        <v>0</v>
      </c>
      <c r="AJ227" s="210" t="b">
        <v>0</v>
      </c>
      <c r="AK227" s="210" t="s">
        <v>3849</v>
      </c>
      <c r="AL227" s="210" t="s">
        <v>3779</v>
      </c>
      <c r="AM227" s="210" t="s">
        <v>3850</v>
      </c>
      <c r="AN227" s="210"/>
      <c r="AO227" s="210" t="s">
        <v>3838</v>
      </c>
      <c r="AP227" s="204">
        <v>41275</v>
      </c>
      <c r="AQ227" s="210"/>
      <c r="AR227" s="210" t="s">
        <v>3839</v>
      </c>
      <c r="AS227" s="210"/>
      <c r="AT227" s="210"/>
      <c r="AU227" s="210"/>
      <c r="AV227" s="210"/>
      <c r="AW227" s="210" t="s">
        <v>3786</v>
      </c>
      <c r="AX227" s="210"/>
      <c r="AY227" s="210" t="str">
        <f>IFERROR(VLOOKUP(X227,MeasureCost!$C$5:$V$420,20,FALSE),"")</f>
        <v/>
      </c>
      <c r="AZ227" s="210" t="str">
        <f>IFERROR(VLOOKUP(Y227,MeasureCost!$C$5:$V$420,20,FALSE),"")</f>
        <v/>
      </c>
      <c r="BA227" s="210"/>
      <c r="BB227" s="212" t="str">
        <f t="shared" si="9"/>
        <v/>
      </c>
      <c r="BC227" s="210"/>
      <c r="BD227" s="204" t="str">
        <f t="shared" si="10"/>
        <v/>
      </c>
      <c r="BE227" s="210" t="str">
        <f t="shared" si="11"/>
        <v/>
      </c>
      <c r="BF227" s="210" t="str">
        <f>IFERROR(VLOOKUP(BD227,LF_LmpBlst!$A$8:$V$736,6,FALSE),"")</f>
        <v/>
      </c>
      <c r="BG227" s="210" t="str">
        <f>IFERROR(VLOOKUP(BD227,LF_LmpBlst!$A$8:$V$736,7,FALSE),"")</f>
        <v/>
      </c>
      <c r="BI227" s="210" t="str">
        <f>IFERROR(VLOOKUP(BE227,LF_LmpBlst!$A$8:$V$736,6,FALSE),"")</f>
        <v/>
      </c>
      <c r="BJ227" s="210" t="str">
        <f>IFERROR(VLOOKUP(BE227,LF_LmpBlst!$A$8:$V$736,7,FALSE),"")</f>
        <v/>
      </c>
    </row>
    <row r="228" spans="1:62">
      <c r="A228" s="229">
        <v>2226</v>
      </c>
      <c r="B228" s="210" t="s">
        <v>4108</v>
      </c>
      <c r="C228" s="210" t="s">
        <v>3826</v>
      </c>
      <c r="D228" s="210" t="s">
        <v>3827</v>
      </c>
      <c r="E228" s="210" t="s">
        <v>3828</v>
      </c>
      <c r="F228" s="204">
        <v>41782</v>
      </c>
      <c r="G228" s="210" t="s">
        <v>3829</v>
      </c>
      <c r="H228" s="210" t="s">
        <v>3776</v>
      </c>
      <c r="I228" s="210" t="s">
        <v>3830</v>
      </c>
      <c r="J228" s="210" t="s">
        <v>3831</v>
      </c>
      <c r="K228" s="210"/>
      <c r="L228" s="210"/>
      <c r="M228" s="210" t="s">
        <v>129</v>
      </c>
      <c r="N228" s="210"/>
      <c r="O228" s="210" t="b">
        <v>0</v>
      </c>
      <c r="P228" s="210"/>
      <c r="Q228" s="210" t="b">
        <v>1</v>
      </c>
      <c r="R228" s="210" t="s">
        <v>3832</v>
      </c>
      <c r="S228" s="210" t="s">
        <v>109</v>
      </c>
      <c r="T228" s="210" t="s">
        <v>3771</v>
      </c>
      <c r="U228" s="210" t="s">
        <v>3833</v>
      </c>
      <c r="V228" s="210" t="s">
        <v>3778</v>
      </c>
      <c r="W228" s="210" t="s">
        <v>1091</v>
      </c>
      <c r="X228" s="210" t="str">
        <f>IFERROR(VLOOKUP(AF228,MeasureCost!$C$5:$C$420,1,FALSE),"")</f>
        <v>LFLmpBlst-T8-48in-32w-2g+El-IS-RLO(102w)</v>
      </c>
      <c r="Y228" s="210" t="str">
        <f>IFERROR(VLOOKUP(AE228,MeasureCost!$C$5:$C$420,1,FALSE),"")</f>
        <v>LFLmpBlst-T8-48in-32w-2g+El-IS-NLO(112w)</v>
      </c>
      <c r="Z228" s="210" t="s">
        <v>3834</v>
      </c>
      <c r="AA228" s="210"/>
      <c r="AB228" s="210"/>
      <c r="AC228" s="210"/>
      <c r="AD228" s="210" t="s">
        <v>2067</v>
      </c>
      <c r="AE228" s="210" t="s">
        <v>3264</v>
      </c>
      <c r="AF228" s="210" t="s">
        <v>3310</v>
      </c>
      <c r="AG228" s="210" t="s">
        <v>3775</v>
      </c>
      <c r="AH228" s="210"/>
      <c r="AI228" s="210" t="b">
        <v>0</v>
      </c>
      <c r="AJ228" s="210" t="b">
        <v>0</v>
      </c>
      <c r="AK228" s="210" t="s">
        <v>3835</v>
      </c>
      <c r="AL228" s="210" t="s">
        <v>3841</v>
      </c>
      <c r="AM228" s="210" t="s">
        <v>3834</v>
      </c>
      <c r="AN228" s="210"/>
      <c r="AO228" s="210" t="s">
        <v>3838</v>
      </c>
      <c r="AP228" s="204">
        <v>41275</v>
      </c>
      <c r="AQ228" s="210"/>
      <c r="AR228" s="210" t="s">
        <v>3839</v>
      </c>
      <c r="AS228" s="210"/>
      <c r="AT228" s="210"/>
      <c r="AU228" s="210"/>
      <c r="AV228" s="210"/>
      <c r="AW228" s="210" t="s">
        <v>3786</v>
      </c>
      <c r="AX228" s="210"/>
      <c r="AY228" s="210">
        <f>IFERROR(VLOOKUP(X228,MeasureCost!$C$5:$V$420,20,FALSE),"")</f>
        <v>47.07</v>
      </c>
      <c r="AZ228" s="210">
        <f>IFERROR(VLOOKUP(Y228,MeasureCost!$C$5:$V$420,20,FALSE),"")</f>
        <v>47.07</v>
      </c>
      <c r="BA228" s="210"/>
      <c r="BB228" s="212">
        <f t="shared" si="9"/>
        <v>0</v>
      </c>
      <c r="BC228" s="210"/>
      <c r="BD228" s="204" t="str">
        <f t="shared" si="10"/>
        <v>LFLmpBlst-T8-48in-32w-2g+El-IS-RLO(102w)</v>
      </c>
      <c r="BE228" s="210" t="str">
        <f t="shared" si="11"/>
        <v>LFLmpBlst-T8-48in-32w-2g+El-IS-NLO(112w)</v>
      </c>
      <c r="BF228" s="210">
        <f>IFERROR(VLOOKUP(BD228,LF_LmpBlst!$A$8:$V$736,6,FALSE),"")</f>
        <v>4</v>
      </c>
      <c r="BG228" s="210">
        <f>IFERROR(VLOOKUP(BD228,LF_LmpBlst!$A$8:$V$736,7,FALSE),"")</f>
        <v>1</v>
      </c>
      <c r="BI228" s="210">
        <f>IFERROR(VLOOKUP(BE228,LF_LmpBlst!$A$8:$V$736,6,FALSE),"")</f>
        <v>4</v>
      </c>
      <c r="BJ228" s="210">
        <f>IFERROR(VLOOKUP(BE228,LF_LmpBlst!$A$8:$V$736,7,FALSE),"")</f>
        <v>1</v>
      </c>
    </row>
    <row r="229" spans="1:62">
      <c r="A229" s="229">
        <v>2237</v>
      </c>
      <c r="B229" s="210" t="s">
        <v>4109</v>
      </c>
      <c r="C229" s="210" t="s">
        <v>3826</v>
      </c>
      <c r="D229" s="210" t="s">
        <v>3827</v>
      </c>
      <c r="E229" s="210" t="s">
        <v>3828</v>
      </c>
      <c r="F229" s="204">
        <v>41782</v>
      </c>
      <c r="G229" s="210" t="s">
        <v>3829</v>
      </c>
      <c r="H229" s="210" t="s">
        <v>3776</v>
      </c>
      <c r="I229" s="210" t="s">
        <v>3830</v>
      </c>
      <c r="J229" s="210" t="s">
        <v>3831</v>
      </c>
      <c r="K229" s="210"/>
      <c r="L229" s="210"/>
      <c r="M229" s="210" t="s">
        <v>129</v>
      </c>
      <c r="N229" s="210"/>
      <c r="O229" s="210" t="b">
        <v>0</v>
      </c>
      <c r="P229" s="210"/>
      <c r="Q229" s="210" t="b">
        <v>1</v>
      </c>
      <c r="R229" s="210" t="s">
        <v>3832</v>
      </c>
      <c r="S229" s="210" t="s">
        <v>109</v>
      </c>
      <c r="T229" s="210" t="s">
        <v>3771</v>
      </c>
      <c r="U229" s="210" t="s">
        <v>3833</v>
      </c>
      <c r="V229" s="210" t="s">
        <v>3778</v>
      </c>
      <c r="W229" s="210" t="s">
        <v>1091</v>
      </c>
      <c r="X229" s="210" t="str">
        <f>IFERROR(VLOOKUP(AF229,MeasureCost!$C$5:$C$420,1,FALSE),"")</f>
        <v>LFLmpBlst-T8-48in-30w+El-IS-RLO(24w)</v>
      </c>
      <c r="Y229" s="210" t="str">
        <f>IFERROR(VLOOKUP(AE229,MeasureCost!$C$5:$C$420,1,FALSE),"")</f>
        <v>LFLmpBlst-T8-48in-32w-2g+El-IS-NLO(31w)</v>
      </c>
      <c r="Z229" s="210" t="s">
        <v>3834</v>
      </c>
      <c r="AA229" s="210"/>
      <c r="AB229" s="210"/>
      <c r="AC229" s="210"/>
      <c r="AD229" s="210" t="s">
        <v>1992</v>
      </c>
      <c r="AE229" s="210" t="s">
        <v>3282</v>
      </c>
      <c r="AF229" s="210" t="s">
        <v>3001</v>
      </c>
      <c r="AG229" s="210" t="s">
        <v>3775</v>
      </c>
      <c r="AH229" s="210"/>
      <c r="AI229" s="210" t="b">
        <v>0</v>
      </c>
      <c r="AJ229" s="210" t="b">
        <v>0</v>
      </c>
      <c r="AK229" s="210" t="s">
        <v>3835</v>
      </c>
      <c r="AL229" s="210" t="s">
        <v>3841</v>
      </c>
      <c r="AM229" s="210" t="s">
        <v>3834</v>
      </c>
      <c r="AN229" s="210"/>
      <c r="AO229" s="210" t="s">
        <v>3838</v>
      </c>
      <c r="AP229" s="204">
        <v>41275</v>
      </c>
      <c r="AQ229" s="210"/>
      <c r="AR229" s="210" t="s">
        <v>3839</v>
      </c>
      <c r="AS229" s="210"/>
      <c r="AT229" s="210"/>
      <c r="AU229" s="210"/>
      <c r="AV229" s="210"/>
      <c r="AW229" s="210" t="s">
        <v>3786</v>
      </c>
      <c r="AX229" s="210"/>
      <c r="AY229" s="210">
        <f>IFERROR(VLOOKUP(X229,MeasureCost!$C$5:$V$420,20,FALSE),"")</f>
        <v>22.07</v>
      </c>
      <c r="AZ229" s="210">
        <f>IFERROR(VLOOKUP(Y229,MeasureCost!$C$5:$V$420,20,FALSE),"")</f>
        <v>20.6</v>
      </c>
      <c r="BA229" s="210"/>
      <c r="BB229" s="212">
        <f t="shared" si="9"/>
        <v>1.4699999999999989</v>
      </c>
      <c r="BC229" s="210"/>
      <c r="BD229" s="204" t="str">
        <f t="shared" si="10"/>
        <v>LFLmpBlst-T8-48in-30w+El-IS-RLO(24w)</v>
      </c>
      <c r="BE229" s="210" t="str">
        <f t="shared" si="11"/>
        <v>LFLmpBlst-T8-48in-32w-2g+El-IS-NLO(31w)</v>
      </c>
      <c r="BF229" s="210">
        <f>IFERROR(VLOOKUP(BD229,LF_LmpBlst!$A$8:$V$736,6,FALSE),"")</f>
        <v>1</v>
      </c>
      <c r="BG229" s="210">
        <f>IFERROR(VLOOKUP(BD229,LF_LmpBlst!$A$8:$V$736,7,FALSE),"")</f>
        <v>1</v>
      </c>
      <c r="BI229" s="210">
        <f>IFERROR(VLOOKUP(BE229,LF_LmpBlst!$A$8:$V$736,6,FALSE),"")</f>
        <v>1</v>
      </c>
      <c r="BJ229" s="210">
        <f>IFERROR(VLOOKUP(BE229,LF_LmpBlst!$A$8:$V$736,7,FALSE),"")</f>
        <v>1</v>
      </c>
    </row>
    <row r="230" spans="1:62">
      <c r="A230" s="229">
        <v>2241</v>
      </c>
      <c r="B230" s="210" t="s">
        <v>4110</v>
      </c>
      <c r="C230" s="210" t="s">
        <v>3826</v>
      </c>
      <c r="D230" s="210" t="s">
        <v>3827</v>
      </c>
      <c r="E230" s="210" t="s">
        <v>3828</v>
      </c>
      <c r="F230" s="204">
        <v>41782</v>
      </c>
      <c r="G230" s="210" t="s">
        <v>3829</v>
      </c>
      <c r="H230" s="210" t="s">
        <v>3776</v>
      </c>
      <c r="I230" s="210" t="s">
        <v>3830</v>
      </c>
      <c r="J230" s="210" t="s">
        <v>3831</v>
      </c>
      <c r="K230" s="210"/>
      <c r="L230" s="210"/>
      <c r="M230" s="210" t="s">
        <v>129</v>
      </c>
      <c r="N230" s="210"/>
      <c r="O230" s="210" t="b">
        <v>0</v>
      </c>
      <c r="P230" s="210"/>
      <c r="Q230" s="210" t="b">
        <v>1</v>
      </c>
      <c r="R230" s="210" t="s">
        <v>3832</v>
      </c>
      <c r="S230" s="210" t="s">
        <v>109</v>
      </c>
      <c r="T230" s="210" t="s">
        <v>3771</v>
      </c>
      <c r="U230" s="210" t="s">
        <v>3833</v>
      </c>
      <c r="V230" s="210" t="s">
        <v>3778</v>
      </c>
      <c r="W230" s="210" t="s">
        <v>1091</v>
      </c>
      <c r="X230" s="210" t="str">
        <f>IFERROR(VLOOKUP(AF230,MeasureCost!$C$5:$C$420,1,FALSE),"")</f>
        <v>LFLmpBlst-T8-48in-32w-3g+El-IS-NLO(28w)</v>
      </c>
      <c r="Y230" s="210" t="str">
        <f>IFERROR(VLOOKUP(AE230,MeasureCost!$C$5:$C$420,1,FALSE),"")</f>
        <v>LFLmpBlst-T8-48in-32w-2g+El-IS-NLO(31w)</v>
      </c>
      <c r="Z230" s="210" t="s">
        <v>3834</v>
      </c>
      <c r="AA230" s="210"/>
      <c r="AB230" s="210"/>
      <c r="AC230" s="210"/>
      <c r="AD230" s="210" t="s">
        <v>1992</v>
      </c>
      <c r="AE230" s="210" t="s">
        <v>3282</v>
      </c>
      <c r="AF230" s="210" t="s">
        <v>3484</v>
      </c>
      <c r="AG230" s="210" t="s">
        <v>3775</v>
      </c>
      <c r="AH230" s="210"/>
      <c r="AI230" s="210" t="b">
        <v>0</v>
      </c>
      <c r="AJ230" s="210" t="b">
        <v>0</v>
      </c>
      <c r="AK230" s="210" t="s">
        <v>3835</v>
      </c>
      <c r="AL230" s="210" t="s">
        <v>3841</v>
      </c>
      <c r="AM230" s="210" t="s">
        <v>3834</v>
      </c>
      <c r="AN230" s="210"/>
      <c r="AO230" s="210" t="s">
        <v>3838</v>
      </c>
      <c r="AP230" s="204">
        <v>41275</v>
      </c>
      <c r="AQ230" s="210"/>
      <c r="AR230" s="210" t="s">
        <v>3839</v>
      </c>
      <c r="AS230" s="210"/>
      <c r="AT230" s="210"/>
      <c r="AU230" s="210"/>
      <c r="AV230" s="210"/>
      <c r="AW230" s="210" t="s">
        <v>3786</v>
      </c>
      <c r="AX230" s="210"/>
      <c r="AY230" s="210">
        <f>IFERROR(VLOOKUP(X230,MeasureCost!$C$5:$V$420,20,FALSE),"")</f>
        <v>21.36</v>
      </c>
      <c r="AZ230" s="210">
        <f>IFERROR(VLOOKUP(Y230,MeasureCost!$C$5:$V$420,20,FALSE),"")</f>
        <v>20.6</v>
      </c>
      <c r="BA230" s="210"/>
      <c r="BB230" s="212">
        <f t="shared" si="9"/>
        <v>0.75999999999999801</v>
      </c>
      <c r="BC230" s="210"/>
      <c r="BD230" s="204" t="str">
        <f t="shared" si="10"/>
        <v>LFLmpBlst-T8-48in-32w-3g+El-IS-NLO(28w)</v>
      </c>
      <c r="BE230" s="210" t="str">
        <f t="shared" si="11"/>
        <v>LFLmpBlst-T8-48in-32w-2g+El-IS-NLO(31w)</v>
      </c>
      <c r="BF230" s="210">
        <f>IFERROR(VLOOKUP(BD230,LF_LmpBlst!$A$8:$V$736,6,FALSE),"")</f>
        <v>1</v>
      </c>
      <c r="BG230" s="210">
        <f>IFERROR(VLOOKUP(BD230,LF_LmpBlst!$A$8:$V$736,7,FALSE),"")</f>
        <v>1</v>
      </c>
      <c r="BI230" s="210">
        <f>IFERROR(VLOOKUP(BE230,LF_LmpBlst!$A$8:$V$736,6,FALSE),"")</f>
        <v>1</v>
      </c>
      <c r="BJ230" s="210">
        <f>IFERROR(VLOOKUP(BE230,LF_LmpBlst!$A$8:$V$736,7,FALSE),"")</f>
        <v>1</v>
      </c>
    </row>
    <row r="231" spans="1:62">
      <c r="A231" s="229">
        <v>2261</v>
      </c>
      <c r="B231" s="210" t="s">
        <v>4111</v>
      </c>
      <c r="C231" s="210" t="s">
        <v>3826</v>
      </c>
      <c r="D231" s="210" t="s">
        <v>3827</v>
      </c>
      <c r="E231" s="210" t="s">
        <v>3828</v>
      </c>
      <c r="F231" s="204">
        <v>41782</v>
      </c>
      <c r="G231" s="210" t="s">
        <v>3829</v>
      </c>
      <c r="H231" s="210" t="s">
        <v>3776</v>
      </c>
      <c r="I231" s="210" t="s">
        <v>3830</v>
      </c>
      <c r="J231" s="210" t="s">
        <v>3831</v>
      </c>
      <c r="K231" s="210"/>
      <c r="L231" s="210"/>
      <c r="M231" s="210" t="s">
        <v>129</v>
      </c>
      <c r="N231" s="210"/>
      <c r="O231" s="210" t="b">
        <v>0</v>
      </c>
      <c r="P231" s="210"/>
      <c r="Q231" s="210" t="b">
        <v>1</v>
      </c>
      <c r="R231" s="210" t="s">
        <v>3832</v>
      </c>
      <c r="S231" s="210" t="s">
        <v>109</v>
      </c>
      <c r="T231" s="210" t="s">
        <v>3771</v>
      </c>
      <c r="U231" s="210" t="s">
        <v>3833</v>
      </c>
      <c r="V231" s="210" t="s">
        <v>3778</v>
      </c>
      <c r="W231" s="210" t="s">
        <v>1091</v>
      </c>
      <c r="X231" s="210" t="str">
        <f>IFERROR(VLOOKUP(AF231,MeasureCost!$C$5:$C$420,1,FALSE),"")</f>
        <v>LFLmpBlst-T8-48in-30w+El-IS-RLO(24w)</v>
      </c>
      <c r="Y231" s="210" t="str">
        <f>IFERROR(VLOOKUP(AE231,MeasureCost!$C$5:$C$420,1,FALSE),"")</f>
        <v>LFLmpBlst-T8-48in-32w-2g+El-IS-NLO(31w)</v>
      </c>
      <c r="Z231" s="210" t="s">
        <v>3834</v>
      </c>
      <c r="AA231" s="210"/>
      <c r="AB231" s="210"/>
      <c r="AC231" s="210"/>
      <c r="AD231" s="210" t="s">
        <v>1963</v>
      </c>
      <c r="AE231" s="210" t="s">
        <v>3282</v>
      </c>
      <c r="AF231" s="210" t="s">
        <v>3001</v>
      </c>
      <c r="AG231" s="210" t="s">
        <v>3775</v>
      </c>
      <c r="AH231" s="210"/>
      <c r="AI231" s="210" t="b">
        <v>0</v>
      </c>
      <c r="AJ231" s="210" t="b">
        <v>0</v>
      </c>
      <c r="AK231" s="210" t="s">
        <v>3835</v>
      </c>
      <c r="AL231" s="210" t="s">
        <v>3841</v>
      </c>
      <c r="AM231" s="210" t="s">
        <v>3834</v>
      </c>
      <c r="AN231" s="210"/>
      <c r="AO231" s="210" t="s">
        <v>3838</v>
      </c>
      <c r="AP231" s="204">
        <v>41275</v>
      </c>
      <c r="AQ231" s="210"/>
      <c r="AR231" s="210" t="s">
        <v>3839</v>
      </c>
      <c r="AS231" s="210"/>
      <c r="AT231" s="210"/>
      <c r="AU231" s="210"/>
      <c r="AV231" s="210"/>
      <c r="AW231" s="210" t="s">
        <v>3786</v>
      </c>
      <c r="AX231" s="210"/>
      <c r="AY231" s="210">
        <f>IFERROR(VLOOKUP(X231,MeasureCost!$C$5:$V$420,20,FALSE),"")</f>
        <v>22.07</v>
      </c>
      <c r="AZ231" s="210">
        <f>IFERROR(VLOOKUP(Y231,MeasureCost!$C$5:$V$420,20,FALSE),"")</f>
        <v>20.6</v>
      </c>
      <c r="BA231" s="210"/>
      <c r="BB231" s="212">
        <f t="shared" si="9"/>
        <v>1.4699999999999989</v>
      </c>
      <c r="BC231" s="210"/>
      <c r="BD231" s="204" t="str">
        <f t="shared" si="10"/>
        <v>LFLmpBlst-T8-48in-30w+El-IS-RLO(24w)</v>
      </c>
      <c r="BE231" s="210" t="str">
        <f t="shared" si="11"/>
        <v>LFLmpBlst-T8-48in-32w-2g+El-IS-NLO(31w)</v>
      </c>
      <c r="BF231" s="210">
        <f>IFERROR(VLOOKUP(BD231,LF_LmpBlst!$A$8:$V$736,6,FALSE),"")</f>
        <v>1</v>
      </c>
      <c r="BG231" s="210">
        <f>IFERROR(VLOOKUP(BD231,LF_LmpBlst!$A$8:$V$736,7,FALSE),"")</f>
        <v>1</v>
      </c>
      <c r="BI231" s="210">
        <f>IFERROR(VLOOKUP(BE231,LF_LmpBlst!$A$8:$V$736,6,FALSE),"")</f>
        <v>1</v>
      </c>
      <c r="BJ231" s="210">
        <f>IFERROR(VLOOKUP(BE231,LF_LmpBlst!$A$8:$V$736,7,FALSE),"")</f>
        <v>1</v>
      </c>
    </row>
    <row r="232" spans="1:62">
      <c r="A232" s="229">
        <v>2281</v>
      </c>
      <c r="B232" s="210" t="s">
        <v>4112</v>
      </c>
      <c r="C232" s="210" t="s">
        <v>3826</v>
      </c>
      <c r="D232" s="210" t="s">
        <v>3827</v>
      </c>
      <c r="E232" s="210" t="s">
        <v>3828</v>
      </c>
      <c r="F232" s="204">
        <v>41782</v>
      </c>
      <c r="G232" s="210" t="s">
        <v>3829</v>
      </c>
      <c r="H232" s="210" t="s">
        <v>3776</v>
      </c>
      <c r="I232" s="210" t="s">
        <v>3830</v>
      </c>
      <c r="J232" s="210" t="s">
        <v>3831</v>
      </c>
      <c r="K232" s="210"/>
      <c r="L232" s="210"/>
      <c r="M232" s="210" t="s">
        <v>129</v>
      </c>
      <c r="N232" s="210"/>
      <c r="O232" s="210" t="b">
        <v>0</v>
      </c>
      <c r="P232" s="210"/>
      <c r="Q232" s="210" t="b">
        <v>1</v>
      </c>
      <c r="R232" s="210" t="s">
        <v>3832</v>
      </c>
      <c r="S232" s="210" t="s">
        <v>109</v>
      </c>
      <c r="T232" s="210" t="s">
        <v>3771</v>
      </c>
      <c r="U232" s="210" t="s">
        <v>3833</v>
      </c>
      <c r="V232" s="210" t="s">
        <v>3778</v>
      </c>
      <c r="W232" s="210" t="s">
        <v>1091</v>
      </c>
      <c r="X232" s="210" t="str">
        <f>IFERROR(VLOOKUP(AF232,MeasureCost!$C$5:$C$420,1,FALSE),"")</f>
        <v>LFLmpBlst-T8-48in-32w-3g+El-IS-NLO(54w)</v>
      </c>
      <c r="Y232" s="210" t="str">
        <f>IFERROR(VLOOKUP(AE232,MeasureCost!$C$5:$C$420,1,FALSE),"")</f>
        <v>LFLmpBlst-T8-48in-32w-2g+El-IS-NLO+Refl(59w)</v>
      </c>
      <c r="Z232" s="210" t="s">
        <v>3834</v>
      </c>
      <c r="AA232" s="210"/>
      <c r="AB232" s="210"/>
      <c r="AC232" s="210"/>
      <c r="AD232" s="210" t="s">
        <v>1995</v>
      </c>
      <c r="AE232" s="210" t="s">
        <v>3298</v>
      </c>
      <c r="AF232" s="210" t="s">
        <v>3487</v>
      </c>
      <c r="AG232" s="210" t="s">
        <v>3775</v>
      </c>
      <c r="AH232" s="210"/>
      <c r="AI232" s="210" t="b">
        <v>0</v>
      </c>
      <c r="AJ232" s="210" t="b">
        <v>0</v>
      </c>
      <c r="AK232" s="210" t="s">
        <v>3835</v>
      </c>
      <c r="AL232" s="210" t="s">
        <v>3841</v>
      </c>
      <c r="AM232" s="210" t="s">
        <v>3834</v>
      </c>
      <c r="AN232" s="210"/>
      <c r="AO232" s="210" t="s">
        <v>3838</v>
      </c>
      <c r="AP232" s="204">
        <v>41275</v>
      </c>
      <c r="AQ232" s="210"/>
      <c r="AR232" s="210" t="s">
        <v>3839</v>
      </c>
      <c r="AS232" s="210"/>
      <c r="AT232" s="210"/>
      <c r="AU232" s="210"/>
      <c r="AV232" s="210"/>
      <c r="AW232" s="210" t="s">
        <v>3786</v>
      </c>
      <c r="AX232" s="210"/>
      <c r="AY232" s="210">
        <f>IFERROR(VLOOKUP(X232,MeasureCost!$C$5:$V$420,20,FALSE),"")</f>
        <v>30.94</v>
      </c>
      <c r="AZ232" s="210">
        <f>IFERROR(VLOOKUP(Y232,MeasureCost!$C$5:$V$420,20,FALSE),"")</f>
        <v>29.42</v>
      </c>
      <c r="BA232" s="210"/>
      <c r="BB232" s="212">
        <f t="shared" si="9"/>
        <v>1.5199999999999996</v>
      </c>
      <c r="BC232" s="210"/>
      <c r="BD232" s="204" t="str">
        <f t="shared" si="10"/>
        <v>LFLmpBlst-T8-48in-32w-3g+El-IS-NLO(54w)</v>
      </c>
      <c r="BE232" s="210" t="str">
        <f t="shared" si="11"/>
        <v>LFLmpBlst-T8-48in-32w-2g+El-IS-NLO+Refl(59w)</v>
      </c>
      <c r="BF232" s="210">
        <f>IFERROR(VLOOKUP(BD232,LF_LmpBlst!$A$8:$V$736,6,FALSE),"")</f>
        <v>2</v>
      </c>
      <c r="BG232" s="210">
        <f>IFERROR(VLOOKUP(BD232,LF_LmpBlst!$A$8:$V$736,7,FALSE),"")</f>
        <v>1</v>
      </c>
      <c r="BI232" s="210">
        <f>IFERROR(VLOOKUP(BE232,LF_LmpBlst!$A$8:$V$736,6,FALSE),"")</f>
        <v>2</v>
      </c>
      <c r="BJ232" s="210">
        <f>IFERROR(VLOOKUP(BE232,LF_LmpBlst!$A$8:$V$736,7,FALSE),"")</f>
        <v>1</v>
      </c>
    </row>
    <row r="233" spans="1:62">
      <c r="A233" s="229">
        <v>2265</v>
      </c>
      <c r="B233" s="210" t="s">
        <v>4113</v>
      </c>
      <c r="C233" s="210" t="s">
        <v>3826</v>
      </c>
      <c r="D233" s="210" t="s">
        <v>3827</v>
      </c>
      <c r="E233" s="210" t="s">
        <v>3828</v>
      </c>
      <c r="F233" s="204">
        <v>41782</v>
      </c>
      <c r="G233" s="210" t="s">
        <v>3829</v>
      </c>
      <c r="H233" s="210" t="s">
        <v>3776</v>
      </c>
      <c r="I233" s="210" t="s">
        <v>3830</v>
      </c>
      <c r="J233" s="210" t="s">
        <v>3831</v>
      </c>
      <c r="K233" s="210"/>
      <c r="L233" s="210"/>
      <c r="M233" s="210" t="s">
        <v>129</v>
      </c>
      <c r="N233" s="210"/>
      <c r="O233" s="210" t="b">
        <v>0</v>
      </c>
      <c r="P233" s="210"/>
      <c r="Q233" s="210" t="b">
        <v>1</v>
      </c>
      <c r="R233" s="210" t="s">
        <v>3832</v>
      </c>
      <c r="S233" s="210" t="s">
        <v>109</v>
      </c>
      <c r="T233" s="210" t="s">
        <v>3771</v>
      </c>
      <c r="U233" s="210" t="s">
        <v>3833</v>
      </c>
      <c r="V233" s="210" t="s">
        <v>3778</v>
      </c>
      <c r="W233" s="210" t="s">
        <v>1091</v>
      </c>
      <c r="X233" s="210" t="str">
        <f>IFERROR(VLOOKUP(AF233,MeasureCost!$C$5:$C$420,1,FALSE),"")</f>
        <v>LFLmpBlst-T8-48in-32w-3g+El-IS-NLO(28w)</v>
      </c>
      <c r="Y233" s="210" t="str">
        <f>IFERROR(VLOOKUP(AE233,MeasureCost!$C$5:$C$420,1,FALSE),"")</f>
        <v>LFLmpBlst-T8-48in-32w-2g+El-IS-NLO(31w)</v>
      </c>
      <c r="Z233" s="210" t="s">
        <v>3834</v>
      </c>
      <c r="AA233" s="210"/>
      <c r="AB233" s="210"/>
      <c r="AC233" s="210"/>
      <c r="AD233" s="210" t="s">
        <v>1963</v>
      </c>
      <c r="AE233" s="210" t="s">
        <v>3282</v>
      </c>
      <c r="AF233" s="210" t="s">
        <v>3484</v>
      </c>
      <c r="AG233" s="210" t="s">
        <v>3775</v>
      </c>
      <c r="AH233" s="210"/>
      <c r="AI233" s="210" t="b">
        <v>0</v>
      </c>
      <c r="AJ233" s="210" t="b">
        <v>0</v>
      </c>
      <c r="AK233" s="210" t="s">
        <v>3835</v>
      </c>
      <c r="AL233" s="210" t="s">
        <v>3841</v>
      </c>
      <c r="AM233" s="210" t="s">
        <v>3834</v>
      </c>
      <c r="AN233" s="210"/>
      <c r="AO233" s="210" t="s">
        <v>3838</v>
      </c>
      <c r="AP233" s="204">
        <v>41275</v>
      </c>
      <c r="AQ233" s="210"/>
      <c r="AR233" s="210" t="s">
        <v>3839</v>
      </c>
      <c r="AS233" s="210"/>
      <c r="AT233" s="210"/>
      <c r="AU233" s="210"/>
      <c r="AV233" s="210"/>
      <c r="AW233" s="210" t="s">
        <v>3786</v>
      </c>
      <c r="AX233" s="210"/>
      <c r="AY233" s="210">
        <f>IFERROR(VLOOKUP(X233,MeasureCost!$C$5:$V$420,20,FALSE),"")</f>
        <v>21.36</v>
      </c>
      <c r="AZ233" s="210">
        <f>IFERROR(VLOOKUP(Y233,MeasureCost!$C$5:$V$420,20,FALSE),"")</f>
        <v>20.6</v>
      </c>
      <c r="BA233" s="210"/>
      <c r="BB233" s="212">
        <f t="shared" si="9"/>
        <v>0.75999999999999801</v>
      </c>
      <c r="BC233" s="210"/>
      <c r="BD233" s="204" t="str">
        <f t="shared" si="10"/>
        <v>LFLmpBlst-T8-48in-32w-3g+El-IS-NLO(28w)</v>
      </c>
      <c r="BE233" s="210" t="str">
        <f t="shared" si="11"/>
        <v>LFLmpBlst-T8-48in-32w-2g+El-IS-NLO(31w)</v>
      </c>
      <c r="BF233" s="210">
        <f>IFERROR(VLOOKUP(BD233,LF_LmpBlst!$A$8:$V$736,6,FALSE),"")</f>
        <v>1</v>
      </c>
      <c r="BG233" s="210">
        <f>IFERROR(VLOOKUP(BD233,LF_LmpBlst!$A$8:$V$736,7,FALSE),"")</f>
        <v>1</v>
      </c>
      <c r="BI233" s="210">
        <f>IFERROR(VLOOKUP(BE233,LF_LmpBlst!$A$8:$V$736,6,FALSE),"")</f>
        <v>1</v>
      </c>
      <c r="BJ233" s="210">
        <f>IFERROR(VLOOKUP(BE233,LF_LmpBlst!$A$8:$V$736,7,FALSE),"")</f>
        <v>1</v>
      </c>
    </row>
    <row r="234" spans="1:62">
      <c r="A234" s="229">
        <v>2286</v>
      </c>
      <c r="B234" s="210" t="s">
        <v>4114</v>
      </c>
      <c r="C234" s="210" t="s">
        <v>3826</v>
      </c>
      <c r="D234" s="210" t="s">
        <v>3827</v>
      </c>
      <c r="E234" s="210" t="s">
        <v>3828</v>
      </c>
      <c r="F234" s="204">
        <v>41782</v>
      </c>
      <c r="G234" s="210" t="s">
        <v>3829</v>
      </c>
      <c r="H234" s="210" t="s">
        <v>3776</v>
      </c>
      <c r="I234" s="210" t="s">
        <v>3830</v>
      </c>
      <c r="J234" s="210" t="s">
        <v>3831</v>
      </c>
      <c r="K234" s="210"/>
      <c r="L234" s="210"/>
      <c r="M234" s="210" t="s">
        <v>129</v>
      </c>
      <c r="N234" s="210"/>
      <c r="O234" s="210" t="b">
        <v>0</v>
      </c>
      <c r="P234" s="210"/>
      <c r="Q234" s="210" t="b">
        <v>1</v>
      </c>
      <c r="R234" s="210" t="s">
        <v>3832</v>
      </c>
      <c r="S234" s="210" t="s">
        <v>109</v>
      </c>
      <c r="T234" s="210" t="s">
        <v>3771</v>
      </c>
      <c r="U234" s="210" t="s">
        <v>3833</v>
      </c>
      <c r="V234" s="210" t="s">
        <v>3778</v>
      </c>
      <c r="W234" s="210" t="s">
        <v>1091</v>
      </c>
      <c r="X234" s="210" t="str">
        <f>IFERROR(VLOOKUP(AF234,MeasureCost!$C$5:$C$420,1,FALSE),"")</f>
        <v>LFLmpBlst-T8-48in-32w-3g+El-IS-RLO(48w)</v>
      </c>
      <c r="Y234" s="210" t="str">
        <f>IFERROR(VLOOKUP(AE234,MeasureCost!$C$5:$C$420,1,FALSE),"")</f>
        <v>LFLmpBlst-T8-48in-32w-2g+El-IS-RLO(52w)</v>
      </c>
      <c r="Z234" s="210" t="s">
        <v>3834</v>
      </c>
      <c r="AA234" s="210"/>
      <c r="AB234" s="210"/>
      <c r="AC234" s="210"/>
      <c r="AD234" s="210" t="s">
        <v>2028</v>
      </c>
      <c r="AE234" s="210" t="s">
        <v>3322</v>
      </c>
      <c r="AF234" s="210" t="s">
        <v>3519</v>
      </c>
      <c r="AG234" s="210" t="s">
        <v>3775</v>
      </c>
      <c r="AH234" s="210"/>
      <c r="AI234" s="210" t="b">
        <v>0</v>
      </c>
      <c r="AJ234" s="210" t="b">
        <v>0</v>
      </c>
      <c r="AK234" s="210" t="s">
        <v>3835</v>
      </c>
      <c r="AL234" s="210" t="s">
        <v>3841</v>
      </c>
      <c r="AM234" s="210" t="s">
        <v>3834</v>
      </c>
      <c r="AN234" s="210"/>
      <c r="AO234" s="210" t="s">
        <v>3838</v>
      </c>
      <c r="AP234" s="204">
        <v>41275</v>
      </c>
      <c r="AQ234" s="210"/>
      <c r="AR234" s="210" t="s">
        <v>3839</v>
      </c>
      <c r="AS234" s="210"/>
      <c r="AT234" s="210"/>
      <c r="AU234" s="210"/>
      <c r="AV234" s="210"/>
      <c r="AW234" s="210" t="s">
        <v>3786</v>
      </c>
      <c r="AX234" s="210"/>
      <c r="AY234" s="210">
        <f>IFERROR(VLOOKUP(X234,MeasureCost!$C$5:$V$420,20,FALSE),"")</f>
        <v>30.94</v>
      </c>
      <c r="AZ234" s="210">
        <f>IFERROR(VLOOKUP(Y234,MeasureCost!$C$5:$V$420,20,FALSE),"")</f>
        <v>29.42</v>
      </c>
      <c r="BA234" s="210"/>
      <c r="BB234" s="212">
        <f t="shared" si="9"/>
        <v>1.5199999999999996</v>
      </c>
      <c r="BC234" s="210"/>
      <c r="BD234" s="204" t="str">
        <f t="shared" si="10"/>
        <v>LFLmpBlst-T8-48in-32w-3g+El-IS-RLO(48w)</v>
      </c>
      <c r="BE234" s="210" t="str">
        <f t="shared" si="11"/>
        <v>LFLmpBlst-T8-48in-32w-2g+El-IS-RLO(52w)</v>
      </c>
      <c r="BF234" s="210">
        <f>IFERROR(VLOOKUP(BD234,LF_LmpBlst!$A$8:$V$736,6,FALSE),"")</f>
        <v>2</v>
      </c>
      <c r="BG234" s="210">
        <f>IFERROR(VLOOKUP(BD234,LF_LmpBlst!$A$8:$V$736,7,FALSE),"")</f>
        <v>1</v>
      </c>
      <c r="BI234" s="210">
        <f>IFERROR(VLOOKUP(BE234,LF_LmpBlst!$A$8:$V$736,6,FALSE),"")</f>
        <v>2</v>
      </c>
      <c r="BJ234" s="210">
        <f>IFERROR(VLOOKUP(BE234,LF_LmpBlst!$A$8:$V$736,7,FALSE),"")</f>
        <v>1</v>
      </c>
    </row>
    <row r="235" spans="1:62">
      <c r="A235" s="229">
        <v>4426</v>
      </c>
      <c r="B235" s="210" t="s">
        <v>4115</v>
      </c>
      <c r="C235" s="210" t="s">
        <v>3866</v>
      </c>
      <c r="D235" s="210" t="s">
        <v>3845</v>
      </c>
      <c r="E235" s="210" t="s">
        <v>3846</v>
      </c>
      <c r="F235" s="204">
        <v>42069</v>
      </c>
      <c r="G235" s="210" t="s">
        <v>3829</v>
      </c>
      <c r="H235" s="210" t="s">
        <v>3776</v>
      </c>
      <c r="I235" s="210" t="s">
        <v>3830</v>
      </c>
      <c r="J235" s="210" t="s">
        <v>3831</v>
      </c>
      <c r="K235" s="210"/>
      <c r="L235" s="210"/>
      <c r="M235" s="210" t="s">
        <v>129</v>
      </c>
      <c r="N235" s="210"/>
      <c r="O235" s="210" t="b">
        <v>1</v>
      </c>
      <c r="P235" s="210"/>
      <c r="Q235" s="210" t="b">
        <v>1</v>
      </c>
      <c r="R235" s="210" t="s">
        <v>3832</v>
      </c>
      <c r="S235" s="210" t="s">
        <v>109</v>
      </c>
      <c r="T235" s="210" t="s">
        <v>3771</v>
      </c>
      <c r="U235" s="210" t="s">
        <v>3833</v>
      </c>
      <c r="V235" s="210" t="s">
        <v>3778</v>
      </c>
      <c r="W235" s="210" t="s">
        <v>1091</v>
      </c>
      <c r="X235" s="210" t="str">
        <f>IFERROR(VLOOKUP(AF235,MeasureCost!$C$5:$C$420,1,FALSE),"")</f>
        <v/>
      </c>
      <c r="Y235" s="210" t="str">
        <f>IFERROR(VLOOKUP(AE235,MeasureCost!$C$5:$C$420,1,FALSE),"")</f>
        <v/>
      </c>
      <c r="Z235" s="210" t="s">
        <v>3850</v>
      </c>
      <c r="AA235" s="210"/>
      <c r="AB235" s="210"/>
      <c r="AC235" s="210"/>
      <c r="AD235" s="210" t="s">
        <v>2014</v>
      </c>
      <c r="AE235" s="210" t="s">
        <v>2014</v>
      </c>
      <c r="AF235" s="210" t="s">
        <v>1998</v>
      </c>
      <c r="AG235" s="210" t="s">
        <v>3775</v>
      </c>
      <c r="AH235" s="210"/>
      <c r="AI235" s="210" t="b">
        <v>0</v>
      </c>
      <c r="AJ235" s="210" t="b">
        <v>0</v>
      </c>
      <c r="AK235" s="210" t="s">
        <v>3853</v>
      </c>
      <c r="AL235" s="210" t="s">
        <v>3779</v>
      </c>
      <c r="AM235" s="210" t="s">
        <v>3850</v>
      </c>
      <c r="AN235" s="210"/>
      <c r="AO235" s="210" t="s">
        <v>3838</v>
      </c>
      <c r="AP235" s="204">
        <v>41275</v>
      </c>
      <c r="AQ235" s="210"/>
      <c r="AR235" s="210" t="s">
        <v>3839</v>
      </c>
      <c r="AS235" s="210"/>
      <c r="AT235" s="210"/>
      <c r="AU235" s="210"/>
      <c r="AV235" s="210"/>
      <c r="AW235" s="210" t="s">
        <v>3786</v>
      </c>
      <c r="AX235" s="210"/>
      <c r="AY235" s="210" t="str">
        <f>IFERROR(VLOOKUP(X235,MeasureCost!$C$5:$V$420,20,FALSE),"")</f>
        <v/>
      </c>
      <c r="AZ235" s="210" t="str">
        <f>IFERROR(VLOOKUP(Y235,MeasureCost!$C$5:$V$420,20,FALSE),"")</f>
        <v/>
      </c>
      <c r="BA235" s="210"/>
      <c r="BB235" s="212" t="str">
        <f t="shared" si="9"/>
        <v/>
      </c>
      <c r="BC235" s="210"/>
      <c r="BD235" s="204" t="str">
        <f t="shared" si="10"/>
        <v/>
      </c>
      <c r="BE235" s="210" t="str">
        <f t="shared" si="11"/>
        <v/>
      </c>
      <c r="BF235" s="210" t="str">
        <f>IFERROR(VLOOKUP(BD235,LF_LmpBlst!$A$8:$V$736,6,FALSE),"")</f>
        <v/>
      </c>
      <c r="BG235" s="210" t="str">
        <f>IFERROR(VLOOKUP(BD235,LF_LmpBlst!$A$8:$V$736,7,FALSE),"")</f>
        <v/>
      </c>
      <c r="BI235" s="210" t="str">
        <f>IFERROR(VLOOKUP(BE235,LF_LmpBlst!$A$8:$V$736,6,FALSE),"")</f>
        <v/>
      </c>
      <c r="BJ235" s="210" t="str">
        <f>IFERROR(VLOOKUP(BE235,LF_LmpBlst!$A$8:$V$736,7,FALSE),"")</f>
        <v/>
      </c>
    </row>
    <row r="236" spans="1:62">
      <c r="A236" s="229">
        <v>4480</v>
      </c>
      <c r="B236" s="210" t="s">
        <v>4116</v>
      </c>
      <c r="C236" s="210" t="s">
        <v>3826</v>
      </c>
      <c r="D236" s="210" t="s">
        <v>3845</v>
      </c>
      <c r="E236" s="210" t="s">
        <v>3846</v>
      </c>
      <c r="F236" s="204">
        <v>42069</v>
      </c>
      <c r="G236" s="210" t="s">
        <v>3829</v>
      </c>
      <c r="H236" s="210" t="s">
        <v>3776</v>
      </c>
      <c r="I236" s="210" t="s">
        <v>3830</v>
      </c>
      <c r="J236" s="210" t="s">
        <v>3831</v>
      </c>
      <c r="K236" s="210"/>
      <c r="L236" s="210"/>
      <c r="M236" s="210" t="s">
        <v>129</v>
      </c>
      <c r="N236" s="210"/>
      <c r="O236" s="210" t="b">
        <v>0</v>
      </c>
      <c r="P236" s="210"/>
      <c r="Q236" s="210" t="b">
        <v>1</v>
      </c>
      <c r="R236" s="210" t="s">
        <v>3832</v>
      </c>
      <c r="S236" s="210" t="s">
        <v>109</v>
      </c>
      <c r="T236" s="210" t="s">
        <v>3771</v>
      </c>
      <c r="U236" s="210" t="s">
        <v>3833</v>
      </c>
      <c r="V236" s="210" t="s">
        <v>3778</v>
      </c>
      <c r="W236" s="210" t="s">
        <v>1091</v>
      </c>
      <c r="X236" s="210" t="str">
        <f>IFERROR(VLOOKUP(AF236,MeasureCost!$C$5:$C$420,1,FALSE),"")</f>
        <v/>
      </c>
      <c r="Y236" s="210" t="str">
        <f>IFERROR(VLOOKUP(AE236,MeasureCost!$C$5:$C$420,1,FALSE),"")</f>
        <v/>
      </c>
      <c r="Z236" s="210" t="s">
        <v>3847</v>
      </c>
      <c r="AA236" s="210"/>
      <c r="AB236" s="210"/>
      <c r="AC236" s="210"/>
      <c r="AD236" s="210" t="s">
        <v>1826</v>
      </c>
      <c r="AE236" s="210" t="s">
        <v>1826</v>
      </c>
      <c r="AF236" s="210" t="s">
        <v>2556</v>
      </c>
      <c r="AG236" s="210" t="s">
        <v>3775</v>
      </c>
      <c r="AH236" s="210" t="s">
        <v>3884</v>
      </c>
      <c r="AI236" s="210" t="b">
        <v>0</v>
      </c>
      <c r="AJ236" s="210" t="b">
        <v>0</v>
      </c>
      <c r="AK236" s="210" t="s">
        <v>3849</v>
      </c>
      <c r="AL236" s="210" t="s">
        <v>3779</v>
      </c>
      <c r="AM236" s="210" t="s">
        <v>3850</v>
      </c>
      <c r="AN236" s="210"/>
      <c r="AO236" s="210" t="s">
        <v>3838</v>
      </c>
      <c r="AP236" s="204">
        <v>41275</v>
      </c>
      <c r="AQ236" s="210"/>
      <c r="AR236" s="210" t="s">
        <v>3839</v>
      </c>
      <c r="AS236" s="210"/>
      <c r="AT236" s="210"/>
      <c r="AU236" s="210"/>
      <c r="AV236" s="210"/>
      <c r="AW236" s="210" t="s">
        <v>3786</v>
      </c>
      <c r="AX236" s="210"/>
      <c r="AY236" s="210" t="str">
        <f>IFERROR(VLOOKUP(X236,MeasureCost!$C$5:$V$420,20,FALSE),"")</f>
        <v/>
      </c>
      <c r="AZ236" s="210" t="str">
        <f>IFERROR(VLOOKUP(Y236,MeasureCost!$C$5:$V$420,20,FALSE),"")</f>
        <v/>
      </c>
      <c r="BA236" s="210"/>
      <c r="BB236" s="212" t="str">
        <f t="shared" si="9"/>
        <v/>
      </c>
      <c r="BC236" s="210"/>
      <c r="BD236" s="204" t="str">
        <f t="shared" si="10"/>
        <v/>
      </c>
      <c r="BE236" s="210" t="str">
        <f t="shared" si="11"/>
        <v/>
      </c>
      <c r="BF236" s="210" t="str">
        <f>IFERROR(VLOOKUP(BD236,LF_LmpBlst!$A$8:$V$736,6,FALSE),"")</f>
        <v/>
      </c>
      <c r="BG236" s="210" t="str">
        <f>IFERROR(VLOOKUP(BD236,LF_LmpBlst!$A$8:$V$736,7,FALSE),"")</f>
        <v/>
      </c>
      <c r="BI236" s="210" t="str">
        <f>IFERROR(VLOOKUP(BE236,LF_LmpBlst!$A$8:$V$736,6,FALSE),"")</f>
        <v/>
      </c>
      <c r="BJ236" s="210" t="str">
        <f>IFERROR(VLOOKUP(BE236,LF_LmpBlst!$A$8:$V$736,7,FALSE),"")</f>
        <v/>
      </c>
    </row>
    <row r="237" spans="1:62">
      <c r="A237" s="229">
        <v>4519</v>
      </c>
      <c r="B237" s="210" t="s">
        <v>4117</v>
      </c>
      <c r="C237" s="210" t="s">
        <v>3826</v>
      </c>
      <c r="D237" s="210" t="s">
        <v>3845</v>
      </c>
      <c r="E237" s="210" t="s">
        <v>3846</v>
      </c>
      <c r="F237" s="204">
        <v>42069</v>
      </c>
      <c r="G237" s="210" t="s">
        <v>3829</v>
      </c>
      <c r="H237" s="210" t="s">
        <v>3776</v>
      </c>
      <c r="I237" s="210" t="s">
        <v>3830</v>
      </c>
      <c r="J237" s="210" t="s">
        <v>3831</v>
      </c>
      <c r="K237" s="210"/>
      <c r="L237" s="210"/>
      <c r="M237" s="210" t="s">
        <v>129</v>
      </c>
      <c r="N237" s="210"/>
      <c r="O237" s="210" t="b">
        <v>1</v>
      </c>
      <c r="P237" s="210"/>
      <c r="Q237" s="210" t="b">
        <v>1</v>
      </c>
      <c r="R237" s="210" t="s">
        <v>3832</v>
      </c>
      <c r="S237" s="210" t="s">
        <v>109</v>
      </c>
      <c r="T237" s="210" t="s">
        <v>3771</v>
      </c>
      <c r="U237" s="210" t="s">
        <v>3833</v>
      </c>
      <c r="V237" s="210" t="s">
        <v>3778</v>
      </c>
      <c r="W237" s="210" t="s">
        <v>1091</v>
      </c>
      <c r="X237" s="210" t="str">
        <f>IFERROR(VLOOKUP(AF237,MeasureCost!$C$5:$C$420,1,FALSE),"")</f>
        <v>LFLmpBlst-T8-48in-25w+El-IS-RLO(38w)</v>
      </c>
      <c r="Y237" s="210" t="str">
        <f>IFERROR(VLOOKUP(AE237,MeasureCost!$C$5:$C$420,1,FALSE),"")</f>
        <v>LFLmpBlst-T8-48in-32w-2g+El-IS-NLO(59w)</v>
      </c>
      <c r="Z237" s="210" t="s">
        <v>3847</v>
      </c>
      <c r="AA237" s="210"/>
      <c r="AB237" s="210"/>
      <c r="AC237" s="210"/>
      <c r="AD237" s="210" t="s">
        <v>3072</v>
      </c>
      <c r="AE237" s="210" t="s">
        <v>3290</v>
      </c>
      <c r="AF237" s="210" t="s">
        <v>2808</v>
      </c>
      <c r="AG237" s="210" t="s">
        <v>3775</v>
      </c>
      <c r="AH237" s="210"/>
      <c r="AI237" s="210" t="b">
        <v>0</v>
      </c>
      <c r="AJ237" s="210" t="b">
        <v>0</v>
      </c>
      <c r="AK237" s="210" t="s">
        <v>3853</v>
      </c>
      <c r="AL237" s="210" t="s">
        <v>3841</v>
      </c>
      <c r="AM237" s="210" t="s">
        <v>3847</v>
      </c>
      <c r="AN237" s="210"/>
      <c r="AO237" s="210" t="s">
        <v>3838</v>
      </c>
      <c r="AP237" s="204">
        <v>41275</v>
      </c>
      <c r="AQ237" s="210"/>
      <c r="AR237" s="210" t="s">
        <v>3839</v>
      </c>
      <c r="AS237" s="210"/>
      <c r="AT237" s="210"/>
      <c r="AU237" s="210"/>
      <c r="AV237" s="210"/>
      <c r="AW237" s="210" t="s">
        <v>3786</v>
      </c>
      <c r="AX237" s="210"/>
      <c r="AY237" s="210">
        <f>IFERROR(VLOOKUP(X237,MeasureCost!$C$5:$V$420,20,FALSE),"")</f>
        <v>35.950000000000003</v>
      </c>
      <c r="AZ237" s="210">
        <f>IFERROR(VLOOKUP(Y237,MeasureCost!$C$5:$V$420,20,FALSE),"")</f>
        <v>29.42</v>
      </c>
      <c r="BA237" s="210"/>
      <c r="BB237" s="212">
        <f t="shared" si="9"/>
        <v>6.5300000000000011</v>
      </c>
      <c r="BC237" s="210"/>
      <c r="BD237" s="204" t="str">
        <f t="shared" si="10"/>
        <v>LFLmpBlst-T8-48in-25w+El-IS-RLO(38w)</v>
      </c>
      <c r="BE237" s="210" t="str">
        <f t="shared" si="11"/>
        <v>LFLmpBlst-T8-48in-32w-2g+El-IS-NLO(59w)</v>
      </c>
      <c r="BF237" s="210">
        <f>IFERROR(VLOOKUP(BD237,LF_LmpBlst!$A$8:$V$736,6,FALSE),"")</f>
        <v>2</v>
      </c>
      <c r="BG237" s="210">
        <f>IFERROR(VLOOKUP(BD237,LF_LmpBlst!$A$8:$V$736,7,FALSE),"")</f>
        <v>1</v>
      </c>
      <c r="BI237" s="210">
        <f>IFERROR(VLOOKUP(BE237,LF_LmpBlst!$A$8:$V$736,6,FALSE),"")</f>
        <v>2</v>
      </c>
      <c r="BJ237" s="210">
        <f>IFERROR(VLOOKUP(BE237,LF_LmpBlst!$A$8:$V$736,7,FALSE),"")</f>
        <v>1</v>
      </c>
    </row>
    <row r="238" spans="1:62">
      <c r="A238" s="229">
        <v>4553</v>
      </c>
      <c r="B238" s="210" t="s">
        <v>4118</v>
      </c>
      <c r="C238" s="210" t="s">
        <v>3826</v>
      </c>
      <c r="D238" s="210" t="s">
        <v>3845</v>
      </c>
      <c r="E238" s="210" t="s">
        <v>3846</v>
      </c>
      <c r="F238" s="204">
        <v>42069</v>
      </c>
      <c r="G238" s="210" t="s">
        <v>3829</v>
      </c>
      <c r="H238" s="210" t="s">
        <v>3776</v>
      </c>
      <c r="I238" s="210" t="s">
        <v>3830</v>
      </c>
      <c r="J238" s="210" t="s">
        <v>3831</v>
      </c>
      <c r="K238" s="210"/>
      <c r="L238" s="210"/>
      <c r="M238" s="210" t="s">
        <v>129</v>
      </c>
      <c r="N238" s="210"/>
      <c r="O238" s="210" t="b">
        <v>0</v>
      </c>
      <c r="P238" s="210"/>
      <c r="Q238" s="210" t="b">
        <v>1</v>
      </c>
      <c r="R238" s="210" t="s">
        <v>3832</v>
      </c>
      <c r="S238" s="210" t="s">
        <v>109</v>
      </c>
      <c r="T238" s="210" t="s">
        <v>3771</v>
      </c>
      <c r="U238" s="210" t="s">
        <v>3833</v>
      </c>
      <c r="V238" s="210" t="s">
        <v>3778</v>
      </c>
      <c r="W238" s="210" t="s">
        <v>1091</v>
      </c>
      <c r="X238" s="210" t="str">
        <f>IFERROR(VLOOKUP(AF238,MeasureCost!$C$5:$C$420,1,FALSE),"")</f>
        <v>LFLmpBlst-T8-48in-28w+El-IS-NLO(98w)</v>
      </c>
      <c r="Y238" s="210" t="str">
        <f>IFERROR(VLOOKUP(AE238,MeasureCost!$C$5:$C$420,1,FALSE),"")</f>
        <v>LFLmpBlst-T8-48in-32w-1g+El-IS-NLO(112w)</v>
      </c>
      <c r="Z238" s="210" t="s">
        <v>3847</v>
      </c>
      <c r="AA238" s="210"/>
      <c r="AB238" s="210"/>
      <c r="AC238" s="210"/>
      <c r="AD238" s="210" t="s">
        <v>3046</v>
      </c>
      <c r="AE238" s="210" t="s">
        <v>3046</v>
      </c>
      <c r="AF238" s="210" t="s">
        <v>2885</v>
      </c>
      <c r="AG238" s="210" t="s">
        <v>3775</v>
      </c>
      <c r="AH238" s="210" t="s">
        <v>3848</v>
      </c>
      <c r="AI238" s="210" t="b">
        <v>0</v>
      </c>
      <c r="AJ238" s="210" t="b">
        <v>0</v>
      </c>
      <c r="AK238" s="210" t="s">
        <v>3849</v>
      </c>
      <c r="AL238" s="210" t="s">
        <v>3779</v>
      </c>
      <c r="AM238" s="210" t="s">
        <v>3847</v>
      </c>
      <c r="AN238" s="210"/>
      <c r="AO238" s="210" t="s">
        <v>3838</v>
      </c>
      <c r="AP238" s="204">
        <v>41275</v>
      </c>
      <c r="AQ238" s="210"/>
      <c r="AR238" s="210" t="s">
        <v>3839</v>
      </c>
      <c r="AS238" s="210"/>
      <c r="AT238" s="210"/>
      <c r="AU238" s="210"/>
      <c r="AV238" s="210"/>
      <c r="AW238" s="210" t="s">
        <v>3786</v>
      </c>
      <c r="AX238" s="210"/>
      <c r="AY238" s="210">
        <f>IFERROR(VLOOKUP(X238,MeasureCost!$C$5:$V$420,20,FALSE),"")</f>
        <v>55.29</v>
      </c>
      <c r="AZ238" s="210">
        <f>IFERROR(VLOOKUP(Y238,MeasureCost!$C$5:$V$420,20,FALSE),"")</f>
        <v>42.99</v>
      </c>
      <c r="BA238" s="210"/>
      <c r="BB238" s="212">
        <f t="shared" si="9"/>
        <v>12.299999999999997</v>
      </c>
      <c r="BC238" s="210"/>
      <c r="BD238" s="204" t="str">
        <f t="shared" si="10"/>
        <v>LFLmpBlst-T8-48in-28w+El-IS-NLO(98w)</v>
      </c>
      <c r="BE238" s="210" t="str">
        <f t="shared" si="11"/>
        <v>LFLmpBlst-T8-48in-32w-1g+El-IS-NLO(112w)</v>
      </c>
      <c r="BF238" s="210">
        <f>IFERROR(VLOOKUP(BD238,LF_LmpBlst!$A$8:$V$736,6,FALSE),"")</f>
        <v>4</v>
      </c>
      <c r="BG238" s="210">
        <f>IFERROR(VLOOKUP(BD238,LF_LmpBlst!$A$8:$V$736,7,FALSE),"")</f>
        <v>1</v>
      </c>
      <c r="BI238" s="210">
        <f>IFERROR(VLOOKUP(BE238,LF_LmpBlst!$A$8:$V$736,6,FALSE),"")</f>
        <v>4</v>
      </c>
      <c r="BJ238" s="210">
        <f>IFERROR(VLOOKUP(BE238,LF_LmpBlst!$A$8:$V$736,7,FALSE),"")</f>
        <v>1</v>
      </c>
    </row>
    <row r="239" spans="1:62">
      <c r="A239" s="229">
        <v>4599</v>
      </c>
      <c r="B239" s="210" t="s">
        <v>4119</v>
      </c>
      <c r="C239" s="210" t="s">
        <v>3826</v>
      </c>
      <c r="D239" s="210" t="s">
        <v>3845</v>
      </c>
      <c r="E239" s="210" t="s">
        <v>3846</v>
      </c>
      <c r="F239" s="204">
        <v>42069</v>
      </c>
      <c r="G239" s="210" t="s">
        <v>3829</v>
      </c>
      <c r="H239" s="210" t="s">
        <v>3776</v>
      </c>
      <c r="I239" s="210" t="s">
        <v>3830</v>
      </c>
      <c r="J239" s="210" t="s">
        <v>3831</v>
      </c>
      <c r="K239" s="210"/>
      <c r="L239" s="210"/>
      <c r="M239" s="210" t="s">
        <v>129</v>
      </c>
      <c r="N239" s="210"/>
      <c r="O239" s="210" t="b">
        <v>0</v>
      </c>
      <c r="P239" s="210"/>
      <c r="Q239" s="210" t="b">
        <v>1</v>
      </c>
      <c r="R239" s="210" t="s">
        <v>3832</v>
      </c>
      <c r="S239" s="210" t="s">
        <v>109</v>
      </c>
      <c r="T239" s="210" t="s">
        <v>3771</v>
      </c>
      <c r="U239" s="210" t="s">
        <v>3833</v>
      </c>
      <c r="V239" s="210" t="s">
        <v>3778</v>
      </c>
      <c r="W239" s="210" t="s">
        <v>1091</v>
      </c>
      <c r="X239" s="210" t="str">
        <f>IFERROR(VLOOKUP(AF239,MeasureCost!$C$5:$C$420,1,FALSE),"")</f>
        <v>LFLmpBlst-T8-48in-30w+El-IS-NLO(51w)</v>
      </c>
      <c r="Y239" s="210" t="str">
        <f>IFERROR(VLOOKUP(AE239,MeasureCost!$C$5:$C$420,1,FALSE),"")</f>
        <v>LFLmpBlst-T8-48in-32w-3g+El-IS-NLO(83w)</v>
      </c>
      <c r="Z239" s="210" t="s">
        <v>3847</v>
      </c>
      <c r="AA239" s="210"/>
      <c r="AB239" s="210"/>
      <c r="AC239" s="210"/>
      <c r="AD239" s="210" t="s">
        <v>3494</v>
      </c>
      <c r="AE239" s="210" t="s">
        <v>3494</v>
      </c>
      <c r="AF239" s="210" t="s">
        <v>2989</v>
      </c>
      <c r="AG239" s="210" t="s">
        <v>3775</v>
      </c>
      <c r="AH239" s="210" t="s">
        <v>3848</v>
      </c>
      <c r="AI239" s="210" t="b">
        <v>0</v>
      </c>
      <c r="AJ239" s="210" t="b">
        <v>0</v>
      </c>
      <c r="AK239" s="210" t="s">
        <v>3849</v>
      </c>
      <c r="AL239" s="210" t="s">
        <v>3779</v>
      </c>
      <c r="AM239" s="210" t="s">
        <v>3847</v>
      </c>
      <c r="AN239" s="210"/>
      <c r="AO239" s="210" t="s">
        <v>3838</v>
      </c>
      <c r="AP239" s="204">
        <v>41275</v>
      </c>
      <c r="AQ239" s="210"/>
      <c r="AR239" s="210" t="s">
        <v>3839</v>
      </c>
      <c r="AS239" s="210"/>
      <c r="AT239" s="210"/>
      <c r="AU239" s="210"/>
      <c r="AV239" s="210"/>
      <c r="AW239" s="210" t="s">
        <v>3786</v>
      </c>
      <c r="AX239" s="210"/>
      <c r="AY239" s="210">
        <f>IFERROR(VLOOKUP(X239,MeasureCost!$C$5:$V$420,20,FALSE),"")</f>
        <v>32.36</v>
      </c>
      <c r="AZ239" s="210">
        <f>IFERROR(VLOOKUP(Y239,MeasureCost!$C$5:$V$420,20,FALSE),"")</f>
        <v>40.53</v>
      </c>
      <c r="BA239" s="210"/>
      <c r="BB239" s="212">
        <f t="shared" si="9"/>
        <v>-8.1700000000000017</v>
      </c>
      <c r="BC239" s="210"/>
      <c r="BD239" s="204" t="str">
        <f t="shared" si="10"/>
        <v>LFLmpBlst-T8-48in-30w+El-IS-NLO(51w)</v>
      </c>
      <c r="BE239" s="210" t="str">
        <f t="shared" si="11"/>
        <v>LFLmpBlst-T8-48in-32w-3g+El-IS-NLO(83w)</v>
      </c>
      <c r="BF239" s="210">
        <f>IFERROR(VLOOKUP(BD239,LF_LmpBlst!$A$8:$V$736,6,FALSE),"")</f>
        <v>2</v>
      </c>
      <c r="BG239" s="210">
        <f>IFERROR(VLOOKUP(BD239,LF_LmpBlst!$A$8:$V$736,7,FALSE),"")</f>
        <v>1</v>
      </c>
      <c r="BI239" s="210">
        <f>IFERROR(VLOOKUP(BE239,LF_LmpBlst!$A$8:$V$736,6,FALSE),"")</f>
        <v>3</v>
      </c>
      <c r="BJ239" s="210">
        <f>IFERROR(VLOOKUP(BE239,LF_LmpBlst!$A$8:$V$736,7,FALSE),"")</f>
        <v>1</v>
      </c>
    </row>
    <row r="240" spans="1:62">
      <c r="A240" s="229">
        <v>4497</v>
      </c>
      <c r="B240" s="210" t="s">
        <v>4120</v>
      </c>
      <c r="C240" s="210" t="s">
        <v>3826</v>
      </c>
      <c r="D240" s="210" t="s">
        <v>3845</v>
      </c>
      <c r="E240" s="210" t="s">
        <v>3846</v>
      </c>
      <c r="F240" s="204">
        <v>42069</v>
      </c>
      <c r="G240" s="210" t="s">
        <v>3829</v>
      </c>
      <c r="H240" s="210" t="s">
        <v>3776</v>
      </c>
      <c r="I240" s="210" t="s">
        <v>3830</v>
      </c>
      <c r="J240" s="210" t="s">
        <v>3831</v>
      </c>
      <c r="K240" s="210"/>
      <c r="L240" s="210"/>
      <c r="M240" s="210" t="s">
        <v>129</v>
      </c>
      <c r="N240" s="210"/>
      <c r="O240" s="210" t="b">
        <v>0</v>
      </c>
      <c r="P240" s="210"/>
      <c r="Q240" s="210" t="b">
        <v>1</v>
      </c>
      <c r="R240" s="210" t="s">
        <v>3832</v>
      </c>
      <c r="S240" s="210" t="s">
        <v>109</v>
      </c>
      <c r="T240" s="210" t="s">
        <v>3771</v>
      </c>
      <c r="U240" s="210" t="s">
        <v>3833</v>
      </c>
      <c r="V240" s="210" t="s">
        <v>3778</v>
      </c>
      <c r="W240" s="210" t="s">
        <v>1091</v>
      </c>
      <c r="X240" s="210" t="str">
        <f>IFERROR(VLOOKUP(AF240,MeasureCost!$C$5:$C$420,1,FALSE),"")</f>
        <v/>
      </c>
      <c r="Y240" s="210" t="str">
        <f>IFERROR(VLOOKUP(AE240,MeasureCost!$C$5:$C$420,1,FALSE),"")</f>
        <v/>
      </c>
      <c r="Z240" s="210" t="s">
        <v>3847</v>
      </c>
      <c r="AA240" s="210"/>
      <c r="AB240" s="210"/>
      <c r="AC240" s="210"/>
      <c r="AD240" s="210" t="s">
        <v>2173</v>
      </c>
      <c r="AE240" s="210" t="s">
        <v>2173</v>
      </c>
      <c r="AF240" s="210" t="s">
        <v>2665</v>
      </c>
      <c r="AG240" s="210" t="s">
        <v>3775</v>
      </c>
      <c r="AH240" s="210" t="s">
        <v>3864</v>
      </c>
      <c r="AI240" s="210" t="b">
        <v>0</v>
      </c>
      <c r="AJ240" s="210" t="b">
        <v>0</v>
      </c>
      <c r="AK240" s="210" t="s">
        <v>3849</v>
      </c>
      <c r="AL240" s="210" t="s">
        <v>3779</v>
      </c>
      <c r="AM240" s="210" t="s">
        <v>3850</v>
      </c>
      <c r="AN240" s="210"/>
      <c r="AO240" s="210" t="s">
        <v>3838</v>
      </c>
      <c r="AP240" s="204">
        <v>41275</v>
      </c>
      <c r="AQ240" s="210"/>
      <c r="AR240" s="210" t="s">
        <v>3839</v>
      </c>
      <c r="AS240" s="210"/>
      <c r="AT240" s="210"/>
      <c r="AU240" s="210"/>
      <c r="AV240" s="210"/>
      <c r="AW240" s="210" t="s">
        <v>3786</v>
      </c>
      <c r="AX240" s="210"/>
      <c r="AY240" s="210" t="str">
        <f>IFERROR(VLOOKUP(X240,MeasureCost!$C$5:$V$420,20,FALSE),"")</f>
        <v/>
      </c>
      <c r="AZ240" s="210" t="str">
        <f>IFERROR(VLOOKUP(Y240,MeasureCost!$C$5:$V$420,20,FALSE),"")</f>
        <v/>
      </c>
      <c r="BA240" s="210"/>
      <c r="BB240" s="212" t="str">
        <f t="shared" si="9"/>
        <v/>
      </c>
      <c r="BC240" s="210"/>
      <c r="BD240" s="204" t="str">
        <f t="shared" si="10"/>
        <v/>
      </c>
      <c r="BE240" s="210" t="str">
        <f t="shared" si="11"/>
        <v/>
      </c>
      <c r="BF240" s="210" t="str">
        <f>IFERROR(VLOOKUP(BD240,LF_LmpBlst!$A$8:$V$736,6,FALSE),"")</f>
        <v/>
      </c>
      <c r="BG240" s="210" t="str">
        <f>IFERROR(VLOOKUP(BD240,LF_LmpBlst!$A$8:$V$736,7,FALSE),"")</f>
        <v/>
      </c>
      <c r="BI240" s="210" t="str">
        <f>IFERROR(VLOOKUP(BE240,LF_LmpBlst!$A$8:$V$736,6,FALSE),"")</f>
        <v/>
      </c>
      <c r="BJ240" s="210" t="str">
        <f>IFERROR(VLOOKUP(BE240,LF_LmpBlst!$A$8:$V$736,7,FALSE),"")</f>
        <v/>
      </c>
    </row>
    <row r="241" spans="1:62">
      <c r="A241" s="229">
        <v>4506</v>
      </c>
      <c r="B241" s="210" t="s">
        <v>4121</v>
      </c>
      <c r="C241" s="210" t="s">
        <v>3826</v>
      </c>
      <c r="D241" s="210" t="s">
        <v>3845</v>
      </c>
      <c r="E241" s="210" t="s">
        <v>3846</v>
      </c>
      <c r="F241" s="204">
        <v>42069</v>
      </c>
      <c r="G241" s="210" t="s">
        <v>3829</v>
      </c>
      <c r="H241" s="210" t="s">
        <v>3776</v>
      </c>
      <c r="I241" s="210" t="s">
        <v>3830</v>
      </c>
      <c r="J241" s="210" t="s">
        <v>3831</v>
      </c>
      <c r="K241" s="210"/>
      <c r="L241" s="210"/>
      <c r="M241" s="210" t="s">
        <v>129</v>
      </c>
      <c r="N241" s="210"/>
      <c r="O241" s="210" t="b">
        <v>1</v>
      </c>
      <c r="P241" s="210"/>
      <c r="Q241" s="210" t="b">
        <v>1</v>
      </c>
      <c r="R241" s="210" t="s">
        <v>3832</v>
      </c>
      <c r="S241" s="210" t="s">
        <v>109</v>
      </c>
      <c r="T241" s="210" t="s">
        <v>3771</v>
      </c>
      <c r="U241" s="210" t="s">
        <v>3833</v>
      </c>
      <c r="V241" s="210" t="s">
        <v>3778</v>
      </c>
      <c r="W241" s="210" t="s">
        <v>1091</v>
      </c>
      <c r="X241" s="210" t="str">
        <f>IFERROR(VLOOKUP(AF241,MeasureCost!$C$5:$C$420,1,FALSE),"")</f>
        <v>LFLmpBlst-T8-48in-25w+El-IS-NLO(26w)</v>
      </c>
      <c r="Y241" s="210" t="str">
        <f>IFERROR(VLOOKUP(AE241,MeasureCost!$C$5:$C$420,1,FALSE),"")</f>
        <v>LFLmpBlst-T8-48in-32w-2g+El-IS-NLO-2(30w)</v>
      </c>
      <c r="Z241" s="210" t="s">
        <v>3847</v>
      </c>
      <c r="AA241" s="210"/>
      <c r="AB241" s="210"/>
      <c r="AC241" s="210"/>
      <c r="AD241" s="210" t="s">
        <v>3257</v>
      </c>
      <c r="AE241" s="210" t="s">
        <v>3257</v>
      </c>
      <c r="AF241" s="210" t="s">
        <v>2776</v>
      </c>
      <c r="AG241" s="210" t="s">
        <v>3775</v>
      </c>
      <c r="AH241" s="210"/>
      <c r="AI241" s="210" t="b">
        <v>0</v>
      </c>
      <c r="AJ241" s="210" t="b">
        <v>0</v>
      </c>
      <c r="AK241" s="210" t="s">
        <v>3853</v>
      </c>
      <c r="AL241" s="210" t="s">
        <v>3779</v>
      </c>
      <c r="AM241" s="210" t="s">
        <v>3847</v>
      </c>
      <c r="AN241" s="210"/>
      <c r="AO241" s="210" t="s">
        <v>3838</v>
      </c>
      <c r="AP241" s="204">
        <v>41275</v>
      </c>
      <c r="AQ241" s="210"/>
      <c r="AR241" s="210" t="s">
        <v>3839</v>
      </c>
      <c r="AS241" s="210"/>
      <c r="AT241" s="210"/>
      <c r="AU241" s="210"/>
      <c r="AV241" s="210"/>
      <c r="AW241" s="210" t="s">
        <v>3786</v>
      </c>
      <c r="AX241" s="210"/>
      <c r="AY241" s="210">
        <f>IFERROR(VLOOKUP(X241,MeasureCost!$C$5:$V$420,20,FALSE),"")</f>
        <v>23.87</v>
      </c>
      <c r="AZ241" s="210">
        <f>IFERROR(VLOOKUP(Y241,MeasureCost!$C$5:$V$420,20,FALSE),"")</f>
        <v>14.71</v>
      </c>
      <c r="BA241" s="210"/>
      <c r="BB241" s="212">
        <f t="shared" si="9"/>
        <v>9.16</v>
      </c>
      <c r="BC241" s="210"/>
      <c r="BD241" s="204" t="str">
        <f t="shared" si="10"/>
        <v>LFLmpBlst-T8-48in-25w+El-IS-NLO(26w)</v>
      </c>
      <c r="BE241" s="210" t="str">
        <f t="shared" si="11"/>
        <v>LFLmpBlst-T8-48in-32w-2g+El-IS-NLO-2(30w)</v>
      </c>
      <c r="BF241" s="210">
        <f>IFERROR(VLOOKUP(BD241,LF_LmpBlst!$A$8:$V$736,6,FALSE),"")</f>
        <v>1</v>
      </c>
      <c r="BG241" s="210">
        <f>IFERROR(VLOOKUP(BD241,LF_LmpBlst!$A$8:$V$736,7,FALSE),"")</f>
        <v>1</v>
      </c>
      <c r="BI241" s="210">
        <f>IFERROR(VLOOKUP(BE241,LF_LmpBlst!$A$8:$V$736,6,FALSE),"")</f>
        <v>1</v>
      </c>
      <c r="BJ241" s="210">
        <f>IFERROR(VLOOKUP(BE241,LF_LmpBlst!$A$8:$V$736,7,FALSE),"")</f>
        <v>0.5</v>
      </c>
    </row>
    <row r="242" spans="1:62">
      <c r="A242" s="229">
        <v>4514</v>
      </c>
      <c r="B242" s="210" t="s">
        <v>4122</v>
      </c>
      <c r="C242" s="210" t="s">
        <v>3826</v>
      </c>
      <c r="D242" s="210" t="s">
        <v>3845</v>
      </c>
      <c r="E242" s="210" t="s">
        <v>3846</v>
      </c>
      <c r="F242" s="204">
        <v>42069</v>
      </c>
      <c r="G242" s="210" t="s">
        <v>3829</v>
      </c>
      <c r="H242" s="210" t="s">
        <v>3776</v>
      </c>
      <c r="I242" s="210" t="s">
        <v>3830</v>
      </c>
      <c r="J242" s="210" t="s">
        <v>3831</v>
      </c>
      <c r="K242" s="210"/>
      <c r="L242" s="210"/>
      <c r="M242" s="210" t="s">
        <v>129</v>
      </c>
      <c r="N242" s="210"/>
      <c r="O242" s="210" t="b">
        <v>0</v>
      </c>
      <c r="P242" s="210"/>
      <c r="Q242" s="210" t="b">
        <v>1</v>
      </c>
      <c r="R242" s="210" t="s">
        <v>3832</v>
      </c>
      <c r="S242" s="210" t="s">
        <v>109</v>
      </c>
      <c r="T242" s="210" t="s">
        <v>3771</v>
      </c>
      <c r="U242" s="210" t="s">
        <v>3833</v>
      </c>
      <c r="V242" s="210" t="s">
        <v>3778</v>
      </c>
      <c r="W242" s="210" t="s">
        <v>1091</v>
      </c>
      <c r="X242" s="210" t="str">
        <f>IFERROR(VLOOKUP(AF242,MeasureCost!$C$5:$C$420,1,FALSE),"")</f>
        <v>LFLmpBlst-T8-48in-25w+El-IS-NLO(45w)</v>
      </c>
      <c r="Y242" s="210" t="str">
        <f>IFERROR(VLOOKUP(AE242,MeasureCost!$C$5:$C$420,1,FALSE),"")</f>
        <v>LFLmpBlst-T8-48in-32w-2g+El-IS-NLO(59w)</v>
      </c>
      <c r="Z242" s="210" t="s">
        <v>3847</v>
      </c>
      <c r="AA242" s="210"/>
      <c r="AB242" s="210"/>
      <c r="AC242" s="210"/>
      <c r="AD242" s="210" t="s">
        <v>3072</v>
      </c>
      <c r="AE242" s="210" t="s">
        <v>3290</v>
      </c>
      <c r="AF242" s="210" t="s">
        <v>2784</v>
      </c>
      <c r="AG242" s="210" t="s">
        <v>3775</v>
      </c>
      <c r="AH242" s="210" t="s">
        <v>3848</v>
      </c>
      <c r="AI242" s="210" t="b">
        <v>0</v>
      </c>
      <c r="AJ242" s="210" t="b">
        <v>0</v>
      </c>
      <c r="AK242" s="210" t="s">
        <v>3849</v>
      </c>
      <c r="AL242" s="210" t="s">
        <v>3841</v>
      </c>
      <c r="AM242" s="210" t="s">
        <v>3847</v>
      </c>
      <c r="AN242" s="210"/>
      <c r="AO242" s="210" t="s">
        <v>3838</v>
      </c>
      <c r="AP242" s="204">
        <v>41275</v>
      </c>
      <c r="AQ242" s="210"/>
      <c r="AR242" s="210" t="s">
        <v>3839</v>
      </c>
      <c r="AS242" s="210"/>
      <c r="AT242" s="210"/>
      <c r="AU242" s="210"/>
      <c r="AV242" s="210"/>
      <c r="AW242" s="210" t="s">
        <v>3786</v>
      </c>
      <c r="AX242" s="210"/>
      <c r="AY242" s="210">
        <f>IFERROR(VLOOKUP(X242,MeasureCost!$C$5:$V$420,20,FALSE),"")</f>
        <v>35.950000000000003</v>
      </c>
      <c r="AZ242" s="210">
        <f>IFERROR(VLOOKUP(Y242,MeasureCost!$C$5:$V$420,20,FALSE),"")</f>
        <v>29.42</v>
      </c>
      <c r="BA242" s="210"/>
      <c r="BB242" s="212">
        <f t="shared" si="9"/>
        <v>6.5300000000000011</v>
      </c>
      <c r="BC242" s="210"/>
      <c r="BD242" s="204" t="str">
        <f t="shared" si="10"/>
        <v>LFLmpBlst-T8-48in-25w+El-IS-NLO(45w)</v>
      </c>
      <c r="BE242" s="210" t="str">
        <f t="shared" si="11"/>
        <v>LFLmpBlst-T8-48in-32w-2g+El-IS-NLO(59w)</v>
      </c>
      <c r="BF242" s="210">
        <f>IFERROR(VLOOKUP(BD242,LF_LmpBlst!$A$8:$V$736,6,FALSE),"")</f>
        <v>2</v>
      </c>
      <c r="BG242" s="210">
        <f>IFERROR(VLOOKUP(BD242,LF_LmpBlst!$A$8:$V$736,7,FALSE),"")</f>
        <v>1</v>
      </c>
      <c r="BI242" s="210">
        <f>IFERROR(VLOOKUP(BE242,LF_LmpBlst!$A$8:$V$736,6,FALSE),"")</f>
        <v>2</v>
      </c>
      <c r="BJ242" s="210">
        <f>IFERROR(VLOOKUP(BE242,LF_LmpBlst!$A$8:$V$736,7,FALSE),"")</f>
        <v>1</v>
      </c>
    </row>
    <row r="243" spans="1:62">
      <c r="A243" s="229">
        <v>4515</v>
      </c>
      <c r="B243" s="210" t="s">
        <v>4123</v>
      </c>
      <c r="C243" s="210" t="s">
        <v>3826</v>
      </c>
      <c r="D243" s="210" t="s">
        <v>3845</v>
      </c>
      <c r="E243" s="210" t="s">
        <v>3846</v>
      </c>
      <c r="F243" s="204">
        <v>42069</v>
      </c>
      <c r="G243" s="210" t="s">
        <v>3829</v>
      </c>
      <c r="H243" s="210" t="s">
        <v>3776</v>
      </c>
      <c r="I243" s="210" t="s">
        <v>3830</v>
      </c>
      <c r="J243" s="210" t="s">
        <v>3831</v>
      </c>
      <c r="K243" s="210"/>
      <c r="L243" s="210"/>
      <c r="M243" s="210" t="s">
        <v>129</v>
      </c>
      <c r="N243" s="210"/>
      <c r="O243" s="210" t="b">
        <v>0</v>
      </c>
      <c r="P243" s="210"/>
      <c r="Q243" s="210" t="b">
        <v>1</v>
      </c>
      <c r="R243" s="210" t="s">
        <v>3832</v>
      </c>
      <c r="S243" s="210" t="s">
        <v>109</v>
      </c>
      <c r="T243" s="210" t="s">
        <v>3771</v>
      </c>
      <c r="U243" s="210" t="s">
        <v>3833</v>
      </c>
      <c r="V243" s="210" t="s">
        <v>3778</v>
      </c>
      <c r="W243" s="210" t="s">
        <v>1091</v>
      </c>
      <c r="X243" s="210" t="str">
        <f>IFERROR(VLOOKUP(AF243,MeasureCost!$C$5:$C$420,1,FALSE),"")</f>
        <v>LFLmpBlst-T8-48in-25w+El-IS-NLO(68w)</v>
      </c>
      <c r="Y243" s="210" t="str">
        <f>IFERROR(VLOOKUP(AE243,MeasureCost!$C$5:$C$420,1,FALSE),"")</f>
        <v>LFLmpBlst-T8-48in-32w-2g+El-IS-NLO(89w)</v>
      </c>
      <c r="Z243" s="210" t="s">
        <v>3847</v>
      </c>
      <c r="AA243" s="210"/>
      <c r="AB243" s="210"/>
      <c r="AC243" s="210"/>
      <c r="AD243" s="210" t="s">
        <v>3292</v>
      </c>
      <c r="AE243" s="210" t="s">
        <v>3292</v>
      </c>
      <c r="AF243" s="210" t="s">
        <v>2788</v>
      </c>
      <c r="AG243" s="210" t="s">
        <v>3775</v>
      </c>
      <c r="AH243" s="210" t="s">
        <v>3955</v>
      </c>
      <c r="AI243" s="210" t="b">
        <v>0</v>
      </c>
      <c r="AJ243" s="210" t="b">
        <v>0</v>
      </c>
      <c r="AK243" s="210" t="s">
        <v>3849</v>
      </c>
      <c r="AL243" s="210" t="s">
        <v>3779</v>
      </c>
      <c r="AM243" s="210" t="s">
        <v>3847</v>
      </c>
      <c r="AN243" s="210"/>
      <c r="AO243" s="210" t="s">
        <v>3838</v>
      </c>
      <c r="AP243" s="204">
        <v>41275</v>
      </c>
      <c r="AQ243" s="210"/>
      <c r="AR243" s="210" t="s">
        <v>3839</v>
      </c>
      <c r="AS243" s="210"/>
      <c r="AT243" s="210"/>
      <c r="AU243" s="210"/>
      <c r="AV243" s="210"/>
      <c r="AW243" s="210" t="s">
        <v>3786</v>
      </c>
      <c r="AX243" s="210"/>
      <c r="AY243" s="210">
        <f>IFERROR(VLOOKUP(X243,MeasureCost!$C$5:$V$420,20,FALSE),"")</f>
        <v>48.04</v>
      </c>
      <c r="AZ243" s="210">
        <f>IFERROR(VLOOKUP(Y243,MeasureCost!$C$5:$V$420,20,FALSE),"")</f>
        <v>38.25</v>
      </c>
      <c r="BA243" s="210"/>
      <c r="BB243" s="212">
        <f t="shared" si="9"/>
        <v>9.7899999999999991</v>
      </c>
      <c r="BC243" s="210"/>
      <c r="BD243" s="204" t="str">
        <f t="shared" si="10"/>
        <v>LFLmpBlst-T8-48in-25w+El-IS-NLO(68w)</v>
      </c>
      <c r="BE243" s="210" t="str">
        <f t="shared" si="11"/>
        <v>LFLmpBlst-T8-48in-32w-2g+El-IS-NLO(89w)</v>
      </c>
      <c r="BF243" s="210">
        <f>IFERROR(VLOOKUP(BD243,LF_LmpBlst!$A$8:$V$736,6,FALSE),"")</f>
        <v>3</v>
      </c>
      <c r="BG243" s="210">
        <f>IFERROR(VLOOKUP(BD243,LF_LmpBlst!$A$8:$V$736,7,FALSE),"")</f>
        <v>1</v>
      </c>
      <c r="BI243" s="210">
        <f>IFERROR(VLOOKUP(BE243,LF_LmpBlst!$A$8:$V$736,6,FALSE),"")</f>
        <v>3</v>
      </c>
      <c r="BJ243" s="210">
        <f>IFERROR(VLOOKUP(BE243,LF_LmpBlst!$A$8:$V$736,7,FALSE),"")</f>
        <v>1</v>
      </c>
    </row>
    <row r="244" spans="1:62">
      <c r="A244" s="229">
        <v>4638</v>
      </c>
      <c r="B244" s="210" t="s">
        <v>4124</v>
      </c>
      <c r="C244" s="210" t="s">
        <v>3826</v>
      </c>
      <c r="D244" s="210" t="s">
        <v>3845</v>
      </c>
      <c r="E244" s="210" t="s">
        <v>3846</v>
      </c>
      <c r="F244" s="204">
        <v>42069</v>
      </c>
      <c r="G244" s="210" t="s">
        <v>3829</v>
      </c>
      <c r="H244" s="210" t="s">
        <v>3776</v>
      </c>
      <c r="I244" s="210" t="s">
        <v>3830</v>
      </c>
      <c r="J244" s="210" t="s">
        <v>3831</v>
      </c>
      <c r="K244" s="210"/>
      <c r="L244" s="210"/>
      <c r="M244" s="210" t="s">
        <v>129</v>
      </c>
      <c r="N244" s="210"/>
      <c r="O244" s="210" t="b">
        <v>0</v>
      </c>
      <c r="P244" s="210"/>
      <c r="Q244" s="210" t="b">
        <v>1</v>
      </c>
      <c r="R244" s="210" t="s">
        <v>3832</v>
      </c>
      <c r="S244" s="210" t="s">
        <v>109</v>
      </c>
      <c r="T244" s="210" t="s">
        <v>3771</v>
      </c>
      <c r="U244" s="210" t="s">
        <v>3833</v>
      </c>
      <c r="V244" s="210" t="s">
        <v>3778</v>
      </c>
      <c r="W244" s="210" t="s">
        <v>1091</v>
      </c>
      <c r="X244" s="210" t="str">
        <f>IFERROR(VLOOKUP(AF244,MeasureCost!$C$5:$C$420,1,FALSE),"")</f>
        <v>LFLmpBlst-T8-48in-32w-3g+El-IS-NLO(54w)</v>
      </c>
      <c r="Y244" s="210" t="str">
        <f>IFERROR(VLOOKUP(AE244,MeasureCost!$C$5:$C$420,1,FALSE),"")</f>
        <v/>
      </c>
      <c r="Z244" s="210" t="s">
        <v>3847</v>
      </c>
      <c r="AA244" s="210"/>
      <c r="AB244" s="210"/>
      <c r="AC244" s="210"/>
      <c r="AD244" s="210" t="s">
        <v>2028</v>
      </c>
      <c r="AE244" s="210" t="s">
        <v>3147</v>
      </c>
      <c r="AF244" s="210" t="s">
        <v>3487</v>
      </c>
      <c r="AG244" s="210" t="s">
        <v>3775</v>
      </c>
      <c r="AH244" s="210" t="s">
        <v>3848</v>
      </c>
      <c r="AI244" s="210" t="b">
        <v>0</v>
      </c>
      <c r="AJ244" s="210" t="b">
        <v>0</v>
      </c>
      <c r="AK244" s="210" t="s">
        <v>3849</v>
      </c>
      <c r="AL244" s="210" t="s">
        <v>3841</v>
      </c>
      <c r="AM244" s="210" t="s">
        <v>3850</v>
      </c>
      <c r="AN244" s="210" t="s">
        <v>4125</v>
      </c>
      <c r="AO244" s="210" t="s">
        <v>3838</v>
      </c>
      <c r="AP244" s="204">
        <v>41275</v>
      </c>
      <c r="AQ244" s="210"/>
      <c r="AR244" s="210" t="s">
        <v>3839</v>
      </c>
      <c r="AS244" s="210"/>
      <c r="AT244" s="210"/>
      <c r="AU244" s="210"/>
      <c r="AV244" s="210"/>
      <c r="AW244" s="210" t="s">
        <v>3786</v>
      </c>
      <c r="AX244" s="210"/>
      <c r="AY244" s="210">
        <f>IFERROR(VLOOKUP(X244,MeasureCost!$C$5:$V$420,20,FALSE),"")</f>
        <v>30.94</v>
      </c>
      <c r="AZ244" s="210" t="str">
        <f>IFERROR(VLOOKUP(Y244,MeasureCost!$C$5:$V$420,20,FALSE),"")</f>
        <v/>
      </c>
      <c r="BA244" s="210"/>
      <c r="BB244" s="212" t="str">
        <f t="shared" si="9"/>
        <v/>
      </c>
      <c r="BC244" s="210"/>
      <c r="BD244" s="204" t="str">
        <f t="shared" si="10"/>
        <v/>
      </c>
      <c r="BE244" s="210" t="str">
        <f t="shared" si="11"/>
        <v/>
      </c>
      <c r="BF244" s="210" t="str">
        <f>IFERROR(VLOOKUP(BD244,LF_LmpBlst!$A$8:$V$736,6,FALSE),"")</f>
        <v/>
      </c>
      <c r="BG244" s="210" t="str">
        <f>IFERROR(VLOOKUP(BD244,LF_LmpBlst!$A$8:$V$736,7,FALSE),"")</f>
        <v/>
      </c>
      <c r="BI244" s="210" t="str">
        <f>IFERROR(VLOOKUP(BE244,LF_LmpBlst!$A$8:$V$736,6,FALSE),"")</f>
        <v/>
      </c>
      <c r="BJ244" s="210" t="str">
        <f>IFERROR(VLOOKUP(BE244,LF_LmpBlst!$A$8:$V$736,7,FALSE),"")</f>
        <v/>
      </c>
    </row>
    <row r="245" spans="1:62">
      <c r="A245" s="229">
        <v>4680</v>
      </c>
      <c r="B245" s="210" t="s">
        <v>4126</v>
      </c>
      <c r="C245" s="210" t="s">
        <v>3826</v>
      </c>
      <c r="D245" s="210" t="s">
        <v>3845</v>
      </c>
      <c r="E245" s="210" t="s">
        <v>3846</v>
      </c>
      <c r="F245" s="204">
        <v>42069</v>
      </c>
      <c r="G245" s="210" t="s">
        <v>3829</v>
      </c>
      <c r="H245" s="210" t="s">
        <v>3776</v>
      </c>
      <c r="I245" s="210" t="s">
        <v>3830</v>
      </c>
      <c r="J245" s="210" t="s">
        <v>3831</v>
      </c>
      <c r="K245" s="210"/>
      <c r="L245" s="210"/>
      <c r="M245" s="210" t="s">
        <v>129</v>
      </c>
      <c r="N245" s="210"/>
      <c r="O245" s="210" t="b">
        <v>1</v>
      </c>
      <c r="P245" s="210"/>
      <c r="Q245" s="210" t="b">
        <v>1</v>
      </c>
      <c r="R245" s="210" t="s">
        <v>3832</v>
      </c>
      <c r="S245" s="210" t="s">
        <v>109</v>
      </c>
      <c r="T245" s="210" t="s">
        <v>3771</v>
      </c>
      <c r="U245" s="210" t="s">
        <v>3833</v>
      </c>
      <c r="V245" s="210" t="s">
        <v>3778</v>
      </c>
      <c r="W245" s="210" t="s">
        <v>1091</v>
      </c>
      <c r="X245" s="210" t="str">
        <f>IFERROR(VLOOKUP(AF245,MeasureCost!$C$5:$C$420,1,FALSE),"")</f>
        <v>LFLmpBlst-T8-96in-59w+El-IS-RLO(57w)</v>
      </c>
      <c r="Y245" s="210" t="str">
        <f>IFERROR(VLOOKUP(AE245,MeasureCost!$C$5:$C$420,1,FALSE),"")</f>
        <v>LFLmpBlst-T8-96in-59w+El-IS-RLO(57w)</v>
      </c>
      <c r="Z245" s="210" t="s">
        <v>3847</v>
      </c>
      <c r="AA245" s="210"/>
      <c r="AB245" s="210"/>
      <c r="AC245" s="210"/>
      <c r="AD245" s="210" t="s">
        <v>2230</v>
      </c>
      <c r="AE245" s="210" t="s">
        <v>3699</v>
      </c>
      <c r="AF245" s="210" t="s">
        <v>3699</v>
      </c>
      <c r="AG245" s="210" t="s">
        <v>3775</v>
      </c>
      <c r="AH245" s="210"/>
      <c r="AI245" s="210" t="b">
        <v>0</v>
      </c>
      <c r="AJ245" s="210" t="b">
        <v>0</v>
      </c>
      <c r="AK245" s="210" t="s">
        <v>3853</v>
      </c>
      <c r="AL245" s="210" t="s">
        <v>3857</v>
      </c>
      <c r="AM245" s="210" t="s">
        <v>3850</v>
      </c>
      <c r="AN245" s="210"/>
      <c r="AO245" s="210" t="s">
        <v>3838</v>
      </c>
      <c r="AP245" s="204">
        <v>41275</v>
      </c>
      <c r="AQ245" s="210"/>
      <c r="AR245" s="210" t="s">
        <v>3839</v>
      </c>
      <c r="AS245" s="210"/>
      <c r="AT245" s="210"/>
      <c r="AU245" s="210"/>
      <c r="AV245" s="210"/>
      <c r="AW245" s="210" t="s">
        <v>3786</v>
      </c>
      <c r="AX245" s="210"/>
      <c r="AY245" s="210">
        <f>IFERROR(VLOOKUP(X245,MeasureCost!$C$5:$V$420,20,FALSE),"")</f>
        <v>30.97</v>
      </c>
      <c r="AZ245" s="210">
        <f>IFERROR(VLOOKUP(Y245,MeasureCost!$C$5:$V$420,20,FALSE),"")</f>
        <v>30.97</v>
      </c>
      <c r="BA245" s="210"/>
      <c r="BB245" s="212">
        <f t="shared" si="9"/>
        <v>0</v>
      </c>
      <c r="BC245" s="210"/>
      <c r="BD245" s="204" t="str">
        <f t="shared" si="10"/>
        <v>LFLmpBlst-T8-96in-59w+El-IS-RLO(57w)</v>
      </c>
      <c r="BE245" s="210" t="str">
        <f t="shared" si="11"/>
        <v>LFLmpBlst-T8-96in-59w+El-IS-RLO(57w)</v>
      </c>
      <c r="BF245" s="210">
        <f>IFERROR(VLOOKUP(BD245,LF_LmpBlst!$A$8:$V$736,6,FALSE),"")</f>
        <v>1</v>
      </c>
      <c r="BG245" s="210">
        <f>IFERROR(VLOOKUP(BD245,LF_LmpBlst!$A$8:$V$736,7,FALSE),"")</f>
        <v>1</v>
      </c>
      <c r="BI245" s="210">
        <f>IFERROR(VLOOKUP(BE245,LF_LmpBlst!$A$8:$V$736,6,FALSE),"")</f>
        <v>1</v>
      </c>
      <c r="BJ245" s="210">
        <f>IFERROR(VLOOKUP(BE245,LF_LmpBlst!$A$8:$V$736,7,FALSE),"")</f>
        <v>1</v>
      </c>
    </row>
    <row r="246" spans="1:62">
      <c r="A246" s="229">
        <v>4682</v>
      </c>
      <c r="B246" s="210" t="s">
        <v>4127</v>
      </c>
      <c r="C246" s="210" t="s">
        <v>3826</v>
      </c>
      <c r="D246" s="210" t="s">
        <v>3845</v>
      </c>
      <c r="E246" s="210" t="s">
        <v>3846</v>
      </c>
      <c r="F246" s="204">
        <v>42069</v>
      </c>
      <c r="G246" s="210" t="s">
        <v>3829</v>
      </c>
      <c r="H246" s="210" t="s">
        <v>3776</v>
      </c>
      <c r="I246" s="210" t="s">
        <v>3830</v>
      </c>
      <c r="J246" s="210" t="s">
        <v>3831</v>
      </c>
      <c r="K246" s="210"/>
      <c r="L246" s="210"/>
      <c r="M246" s="210" t="s">
        <v>129</v>
      </c>
      <c r="N246" s="210"/>
      <c r="O246" s="210" t="b">
        <v>0</v>
      </c>
      <c r="P246" s="210"/>
      <c r="Q246" s="210" t="b">
        <v>1</v>
      </c>
      <c r="R246" s="210" t="s">
        <v>3832</v>
      </c>
      <c r="S246" s="210" t="s">
        <v>109</v>
      </c>
      <c r="T246" s="210" t="s">
        <v>3771</v>
      </c>
      <c r="U246" s="210" t="s">
        <v>3833</v>
      </c>
      <c r="V246" s="210" t="s">
        <v>3778</v>
      </c>
      <c r="W246" s="210" t="s">
        <v>1091</v>
      </c>
      <c r="X246" s="210" t="str">
        <f>IFERROR(VLOOKUP(AF246,MeasureCost!$C$5:$C$420,1,FALSE),"")</f>
        <v>LFLmpBlst-T8-96in-59w+El-IS-RLO(98w)</v>
      </c>
      <c r="Y246" s="210" t="str">
        <f>IFERROR(VLOOKUP(AE246,MeasureCost!$C$5:$C$420,1,FALSE),"")</f>
        <v>LFLmpBlst-T8-96in-59w+El-IS-NLO(109w)</v>
      </c>
      <c r="Z246" s="210" t="s">
        <v>3847</v>
      </c>
      <c r="AA246" s="210"/>
      <c r="AB246" s="210"/>
      <c r="AC246" s="210"/>
      <c r="AD246" s="210" t="s">
        <v>2290</v>
      </c>
      <c r="AE246" s="210" t="s">
        <v>3676</v>
      </c>
      <c r="AF246" s="210" t="s">
        <v>3704</v>
      </c>
      <c r="AG246" s="210" t="s">
        <v>3775</v>
      </c>
      <c r="AH246" s="210" t="s">
        <v>3848</v>
      </c>
      <c r="AI246" s="210" t="b">
        <v>0</v>
      </c>
      <c r="AJ246" s="210" t="b">
        <v>0</v>
      </c>
      <c r="AK246" s="210" t="s">
        <v>3849</v>
      </c>
      <c r="AL246" s="210" t="s">
        <v>3841</v>
      </c>
      <c r="AM246" s="210" t="s">
        <v>3850</v>
      </c>
      <c r="AN246" s="210"/>
      <c r="AO246" s="210" t="s">
        <v>3838</v>
      </c>
      <c r="AP246" s="204">
        <v>41275</v>
      </c>
      <c r="AQ246" s="210"/>
      <c r="AR246" s="210" t="s">
        <v>3839</v>
      </c>
      <c r="AS246" s="210"/>
      <c r="AT246" s="210"/>
      <c r="AU246" s="210"/>
      <c r="AV246" s="210"/>
      <c r="AW246" s="210" t="s">
        <v>3786</v>
      </c>
      <c r="AX246" s="210"/>
      <c r="AY246" s="210">
        <f>IFERROR(VLOOKUP(X246,MeasureCost!$C$5:$V$420,20,FALSE),"")</f>
        <v>50.16</v>
      </c>
      <c r="AZ246" s="210">
        <f>IFERROR(VLOOKUP(Y246,MeasureCost!$C$5:$V$420,20,FALSE),"")</f>
        <v>50.16</v>
      </c>
      <c r="BA246" s="210"/>
      <c r="BB246" s="212">
        <f t="shared" si="9"/>
        <v>0</v>
      </c>
      <c r="BC246" s="210"/>
      <c r="BD246" s="204" t="str">
        <f t="shared" si="10"/>
        <v>LFLmpBlst-T8-96in-59w+El-IS-RLO(98w)</v>
      </c>
      <c r="BE246" s="210" t="str">
        <f t="shared" si="11"/>
        <v>LFLmpBlst-T8-96in-59w+El-IS-NLO(109w)</v>
      </c>
      <c r="BF246" s="210">
        <f>IFERROR(VLOOKUP(BD246,LF_LmpBlst!$A$8:$V$736,6,FALSE),"")</f>
        <v>2</v>
      </c>
      <c r="BG246" s="210">
        <f>IFERROR(VLOOKUP(BD246,LF_LmpBlst!$A$8:$V$736,7,FALSE),"")</f>
        <v>1</v>
      </c>
      <c r="BI246" s="210">
        <f>IFERROR(VLOOKUP(BE246,LF_LmpBlst!$A$8:$V$736,6,FALSE),"")</f>
        <v>2</v>
      </c>
      <c r="BJ246" s="210">
        <f>IFERROR(VLOOKUP(BE246,LF_LmpBlst!$A$8:$V$736,7,FALSE),"")</f>
        <v>1</v>
      </c>
    </row>
    <row r="247" spans="1:62">
      <c r="A247" s="229">
        <v>4687</v>
      </c>
      <c r="B247" s="210" t="s">
        <v>4128</v>
      </c>
      <c r="C247" s="210" t="s">
        <v>3826</v>
      </c>
      <c r="D247" s="210" t="s">
        <v>3845</v>
      </c>
      <c r="E247" s="210" t="s">
        <v>3846</v>
      </c>
      <c r="F247" s="204">
        <v>42069</v>
      </c>
      <c r="G247" s="210" t="s">
        <v>3829</v>
      </c>
      <c r="H247" s="210" t="s">
        <v>3776</v>
      </c>
      <c r="I247" s="210" t="s">
        <v>3830</v>
      </c>
      <c r="J247" s="210" t="s">
        <v>3831</v>
      </c>
      <c r="K247" s="210"/>
      <c r="L247" s="210"/>
      <c r="M247" s="210" t="s">
        <v>129</v>
      </c>
      <c r="N247" s="210"/>
      <c r="O247" s="210" t="b">
        <v>0</v>
      </c>
      <c r="P247" s="210"/>
      <c r="Q247" s="210" t="b">
        <v>1</v>
      </c>
      <c r="R247" s="210" t="s">
        <v>3832</v>
      </c>
      <c r="S247" s="210" t="s">
        <v>109</v>
      </c>
      <c r="T247" s="210" t="s">
        <v>3771</v>
      </c>
      <c r="U247" s="210" t="s">
        <v>3833</v>
      </c>
      <c r="V247" s="210" t="s">
        <v>3778</v>
      </c>
      <c r="W247" s="210" t="s">
        <v>1091</v>
      </c>
      <c r="X247" s="210" t="str">
        <f>IFERROR(VLOOKUP(AF247,MeasureCost!$C$5:$C$420,1,FALSE),"")</f>
        <v/>
      </c>
      <c r="Y247" s="210" t="str">
        <f>IFERROR(VLOOKUP(AE247,MeasureCost!$C$5:$C$420,1,FALSE),"")</f>
        <v/>
      </c>
      <c r="Z247" s="210" t="s">
        <v>3847</v>
      </c>
      <c r="AA247" s="210"/>
      <c r="AB247" s="210"/>
      <c r="AC247" s="210"/>
      <c r="AD247" s="210" t="s">
        <v>3719</v>
      </c>
      <c r="AE247" s="210" t="s">
        <v>3723</v>
      </c>
      <c r="AF247" s="210" t="s">
        <v>3723</v>
      </c>
      <c r="AG247" s="210" t="s">
        <v>3775</v>
      </c>
      <c r="AH247" s="210" t="s">
        <v>3848</v>
      </c>
      <c r="AI247" s="210" t="b">
        <v>0</v>
      </c>
      <c r="AJ247" s="210" t="b">
        <v>0</v>
      </c>
      <c r="AK247" s="210" t="s">
        <v>3849</v>
      </c>
      <c r="AL247" s="210" t="s">
        <v>3857</v>
      </c>
      <c r="AM247" s="210" t="s">
        <v>3850</v>
      </c>
      <c r="AN247" s="210" t="s">
        <v>4092</v>
      </c>
      <c r="AO247" s="210" t="s">
        <v>3838</v>
      </c>
      <c r="AP247" s="204">
        <v>41275</v>
      </c>
      <c r="AQ247" s="210"/>
      <c r="AR247" s="210" t="s">
        <v>3839</v>
      </c>
      <c r="AS247" s="210"/>
      <c r="AT247" s="210"/>
      <c r="AU247" s="210"/>
      <c r="AV247" s="210"/>
      <c r="AW247" s="210" t="s">
        <v>3786</v>
      </c>
      <c r="AX247" s="210"/>
      <c r="AY247" s="210" t="str">
        <f>IFERROR(VLOOKUP(X247,MeasureCost!$C$5:$V$420,20,FALSE),"")</f>
        <v/>
      </c>
      <c r="AZ247" s="210" t="str">
        <f>IFERROR(VLOOKUP(Y247,MeasureCost!$C$5:$V$420,20,FALSE),"")</f>
        <v/>
      </c>
      <c r="BA247" s="210"/>
      <c r="BB247" s="212" t="str">
        <f t="shared" si="9"/>
        <v/>
      </c>
      <c r="BC247" s="210"/>
      <c r="BD247" s="204" t="str">
        <f t="shared" si="10"/>
        <v/>
      </c>
      <c r="BE247" s="210" t="str">
        <f t="shared" si="11"/>
        <v/>
      </c>
      <c r="BF247" s="210" t="str">
        <f>IFERROR(VLOOKUP(BD247,LF_LmpBlst!$A$8:$V$736,6,FALSE),"")</f>
        <v/>
      </c>
      <c r="BG247" s="210" t="str">
        <f>IFERROR(VLOOKUP(BD247,LF_LmpBlst!$A$8:$V$736,7,FALSE),"")</f>
        <v/>
      </c>
      <c r="BI247" s="210" t="str">
        <f>IFERROR(VLOOKUP(BE247,LF_LmpBlst!$A$8:$V$736,6,FALSE),"")</f>
        <v/>
      </c>
      <c r="BJ247" s="210" t="str">
        <f>IFERROR(VLOOKUP(BE247,LF_LmpBlst!$A$8:$V$736,7,FALSE),"")</f>
        <v/>
      </c>
    </row>
    <row r="248" spans="1:62">
      <c r="A248" s="229">
        <v>5174</v>
      </c>
      <c r="B248" s="210" t="s">
        <v>4129</v>
      </c>
      <c r="C248" s="210" t="s">
        <v>4130</v>
      </c>
      <c r="D248" s="210" t="s">
        <v>3845</v>
      </c>
      <c r="E248" s="210" t="s">
        <v>3846</v>
      </c>
      <c r="F248" s="204">
        <v>41789</v>
      </c>
      <c r="G248" s="210" t="s">
        <v>4131</v>
      </c>
      <c r="H248" s="210" t="s">
        <v>3878</v>
      </c>
      <c r="I248" s="210" t="s">
        <v>3830</v>
      </c>
      <c r="J248" s="210" t="s">
        <v>3831</v>
      </c>
      <c r="K248" s="210"/>
      <c r="L248" s="210"/>
      <c r="M248" s="210" t="s">
        <v>129</v>
      </c>
      <c r="N248" s="210"/>
      <c r="O248" s="210" t="b">
        <v>1</v>
      </c>
      <c r="P248" s="210"/>
      <c r="Q248" s="210" t="b">
        <v>1</v>
      </c>
      <c r="R248" s="210" t="s">
        <v>3770</v>
      </c>
      <c r="S248" s="210" t="s">
        <v>109</v>
      </c>
      <c r="T248" s="210" t="s">
        <v>3771</v>
      </c>
      <c r="U248" s="210" t="s">
        <v>4132</v>
      </c>
      <c r="V248" s="210" t="s">
        <v>3778</v>
      </c>
      <c r="W248" s="210" t="s">
        <v>1091</v>
      </c>
      <c r="X248" s="210" t="str">
        <f>IFERROR(VLOOKUP(AF248,MeasureCost!$C$5:$C$420,1,FALSE),"")</f>
        <v>LFLmpBlst-T8-48in-32w-3g+El-PS-RLO(90w)</v>
      </c>
      <c r="Y248" s="210" t="str">
        <f>IFERROR(VLOOKUP(AE248,MeasureCost!$C$5:$C$420,1,FALSE),"")</f>
        <v>LFLmpBlst-T8-48in-32w-2g+El-IS-NLO(112w)</v>
      </c>
      <c r="Z248" s="210" t="s">
        <v>4133</v>
      </c>
      <c r="AA248" s="210"/>
      <c r="AB248" s="210"/>
      <c r="AC248" s="210"/>
      <c r="AD248" s="210" t="s">
        <v>3264</v>
      </c>
      <c r="AE248" s="210" t="s">
        <v>3264</v>
      </c>
      <c r="AF248" s="210" t="s">
        <v>3618</v>
      </c>
      <c r="AG248" s="210" t="s">
        <v>3919</v>
      </c>
      <c r="AH248" s="210" t="s">
        <v>3848</v>
      </c>
      <c r="AI248" s="210" t="b">
        <v>0</v>
      </c>
      <c r="AJ248" s="210" t="b">
        <v>0</v>
      </c>
      <c r="AK248" s="210" t="s">
        <v>3849</v>
      </c>
      <c r="AL248" s="210" t="s">
        <v>3779</v>
      </c>
      <c r="AM248" s="210" t="s">
        <v>4133</v>
      </c>
      <c r="AN248" s="210"/>
      <c r="AO248" s="210" t="s">
        <v>3845</v>
      </c>
      <c r="AP248" s="204">
        <v>41275</v>
      </c>
      <c r="AQ248" s="210"/>
      <c r="AR248" s="210" t="s">
        <v>3776</v>
      </c>
      <c r="AS248" s="210"/>
      <c r="AT248" s="210"/>
      <c r="AU248" s="210"/>
      <c r="AV248" s="210"/>
      <c r="AW248" s="210" t="s">
        <v>3786</v>
      </c>
      <c r="AX248" s="210"/>
      <c r="AY248" s="210">
        <f>IFERROR(VLOOKUP(X248,MeasureCost!$C$5:$V$420,20,FALSE),"")</f>
        <v>67.3</v>
      </c>
      <c r="AZ248" s="210">
        <f>IFERROR(VLOOKUP(Y248,MeasureCost!$C$5:$V$420,20,FALSE),"")</f>
        <v>47.07</v>
      </c>
      <c r="BA248" s="210"/>
      <c r="BB248" s="212">
        <f t="shared" si="9"/>
        <v>20.229999999999997</v>
      </c>
      <c r="BC248" s="210"/>
      <c r="BD248" s="204" t="str">
        <f t="shared" si="10"/>
        <v>LFLmpBlst-T8-48in-32w-3g+El-PS-RLO(90w)</v>
      </c>
      <c r="BE248" s="210" t="str">
        <f t="shared" si="11"/>
        <v>LFLmpBlst-T8-48in-32w-2g+El-IS-NLO(112w)</v>
      </c>
      <c r="BF248" s="210">
        <f>IFERROR(VLOOKUP(BD248,LF_LmpBlst!$A$8:$V$736,6,FALSE),"")</f>
        <v>4</v>
      </c>
      <c r="BG248" s="210">
        <f>IFERROR(VLOOKUP(BD248,LF_LmpBlst!$A$8:$V$736,7,FALSE),"")</f>
        <v>1</v>
      </c>
      <c r="BI248" s="210">
        <f>IFERROR(VLOOKUP(BE248,LF_LmpBlst!$A$8:$V$736,6,FALSE),"")</f>
        <v>4</v>
      </c>
      <c r="BJ248" s="210">
        <f>IFERROR(VLOOKUP(BE248,LF_LmpBlst!$A$8:$V$736,7,FALSE),"")</f>
        <v>1</v>
      </c>
    </row>
    <row r="249" spans="1:62">
      <c r="A249" s="229">
        <v>2197</v>
      </c>
      <c r="B249" s="210" t="s">
        <v>3971</v>
      </c>
      <c r="C249" s="210" t="s">
        <v>3826</v>
      </c>
      <c r="D249" s="210" t="s">
        <v>3827</v>
      </c>
      <c r="E249" s="210" t="s">
        <v>3828</v>
      </c>
      <c r="F249" s="204">
        <v>41782</v>
      </c>
      <c r="G249" s="210" t="s">
        <v>3829</v>
      </c>
      <c r="H249" s="210" t="s">
        <v>3776</v>
      </c>
      <c r="I249" s="210" t="s">
        <v>3830</v>
      </c>
      <c r="J249" s="210" t="s">
        <v>3831</v>
      </c>
      <c r="K249" s="210"/>
      <c r="L249" s="210"/>
      <c r="M249" s="210" t="s">
        <v>129</v>
      </c>
      <c r="N249" s="210"/>
      <c r="O249" s="210" t="b">
        <v>0</v>
      </c>
      <c r="P249" s="210"/>
      <c r="Q249" s="210" t="b">
        <v>1</v>
      </c>
      <c r="R249" s="210" t="s">
        <v>3832</v>
      </c>
      <c r="S249" s="210" t="s">
        <v>109</v>
      </c>
      <c r="T249" s="210" t="s">
        <v>3771</v>
      </c>
      <c r="U249" s="210" t="s">
        <v>3833</v>
      </c>
      <c r="V249" s="210" t="s">
        <v>3778</v>
      </c>
      <c r="W249" s="210" t="s">
        <v>1091</v>
      </c>
      <c r="X249" s="210" t="str">
        <f>IFERROR(VLOOKUP(AF249,MeasureCost!$C$5:$C$420,1,FALSE),"")</f>
        <v/>
      </c>
      <c r="Y249" s="210" t="str">
        <f>IFERROR(VLOOKUP(AE249,MeasureCost!$C$5:$C$420,1,FALSE),"")</f>
        <v/>
      </c>
      <c r="Z249" s="210" t="s">
        <v>3834</v>
      </c>
      <c r="AA249" s="210"/>
      <c r="AB249" s="210"/>
      <c r="AC249" s="210"/>
      <c r="AD249" s="210" t="s">
        <v>2028</v>
      </c>
      <c r="AE249" s="210" t="s">
        <v>3399</v>
      </c>
      <c r="AF249" s="210" t="s">
        <v>3426</v>
      </c>
      <c r="AG249" s="210" t="s">
        <v>3775</v>
      </c>
      <c r="AH249" s="210"/>
      <c r="AI249" s="210" t="b">
        <v>0</v>
      </c>
      <c r="AJ249" s="210" t="b">
        <v>0</v>
      </c>
      <c r="AK249" s="210" t="s">
        <v>3835</v>
      </c>
      <c r="AL249" s="210" t="s">
        <v>3841</v>
      </c>
      <c r="AM249" s="210" t="s">
        <v>3834</v>
      </c>
      <c r="AN249" s="210"/>
      <c r="AO249" s="210" t="s">
        <v>3838</v>
      </c>
      <c r="AP249" s="204">
        <v>41275</v>
      </c>
      <c r="AQ249" s="210"/>
      <c r="AR249" s="210" t="s">
        <v>3839</v>
      </c>
      <c r="AS249" s="210"/>
      <c r="AT249" s="210"/>
      <c r="AU249" s="210"/>
      <c r="AV249" s="210"/>
      <c r="AW249" s="210" t="s">
        <v>3786</v>
      </c>
      <c r="AX249" s="210"/>
      <c r="AY249" s="210" t="str">
        <f>IFERROR(VLOOKUP(X249,MeasureCost!$C$5:$V$420,20,FALSE),"")</f>
        <v/>
      </c>
      <c r="AZ249" s="210" t="str">
        <f>IFERROR(VLOOKUP(Y249,MeasureCost!$C$5:$V$420,20,FALSE),"")</f>
        <v/>
      </c>
      <c r="BA249" s="210"/>
      <c r="BB249" s="212" t="str">
        <f t="shared" si="9"/>
        <v/>
      </c>
      <c r="BC249" s="210"/>
      <c r="BD249" s="204" t="str">
        <f t="shared" si="10"/>
        <v/>
      </c>
      <c r="BE249" s="210" t="str">
        <f t="shared" si="11"/>
        <v/>
      </c>
      <c r="BF249" s="210" t="str">
        <f>IFERROR(VLOOKUP(BD249,LF_LmpBlst!$A$8:$V$736,6,FALSE),"")</f>
        <v/>
      </c>
      <c r="BG249" s="210" t="str">
        <f>IFERROR(VLOOKUP(BD249,LF_LmpBlst!$A$8:$V$736,7,FALSE),"")</f>
        <v/>
      </c>
      <c r="BI249" s="210" t="str">
        <f>IFERROR(VLOOKUP(BE249,LF_LmpBlst!$A$8:$V$736,6,FALSE),"")</f>
        <v/>
      </c>
      <c r="BJ249" s="210" t="str">
        <f>IFERROR(VLOOKUP(BE249,LF_LmpBlst!$A$8:$V$736,7,FALSE),"")</f>
        <v/>
      </c>
    </row>
    <row r="250" spans="1:62">
      <c r="A250" s="229">
        <v>2221</v>
      </c>
      <c r="B250" s="210" t="s">
        <v>4134</v>
      </c>
      <c r="C250" s="210" t="s">
        <v>3826</v>
      </c>
      <c r="D250" s="210" t="s">
        <v>3827</v>
      </c>
      <c r="E250" s="210" t="s">
        <v>3828</v>
      </c>
      <c r="F250" s="204">
        <v>41782</v>
      </c>
      <c r="G250" s="210" t="s">
        <v>3829</v>
      </c>
      <c r="H250" s="210" t="s">
        <v>3776</v>
      </c>
      <c r="I250" s="210" t="s">
        <v>3830</v>
      </c>
      <c r="J250" s="210" t="s">
        <v>3831</v>
      </c>
      <c r="K250" s="210"/>
      <c r="L250" s="210"/>
      <c r="M250" s="210" t="s">
        <v>129</v>
      </c>
      <c r="N250" s="210"/>
      <c r="O250" s="210" t="b">
        <v>0</v>
      </c>
      <c r="P250" s="210"/>
      <c r="Q250" s="210" t="b">
        <v>1</v>
      </c>
      <c r="R250" s="210" t="s">
        <v>3832</v>
      </c>
      <c r="S250" s="210" t="s">
        <v>109</v>
      </c>
      <c r="T250" s="210" t="s">
        <v>3771</v>
      </c>
      <c r="U250" s="210" t="s">
        <v>3833</v>
      </c>
      <c r="V250" s="210" t="s">
        <v>3778</v>
      </c>
      <c r="W250" s="210" t="s">
        <v>1091</v>
      </c>
      <c r="X250" s="210" t="str">
        <f>IFERROR(VLOOKUP(AF250,MeasureCost!$C$5:$C$420,1,FALSE),"")</f>
        <v>LFLmpBlst-T8-48in-32w-2g+El-IS-RLO(102w)</v>
      </c>
      <c r="Y250" s="210" t="str">
        <f>IFERROR(VLOOKUP(AE250,MeasureCost!$C$5:$C$420,1,FALSE),"")</f>
        <v>LFLmpBlst-T8-48in-32w-2g+El-IS-NLO(112w)</v>
      </c>
      <c r="Z250" s="210" t="s">
        <v>3834</v>
      </c>
      <c r="AA250" s="210"/>
      <c r="AB250" s="210"/>
      <c r="AC250" s="210"/>
      <c r="AD250" s="210" t="s">
        <v>2011</v>
      </c>
      <c r="AE250" s="210" t="s">
        <v>3264</v>
      </c>
      <c r="AF250" s="210" t="s">
        <v>3310</v>
      </c>
      <c r="AG250" s="210" t="s">
        <v>3775</v>
      </c>
      <c r="AH250" s="210"/>
      <c r="AI250" s="210" t="b">
        <v>0</v>
      </c>
      <c r="AJ250" s="210" t="b">
        <v>0</v>
      </c>
      <c r="AK250" s="210" t="s">
        <v>3835</v>
      </c>
      <c r="AL250" s="210" t="s">
        <v>3841</v>
      </c>
      <c r="AM250" s="210" t="s">
        <v>3834</v>
      </c>
      <c r="AN250" s="210" t="s">
        <v>4135</v>
      </c>
      <c r="AO250" s="210" t="s">
        <v>3838</v>
      </c>
      <c r="AP250" s="204">
        <v>41275</v>
      </c>
      <c r="AQ250" s="210"/>
      <c r="AR250" s="210" t="s">
        <v>3839</v>
      </c>
      <c r="AS250" s="210"/>
      <c r="AT250" s="210"/>
      <c r="AU250" s="210"/>
      <c r="AV250" s="210"/>
      <c r="AW250" s="210" t="s">
        <v>3786</v>
      </c>
      <c r="AX250" s="210"/>
      <c r="AY250" s="210">
        <f>IFERROR(VLOOKUP(X250,MeasureCost!$C$5:$V$420,20,FALSE),"")</f>
        <v>47.07</v>
      </c>
      <c r="AZ250" s="210">
        <f>IFERROR(VLOOKUP(Y250,MeasureCost!$C$5:$V$420,20,FALSE),"")</f>
        <v>47.07</v>
      </c>
      <c r="BA250" s="210"/>
      <c r="BB250" s="212">
        <f t="shared" si="9"/>
        <v>0</v>
      </c>
      <c r="BC250" s="210"/>
      <c r="BD250" s="204" t="str">
        <f t="shared" si="10"/>
        <v>LFLmpBlst-T8-48in-32w-2g+El-IS-RLO(102w)</v>
      </c>
      <c r="BE250" s="210" t="str">
        <f t="shared" si="11"/>
        <v>LFLmpBlst-T8-48in-32w-2g+El-IS-NLO(112w)</v>
      </c>
      <c r="BF250" s="210">
        <f>IFERROR(VLOOKUP(BD250,LF_LmpBlst!$A$8:$V$736,6,FALSE),"")</f>
        <v>4</v>
      </c>
      <c r="BG250" s="210">
        <f>IFERROR(VLOOKUP(BD250,LF_LmpBlst!$A$8:$V$736,7,FALSE),"")</f>
        <v>1</v>
      </c>
      <c r="BI250" s="210">
        <f>IFERROR(VLOOKUP(BE250,LF_LmpBlst!$A$8:$V$736,6,FALSE),"")</f>
        <v>4</v>
      </c>
      <c r="BJ250" s="210">
        <f>IFERROR(VLOOKUP(BE250,LF_LmpBlst!$A$8:$V$736,7,FALSE),"")</f>
        <v>1</v>
      </c>
    </row>
    <row r="251" spans="1:62">
      <c r="A251" s="229">
        <v>2233</v>
      </c>
      <c r="B251" s="210" t="s">
        <v>3851</v>
      </c>
      <c r="C251" s="210" t="s">
        <v>3826</v>
      </c>
      <c r="D251" s="210" t="s">
        <v>3827</v>
      </c>
      <c r="E251" s="210" t="s">
        <v>3828</v>
      </c>
      <c r="F251" s="204">
        <v>41782</v>
      </c>
      <c r="G251" s="210" t="s">
        <v>3829</v>
      </c>
      <c r="H251" s="210" t="s">
        <v>3776</v>
      </c>
      <c r="I251" s="210" t="s">
        <v>3830</v>
      </c>
      <c r="J251" s="210" t="s">
        <v>3831</v>
      </c>
      <c r="K251" s="210"/>
      <c r="L251" s="210"/>
      <c r="M251" s="210" t="s">
        <v>129</v>
      </c>
      <c r="N251" s="210"/>
      <c r="O251" s="210" t="b">
        <v>0</v>
      </c>
      <c r="P251" s="210"/>
      <c r="Q251" s="210" t="b">
        <v>1</v>
      </c>
      <c r="R251" s="210" t="s">
        <v>3832</v>
      </c>
      <c r="S251" s="210" t="s">
        <v>109</v>
      </c>
      <c r="T251" s="210" t="s">
        <v>3771</v>
      </c>
      <c r="U251" s="210" t="s">
        <v>3833</v>
      </c>
      <c r="V251" s="210" t="s">
        <v>3778</v>
      </c>
      <c r="W251" s="210" t="s">
        <v>1091</v>
      </c>
      <c r="X251" s="210" t="str">
        <f>IFERROR(VLOOKUP(AF251,MeasureCost!$C$5:$C$420,1,FALSE),"")</f>
        <v>LFLmpBlst-T8-48in-32w-2g+El-IS-NLO(175w)</v>
      </c>
      <c r="Y251" s="210" t="str">
        <f>IFERROR(VLOOKUP(AE251,MeasureCost!$C$5:$C$420,1,FALSE),"")</f>
        <v>LFLmpBlst-T8-48in-32w-2g+El-IS-NLO(175w)</v>
      </c>
      <c r="Z251" s="210" t="s">
        <v>3834</v>
      </c>
      <c r="AA251" s="210"/>
      <c r="AB251" s="210"/>
      <c r="AC251" s="210"/>
      <c r="AD251" s="210" t="s">
        <v>2238</v>
      </c>
      <c r="AE251" s="210" t="s">
        <v>3273</v>
      </c>
      <c r="AF251" s="210" t="s">
        <v>3273</v>
      </c>
      <c r="AG251" s="210" t="s">
        <v>3775</v>
      </c>
      <c r="AH251" s="210"/>
      <c r="AI251" s="210" t="b">
        <v>0</v>
      </c>
      <c r="AJ251" s="210" t="b">
        <v>0</v>
      </c>
      <c r="AK251" s="210" t="s">
        <v>3835</v>
      </c>
      <c r="AL251" s="210" t="s">
        <v>3836</v>
      </c>
      <c r="AM251" s="210" t="s">
        <v>3834</v>
      </c>
      <c r="AN251" s="210" t="s">
        <v>4136</v>
      </c>
      <c r="AO251" s="210" t="s">
        <v>3838</v>
      </c>
      <c r="AP251" s="204">
        <v>41275</v>
      </c>
      <c r="AQ251" s="210"/>
      <c r="AR251" s="210" t="s">
        <v>3839</v>
      </c>
      <c r="AS251" s="210"/>
      <c r="AT251" s="210"/>
      <c r="AU251" s="210"/>
      <c r="AV251" s="210"/>
      <c r="AW251" s="210" t="s">
        <v>3786</v>
      </c>
      <c r="AX251" s="210"/>
      <c r="AY251" s="210">
        <f>IFERROR(VLOOKUP(X251,MeasureCost!$C$5:$V$420,20,FALSE),"")</f>
        <v>76.489999999999995</v>
      </c>
      <c r="AZ251" s="210">
        <f>IFERROR(VLOOKUP(Y251,MeasureCost!$C$5:$V$420,20,FALSE),"")</f>
        <v>76.489999999999995</v>
      </c>
      <c r="BA251" s="210"/>
      <c r="BB251" s="212">
        <f t="shared" si="9"/>
        <v>0</v>
      </c>
      <c r="BC251" s="210"/>
      <c r="BD251" s="204" t="str">
        <f t="shared" si="10"/>
        <v>LFLmpBlst-T8-48in-32w-2g+El-IS-NLO(175w)</v>
      </c>
      <c r="BE251" s="210" t="str">
        <f t="shared" si="11"/>
        <v>LFLmpBlst-T8-48in-32w-2g+El-IS-NLO(175w)</v>
      </c>
      <c r="BF251" s="210">
        <f>IFERROR(VLOOKUP(BD251,LF_LmpBlst!$A$8:$V$736,6,FALSE),"")</f>
        <v>6</v>
      </c>
      <c r="BG251" s="210">
        <f>IFERROR(VLOOKUP(BD251,LF_LmpBlst!$A$8:$V$736,7,FALSE),"")</f>
        <v>2</v>
      </c>
      <c r="BI251" s="210">
        <f>IFERROR(VLOOKUP(BE251,LF_LmpBlst!$A$8:$V$736,6,FALSE),"")</f>
        <v>6</v>
      </c>
      <c r="BJ251" s="210">
        <f>IFERROR(VLOOKUP(BE251,LF_LmpBlst!$A$8:$V$736,7,FALSE),"")</f>
        <v>2</v>
      </c>
    </row>
    <row r="252" spans="1:62">
      <c r="A252" s="229">
        <v>2269</v>
      </c>
      <c r="B252" s="210" t="s">
        <v>4137</v>
      </c>
      <c r="C252" s="210" t="s">
        <v>3826</v>
      </c>
      <c r="D252" s="210" t="s">
        <v>3827</v>
      </c>
      <c r="E252" s="210" t="s">
        <v>3828</v>
      </c>
      <c r="F252" s="204">
        <v>41782</v>
      </c>
      <c r="G252" s="210" t="s">
        <v>3829</v>
      </c>
      <c r="H252" s="210" t="s">
        <v>3776</v>
      </c>
      <c r="I252" s="210" t="s">
        <v>3830</v>
      </c>
      <c r="J252" s="210" t="s">
        <v>3831</v>
      </c>
      <c r="K252" s="210"/>
      <c r="L252" s="210"/>
      <c r="M252" s="210" t="s">
        <v>129</v>
      </c>
      <c r="N252" s="210"/>
      <c r="O252" s="210" t="b">
        <v>0</v>
      </c>
      <c r="P252" s="210"/>
      <c r="Q252" s="210" t="b">
        <v>1</v>
      </c>
      <c r="R252" s="210" t="s">
        <v>3832</v>
      </c>
      <c r="S252" s="210" t="s">
        <v>109</v>
      </c>
      <c r="T252" s="210" t="s">
        <v>3771</v>
      </c>
      <c r="U252" s="210" t="s">
        <v>3833</v>
      </c>
      <c r="V252" s="210" t="s">
        <v>3778</v>
      </c>
      <c r="W252" s="210" t="s">
        <v>1091</v>
      </c>
      <c r="X252" s="210" t="str">
        <f>IFERROR(VLOOKUP(AF252,MeasureCost!$C$5:$C$420,1,FALSE),"")</f>
        <v>LFLmpBlst-T8-48in-30w+El-IS-RLO(24w)</v>
      </c>
      <c r="Y252" s="210" t="str">
        <f>IFERROR(VLOOKUP(AE252,MeasureCost!$C$5:$C$420,1,FALSE),"")</f>
        <v>LFLmpBlst-T8-48in-32w-2g+El-IS-NLO(31w)</v>
      </c>
      <c r="Z252" s="210" t="s">
        <v>3834</v>
      </c>
      <c r="AA252" s="210"/>
      <c r="AB252" s="210"/>
      <c r="AC252" s="210"/>
      <c r="AD252" s="210" t="s">
        <v>2075</v>
      </c>
      <c r="AE252" s="210" t="s">
        <v>3282</v>
      </c>
      <c r="AF252" s="210" t="s">
        <v>3001</v>
      </c>
      <c r="AG252" s="210" t="s">
        <v>3775</v>
      </c>
      <c r="AH252" s="210"/>
      <c r="AI252" s="210" t="b">
        <v>0</v>
      </c>
      <c r="AJ252" s="210" t="b">
        <v>0</v>
      </c>
      <c r="AK252" s="210" t="s">
        <v>3835</v>
      </c>
      <c r="AL252" s="210" t="s">
        <v>3841</v>
      </c>
      <c r="AM252" s="210" t="s">
        <v>3834</v>
      </c>
      <c r="AN252" s="210"/>
      <c r="AO252" s="210" t="s">
        <v>3838</v>
      </c>
      <c r="AP252" s="204">
        <v>41275</v>
      </c>
      <c r="AQ252" s="210"/>
      <c r="AR252" s="210" t="s">
        <v>3839</v>
      </c>
      <c r="AS252" s="210"/>
      <c r="AT252" s="210"/>
      <c r="AU252" s="210"/>
      <c r="AV252" s="210"/>
      <c r="AW252" s="210" t="s">
        <v>3786</v>
      </c>
      <c r="AX252" s="210"/>
      <c r="AY252" s="210">
        <f>IFERROR(VLOOKUP(X252,MeasureCost!$C$5:$V$420,20,FALSE),"")</f>
        <v>22.07</v>
      </c>
      <c r="AZ252" s="210">
        <f>IFERROR(VLOOKUP(Y252,MeasureCost!$C$5:$V$420,20,FALSE),"")</f>
        <v>20.6</v>
      </c>
      <c r="BA252" s="210"/>
      <c r="BB252" s="212">
        <f t="shared" si="9"/>
        <v>1.4699999999999989</v>
      </c>
      <c r="BC252" s="210"/>
      <c r="BD252" s="204" t="str">
        <f t="shared" si="10"/>
        <v>LFLmpBlst-T8-48in-30w+El-IS-RLO(24w)</v>
      </c>
      <c r="BE252" s="210" t="str">
        <f t="shared" si="11"/>
        <v>LFLmpBlst-T8-48in-32w-2g+El-IS-NLO(31w)</v>
      </c>
      <c r="BF252" s="210">
        <f>IFERROR(VLOOKUP(BD252,LF_LmpBlst!$A$8:$V$736,6,FALSE),"")</f>
        <v>1</v>
      </c>
      <c r="BG252" s="210">
        <f>IFERROR(VLOOKUP(BD252,LF_LmpBlst!$A$8:$V$736,7,FALSE),"")</f>
        <v>1</v>
      </c>
      <c r="BI252" s="210">
        <f>IFERROR(VLOOKUP(BE252,LF_LmpBlst!$A$8:$V$736,6,FALSE),"")</f>
        <v>1</v>
      </c>
      <c r="BJ252" s="210">
        <f>IFERROR(VLOOKUP(BE252,LF_LmpBlst!$A$8:$V$736,7,FALSE),"")</f>
        <v>1</v>
      </c>
    </row>
    <row r="253" spans="1:62">
      <c r="A253" s="229">
        <v>2294</v>
      </c>
      <c r="B253" s="210" t="s">
        <v>4138</v>
      </c>
      <c r="C253" s="210" t="s">
        <v>3826</v>
      </c>
      <c r="D253" s="210" t="s">
        <v>3827</v>
      </c>
      <c r="E253" s="210" t="s">
        <v>3828</v>
      </c>
      <c r="F253" s="204">
        <v>41782</v>
      </c>
      <c r="G253" s="210" t="s">
        <v>3829</v>
      </c>
      <c r="H253" s="210" t="s">
        <v>3776</v>
      </c>
      <c r="I253" s="210" t="s">
        <v>3830</v>
      </c>
      <c r="J253" s="210" t="s">
        <v>3831</v>
      </c>
      <c r="K253" s="210"/>
      <c r="L253" s="210"/>
      <c r="M253" s="210" t="s">
        <v>129</v>
      </c>
      <c r="N253" s="210"/>
      <c r="O253" s="210" t="b">
        <v>0</v>
      </c>
      <c r="P253" s="210"/>
      <c r="Q253" s="210" t="b">
        <v>1</v>
      </c>
      <c r="R253" s="210" t="s">
        <v>3832</v>
      </c>
      <c r="S253" s="210" t="s">
        <v>109</v>
      </c>
      <c r="T253" s="210" t="s">
        <v>3771</v>
      </c>
      <c r="U253" s="210" t="s">
        <v>3833</v>
      </c>
      <c r="V253" s="210" t="s">
        <v>3778</v>
      </c>
      <c r="W253" s="210" t="s">
        <v>1091</v>
      </c>
      <c r="X253" s="210" t="str">
        <f>IFERROR(VLOOKUP(AF253,MeasureCost!$C$5:$C$420,1,FALSE),"")</f>
        <v>LFLmpBlst-T8-48in-32w-3g+El-IS-RLO(48w)</v>
      </c>
      <c r="Y253" s="210" t="str">
        <f>IFERROR(VLOOKUP(AE253,MeasureCost!$C$5:$C$420,1,FALSE),"")</f>
        <v>LFLmpBlst-T8-48in-32w-2g+El-IS-RLO(52w)</v>
      </c>
      <c r="Z253" s="210" t="s">
        <v>3834</v>
      </c>
      <c r="AA253" s="210"/>
      <c r="AB253" s="210"/>
      <c r="AC253" s="210"/>
      <c r="AD253" s="210" t="s">
        <v>2060</v>
      </c>
      <c r="AE253" s="210" t="s">
        <v>3322</v>
      </c>
      <c r="AF253" s="210" t="s">
        <v>3519</v>
      </c>
      <c r="AG253" s="210" t="s">
        <v>3775</v>
      </c>
      <c r="AH253" s="210"/>
      <c r="AI253" s="210" t="b">
        <v>0</v>
      </c>
      <c r="AJ253" s="210" t="b">
        <v>0</v>
      </c>
      <c r="AK253" s="210" t="s">
        <v>3835</v>
      </c>
      <c r="AL253" s="210" t="s">
        <v>3841</v>
      </c>
      <c r="AM253" s="210" t="s">
        <v>3834</v>
      </c>
      <c r="AN253" s="210"/>
      <c r="AO253" s="210" t="s">
        <v>3838</v>
      </c>
      <c r="AP253" s="204">
        <v>41275</v>
      </c>
      <c r="AQ253" s="210"/>
      <c r="AR253" s="210" t="s">
        <v>3839</v>
      </c>
      <c r="AS253" s="210"/>
      <c r="AT253" s="210"/>
      <c r="AU253" s="210"/>
      <c r="AV253" s="210"/>
      <c r="AW253" s="210" t="s">
        <v>3786</v>
      </c>
      <c r="AX253" s="210"/>
      <c r="AY253" s="210">
        <f>IFERROR(VLOOKUP(X253,MeasureCost!$C$5:$V$420,20,FALSE),"")</f>
        <v>30.94</v>
      </c>
      <c r="AZ253" s="210">
        <f>IFERROR(VLOOKUP(Y253,MeasureCost!$C$5:$V$420,20,FALSE),"")</f>
        <v>29.42</v>
      </c>
      <c r="BA253" s="210"/>
      <c r="BB253" s="212">
        <f t="shared" si="9"/>
        <v>1.5199999999999996</v>
      </c>
      <c r="BC253" s="210"/>
      <c r="BD253" s="204" t="str">
        <f t="shared" si="10"/>
        <v>LFLmpBlst-T8-48in-32w-3g+El-IS-RLO(48w)</v>
      </c>
      <c r="BE253" s="210" t="str">
        <f t="shared" si="11"/>
        <v>LFLmpBlst-T8-48in-32w-2g+El-IS-RLO(52w)</v>
      </c>
      <c r="BF253" s="210">
        <f>IFERROR(VLOOKUP(BD253,LF_LmpBlst!$A$8:$V$736,6,FALSE),"")</f>
        <v>2</v>
      </c>
      <c r="BG253" s="210">
        <f>IFERROR(VLOOKUP(BD253,LF_LmpBlst!$A$8:$V$736,7,FALSE),"")</f>
        <v>1</v>
      </c>
      <c r="BI253" s="210">
        <f>IFERROR(VLOOKUP(BE253,LF_LmpBlst!$A$8:$V$736,6,FALSE),"")</f>
        <v>2</v>
      </c>
      <c r="BJ253" s="210">
        <f>IFERROR(VLOOKUP(BE253,LF_LmpBlst!$A$8:$V$736,7,FALSE),"")</f>
        <v>1</v>
      </c>
    </row>
    <row r="254" spans="1:62">
      <c r="A254" s="229">
        <v>4600</v>
      </c>
      <c r="B254" s="210" t="s">
        <v>4139</v>
      </c>
      <c r="C254" s="210" t="s">
        <v>3826</v>
      </c>
      <c r="D254" s="210" t="s">
        <v>3845</v>
      </c>
      <c r="E254" s="210" t="s">
        <v>3846</v>
      </c>
      <c r="F254" s="204">
        <v>42069</v>
      </c>
      <c r="G254" s="210" t="s">
        <v>3829</v>
      </c>
      <c r="H254" s="210" t="s">
        <v>3776</v>
      </c>
      <c r="I254" s="210" t="s">
        <v>3830</v>
      </c>
      <c r="J254" s="210" t="s">
        <v>3831</v>
      </c>
      <c r="K254" s="210"/>
      <c r="L254" s="210"/>
      <c r="M254" s="210" t="s">
        <v>129</v>
      </c>
      <c r="N254" s="210"/>
      <c r="O254" s="210" t="b">
        <v>0</v>
      </c>
      <c r="P254" s="210"/>
      <c r="Q254" s="210" t="b">
        <v>1</v>
      </c>
      <c r="R254" s="210" t="s">
        <v>3832</v>
      </c>
      <c r="S254" s="210" t="s">
        <v>109</v>
      </c>
      <c r="T254" s="210" t="s">
        <v>3771</v>
      </c>
      <c r="U254" s="210" t="s">
        <v>3833</v>
      </c>
      <c r="V254" s="210" t="s">
        <v>3778</v>
      </c>
      <c r="W254" s="210" t="s">
        <v>1091</v>
      </c>
      <c r="X254" s="210" t="str">
        <f>IFERROR(VLOOKUP(AF254,MeasureCost!$C$5:$C$420,1,FALSE),"")</f>
        <v>LFLmpBlst-T8-48in-30w+El-IS-RLO(45w)</v>
      </c>
      <c r="Y254" s="210" t="str">
        <f>IFERROR(VLOOKUP(AE254,MeasureCost!$C$5:$C$420,1,FALSE),"")</f>
        <v>LFLmpBlst-T8-48in-32w-2g+El-IS-NLO(59w)</v>
      </c>
      <c r="Z254" s="210" t="s">
        <v>3847</v>
      </c>
      <c r="AA254" s="210"/>
      <c r="AB254" s="210"/>
      <c r="AC254" s="210"/>
      <c r="AD254" s="210" t="s">
        <v>2028</v>
      </c>
      <c r="AE254" s="210" t="s">
        <v>3290</v>
      </c>
      <c r="AF254" s="210" t="s">
        <v>3004</v>
      </c>
      <c r="AG254" s="210" t="s">
        <v>3775</v>
      </c>
      <c r="AH254" s="210" t="s">
        <v>3848</v>
      </c>
      <c r="AI254" s="210" t="b">
        <v>0</v>
      </c>
      <c r="AJ254" s="210" t="b">
        <v>0</v>
      </c>
      <c r="AK254" s="210" t="s">
        <v>3849</v>
      </c>
      <c r="AL254" s="210" t="s">
        <v>3841</v>
      </c>
      <c r="AM254" s="210" t="s">
        <v>3850</v>
      </c>
      <c r="AN254" s="210"/>
      <c r="AO254" s="210" t="s">
        <v>3838</v>
      </c>
      <c r="AP254" s="204">
        <v>41275</v>
      </c>
      <c r="AQ254" s="210"/>
      <c r="AR254" s="210" t="s">
        <v>3839</v>
      </c>
      <c r="AS254" s="210"/>
      <c r="AT254" s="210"/>
      <c r="AU254" s="210"/>
      <c r="AV254" s="210"/>
      <c r="AW254" s="210" t="s">
        <v>3786</v>
      </c>
      <c r="AX254" s="210"/>
      <c r="AY254" s="210">
        <f>IFERROR(VLOOKUP(X254,MeasureCost!$C$5:$V$420,20,FALSE),"")</f>
        <v>32.36</v>
      </c>
      <c r="AZ254" s="210">
        <f>IFERROR(VLOOKUP(Y254,MeasureCost!$C$5:$V$420,20,FALSE),"")</f>
        <v>29.42</v>
      </c>
      <c r="BA254" s="210"/>
      <c r="BB254" s="212">
        <f t="shared" si="9"/>
        <v>2.9399999999999977</v>
      </c>
      <c r="BC254" s="210"/>
      <c r="BD254" s="204" t="str">
        <f t="shared" si="10"/>
        <v>LFLmpBlst-T8-48in-30w+El-IS-RLO(45w)</v>
      </c>
      <c r="BE254" s="210" t="str">
        <f t="shared" si="11"/>
        <v>LFLmpBlst-T8-48in-32w-2g+El-IS-NLO(59w)</v>
      </c>
      <c r="BF254" s="210">
        <f>IFERROR(VLOOKUP(BD254,LF_LmpBlst!$A$8:$V$736,6,FALSE),"")</f>
        <v>2</v>
      </c>
      <c r="BG254" s="210">
        <f>IFERROR(VLOOKUP(BD254,LF_LmpBlst!$A$8:$V$736,7,FALSE),"")</f>
        <v>1</v>
      </c>
      <c r="BI254" s="210">
        <f>IFERROR(VLOOKUP(BE254,LF_LmpBlst!$A$8:$V$736,6,FALSE),"")</f>
        <v>2</v>
      </c>
      <c r="BJ254" s="210">
        <f>IFERROR(VLOOKUP(BE254,LF_LmpBlst!$A$8:$V$736,7,FALSE),"")</f>
        <v>1</v>
      </c>
    </row>
    <row r="255" spans="1:62">
      <c r="A255" s="229">
        <v>4636</v>
      </c>
      <c r="B255" s="210" t="s">
        <v>4140</v>
      </c>
      <c r="C255" s="210" t="s">
        <v>3826</v>
      </c>
      <c r="D255" s="210" t="s">
        <v>3845</v>
      </c>
      <c r="E255" s="210" t="s">
        <v>3846</v>
      </c>
      <c r="F255" s="204">
        <v>42069</v>
      </c>
      <c r="G255" s="210" t="s">
        <v>3829</v>
      </c>
      <c r="H255" s="210" t="s">
        <v>3776</v>
      </c>
      <c r="I255" s="210" t="s">
        <v>3830</v>
      </c>
      <c r="J255" s="210" t="s">
        <v>3831</v>
      </c>
      <c r="K255" s="210"/>
      <c r="L255" s="210"/>
      <c r="M255" s="210" t="s">
        <v>129</v>
      </c>
      <c r="N255" s="210"/>
      <c r="O255" s="210" t="b">
        <v>0</v>
      </c>
      <c r="P255" s="210"/>
      <c r="Q255" s="210" t="b">
        <v>1</v>
      </c>
      <c r="R255" s="210" t="s">
        <v>3832</v>
      </c>
      <c r="S255" s="210" t="s">
        <v>109</v>
      </c>
      <c r="T255" s="210" t="s">
        <v>3771</v>
      </c>
      <c r="U255" s="210" t="s">
        <v>3833</v>
      </c>
      <c r="V255" s="210" t="s">
        <v>3778</v>
      </c>
      <c r="W255" s="210" t="s">
        <v>1091</v>
      </c>
      <c r="X255" s="210" t="str">
        <f>IFERROR(VLOOKUP(AF255,MeasureCost!$C$5:$C$420,1,FALSE),"")</f>
        <v/>
      </c>
      <c r="Y255" s="210" t="str">
        <f>IFERROR(VLOOKUP(AE255,MeasureCost!$C$5:$C$420,1,FALSE),"")</f>
        <v/>
      </c>
      <c r="Z255" s="210" t="s">
        <v>3847</v>
      </c>
      <c r="AA255" s="210"/>
      <c r="AB255" s="210"/>
      <c r="AC255" s="210"/>
      <c r="AD255" s="210" t="s">
        <v>2241</v>
      </c>
      <c r="AE255" s="210" t="s">
        <v>3399</v>
      </c>
      <c r="AF255" s="210" t="s">
        <v>3426</v>
      </c>
      <c r="AG255" s="210" t="s">
        <v>3775</v>
      </c>
      <c r="AH255" s="210" t="s">
        <v>3848</v>
      </c>
      <c r="AI255" s="210" t="b">
        <v>0</v>
      </c>
      <c r="AJ255" s="210" t="b">
        <v>0</v>
      </c>
      <c r="AK255" s="210" t="s">
        <v>3849</v>
      </c>
      <c r="AL255" s="210" t="s">
        <v>3841</v>
      </c>
      <c r="AM255" s="210" t="s">
        <v>3850</v>
      </c>
      <c r="AN255" s="210"/>
      <c r="AO255" s="210" t="s">
        <v>3838</v>
      </c>
      <c r="AP255" s="204">
        <v>41275</v>
      </c>
      <c r="AQ255" s="210"/>
      <c r="AR255" s="210" t="s">
        <v>3839</v>
      </c>
      <c r="AS255" s="210"/>
      <c r="AT255" s="210"/>
      <c r="AU255" s="210"/>
      <c r="AV255" s="210"/>
      <c r="AW255" s="210" t="s">
        <v>3786</v>
      </c>
      <c r="AX255" s="210"/>
      <c r="AY255" s="210" t="str">
        <f>IFERROR(VLOOKUP(X255,MeasureCost!$C$5:$V$420,20,FALSE),"")</f>
        <v/>
      </c>
      <c r="AZ255" s="210" t="str">
        <f>IFERROR(VLOOKUP(Y255,MeasureCost!$C$5:$V$420,20,FALSE),"")</f>
        <v/>
      </c>
      <c r="BA255" s="210"/>
      <c r="BB255" s="212" t="str">
        <f t="shared" si="9"/>
        <v/>
      </c>
      <c r="BC255" s="210"/>
      <c r="BD255" s="204" t="str">
        <f t="shared" si="10"/>
        <v/>
      </c>
      <c r="BE255" s="210" t="str">
        <f t="shared" si="11"/>
        <v/>
      </c>
      <c r="BF255" s="210" t="str">
        <f>IFERROR(VLOOKUP(BD255,LF_LmpBlst!$A$8:$V$736,6,FALSE),"")</f>
        <v/>
      </c>
      <c r="BG255" s="210" t="str">
        <f>IFERROR(VLOOKUP(BD255,LF_LmpBlst!$A$8:$V$736,7,FALSE),"")</f>
        <v/>
      </c>
      <c r="BI255" s="210" t="str">
        <f>IFERROR(VLOOKUP(BE255,LF_LmpBlst!$A$8:$V$736,6,FALSE),"")</f>
        <v/>
      </c>
      <c r="BJ255" s="210" t="str">
        <f>IFERROR(VLOOKUP(BE255,LF_LmpBlst!$A$8:$V$736,7,FALSE),"")</f>
        <v/>
      </c>
    </row>
    <row r="256" spans="1:62">
      <c r="A256" s="229">
        <v>2169</v>
      </c>
      <c r="B256" s="210" t="s">
        <v>4141</v>
      </c>
      <c r="C256" s="210" t="s">
        <v>4142</v>
      </c>
      <c r="D256" s="210" t="s">
        <v>3827</v>
      </c>
      <c r="E256" s="210" t="s">
        <v>3828</v>
      </c>
      <c r="F256" s="204">
        <v>41782</v>
      </c>
      <c r="G256" s="210" t="s">
        <v>3829</v>
      </c>
      <c r="H256" s="210" t="s">
        <v>3776</v>
      </c>
      <c r="I256" s="210" t="s">
        <v>3830</v>
      </c>
      <c r="J256" s="210" t="s">
        <v>3831</v>
      </c>
      <c r="K256" s="210"/>
      <c r="L256" s="210"/>
      <c r="M256" s="210" t="s">
        <v>129</v>
      </c>
      <c r="N256" s="210"/>
      <c r="O256" s="210" t="b">
        <v>0</v>
      </c>
      <c r="P256" s="210"/>
      <c r="Q256" s="210" t="b">
        <v>1</v>
      </c>
      <c r="R256" s="210" t="s">
        <v>3832</v>
      </c>
      <c r="S256" s="210" t="s">
        <v>109</v>
      </c>
      <c r="T256" s="210" t="s">
        <v>3771</v>
      </c>
      <c r="U256" s="210" t="s">
        <v>3833</v>
      </c>
      <c r="V256" s="210" t="s">
        <v>3778</v>
      </c>
      <c r="W256" s="210" t="s">
        <v>1091</v>
      </c>
      <c r="X256" s="210" t="str">
        <f>IFERROR(VLOOKUP(AF256,MeasureCost!$C$5:$C$420,1,FALSE),"")</f>
        <v/>
      </c>
      <c r="Y256" s="210" t="str">
        <f>IFERROR(VLOOKUP(AE256,MeasureCost!$C$5:$C$420,1,FALSE),"")</f>
        <v/>
      </c>
      <c r="Z256" s="210" t="s">
        <v>3834</v>
      </c>
      <c r="AA256" s="210"/>
      <c r="AB256" s="210"/>
      <c r="AC256" s="210"/>
      <c r="AD256" s="210" t="s">
        <v>2016</v>
      </c>
      <c r="AE256" s="210" t="s">
        <v>2016</v>
      </c>
      <c r="AF256" s="210" t="s">
        <v>2000</v>
      </c>
      <c r="AG256" s="210" t="s">
        <v>3775</v>
      </c>
      <c r="AH256" s="210" t="s">
        <v>4143</v>
      </c>
      <c r="AI256" s="210" t="b">
        <v>0</v>
      </c>
      <c r="AJ256" s="210" t="b">
        <v>0</v>
      </c>
      <c r="AK256" s="210" t="s">
        <v>3835</v>
      </c>
      <c r="AL256" s="210" t="s">
        <v>3779</v>
      </c>
      <c r="AM256" s="210" t="s">
        <v>3834</v>
      </c>
      <c r="AN256" s="210" t="s">
        <v>4144</v>
      </c>
      <c r="AO256" s="210" t="s">
        <v>3838</v>
      </c>
      <c r="AP256" s="204">
        <v>41275</v>
      </c>
      <c r="AQ256" s="210"/>
      <c r="AR256" s="210" t="s">
        <v>3839</v>
      </c>
      <c r="AS256" s="210"/>
      <c r="AT256" s="210"/>
      <c r="AU256" s="210"/>
      <c r="AV256" s="210"/>
      <c r="AW256" s="210" t="s">
        <v>3786</v>
      </c>
      <c r="AX256" s="210"/>
      <c r="AY256" s="210" t="str">
        <f>IFERROR(VLOOKUP(X256,MeasureCost!$C$5:$V$420,20,FALSE),"")</f>
        <v/>
      </c>
      <c r="AZ256" s="210" t="str">
        <f>IFERROR(VLOOKUP(Y256,MeasureCost!$C$5:$V$420,20,FALSE),"")</f>
        <v/>
      </c>
      <c r="BA256" s="210"/>
      <c r="BB256" s="212" t="str">
        <f t="shared" si="9"/>
        <v/>
      </c>
      <c r="BC256" s="210"/>
      <c r="BD256" s="204" t="str">
        <f t="shared" si="10"/>
        <v/>
      </c>
      <c r="BE256" s="210" t="str">
        <f t="shared" si="11"/>
        <v/>
      </c>
      <c r="BF256" s="210" t="str">
        <f>IFERROR(VLOOKUP(BD256,LF_LmpBlst!$A$8:$V$736,6,FALSE),"")</f>
        <v/>
      </c>
      <c r="BG256" s="210" t="str">
        <f>IFERROR(VLOOKUP(BD256,LF_LmpBlst!$A$8:$V$736,7,FALSE),"")</f>
        <v/>
      </c>
      <c r="BI256" s="210" t="str">
        <f>IFERROR(VLOOKUP(BE256,LF_LmpBlst!$A$8:$V$736,6,FALSE),"")</f>
        <v/>
      </c>
      <c r="BJ256" s="210" t="str">
        <f>IFERROR(VLOOKUP(BE256,LF_LmpBlst!$A$8:$V$736,7,FALSE),"")</f>
        <v/>
      </c>
    </row>
    <row r="257" spans="1:62">
      <c r="A257" s="229">
        <v>2174</v>
      </c>
      <c r="B257" s="210" t="s">
        <v>4145</v>
      </c>
      <c r="C257" s="210" t="s">
        <v>3826</v>
      </c>
      <c r="D257" s="210" t="s">
        <v>3827</v>
      </c>
      <c r="E257" s="210" t="s">
        <v>3828</v>
      </c>
      <c r="F257" s="204">
        <v>41782</v>
      </c>
      <c r="G257" s="210" t="s">
        <v>3829</v>
      </c>
      <c r="H257" s="210" t="s">
        <v>3776</v>
      </c>
      <c r="I257" s="210" t="s">
        <v>3830</v>
      </c>
      <c r="J257" s="210" t="s">
        <v>3831</v>
      </c>
      <c r="K257" s="210"/>
      <c r="L257" s="210"/>
      <c r="M257" s="210" t="s">
        <v>129</v>
      </c>
      <c r="N257" s="210"/>
      <c r="O257" s="210" t="b">
        <v>0</v>
      </c>
      <c r="P257" s="210"/>
      <c r="Q257" s="210" t="b">
        <v>1</v>
      </c>
      <c r="R257" s="210" t="s">
        <v>3832</v>
      </c>
      <c r="S257" s="210" t="s">
        <v>109</v>
      </c>
      <c r="T257" s="210" t="s">
        <v>3771</v>
      </c>
      <c r="U257" s="210" t="s">
        <v>3833</v>
      </c>
      <c r="V257" s="210" t="s">
        <v>3778</v>
      </c>
      <c r="W257" s="210" t="s">
        <v>1091</v>
      </c>
      <c r="X257" s="210" t="str">
        <f>IFERROR(VLOOKUP(AF257,MeasureCost!$C$5:$C$420,1,FALSE),"")</f>
        <v>LFLmpBlst-T5-46in-28w+El-PS-HLO(97w)</v>
      </c>
      <c r="Y257" s="210" t="str">
        <f>IFERROR(VLOOKUP(AE257,MeasureCost!$C$5:$C$420,1,FALSE),"")</f>
        <v>LFLmpBlst-T5-46in-28w+El-PS-HLO(97w)</v>
      </c>
      <c r="Z257" s="210" t="s">
        <v>3834</v>
      </c>
      <c r="AA257" s="210"/>
      <c r="AB257" s="210"/>
      <c r="AC257" s="210"/>
      <c r="AD257" s="210" t="s">
        <v>3310</v>
      </c>
      <c r="AE257" s="210" t="s">
        <v>2409</v>
      </c>
      <c r="AF257" s="210" t="s">
        <v>2409</v>
      </c>
      <c r="AG257" s="210" t="s">
        <v>3775</v>
      </c>
      <c r="AH257" s="210"/>
      <c r="AI257" s="210" t="b">
        <v>0</v>
      </c>
      <c r="AJ257" s="210" t="b">
        <v>0</v>
      </c>
      <c r="AK257" s="210" t="s">
        <v>3835</v>
      </c>
      <c r="AL257" s="210" t="s">
        <v>3836</v>
      </c>
      <c r="AM257" s="210" t="s">
        <v>3834</v>
      </c>
      <c r="AN257" s="210"/>
      <c r="AO257" s="210" t="s">
        <v>3838</v>
      </c>
      <c r="AP257" s="204">
        <v>41275</v>
      </c>
      <c r="AQ257" s="210"/>
      <c r="AR257" s="210" t="s">
        <v>3839</v>
      </c>
      <c r="AS257" s="210"/>
      <c r="AT257" s="210"/>
      <c r="AU257" s="210"/>
      <c r="AV257" s="210"/>
      <c r="AW257" s="210" t="s">
        <v>3786</v>
      </c>
      <c r="AX257" s="210"/>
      <c r="AY257" s="210">
        <f>IFERROR(VLOOKUP(X257,MeasureCost!$C$5:$V$420,20,FALSE),"")</f>
        <v>103.47</v>
      </c>
      <c r="AZ257" s="210">
        <f>IFERROR(VLOOKUP(Y257,MeasureCost!$C$5:$V$420,20,FALSE),"")</f>
        <v>103.47</v>
      </c>
      <c r="BA257" s="210"/>
      <c r="BB257" s="212">
        <f t="shared" si="9"/>
        <v>0</v>
      </c>
      <c r="BC257" s="210"/>
      <c r="BD257" s="204" t="str">
        <f t="shared" si="10"/>
        <v>LFLmpBlst-T5-46in-28w+El-PS-HLO(97w)</v>
      </c>
      <c r="BE257" s="210" t="str">
        <f t="shared" si="11"/>
        <v>LFLmpBlst-T5-46in-28w+El-PS-HLO(97w)</v>
      </c>
      <c r="BF257" s="210">
        <f>IFERROR(VLOOKUP(BD257,LF_LmpBlst!$A$8:$V$736,6,FALSE),"")</f>
        <v>3</v>
      </c>
      <c r="BG257" s="210">
        <f>IFERROR(VLOOKUP(BD257,LF_LmpBlst!$A$8:$V$736,7,FALSE),"")</f>
        <v>2</v>
      </c>
      <c r="BI257" s="210">
        <f>IFERROR(VLOOKUP(BE257,LF_LmpBlst!$A$8:$V$736,6,FALSE),"")</f>
        <v>3</v>
      </c>
      <c r="BJ257" s="210">
        <f>IFERROR(VLOOKUP(BE257,LF_LmpBlst!$A$8:$V$736,7,FALSE),"")</f>
        <v>2</v>
      </c>
    </row>
    <row r="258" spans="1:62">
      <c r="A258" s="229">
        <v>2175</v>
      </c>
      <c r="B258" s="210" t="s">
        <v>4027</v>
      </c>
      <c r="C258" s="210" t="s">
        <v>3826</v>
      </c>
      <c r="D258" s="210" t="s">
        <v>3827</v>
      </c>
      <c r="E258" s="210" t="s">
        <v>3828</v>
      </c>
      <c r="F258" s="204">
        <v>41782</v>
      </c>
      <c r="G258" s="210" t="s">
        <v>3829</v>
      </c>
      <c r="H258" s="210" t="s">
        <v>3776</v>
      </c>
      <c r="I258" s="210" t="s">
        <v>3830</v>
      </c>
      <c r="J258" s="210" t="s">
        <v>3831</v>
      </c>
      <c r="K258" s="210"/>
      <c r="L258" s="210"/>
      <c r="M258" s="210" t="s">
        <v>129</v>
      </c>
      <c r="N258" s="210"/>
      <c r="O258" s="210" t="b">
        <v>0</v>
      </c>
      <c r="P258" s="210"/>
      <c r="Q258" s="210" t="b">
        <v>1</v>
      </c>
      <c r="R258" s="210" t="s">
        <v>3832</v>
      </c>
      <c r="S258" s="210" t="s">
        <v>109</v>
      </c>
      <c r="T258" s="210" t="s">
        <v>3771</v>
      </c>
      <c r="U258" s="210" t="s">
        <v>3833</v>
      </c>
      <c r="V258" s="210" t="s">
        <v>3778</v>
      </c>
      <c r="W258" s="210" t="s">
        <v>1091</v>
      </c>
      <c r="X258" s="210" t="str">
        <f>IFERROR(VLOOKUP(AF258,MeasureCost!$C$5:$C$420,1,FALSE),"")</f>
        <v>LFLmpBlst-T5-46in-54w+El-PS-HLO(59w)</v>
      </c>
      <c r="Y258" s="210" t="str">
        <f>IFERROR(VLOOKUP(AE258,MeasureCost!$C$5:$C$420,1,FALSE),"")</f>
        <v>LFLmpBlst-T5-46in-54w+El-PS-HLO(59w)</v>
      </c>
      <c r="Z258" s="210" t="s">
        <v>3834</v>
      </c>
      <c r="AA258" s="210"/>
      <c r="AB258" s="210"/>
      <c r="AC258" s="210"/>
      <c r="AD258" s="210" t="s">
        <v>2028</v>
      </c>
      <c r="AE258" s="210" t="s">
        <v>2496</v>
      </c>
      <c r="AF258" s="210" t="s">
        <v>2496</v>
      </c>
      <c r="AG258" s="210" t="s">
        <v>3775</v>
      </c>
      <c r="AH258" s="210"/>
      <c r="AI258" s="210" t="b">
        <v>0</v>
      </c>
      <c r="AJ258" s="210" t="b">
        <v>0</v>
      </c>
      <c r="AK258" s="210" t="s">
        <v>3835</v>
      </c>
      <c r="AL258" s="210" t="s">
        <v>3836</v>
      </c>
      <c r="AM258" s="210" t="s">
        <v>3834</v>
      </c>
      <c r="AN258" s="210" t="s">
        <v>4146</v>
      </c>
      <c r="AO258" s="210" t="s">
        <v>3838</v>
      </c>
      <c r="AP258" s="204">
        <v>41275</v>
      </c>
      <c r="AQ258" s="210"/>
      <c r="AR258" s="210" t="s">
        <v>3839</v>
      </c>
      <c r="AS258" s="210"/>
      <c r="AT258" s="210"/>
      <c r="AU258" s="210"/>
      <c r="AV258" s="210"/>
      <c r="AW258" s="210" t="s">
        <v>3786</v>
      </c>
      <c r="AX258" s="210"/>
      <c r="AY258" s="210">
        <f>IFERROR(VLOOKUP(X258,MeasureCost!$C$5:$V$420,20,FALSE),"")</f>
        <v>33.369999999999997</v>
      </c>
      <c r="AZ258" s="210">
        <f>IFERROR(VLOOKUP(Y258,MeasureCost!$C$5:$V$420,20,FALSE),"")</f>
        <v>33.369999999999997</v>
      </c>
      <c r="BA258" s="210"/>
      <c r="BB258" s="212">
        <f t="shared" si="9"/>
        <v>0</v>
      </c>
      <c r="BC258" s="210"/>
      <c r="BD258" s="204" t="str">
        <f t="shared" si="10"/>
        <v>LFLmpBlst-T5-46in-54w+El-PS-HLO(59w)</v>
      </c>
      <c r="BE258" s="210" t="str">
        <f t="shared" si="11"/>
        <v>LFLmpBlst-T5-46in-54w+El-PS-HLO(59w)</v>
      </c>
      <c r="BF258" s="210">
        <f>IFERROR(VLOOKUP(BD258,LF_LmpBlst!$A$8:$V$736,6,FALSE),"")</f>
        <v>1</v>
      </c>
      <c r="BG258" s="210">
        <f>IFERROR(VLOOKUP(BD258,LF_LmpBlst!$A$8:$V$736,7,FALSE),"")</f>
        <v>0.5</v>
      </c>
      <c r="BI258" s="210">
        <f>IFERROR(VLOOKUP(BE258,LF_LmpBlst!$A$8:$V$736,6,FALSE),"")</f>
        <v>1</v>
      </c>
      <c r="BJ258" s="210">
        <f>IFERROR(VLOOKUP(BE258,LF_LmpBlst!$A$8:$V$736,7,FALSE),"")</f>
        <v>0.5</v>
      </c>
    </row>
    <row r="259" spans="1:62">
      <c r="A259" s="229">
        <v>2176</v>
      </c>
      <c r="B259" s="210" t="s">
        <v>4147</v>
      </c>
      <c r="C259" s="210" t="s">
        <v>3826</v>
      </c>
      <c r="D259" s="210" t="s">
        <v>3827</v>
      </c>
      <c r="E259" s="210" t="s">
        <v>3828</v>
      </c>
      <c r="F259" s="204">
        <v>41782</v>
      </c>
      <c r="G259" s="210" t="s">
        <v>3829</v>
      </c>
      <c r="H259" s="210" t="s">
        <v>3776</v>
      </c>
      <c r="I259" s="210" t="s">
        <v>3830</v>
      </c>
      <c r="J259" s="210" t="s">
        <v>3831</v>
      </c>
      <c r="K259" s="210"/>
      <c r="L259" s="210"/>
      <c r="M259" s="210" t="s">
        <v>129</v>
      </c>
      <c r="N259" s="210"/>
      <c r="O259" s="210" t="b">
        <v>0</v>
      </c>
      <c r="P259" s="210"/>
      <c r="Q259" s="210" t="b">
        <v>1</v>
      </c>
      <c r="R259" s="210" t="s">
        <v>3832</v>
      </c>
      <c r="S259" s="210" t="s">
        <v>109</v>
      </c>
      <c r="T259" s="210" t="s">
        <v>3771</v>
      </c>
      <c r="U259" s="210" t="s">
        <v>3833</v>
      </c>
      <c r="V259" s="210" t="s">
        <v>3778</v>
      </c>
      <c r="W259" s="210" t="s">
        <v>1091</v>
      </c>
      <c r="X259" s="210" t="str">
        <f>IFERROR(VLOOKUP(AF259,MeasureCost!$C$5:$C$420,1,FALSE),"")</f>
        <v>LFLmpBlst-T5-46in-54w+El-PS-HLO(62w)</v>
      </c>
      <c r="Y259" s="210" t="str">
        <f>IFERROR(VLOOKUP(AE259,MeasureCost!$C$5:$C$420,1,FALSE),"")</f>
        <v>LFLmpBlst-T5-46in-54w+El-PS-HLO(62w)</v>
      </c>
      <c r="Z259" s="210" t="s">
        <v>3834</v>
      </c>
      <c r="AA259" s="210"/>
      <c r="AB259" s="210"/>
      <c r="AC259" s="210"/>
      <c r="AD259" s="210" t="s">
        <v>2028</v>
      </c>
      <c r="AE259" s="210" t="s">
        <v>2499</v>
      </c>
      <c r="AF259" s="210" t="s">
        <v>2499</v>
      </c>
      <c r="AG259" s="210" t="s">
        <v>3775</v>
      </c>
      <c r="AH259" s="210"/>
      <c r="AI259" s="210" t="b">
        <v>0</v>
      </c>
      <c r="AJ259" s="210" t="b">
        <v>0</v>
      </c>
      <c r="AK259" s="210" t="s">
        <v>3835</v>
      </c>
      <c r="AL259" s="210" t="s">
        <v>3836</v>
      </c>
      <c r="AM259" s="210" t="s">
        <v>3834</v>
      </c>
      <c r="AN259" s="210" t="s">
        <v>4148</v>
      </c>
      <c r="AO259" s="210" t="s">
        <v>3838</v>
      </c>
      <c r="AP259" s="204">
        <v>41275</v>
      </c>
      <c r="AQ259" s="210"/>
      <c r="AR259" s="210" t="s">
        <v>3839</v>
      </c>
      <c r="AS259" s="210"/>
      <c r="AT259" s="210"/>
      <c r="AU259" s="210"/>
      <c r="AV259" s="210"/>
      <c r="AW259" s="210" t="s">
        <v>3786</v>
      </c>
      <c r="AX259" s="210"/>
      <c r="AY259" s="210">
        <f>IFERROR(VLOOKUP(X259,MeasureCost!$C$5:$V$420,20,FALSE),"")</f>
        <v>47.85</v>
      </c>
      <c r="AZ259" s="210">
        <f>IFERROR(VLOOKUP(Y259,MeasureCost!$C$5:$V$420,20,FALSE),"")</f>
        <v>47.85</v>
      </c>
      <c r="BA259" s="210"/>
      <c r="BB259" s="212">
        <f t="shared" si="9"/>
        <v>0</v>
      </c>
      <c r="BC259" s="210"/>
      <c r="BD259" s="204" t="str">
        <f t="shared" si="10"/>
        <v>LFLmpBlst-T5-46in-54w+El-PS-HLO(62w)</v>
      </c>
      <c r="BE259" s="210" t="str">
        <f t="shared" si="11"/>
        <v>LFLmpBlst-T5-46in-54w+El-PS-HLO(62w)</v>
      </c>
      <c r="BF259" s="210">
        <f>IFERROR(VLOOKUP(BD259,LF_LmpBlst!$A$8:$V$736,6,FALSE),"")</f>
        <v>1</v>
      </c>
      <c r="BG259" s="210">
        <f>IFERROR(VLOOKUP(BD259,LF_LmpBlst!$A$8:$V$736,7,FALSE),"")</f>
        <v>1</v>
      </c>
      <c r="BI259" s="210">
        <f>IFERROR(VLOOKUP(BE259,LF_LmpBlst!$A$8:$V$736,6,FALSE),"")</f>
        <v>1</v>
      </c>
      <c r="BJ259" s="210">
        <f>IFERROR(VLOOKUP(BE259,LF_LmpBlst!$A$8:$V$736,7,FALSE),"")</f>
        <v>1</v>
      </c>
    </row>
    <row r="260" spans="1:62">
      <c r="A260" s="229">
        <v>2185</v>
      </c>
      <c r="B260" s="210" t="s">
        <v>4149</v>
      </c>
      <c r="C260" s="210" t="s">
        <v>3826</v>
      </c>
      <c r="D260" s="210" t="s">
        <v>3827</v>
      </c>
      <c r="E260" s="210" t="s">
        <v>3828</v>
      </c>
      <c r="F260" s="204">
        <v>41782</v>
      </c>
      <c r="G260" s="210" t="s">
        <v>3829</v>
      </c>
      <c r="H260" s="210" t="s">
        <v>3776</v>
      </c>
      <c r="I260" s="210" t="s">
        <v>3830</v>
      </c>
      <c r="J260" s="210" t="s">
        <v>3831</v>
      </c>
      <c r="K260" s="210"/>
      <c r="L260" s="210"/>
      <c r="M260" s="210" t="s">
        <v>129</v>
      </c>
      <c r="N260" s="210"/>
      <c r="O260" s="210" t="b">
        <v>0</v>
      </c>
      <c r="P260" s="210"/>
      <c r="Q260" s="210" t="b">
        <v>1</v>
      </c>
      <c r="R260" s="210" t="s">
        <v>3832</v>
      </c>
      <c r="S260" s="210" t="s">
        <v>109</v>
      </c>
      <c r="T260" s="210" t="s">
        <v>3771</v>
      </c>
      <c r="U260" s="210" t="s">
        <v>3833</v>
      </c>
      <c r="V260" s="210" t="s">
        <v>3778</v>
      </c>
      <c r="W260" s="210" t="s">
        <v>1091</v>
      </c>
      <c r="X260" s="210" t="str">
        <f>IFERROR(VLOOKUP(AF260,MeasureCost!$C$5:$C$420,1,FALSE),"")</f>
        <v>LFLmpBlst-T8-48in-32w-2g+El-IS-NLO(31w)</v>
      </c>
      <c r="Y260" s="210" t="str">
        <f>IFERROR(VLOOKUP(AE260,MeasureCost!$C$5:$C$420,1,FALSE),"")</f>
        <v>LFLmpBlst-T8-48in-32w-2g+El-IS-NLO(31w)</v>
      </c>
      <c r="Z260" s="210" t="s">
        <v>3834</v>
      </c>
      <c r="AA260" s="210"/>
      <c r="AB260" s="210"/>
      <c r="AC260" s="210"/>
      <c r="AD260" s="210" t="s">
        <v>1992</v>
      </c>
      <c r="AE260" s="210" t="s">
        <v>3282</v>
      </c>
      <c r="AF260" s="210" t="s">
        <v>3282</v>
      </c>
      <c r="AG260" s="210" t="s">
        <v>3775</v>
      </c>
      <c r="AH260" s="210"/>
      <c r="AI260" s="210" t="b">
        <v>0</v>
      </c>
      <c r="AJ260" s="210" t="b">
        <v>0</v>
      </c>
      <c r="AK260" s="210" t="s">
        <v>3835</v>
      </c>
      <c r="AL260" s="210" t="s">
        <v>3836</v>
      </c>
      <c r="AM260" s="210" t="s">
        <v>3834</v>
      </c>
      <c r="AN260" s="210"/>
      <c r="AO260" s="210" t="s">
        <v>3838</v>
      </c>
      <c r="AP260" s="204">
        <v>41275</v>
      </c>
      <c r="AQ260" s="210"/>
      <c r="AR260" s="210" t="s">
        <v>3839</v>
      </c>
      <c r="AS260" s="210"/>
      <c r="AT260" s="210"/>
      <c r="AU260" s="210"/>
      <c r="AV260" s="210"/>
      <c r="AW260" s="210" t="s">
        <v>3786</v>
      </c>
      <c r="AX260" s="210"/>
      <c r="AY260" s="210">
        <f>IFERROR(VLOOKUP(X260,MeasureCost!$C$5:$V$420,20,FALSE),"")</f>
        <v>20.6</v>
      </c>
      <c r="AZ260" s="210">
        <f>IFERROR(VLOOKUP(Y260,MeasureCost!$C$5:$V$420,20,FALSE),"")</f>
        <v>20.6</v>
      </c>
      <c r="BA260" s="210"/>
      <c r="BB260" s="212">
        <f t="shared" si="9"/>
        <v>0</v>
      </c>
      <c r="BC260" s="210"/>
      <c r="BD260" s="204" t="str">
        <f t="shared" si="10"/>
        <v>LFLmpBlst-T8-48in-32w-2g+El-IS-NLO(31w)</v>
      </c>
      <c r="BE260" s="210" t="str">
        <f t="shared" si="11"/>
        <v>LFLmpBlst-T8-48in-32w-2g+El-IS-NLO(31w)</v>
      </c>
      <c r="BF260" s="210">
        <f>IFERROR(VLOOKUP(BD260,LF_LmpBlst!$A$8:$V$736,6,FALSE),"")</f>
        <v>1</v>
      </c>
      <c r="BG260" s="210">
        <f>IFERROR(VLOOKUP(BD260,LF_LmpBlst!$A$8:$V$736,7,FALSE),"")</f>
        <v>1</v>
      </c>
      <c r="BI260" s="210">
        <f>IFERROR(VLOOKUP(BE260,LF_LmpBlst!$A$8:$V$736,6,FALSE),"")</f>
        <v>1</v>
      </c>
      <c r="BJ260" s="210">
        <f>IFERROR(VLOOKUP(BE260,LF_LmpBlst!$A$8:$V$736,7,FALSE),"")</f>
        <v>1</v>
      </c>
    </row>
    <row r="261" spans="1:62">
      <c r="A261" s="229">
        <v>2191</v>
      </c>
      <c r="B261" s="210" t="s">
        <v>4150</v>
      </c>
      <c r="C261" s="210" t="s">
        <v>3826</v>
      </c>
      <c r="D261" s="210" t="s">
        <v>3827</v>
      </c>
      <c r="E261" s="210" t="s">
        <v>3828</v>
      </c>
      <c r="F261" s="204">
        <v>41782</v>
      </c>
      <c r="G261" s="210" t="s">
        <v>3829</v>
      </c>
      <c r="H261" s="210" t="s">
        <v>3776</v>
      </c>
      <c r="I261" s="210" t="s">
        <v>3830</v>
      </c>
      <c r="J261" s="210" t="s">
        <v>3831</v>
      </c>
      <c r="K261" s="210"/>
      <c r="L261" s="210"/>
      <c r="M261" s="210" t="s">
        <v>129</v>
      </c>
      <c r="N261" s="210"/>
      <c r="O261" s="210" t="b">
        <v>0</v>
      </c>
      <c r="P261" s="210"/>
      <c r="Q261" s="210" t="b">
        <v>1</v>
      </c>
      <c r="R261" s="210" t="s">
        <v>3832</v>
      </c>
      <c r="S261" s="210" t="s">
        <v>109</v>
      </c>
      <c r="T261" s="210" t="s">
        <v>3771</v>
      </c>
      <c r="U261" s="210" t="s">
        <v>3833</v>
      </c>
      <c r="V261" s="210" t="s">
        <v>3778</v>
      </c>
      <c r="W261" s="210" t="s">
        <v>1091</v>
      </c>
      <c r="X261" s="210" t="str">
        <f>IFERROR(VLOOKUP(AF261,MeasureCost!$C$5:$C$420,1,FALSE),"")</f>
        <v>LFLmpBlst-T8-48in-32w-2g+El-IS-NLO(31w)</v>
      </c>
      <c r="Y261" s="210" t="str">
        <f>IFERROR(VLOOKUP(AE261,MeasureCost!$C$5:$C$420,1,FALSE),"")</f>
        <v>LFLmpBlst-T8-48in-32w-2g+El-IS-NLO(31w)</v>
      </c>
      <c r="Z261" s="210" t="s">
        <v>3834</v>
      </c>
      <c r="AA261" s="210"/>
      <c r="AB261" s="210"/>
      <c r="AC261" s="210"/>
      <c r="AD261" s="210" t="s">
        <v>2075</v>
      </c>
      <c r="AE261" s="210" t="s">
        <v>3282</v>
      </c>
      <c r="AF261" s="210" t="s">
        <v>3282</v>
      </c>
      <c r="AG261" s="210" t="s">
        <v>3775</v>
      </c>
      <c r="AH261" s="210"/>
      <c r="AI261" s="210" t="b">
        <v>0</v>
      </c>
      <c r="AJ261" s="210" t="b">
        <v>0</v>
      </c>
      <c r="AK261" s="210" t="s">
        <v>3835</v>
      </c>
      <c r="AL261" s="210" t="s">
        <v>3836</v>
      </c>
      <c r="AM261" s="210" t="s">
        <v>3834</v>
      </c>
      <c r="AN261" s="210"/>
      <c r="AO261" s="210" t="s">
        <v>3838</v>
      </c>
      <c r="AP261" s="204">
        <v>41275</v>
      </c>
      <c r="AQ261" s="210"/>
      <c r="AR261" s="210" t="s">
        <v>3839</v>
      </c>
      <c r="AS261" s="210"/>
      <c r="AT261" s="210"/>
      <c r="AU261" s="210"/>
      <c r="AV261" s="210"/>
      <c r="AW261" s="210" t="s">
        <v>3786</v>
      </c>
      <c r="AX261" s="210"/>
      <c r="AY261" s="210">
        <f>IFERROR(VLOOKUP(X261,MeasureCost!$C$5:$V$420,20,FALSE),"")</f>
        <v>20.6</v>
      </c>
      <c r="AZ261" s="210">
        <f>IFERROR(VLOOKUP(Y261,MeasureCost!$C$5:$V$420,20,FALSE),"")</f>
        <v>20.6</v>
      </c>
      <c r="BA261" s="210"/>
      <c r="BB261" s="212">
        <f t="shared" si="9"/>
        <v>0</v>
      </c>
      <c r="BC261" s="210"/>
      <c r="BD261" s="204" t="str">
        <f t="shared" si="10"/>
        <v>LFLmpBlst-T8-48in-32w-2g+El-IS-NLO(31w)</v>
      </c>
      <c r="BE261" s="210" t="str">
        <f t="shared" si="11"/>
        <v>LFLmpBlst-T8-48in-32w-2g+El-IS-NLO(31w)</v>
      </c>
      <c r="BF261" s="210">
        <f>IFERROR(VLOOKUP(BD261,LF_LmpBlst!$A$8:$V$736,6,FALSE),"")</f>
        <v>1</v>
      </c>
      <c r="BG261" s="210">
        <f>IFERROR(VLOOKUP(BD261,LF_LmpBlst!$A$8:$V$736,7,FALSE),"")</f>
        <v>1</v>
      </c>
      <c r="BI261" s="210">
        <f>IFERROR(VLOOKUP(BE261,LF_LmpBlst!$A$8:$V$736,6,FALSE),"")</f>
        <v>1</v>
      </c>
      <c r="BJ261" s="210">
        <f>IFERROR(VLOOKUP(BE261,LF_LmpBlst!$A$8:$V$736,7,FALSE),"")</f>
        <v>1</v>
      </c>
    </row>
    <row r="262" spans="1:62">
      <c r="A262" s="229">
        <v>2201</v>
      </c>
      <c r="B262" s="210" t="s">
        <v>4151</v>
      </c>
      <c r="C262" s="210" t="s">
        <v>3826</v>
      </c>
      <c r="D262" s="210" t="s">
        <v>3827</v>
      </c>
      <c r="E262" s="210" t="s">
        <v>3828</v>
      </c>
      <c r="F262" s="204">
        <v>41782</v>
      </c>
      <c r="G262" s="210" t="s">
        <v>3829</v>
      </c>
      <c r="H262" s="210" t="s">
        <v>3776</v>
      </c>
      <c r="I262" s="210" t="s">
        <v>3830</v>
      </c>
      <c r="J262" s="210" t="s">
        <v>3831</v>
      </c>
      <c r="K262" s="210"/>
      <c r="L262" s="210"/>
      <c r="M262" s="210" t="s">
        <v>129</v>
      </c>
      <c r="N262" s="210"/>
      <c r="O262" s="210" t="b">
        <v>0</v>
      </c>
      <c r="P262" s="210"/>
      <c r="Q262" s="210" t="b">
        <v>1</v>
      </c>
      <c r="R262" s="210" t="s">
        <v>3832</v>
      </c>
      <c r="S262" s="210" t="s">
        <v>109</v>
      </c>
      <c r="T262" s="210" t="s">
        <v>3771</v>
      </c>
      <c r="U262" s="210" t="s">
        <v>3833</v>
      </c>
      <c r="V262" s="210" t="s">
        <v>3778</v>
      </c>
      <c r="W262" s="210" t="s">
        <v>1091</v>
      </c>
      <c r="X262" s="210" t="str">
        <f>IFERROR(VLOOKUP(AF262,MeasureCost!$C$5:$C$420,1,FALSE),"")</f>
        <v/>
      </c>
      <c r="Y262" s="210" t="str">
        <f>IFERROR(VLOOKUP(AE262,MeasureCost!$C$5:$C$420,1,FALSE),"")</f>
        <v/>
      </c>
      <c r="Z262" s="210" t="s">
        <v>3834</v>
      </c>
      <c r="AA262" s="210"/>
      <c r="AB262" s="210"/>
      <c r="AC262" s="210"/>
      <c r="AD262" s="210" t="s">
        <v>2057</v>
      </c>
      <c r="AE262" s="210" t="s">
        <v>3399</v>
      </c>
      <c r="AF262" s="210" t="s">
        <v>3426</v>
      </c>
      <c r="AG262" s="210" t="s">
        <v>3775</v>
      </c>
      <c r="AH262" s="210"/>
      <c r="AI262" s="210" t="b">
        <v>0</v>
      </c>
      <c r="AJ262" s="210" t="b">
        <v>0</v>
      </c>
      <c r="AK262" s="210" t="s">
        <v>3835</v>
      </c>
      <c r="AL262" s="210" t="s">
        <v>3841</v>
      </c>
      <c r="AM262" s="210" t="s">
        <v>3834</v>
      </c>
      <c r="AN262" s="210"/>
      <c r="AO262" s="210" t="s">
        <v>3838</v>
      </c>
      <c r="AP262" s="204">
        <v>41275</v>
      </c>
      <c r="AQ262" s="210"/>
      <c r="AR262" s="210" t="s">
        <v>3839</v>
      </c>
      <c r="AS262" s="210"/>
      <c r="AT262" s="210"/>
      <c r="AU262" s="210"/>
      <c r="AV262" s="210"/>
      <c r="AW262" s="210" t="s">
        <v>3786</v>
      </c>
      <c r="AX262" s="210"/>
      <c r="AY262" s="210" t="str">
        <f>IFERROR(VLOOKUP(X262,MeasureCost!$C$5:$V$420,20,FALSE),"")</f>
        <v/>
      </c>
      <c r="AZ262" s="210" t="str">
        <f>IFERROR(VLOOKUP(Y262,MeasureCost!$C$5:$V$420,20,FALSE),"")</f>
        <v/>
      </c>
      <c r="BA262" s="210"/>
      <c r="BB262" s="212" t="str">
        <f t="shared" si="9"/>
        <v/>
      </c>
      <c r="BC262" s="210"/>
      <c r="BD262" s="204" t="str">
        <f t="shared" si="10"/>
        <v/>
      </c>
      <c r="BE262" s="210" t="str">
        <f t="shared" si="11"/>
        <v/>
      </c>
      <c r="BF262" s="210" t="str">
        <f>IFERROR(VLOOKUP(BD262,LF_LmpBlst!$A$8:$V$736,6,FALSE),"")</f>
        <v/>
      </c>
      <c r="BG262" s="210" t="str">
        <f>IFERROR(VLOOKUP(BD262,LF_LmpBlst!$A$8:$V$736,7,FALSE),"")</f>
        <v/>
      </c>
      <c r="BI262" s="210" t="str">
        <f>IFERROR(VLOOKUP(BE262,LF_LmpBlst!$A$8:$V$736,6,FALSE),"")</f>
        <v/>
      </c>
      <c r="BJ262" s="210" t="str">
        <f>IFERROR(VLOOKUP(BE262,LF_LmpBlst!$A$8:$V$736,7,FALSE),"")</f>
        <v/>
      </c>
    </row>
    <row r="263" spans="1:62">
      <c r="A263" s="229">
        <v>2207</v>
      </c>
      <c r="B263" s="210" t="s">
        <v>4152</v>
      </c>
      <c r="C263" s="210" t="s">
        <v>3826</v>
      </c>
      <c r="D263" s="210" t="s">
        <v>3827</v>
      </c>
      <c r="E263" s="210" t="s">
        <v>3828</v>
      </c>
      <c r="F263" s="204">
        <v>41782</v>
      </c>
      <c r="G263" s="210" t="s">
        <v>3829</v>
      </c>
      <c r="H263" s="210" t="s">
        <v>3776</v>
      </c>
      <c r="I263" s="210" t="s">
        <v>3830</v>
      </c>
      <c r="J263" s="210" t="s">
        <v>3831</v>
      </c>
      <c r="K263" s="210"/>
      <c r="L263" s="210"/>
      <c r="M263" s="210" t="s">
        <v>129</v>
      </c>
      <c r="N263" s="210"/>
      <c r="O263" s="210" t="b">
        <v>0</v>
      </c>
      <c r="P263" s="210"/>
      <c r="Q263" s="210" t="b">
        <v>1</v>
      </c>
      <c r="R263" s="210" t="s">
        <v>3832</v>
      </c>
      <c r="S263" s="210" t="s">
        <v>109</v>
      </c>
      <c r="T263" s="210" t="s">
        <v>3771</v>
      </c>
      <c r="U263" s="210" t="s">
        <v>3833</v>
      </c>
      <c r="V263" s="210" t="s">
        <v>3778</v>
      </c>
      <c r="W263" s="210" t="s">
        <v>1091</v>
      </c>
      <c r="X263" s="210" t="str">
        <f>IFERROR(VLOOKUP(AF263,MeasureCost!$C$5:$C$420,1,FALSE),"")</f>
        <v>LFLmpBlst-T8-48in-32w-2g+El-IS-RLO(78w)</v>
      </c>
      <c r="Y263" s="210" t="str">
        <f>IFERROR(VLOOKUP(AE263,MeasureCost!$C$5:$C$420,1,FALSE),"")</f>
        <v>LFLmpBlst-T8-48in-32w-2g+El-IS-NLO(89w)</v>
      </c>
      <c r="Z263" s="210" t="s">
        <v>3834</v>
      </c>
      <c r="AA263" s="210"/>
      <c r="AB263" s="210"/>
      <c r="AC263" s="210"/>
      <c r="AD263" s="210" t="s">
        <v>1986</v>
      </c>
      <c r="AE263" s="210" t="s">
        <v>3292</v>
      </c>
      <c r="AF263" s="210" t="s">
        <v>3325</v>
      </c>
      <c r="AG263" s="210" t="s">
        <v>3775</v>
      </c>
      <c r="AH263" s="210"/>
      <c r="AI263" s="210" t="b">
        <v>0</v>
      </c>
      <c r="AJ263" s="210" t="b">
        <v>0</v>
      </c>
      <c r="AK263" s="210" t="s">
        <v>3835</v>
      </c>
      <c r="AL263" s="210" t="s">
        <v>3841</v>
      </c>
      <c r="AM263" s="210" t="s">
        <v>3834</v>
      </c>
      <c r="AN263" s="210"/>
      <c r="AO263" s="210" t="s">
        <v>3838</v>
      </c>
      <c r="AP263" s="204">
        <v>41275</v>
      </c>
      <c r="AQ263" s="210"/>
      <c r="AR263" s="210" t="s">
        <v>3839</v>
      </c>
      <c r="AS263" s="210"/>
      <c r="AT263" s="210"/>
      <c r="AU263" s="210"/>
      <c r="AV263" s="210"/>
      <c r="AW263" s="210" t="s">
        <v>3786</v>
      </c>
      <c r="AX263" s="210"/>
      <c r="AY263" s="210">
        <f>IFERROR(VLOOKUP(X263,MeasureCost!$C$5:$V$420,20,FALSE),"")</f>
        <v>38.25</v>
      </c>
      <c r="AZ263" s="210">
        <f>IFERROR(VLOOKUP(Y263,MeasureCost!$C$5:$V$420,20,FALSE),"")</f>
        <v>38.25</v>
      </c>
      <c r="BA263" s="210"/>
      <c r="BB263" s="212">
        <f t="shared" si="9"/>
        <v>0</v>
      </c>
      <c r="BC263" s="210"/>
      <c r="BD263" s="204" t="str">
        <f t="shared" si="10"/>
        <v>LFLmpBlst-T8-48in-32w-2g+El-IS-RLO(78w)</v>
      </c>
      <c r="BE263" s="210" t="str">
        <f t="shared" si="11"/>
        <v>LFLmpBlst-T8-48in-32w-2g+El-IS-NLO(89w)</v>
      </c>
      <c r="BF263" s="210">
        <f>IFERROR(VLOOKUP(BD263,LF_LmpBlst!$A$8:$V$736,6,FALSE),"")</f>
        <v>3</v>
      </c>
      <c r="BG263" s="210">
        <f>IFERROR(VLOOKUP(BD263,LF_LmpBlst!$A$8:$V$736,7,FALSE),"")</f>
        <v>1</v>
      </c>
      <c r="BI263" s="210">
        <f>IFERROR(VLOOKUP(BE263,LF_LmpBlst!$A$8:$V$736,6,FALSE),"")</f>
        <v>3</v>
      </c>
      <c r="BJ263" s="210">
        <f>IFERROR(VLOOKUP(BE263,LF_LmpBlst!$A$8:$V$736,7,FALSE),"")</f>
        <v>1</v>
      </c>
    </row>
    <row r="264" spans="1:62">
      <c r="A264" s="229">
        <v>2211</v>
      </c>
      <c r="B264" s="210" t="s">
        <v>4125</v>
      </c>
      <c r="C264" s="210" t="s">
        <v>3826</v>
      </c>
      <c r="D264" s="210" t="s">
        <v>3827</v>
      </c>
      <c r="E264" s="210" t="s">
        <v>3828</v>
      </c>
      <c r="F264" s="204">
        <v>41782</v>
      </c>
      <c r="G264" s="210" t="s">
        <v>3829</v>
      </c>
      <c r="H264" s="210" t="s">
        <v>3776</v>
      </c>
      <c r="I264" s="210" t="s">
        <v>3830</v>
      </c>
      <c r="J264" s="210" t="s">
        <v>3831</v>
      </c>
      <c r="K264" s="210"/>
      <c r="L264" s="210"/>
      <c r="M264" s="210" t="s">
        <v>129</v>
      </c>
      <c r="N264" s="210"/>
      <c r="O264" s="210" t="b">
        <v>0</v>
      </c>
      <c r="P264" s="210"/>
      <c r="Q264" s="210" t="b">
        <v>1</v>
      </c>
      <c r="R264" s="210" t="s">
        <v>3832</v>
      </c>
      <c r="S264" s="210" t="s">
        <v>109</v>
      </c>
      <c r="T264" s="210" t="s">
        <v>3771</v>
      </c>
      <c r="U264" s="210" t="s">
        <v>3833</v>
      </c>
      <c r="V264" s="210" t="s">
        <v>3778</v>
      </c>
      <c r="W264" s="210" t="s">
        <v>1091</v>
      </c>
      <c r="X264" s="210" t="str">
        <f>IFERROR(VLOOKUP(AF264,MeasureCost!$C$5:$C$420,1,FALSE),"")</f>
        <v>LFLmpBlst-T8-48in-32w-2g+El-IS-RLO(78w)</v>
      </c>
      <c r="Y264" s="210" t="str">
        <f>IFERROR(VLOOKUP(AE264,MeasureCost!$C$5:$C$420,1,FALSE),"")</f>
        <v>LFLmpBlst-T8-48in-32w-2g+El-IS-NLO(89w)</v>
      </c>
      <c r="Z264" s="210" t="s">
        <v>3834</v>
      </c>
      <c r="AA264" s="210"/>
      <c r="AB264" s="210"/>
      <c r="AC264" s="210"/>
      <c r="AD264" s="210" t="s">
        <v>2048</v>
      </c>
      <c r="AE264" s="210" t="s">
        <v>3292</v>
      </c>
      <c r="AF264" s="210" t="s">
        <v>3325</v>
      </c>
      <c r="AG264" s="210" t="s">
        <v>3775</v>
      </c>
      <c r="AH264" s="210"/>
      <c r="AI264" s="210" t="b">
        <v>0</v>
      </c>
      <c r="AJ264" s="210" t="b">
        <v>0</v>
      </c>
      <c r="AK264" s="210" t="s">
        <v>3835</v>
      </c>
      <c r="AL264" s="210" t="s">
        <v>3841</v>
      </c>
      <c r="AM264" s="210" t="s">
        <v>3834</v>
      </c>
      <c r="AN264" s="210"/>
      <c r="AO264" s="210" t="s">
        <v>3838</v>
      </c>
      <c r="AP264" s="204">
        <v>41275</v>
      </c>
      <c r="AQ264" s="210"/>
      <c r="AR264" s="210" t="s">
        <v>3839</v>
      </c>
      <c r="AS264" s="210"/>
      <c r="AT264" s="210"/>
      <c r="AU264" s="210"/>
      <c r="AV264" s="210"/>
      <c r="AW264" s="210" t="s">
        <v>3786</v>
      </c>
      <c r="AX264" s="210"/>
      <c r="AY264" s="210">
        <f>IFERROR(VLOOKUP(X264,MeasureCost!$C$5:$V$420,20,FALSE),"")</f>
        <v>38.25</v>
      </c>
      <c r="AZ264" s="210">
        <f>IFERROR(VLOOKUP(Y264,MeasureCost!$C$5:$V$420,20,FALSE),"")</f>
        <v>38.25</v>
      </c>
      <c r="BA264" s="210"/>
      <c r="BB264" s="212">
        <f t="shared" si="9"/>
        <v>0</v>
      </c>
      <c r="BC264" s="210"/>
      <c r="BD264" s="204" t="str">
        <f t="shared" si="10"/>
        <v>LFLmpBlst-T8-48in-32w-2g+El-IS-RLO(78w)</v>
      </c>
      <c r="BE264" s="210" t="str">
        <f t="shared" si="11"/>
        <v>LFLmpBlst-T8-48in-32w-2g+El-IS-NLO(89w)</v>
      </c>
      <c r="BF264" s="210">
        <f>IFERROR(VLOOKUP(BD264,LF_LmpBlst!$A$8:$V$736,6,FALSE),"")</f>
        <v>3</v>
      </c>
      <c r="BG264" s="210">
        <f>IFERROR(VLOOKUP(BD264,LF_LmpBlst!$A$8:$V$736,7,FALSE),"")</f>
        <v>1</v>
      </c>
      <c r="BI264" s="210">
        <f>IFERROR(VLOOKUP(BE264,LF_LmpBlst!$A$8:$V$736,6,FALSE),"")</f>
        <v>3</v>
      </c>
      <c r="BJ264" s="210">
        <f>IFERROR(VLOOKUP(BE264,LF_LmpBlst!$A$8:$V$736,7,FALSE),"")</f>
        <v>1</v>
      </c>
    </row>
    <row r="265" spans="1:62">
      <c r="A265" s="229">
        <v>2234</v>
      </c>
      <c r="B265" s="210" t="s">
        <v>4153</v>
      </c>
      <c r="C265" s="210" t="s">
        <v>3826</v>
      </c>
      <c r="D265" s="210" t="s">
        <v>3827</v>
      </c>
      <c r="E265" s="210" t="s">
        <v>3828</v>
      </c>
      <c r="F265" s="204">
        <v>41782</v>
      </c>
      <c r="G265" s="210" t="s">
        <v>3829</v>
      </c>
      <c r="H265" s="210" t="s">
        <v>3776</v>
      </c>
      <c r="I265" s="210" t="s">
        <v>3830</v>
      </c>
      <c r="J265" s="210" t="s">
        <v>3831</v>
      </c>
      <c r="K265" s="210"/>
      <c r="L265" s="210"/>
      <c r="M265" s="210" t="s">
        <v>129</v>
      </c>
      <c r="N265" s="210"/>
      <c r="O265" s="210" t="b">
        <v>0</v>
      </c>
      <c r="P265" s="210"/>
      <c r="Q265" s="210" t="b">
        <v>1</v>
      </c>
      <c r="R265" s="210" t="s">
        <v>3832</v>
      </c>
      <c r="S265" s="210" t="s">
        <v>109</v>
      </c>
      <c r="T265" s="210" t="s">
        <v>3771</v>
      </c>
      <c r="U265" s="210" t="s">
        <v>3833</v>
      </c>
      <c r="V265" s="210" t="s">
        <v>3778</v>
      </c>
      <c r="W265" s="210" t="s">
        <v>1091</v>
      </c>
      <c r="X265" s="210" t="str">
        <f>IFERROR(VLOOKUP(AF265,MeasureCost!$C$5:$C$420,1,FALSE),"")</f>
        <v>LFLmpBlst-T8-48in-32w-2g+El-IS-VHLO(41w)</v>
      </c>
      <c r="Y265" s="210" t="str">
        <f>IFERROR(VLOOKUP(AE265,MeasureCost!$C$5:$C$420,1,FALSE),"")</f>
        <v>LFLmpBlst-T8-48in-32w-2g+El-IS-VHLO(41w)</v>
      </c>
      <c r="Z265" s="210" t="s">
        <v>3834</v>
      </c>
      <c r="AA265" s="210"/>
      <c r="AB265" s="210"/>
      <c r="AC265" s="210"/>
      <c r="AD265" s="210" t="s">
        <v>3322</v>
      </c>
      <c r="AE265" s="210" t="s">
        <v>3354</v>
      </c>
      <c r="AF265" s="210" t="s">
        <v>3354</v>
      </c>
      <c r="AG265" s="210" t="s">
        <v>3775</v>
      </c>
      <c r="AH265" s="210"/>
      <c r="AI265" s="210" t="b">
        <v>0</v>
      </c>
      <c r="AJ265" s="210" t="b">
        <v>0</v>
      </c>
      <c r="AK265" s="210" t="s">
        <v>3835</v>
      </c>
      <c r="AL265" s="210" t="s">
        <v>3836</v>
      </c>
      <c r="AM265" s="210" t="s">
        <v>3834</v>
      </c>
      <c r="AN265" s="210"/>
      <c r="AO265" s="210" t="s">
        <v>3838</v>
      </c>
      <c r="AP265" s="204">
        <v>41275</v>
      </c>
      <c r="AQ265" s="210"/>
      <c r="AR265" s="210" t="s">
        <v>3839</v>
      </c>
      <c r="AS265" s="210"/>
      <c r="AT265" s="210"/>
      <c r="AU265" s="210"/>
      <c r="AV265" s="210"/>
      <c r="AW265" s="210" t="s">
        <v>3786</v>
      </c>
      <c r="AX265" s="210"/>
      <c r="AY265" s="210">
        <f>IFERROR(VLOOKUP(X265,MeasureCost!$C$5:$V$420,20,FALSE),"")</f>
        <v>20.6</v>
      </c>
      <c r="AZ265" s="210">
        <f>IFERROR(VLOOKUP(Y265,MeasureCost!$C$5:$V$420,20,FALSE),"")</f>
        <v>20.6</v>
      </c>
      <c r="BA265" s="210"/>
      <c r="BB265" s="212">
        <f t="shared" si="9"/>
        <v>0</v>
      </c>
      <c r="BC265" s="210"/>
      <c r="BD265" s="204" t="str">
        <f t="shared" si="10"/>
        <v>LFLmpBlst-T8-48in-32w-2g+El-IS-VHLO(41w)</v>
      </c>
      <c r="BE265" s="210" t="str">
        <f t="shared" si="11"/>
        <v>LFLmpBlst-T8-48in-32w-2g+El-IS-VHLO(41w)</v>
      </c>
      <c r="BF265" s="210">
        <f>IFERROR(VLOOKUP(BD265,LF_LmpBlst!$A$8:$V$736,6,FALSE),"")</f>
        <v>1</v>
      </c>
      <c r="BG265" s="210">
        <f>IFERROR(VLOOKUP(BD265,LF_LmpBlst!$A$8:$V$736,7,FALSE),"")</f>
        <v>1</v>
      </c>
      <c r="BI265" s="210">
        <f>IFERROR(VLOOKUP(BE265,LF_LmpBlst!$A$8:$V$736,6,FALSE),"")</f>
        <v>1</v>
      </c>
      <c r="BJ265" s="210">
        <f>IFERROR(VLOOKUP(BE265,LF_LmpBlst!$A$8:$V$736,7,FALSE),"")</f>
        <v>1</v>
      </c>
    </row>
    <row r="266" spans="1:62">
      <c r="A266" s="229">
        <v>2238</v>
      </c>
      <c r="B266" s="210" t="s">
        <v>4154</v>
      </c>
      <c r="C266" s="210" t="s">
        <v>3826</v>
      </c>
      <c r="D266" s="210" t="s">
        <v>3827</v>
      </c>
      <c r="E266" s="210" t="s">
        <v>3828</v>
      </c>
      <c r="F266" s="204">
        <v>41782</v>
      </c>
      <c r="G266" s="210" t="s">
        <v>3829</v>
      </c>
      <c r="H266" s="210" t="s">
        <v>3776</v>
      </c>
      <c r="I266" s="210" t="s">
        <v>3830</v>
      </c>
      <c r="J266" s="210" t="s">
        <v>3831</v>
      </c>
      <c r="K266" s="210"/>
      <c r="L266" s="210"/>
      <c r="M266" s="210" t="s">
        <v>129</v>
      </c>
      <c r="N266" s="210"/>
      <c r="O266" s="210" t="b">
        <v>0</v>
      </c>
      <c r="P266" s="210"/>
      <c r="Q266" s="210" t="b">
        <v>1</v>
      </c>
      <c r="R266" s="210" t="s">
        <v>3832</v>
      </c>
      <c r="S266" s="210" t="s">
        <v>109</v>
      </c>
      <c r="T266" s="210" t="s">
        <v>3771</v>
      </c>
      <c r="U266" s="210" t="s">
        <v>3833</v>
      </c>
      <c r="V266" s="210" t="s">
        <v>3778</v>
      </c>
      <c r="W266" s="210" t="s">
        <v>1091</v>
      </c>
      <c r="X266" s="210" t="str">
        <f>IFERROR(VLOOKUP(AF266,MeasureCost!$C$5:$C$420,1,FALSE),"")</f>
        <v>LFLmpBlst-T8-48in-32w-3g+El-IS-RLO(25w)</v>
      </c>
      <c r="Y266" s="210" t="str">
        <f>IFERROR(VLOOKUP(AE266,MeasureCost!$C$5:$C$420,1,FALSE),"")</f>
        <v>LFLmpBlst-T8-48in-32w-2g+El-IS-NLO(31w)</v>
      </c>
      <c r="Z266" s="210" t="s">
        <v>3834</v>
      </c>
      <c r="AA266" s="210"/>
      <c r="AB266" s="210"/>
      <c r="AC266" s="210"/>
      <c r="AD266" s="210" t="s">
        <v>1992</v>
      </c>
      <c r="AE266" s="210" t="s">
        <v>3282</v>
      </c>
      <c r="AF266" s="210" t="s">
        <v>3516</v>
      </c>
      <c r="AG266" s="210" t="s">
        <v>3775</v>
      </c>
      <c r="AH266" s="210"/>
      <c r="AI266" s="210" t="b">
        <v>0</v>
      </c>
      <c r="AJ266" s="210" t="b">
        <v>0</v>
      </c>
      <c r="AK266" s="210" t="s">
        <v>3835</v>
      </c>
      <c r="AL266" s="210" t="s">
        <v>3841</v>
      </c>
      <c r="AM266" s="210" t="s">
        <v>3834</v>
      </c>
      <c r="AN266" s="210"/>
      <c r="AO266" s="210" t="s">
        <v>3838</v>
      </c>
      <c r="AP266" s="204">
        <v>41275</v>
      </c>
      <c r="AQ266" s="210"/>
      <c r="AR266" s="210" t="s">
        <v>3839</v>
      </c>
      <c r="AS266" s="210"/>
      <c r="AT266" s="210"/>
      <c r="AU266" s="210"/>
      <c r="AV266" s="210"/>
      <c r="AW266" s="210" t="s">
        <v>3786</v>
      </c>
      <c r="AX266" s="210"/>
      <c r="AY266" s="210">
        <f>IFERROR(VLOOKUP(X266,MeasureCost!$C$5:$V$420,20,FALSE),"")</f>
        <v>21.36</v>
      </c>
      <c r="AZ266" s="210">
        <f>IFERROR(VLOOKUP(Y266,MeasureCost!$C$5:$V$420,20,FALSE),"")</f>
        <v>20.6</v>
      </c>
      <c r="BA266" s="210"/>
      <c r="BB266" s="212">
        <f t="shared" ref="BB266:BB329" si="12">IFERROR(AY266-AZ266,"")</f>
        <v>0.75999999999999801</v>
      </c>
      <c r="BC266" s="210"/>
      <c r="BD266" s="204" t="str">
        <f t="shared" ref="BD266:BD329" si="13">IF(BB266&lt;&gt;"",X266,"")</f>
        <v>LFLmpBlst-T8-48in-32w-3g+El-IS-RLO(25w)</v>
      </c>
      <c r="BE266" s="210" t="str">
        <f t="shared" ref="BE266:BE329" si="14">IF(BB266&lt;&gt;"",Y266,"")</f>
        <v>LFLmpBlst-T8-48in-32w-2g+El-IS-NLO(31w)</v>
      </c>
      <c r="BF266" s="210">
        <f>IFERROR(VLOOKUP(BD266,LF_LmpBlst!$A$8:$V$736,6,FALSE),"")</f>
        <v>1</v>
      </c>
      <c r="BG266" s="210">
        <f>IFERROR(VLOOKUP(BD266,LF_LmpBlst!$A$8:$V$736,7,FALSE),"")</f>
        <v>1</v>
      </c>
      <c r="BI266" s="210">
        <f>IFERROR(VLOOKUP(BE266,LF_LmpBlst!$A$8:$V$736,6,FALSE),"")</f>
        <v>1</v>
      </c>
      <c r="BJ266" s="210">
        <f>IFERROR(VLOOKUP(BE266,LF_LmpBlst!$A$8:$V$736,7,FALSE),"")</f>
        <v>1</v>
      </c>
    </row>
    <row r="267" spans="1:62">
      <c r="A267" s="229">
        <v>2255</v>
      </c>
      <c r="B267" s="210" t="s">
        <v>4155</v>
      </c>
      <c r="C267" s="210" t="s">
        <v>3826</v>
      </c>
      <c r="D267" s="210" t="s">
        <v>3827</v>
      </c>
      <c r="E267" s="210" t="s">
        <v>3828</v>
      </c>
      <c r="F267" s="204">
        <v>41782</v>
      </c>
      <c r="G267" s="210" t="s">
        <v>3829</v>
      </c>
      <c r="H267" s="210" t="s">
        <v>3776</v>
      </c>
      <c r="I267" s="210" t="s">
        <v>3830</v>
      </c>
      <c r="J267" s="210" t="s">
        <v>3831</v>
      </c>
      <c r="K267" s="210"/>
      <c r="L267" s="210"/>
      <c r="M267" s="210" t="s">
        <v>129</v>
      </c>
      <c r="N267" s="210"/>
      <c r="O267" s="210" t="b">
        <v>0</v>
      </c>
      <c r="P267" s="210"/>
      <c r="Q267" s="210" t="b">
        <v>1</v>
      </c>
      <c r="R267" s="210" t="s">
        <v>3832</v>
      </c>
      <c r="S267" s="210" t="s">
        <v>109</v>
      </c>
      <c r="T267" s="210" t="s">
        <v>3771</v>
      </c>
      <c r="U267" s="210" t="s">
        <v>3833</v>
      </c>
      <c r="V267" s="210" t="s">
        <v>3778</v>
      </c>
      <c r="W267" s="210" t="s">
        <v>1091</v>
      </c>
      <c r="X267" s="210" t="str">
        <f>IFERROR(VLOOKUP(AF267,MeasureCost!$C$5:$C$420,1,FALSE),"")</f>
        <v>LFLmpBlst-T8-48in-30w+El-IS-NLO(27w)</v>
      </c>
      <c r="Y267" s="210" t="str">
        <f>IFERROR(VLOOKUP(AE267,MeasureCost!$C$5:$C$420,1,FALSE),"")</f>
        <v>LFLmpBlst-T8-48in-32w-2g+El-IS-NLO(31w)</v>
      </c>
      <c r="Z267" s="210" t="s">
        <v>3834</v>
      </c>
      <c r="AA267" s="210"/>
      <c r="AB267" s="210"/>
      <c r="AC267" s="210"/>
      <c r="AD267" s="210" t="s">
        <v>2025</v>
      </c>
      <c r="AE267" s="210" t="s">
        <v>3282</v>
      </c>
      <c r="AF267" s="210" t="s">
        <v>2986</v>
      </c>
      <c r="AG267" s="210" t="s">
        <v>3775</v>
      </c>
      <c r="AH267" s="210"/>
      <c r="AI267" s="210" t="b">
        <v>0</v>
      </c>
      <c r="AJ267" s="210" t="b">
        <v>0</v>
      </c>
      <c r="AK267" s="210" t="s">
        <v>3835</v>
      </c>
      <c r="AL267" s="210" t="s">
        <v>3841</v>
      </c>
      <c r="AM267" s="210" t="s">
        <v>3834</v>
      </c>
      <c r="AN267" s="210"/>
      <c r="AO267" s="210" t="s">
        <v>3838</v>
      </c>
      <c r="AP267" s="204">
        <v>41275</v>
      </c>
      <c r="AQ267" s="210"/>
      <c r="AR267" s="210" t="s">
        <v>3839</v>
      </c>
      <c r="AS267" s="210"/>
      <c r="AT267" s="210"/>
      <c r="AU267" s="210"/>
      <c r="AV267" s="210"/>
      <c r="AW267" s="210" t="s">
        <v>3786</v>
      </c>
      <c r="AX267" s="210"/>
      <c r="AY267" s="210">
        <f>IFERROR(VLOOKUP(X267,MeasureCost!$C$5:$V$420,20,FALSE),"")</f>
        <v>22.07</v>
      </c>
      <c r="AZ267" s="210">
        <f>IFERROR(VLOOKUP(Y267,MeasureCost!$C$5:$V$420,20,FALSE),"")</f>
        <v>20.6</v>
      </c>
      <c r="BA267" s="210"/>
      <c r="BB267" s="212">
        <f t="shared" si="12"/>
        <v>1.4699999999999989</v>
      </c>
      <c r="BC267" s="210"/>
      <c r="BD267" s="204" t="str">
        <f t="shared" si="13"/>
        <v>LFLmpBlst-T8-48in-30w+El-IS-NLO(27w)</v>
      </c>
      <c r="BE267" s="210" t="str">
        <f t="shared" si="14"/>
        <v>LFLmpBlst-T8-48in-32w-2g+El-IS-NLO(31w)</v>
      </c>
      <c r="BF267" s="210">
        <f>IFERROR(VLOOKUP(BD267,LF_LmpBlst!$A$8:$V$736,6,FALSE),"")</f>
        <v>1</v>
      </c>
      <c r="BG267" s="210">
        <f>IFERROR(VLOOKUP(BD267,LF_LmpBlst!$A$8:$V$736,7,FALSE),"")</f>
        <v>1</v>
      </c>
      <c r="BI267" s="210">
        <f>IFERROR(VLOOKUP(BE267,LF_LmpBlst!$A$8:$V$736,6,FALSE),"")</f>
        <v>1</v>
      </c>
      <c r="BJ267" s="210">
        <f>IFERROR(VLOOKUP(BE267,LF_LmpBlst!$A$8:$V$736,7,FALSE),"")</f>
        <v>1</v>
      </c>
    </row>
    <row r="268" spans="1:62">
      <c r="A268" s="229">
        <v>2262</v>
      </c>
      <c r="B268" s="210" t="s">
        <v>4156</v>
      </c>
      <c r="C268" s="210" t="s">
        <v>3826</v>
      </c>
      <c r="D268" s="210" t="s">
        <v>3827</v>
      </c>
      <c r="E268" s="210" t="s">
        <v>3828</v>
      </c>
      <c r="F268" s="204">
        <v>41782</v>
      </c>
      <c r="G268" s="210" t="s">
        <v>3829</v>
      </c>
      <c r="H268" s="210" t="s">
        <v>3776</v>
      </c>
      <c r="I268" s="210" t="s">
        <v>3830</v>
      </c>
      <c r="J268" s="210" t="s">
        <v>3831</v>
      </c>
      <c r="K268" s="210"/>
      <c r="L268" s="210"/>
      <c r="M268" s="210" t="s">
        <v>129</v>
      </c>
      <c r="N268" s="210"/>
      <c r="O268" s="210" t="b">
        <v>0</v>
      </c>
      <c r="P268" s="210"/>
      <c r="Q268" s="210" t="b">
        <v>1</v>
      </c>
      <c r="R268" s="210" t="s">
        <v>3832</v>
      </c>
      <c r="S268" s="210" t="s">
        <v>109</v>
      </c>
      <c r="T268" s="210" t="s">
        <v>3771</v>
      </c>
      <c r="U268" s="210" t="s">
        <v>3833</v>
      </c>
      <c r="V268" s="210" t="s">
        <v>3778</v>
      </c>
      <c r="W268" s="210" t="s">
        <v>1091</v>
      </c>
      <c r="X268" s="210" t="str">
        <f>IFERROR(VLOOKUP(AF268,MeasureCost!$C$5:$C$420,1,FALSE),"")</f>
        <v>LFLmpBlst-T8-48in-32w-3g+El-IS-RLO(25w)</v>
      </c>
      <c r="Y268" s="210" t="str">
        <f>IFERROR(VLOOKUP(AE268,MeasureCost!$C$5:$C$420,1,FALSE),"")</f>
        <v>LFLmpBlst-T8-48in-32w-2g+El-IS-NLO(31w)</v>
      </c>
      <c r="Z268" s="210" t="s">
        <v>3834</v>
      </c>
      <c r="AA268" s="210"/>
      <c r="AB268" s="210"/>
      <c r="AC268" s="210"/>
      <c r="AD268" s="210" t="s">
        <v>1963</v>
      </c>
      <c r="AE268" s="210" t="s">
        <v>3282</v>
      </c>
      <c r="AF268" s="210" t="s">
        <v>3516</v>
      </c>
      <c r="AG268" s="210" t="s">
        <v>3775</v>
      </c>
      <c r="AH268" s="210"/>
      <c r="AI268" s="210" t="b">
        <v>0</v>
      </c>
      <c r="AJ268" s="210" t="b">
        <v>0</v>
      </c>
      <c r="AK268" s="210" t="s">
        <v>3835</v>
      </c>
      <c r="AL268" s="210" t="s">
        <v>3841</v>
      </c>
      <c r="AM268" s="210" t="s">
        <v>3834</v>
      </c>
      <c r="AN268" s="210"/>
      <c r="AO268" s="210" t="s">
        <v>3838</v>
      </c>
      <c r="AP268" s="204">
        <v>41275</v>
      </c>
      <c r="AQ268" s="210"/>
      <c r="AR268" s="210" t="s">
        <v>3839</v>
      </c>
      <c r="AS268" s="210"/>
      <c r="AT268" s="210"/>
      <c r="AU268" s="210"/>
      <c r="AV268" s="210"/>
      <c r="AW268" s="210" t="s">
        <v>3786</v>
      </c>
      <c r="AX268" s="210"/>
      <c r="AY268" s="210">
        <f>IFERROR(VLOOKUP(X268,MeasureCost!$C$5:$V$420,20,FALSE),"")</f>
        <v>21.36</v>
      </c>
      <c r="AZ268" s="210">
        <f>IFERROR(VLOOKUP(Y268,MeasureCost!$C$5:$V$420,20,FALSE),"")</f>
        <v>20.6</v>
      </c>
      <c r="BA268" s="210"/>
      <c r="BB268" s="212">
        <f t="shared" si="12"/>
        <v>0.75999999999999801</v>
      </c>
      <c r="BC268" s="210"/>
      <c r="BD268" s="204" t="str">
        <f t="shared" si="13"/>
        <v>LFLmpBlst-T8-48in-32w-3g+El-IS-RLO(25w)</v>
      </c>
      <c r="BE268" s="210" t="str">
        <f t="shared" si="14"/>
        <v>LFLmpBlst-T8-48in-32w-2g+El-IS-NLO(31w)</v>
      </c>
      <c r="BF268" s="210">
        <f>IFERROR(VLOOKUP(BD268,LF_LmpBlst!$A$8:$V$736,6,FALSE),"")</f>
        <v>1</v>
      </c>
      <c r="BG268" s="210">
        <f>IFERROR(VLOOKUP(BD268,LF_LmpBlst!$A$8:$V$736,7,FALSE),"")</f>
        <v>1</v>
      </c>
      <c r="BI268" s="210">
        <f>IFERROR(VLOOKUP(BE268,LF_LmpBlst!$A$8:$V$736,6,FALSE),"")</f>
        <v>1</v>
      </c>
      <c r="BJ268" s="210">
        <f>IFERROR(VLOOKUP(BE268,LF_LmpBlst!$A$8:$V$736,7,FALSE),"")</f>
        <v>1</v>
      </c>
    </row>
    <row r="269" spans="1:62">
      <c r="A269" s="229">
        <v>2271</v>
      </c>
      <c r="B269" s="210" t="s">
        <v>4157</v>
      </c>
      <c r="C269" s="210" t="s">
        <v>3826</v>
      </c>
      <c r="D269" s="210" t="s">
        <v>3827</v>
      </c>
      <c r="E269" s="210" t="s">
        <v>3828</v>
      </c>
      <c r="F269" s="204">
        <v>41782</v>
      </c>
      <c r="G269" s="210" t="s">
        <v>3829</v>
      </c>
      <c r="H269" s="210" t="s">
        <v>3776</v>
      </c>
      <c r="I269" s="210" t="s">
        <v>3830</v>
      </c>
      <c r="J269" s="210" t="s">
        <v>3831</v>
      </c>
      <c r="K269" s="210"/>
      <c r="L269" s="210"/>
      <c r="M269" s="210" t="s">
        <v>129</v>
      </c>
      <c r="N269" s="210"/>
      <c r="O269" s="210" t="b">
        <v>0</v>
      </c>
      <c r="P269" s="210"/>
      <c r="Q269" s="210" t="b">
        <v>1</v>
      </c>
      <c r="R269" s="210" t="s">
        <v>3832</v>
      </c>
      <c r="S269" s="210" t="s">
        <v>109</v>
      </c>
      <c r="T269" s="210" t="s">
        <v>3771</v>
      </c>
      <c r="U269" s="210" t="s">
        <v>3833</v>
      </c>
      <c r="V269" s="210" t="s">
        <v>3778</v>
      </c>
      <c r="W269" s="210" t="s">
        <v>1091</v>
      </c>
      <c r="X269" s="210" t="str">
        <f>IFERROR(VLOOKUP(AF269,MeasureCost!$C$5:$C$420,1,FALSE),"")</f>
        <v>LFLmpBlst-T8-48in-30w+El-IS-NLO(27w)</v>
      </c>
      <c r="Y269" s="210" t="str">
        <f>IFERROR(VLOOKUP(AE269,MeasureCost!$C$5:$C$420,1,FALSE),"")</f>
        <v>LFLmpBlst-T8-48in-32w-2g+El-IS-NLO(31w)</v>
      </c>
      <c r="Z269" s="210" t="s">
        <v>3834</v>
      </c>
      <c r="AA269" s="210"/>
      <c r="AB269" s="210"/>
      <c r="AC269" s="210"/>
      <c r="AD269" s="210" t="s">
        <v>2075</v>
      </c>
      <c r="AE269" s="210" t="s">
        <v>3282</v>
      </c>
      <c r="AF269" s="210" t="s">
        <v>2986</v>
      </c>
      <c r="AG269" s="210" t="s">
        <v>3775</v>
      </c>
      <c r="AH269" s="210"/>
      <c r="AI269" s="210" t="b">
        <v>0</v>
      </c>
      <c r="AJ269" s="210" t="b">
        <v>0</v>
      </c>
      <c r="AK269" s="210" t="s">
        <v>3835</v>
      </c>
      <c r="AL269" s="210" t="s">
        <v>3841</v>
      </c>
      <c r="AM269" s="210" t="s">
        <v>3834</v>
      </c>
      <c r="AN269" s="210"/>
      <c r="AO269" s="210" t="s">
        <v>3838</v>
      </c>
      <c r="AP269" s="204">
        <v>41275</v>
      </c>
      <c r="AQ269" s="210"/>
      <c r="AR269" s="210" t="s">
        <v>3839</v>
      </c>
      <c r="AS269" s="210"/>
      <c r="AT269" s="210"/>
      <c r="AU269" s="210"/>
      <c r="AV269" s="210"/>
      <c r="AW269" s="210" t="s">
        <v>3786</v>
      </c>
      <c r="AX269" s="210"/>
      <c r="AY269" s="210">
        <f>IFERROR(VLOOKUP(X269,MeasureCost!$C$5:$V$420,20,FALSE),"")</f>
        <v>22.07</v>
      </c>
      <c r="AZ269" s="210">
        <f>IFERROR(VLOOKUP(Y269,MeasureCost!$C$5:$V$420,20,FALSE),"")</f>
        <v>20.6</v>
      </c>
      <c r="BA269" s="210"/>
      <c r="BB269" s="212">
        <f t="shared" si="12"/>
        <v>1.4699999999999989</v>
      </c>
      <c r="BC269" s="210"/>
      <c r="BD269" s="204" t="str">
        <f t="shared" si="13"/>
        <v>LFLmpBlst-T8-48in-30w+El-IS-NLO(27w)</v>
      </c>
      <c r="BE269" s="210" t="str">
        <f t="shared" si="14"/>
        <v>LFLmpBlst-T8-48in-32w-2g+El-IS-NLO(31w)</v>
      </c>
      <c r="BF269" s="210">
        <f>IFERROR(VLOOKUP(BD269,LF_LmpBlst!$A$8:$V$736,6,FALSE),"")</f>
        <v>1</v>
      </c>
      <c r="BG269" s="210">
        <f>IFERROR(VLOOKUP(BD269,LF_LmpBlst!$A$8:$V$736,7,FALSE),"")</f>
        <v>1</v>
      </c>
      <c r="BI269" s="210">
        <f>IFERROR(VLOOKUP(BE269,LF_LmpBlst!$A$8:$V$736,6,FALSE),"")</f>
        <v>1</v>
      </c>
      <c r="BJ269" s="210">
        <f>IFERROR(VLOOKUP(BE269,LF_LmpBlst!$A$8:$V$736,7,FALSE),"")</f>
        <v>1</v>
      </c>
    </row>
    <row r="270" spans="1:62">
      <c r="A270" s="229">
        <v>2285</v>
      </c>
      <c r="B270" s="210" t="s">
        <v>3932</v>
      </c>
      <c r="C270" s="210" t="s">
        <v>3826</v>
      </c>
      <c r="D270" s="210" t="s">
        <v>3827</v>
      </c>
      <c r="E270" s="210" t="s">
        <v>3828</v>
      </c>
      <c r="F270" s="204">
        <v>41782</v>
      </c>
      <c r="G270" s="210" t="s">
        <v>3829</v>
      </c>
      <c r="H270" s="210" t="s">
        <v>3776</v>
      </c>
      <c r="I270" s="210" t="s">
        <v>3830</v>
      </c>
      <c r="J270" s="210" t="s">
        <v>3831</v>
      </c>
      <c r="K270" s="210"/>
      <c r="L270" s="210"/>
      <c r="M270" s="210" t="s">
        <v>129</v>
      </c>
      <c r="N270" s="210"/>
      <c r="O270" s="210" t="b">
        <v>0</v>
      </c>
      <c r="P270" s="210"/>
      <c r="Q270" s="210" t="b">
        <v>1</v>
      </c>
      <c r="R270" s="210" t="s">
        <v>3832</v>
      </c>
      <c r="S270" s="210" t="s">
        <v>109</v>
      </c>
      <c r="T270" s="210" t="s">
        <v>3771</v>
      </c>
      <c r="U270" s="210" t="s">
        <v>3833</v>
      </c>
      <c r="V270" s="210" t="s">
        <v>3778</v>
      </c>
      <c r="W270" s="210" t="s">
        <v>1091</v>
      </c>
      <c r="X270" s="210" t="str">
        <f>IFERROR(VLOOKUP(AF270,MeasureCost!$C$5:$C$420,1,FALSE),"")</f>
        <v>LFLmpBlst-T8-48in-30w+El-IS-RLO(45w)</v>
      </c>
      <c r="Y270" s="210" t="str">
        <f>IFERROR(VLOOKUP(AE270,MeasureCost!$C$5:$C$420,1,FALSE),"")</f>
        <v>LFLmpBlst-T8-48in-32w-2g+El-IS-NLO+Refl(59w)</v>
      </c>
      <c r="Z270" s="210" t="s">
        <v>3834</v>
      </c>
      <c r="AA270" s="210"/>
      <c r="AB270" s="210"/>
      <c r="AC270" s="210"/>
      <c r="AD270" s="210" t="s">
        <v>2028</v>
      </c>
      <c r="AE270" s="210" t="s">
        <v>3298</v>
      </c>
      <c r="AF270" s="210" t="s">
        <v>3004</v>
      </c>
      <c r="AG270" s="210" t="s">
        <v>3775</v>
      </c>
      <c r="AH270" s="210"/>
      <c r="AI270" s="210" t="b">
        <v>0</v>
      </c>
      <c r="AJ270" s="210" t="b">
        <v>0</v>
      </c>
      <c r="AK270" s="210" t="s">
        <v>3835</v>
      </c>
      <c r="AL270" s="210" t="s">
        <v>3841</v>
      </c>
      <c r="AM270" s="210" t="s">
        <v>3834</v>
      </c>
      <c r="AN270" s="210"/>
      <c r="AO270" s="210" t="s">
        <v>3838</v>
      </c>
      <c r="AP270" s="204">
        <v>41275</v>
      </c>
      <c r="AQ270" s="210"/>
      <c r="AR270" s="210" t="s">
        <v>3839</v>
      </c>
      <c r="AS270" s="210"/>
      <c r="AT270" s="210"/>
      <c r="AU270" s="210"/>
      <c r="AV270" s="210"/>
      <c r="AW270" s="210" t="s">
        <v>3786</v>
      </c>
      <c r="AX270" s="210"/>
      <c r="AY270" s="210">
        <f>IFERROR(VLOOKUP(X270,MeasureCost!$C$5:$V$420,20,FALSE),"")</f>
        <v>32.36</v>
      </c>
      <c r="AZ270" s="210">
        <f>IFERROR(VLOOKUP(Y270,MeasureCost!$C$5:$V$420,20,FALSE),"")</f>
        <v>29.42</v>
      </c>
      <c r="BA270" s="210"/>
      <c r="BB270" s="212">
        <f t="shared" si="12"/>
        <v>2.9399999999999977</v>
      </c>
      <c r="BC270" s="210"/>
      <c r="BD270" s="204" t="str">
        <f t="shared" si="13"/>
        <v>LFLmpBlst-T8-48in-30w+El-IS-RLO(45w)</v>
      </c>
      <c r="BE270" s="210" t="str">
        <f t="shared" si="14"/>
        <v>LFLmpBlst-T8-48in-32w-2g+El-IS-NLO+Refl(59w)</v>
      </c>
      <c r="BF270" s="210">
        <f>IFERROR(VLOOKUP(BD270,LF_LmpBlst!$A$8:$V$736,6,FALSE),"")</f>
        <v>2</v>
      </c>
      <c r="BG270" s="210">
        <f>IFERROR(VLOOKUP(BD270,LF_LmpBlst!$A$8:$V$736,7,FALSE),"")</f>
        <v>1</v>
      </c>
      <c r="BI270" s="210">
        <f>IFERROR(VLOOKUP(BE270,LF_LmpBlst!$A$8:$V$736,6,FALSE),"")</f>
        <v>2</v>
      </c>
      <c r="BJ270" s="210">
        <f>IFERROR(VLOOKUP(BE270,LF_LmpBlst!$A$8:$V$736,7,FALSE),"")</f>
        <v>1</v>
      </c>
    </row>
    <row r="271" spans="1:62">
      <c r="A271" s="229">
        <v>2304</v>
      </c>
      <c r="B271" s="210" t="s">
        <v>4158</v>
      </c>
      <c r="C271" s="210" t="s">
        <v>3826</v>
      </c>
      <c r="D271" s="210" t="s">
        <v>3827</v>
      </c>
      <c r="E271" s="210" t="s">
        <v>3828</v>
      </c>
      <c r="F271" s="204">
        <v>41782</v>
      </c>
      <c r="G271" s="210" t="s">
        <v>3829</v>
      </c>
      <c r="H271" s="210" t="s">
        <v>3776</v>
      </c>
      <c r="I271" s="210" t="s">
        <v>3830</v>
      </c>
      <c r="J271" s="210" t="s">
        <v>3831</v>
      </c>
      <c r="K271" s="210"/>
      <c r="L271" s="210"/>
      <c r="M271" s="210" t="s">
        <v>129</v>
      </c>
      <c r="N271" s="210"/>
      <c r="O271" s="210" t="b">
        <v>0</v>
      </c>
      <c r="P271" s="210"/>
      <c r="Q271" s="210" t="b">
        <v>1</v>
      </c>
      <c r="R271" s="210" t="s">
        <v>3832</v>
      </c>
      <c r="S271" s="210" t="s">
        <v>109</v>
      </c>
      <c r="T271" s="210" t="s">
        <v>3771</v>
      </c>
      <c r="U271" s="210" t="s">
        <v>3833</v>
      </c>
      <c r="V271" s="210" t="s">
        <v>3778</v>
      </c>
      <c r="W271" s="210" t="s">
        <v>1091</v>
      </c>
      <c r="X271" s="210" t="str">
        <f>IFERROR(VLOOKUP(AF271,MeasureCost!$C$5:$C$420,1,FALSE),"")</f>
        <v>LFLmpBlst-T8-48in-30w+El-IS-NLO(51w)</v>
      </c>
      <c r="Y271" s="210" t="str">
        <f>IFERROR(VLOOKUP(AE271,MeasureCost!$C$5:$C$420,1,FALSE),"")</f>
        <v>LFLmpBlst-T8-48in-32w-2g+El-IS-NLO+Refl(59w)</v>
      </c>
      <c r="Z271" s="210" t="s">
        <v>3834</v>
      </c>
      <c r="AA271" s="210"/>
      <c r="AB271" s="210"/>
      <c r="AC271" s="210"/>
      <c r="AD271" s="210" t="s">
        <v>2057</v>
      </c>
      <c r="AE271" s="210" t="s">
        <v>3298</v>
      </c>
      <c r="AF271" s="210" t="s">
        <v>2989</v>
      </c>
      <c r="AG271" s="210" t="s">
        <v>3775</v>
      </c>
      <c r="AH271" s="210"/>
      <c r="AI271" s="210" t="b">
        <v>0</v>
      </c>
      <c r="AJ271" s="210" t="b">
        <v>0</v>
      </c>
      <c r="AK271" s="210" t="s">
        <v>3835</v>
      </c>
      <c r="AL271" s="210" t="s">
        <v>3841</v>
      </c>
      <c r="AM271" s="210" t="s">
        <v>3834</v>
      </c>
      <c r="AN271" s="210"/>
      <c r="AO271" s="210" t="s">
        <v>3838</v>
      </c>
      <c r="AP271" s="204">
        <v>41275</v>
      </c>
      <c r="AQ271" s="210"/>
      <c r="AR271" s="210" t="s">
        <v>3839</v>
      </c>
      <c r="AS271" s="210"/>
      <c r="AT271" s="210"/>
      <c r="AU271" s="210"/>
      <c r="AV271" s="210"/>
      <c r="AW271" s="210" t="s">
        <v>3786</v>
      </c>
      <c r="AX271" s="210"/>
      <c r="AY271" s="210">
        <f>IFERROR(VLOOKUP(X271,MeasureCost!$C$5:$V$420,20,FALSE),"")</f>
        <v>32.36</v>
      </c>
      <c r="AZ271" s="210">
        <f>IFERROR(VLOOKUP(Y271,MeasureCost!$C$5:$V$420,20,FALSE),"")</f>
        <v>29.42</v>
      </c>
      <c r="BA271" s="210"/>
      <c r="BB271" s="212">
        <f t="shared" si="12"/>
        <v>2.9399999999999977</v>
      </c>
      <c r="BC271" s="210"/>
      <c r="BD271" s="204" t="str">
        <f t="shared" si="13"/>
        <v>LFLmpBlst-T8-48in-30w+El-IS-NLO(51w)</v>
      </c>
      <c r="BE271" s="210" t="str">
        <f t="shared" si="14"/>
        <v>LFLmpBlst-T8-48in-32w-2g+El-IS-NLO+Refl(59w)</v>
      </c>
      <c r="BF271" s="210">
        <f>IFERROR(VLOOKUP(BD271,LF_LmpBlst!$A$8:$V$736,6,FALSE),"")</f>
        <v>2</v>
      </c>
      <c r="BG271" s="210">
        <f>IFERROR(VLOOKUP(BD271,LF_LmpBlst!$A$8:$V$736,7,FALSE),"")</f>
        <v>1</v>
      </c>
      <c r="BI271" s="210">
        <f>IFERROR(VLOOKUP(BE271,LF_LmpBlst!$A$8:$V$736,6,FALSE),"")</f>
        <v>2</v>
      </c>
      <c r="BJ271" s="210">
        <f>IFERROR(VLOOKUP(BE271,LF_LmpBlst!$A$8:$V$736,7,FALSE),"")</f>
        <v>1</v>
      </c>
    </row>
    <row r="272" spans="1:62">
      <c r="A272" s="229">
        <v>2295</v>
      </c>
      <c r="B272" s="210" t="s">
        <v>4159</v>
      </c>
      <c r="C272" s="210" t="s">
        <v>3826</v>
      </c>
      <c r="D272" s="210" t="s">
        <v>3827</v>
      </c>
      <c r="E272" s="210" t="s">
        <v>3828</v>
      </c>
      <c r="F272" s="204">
        <v>41782</v>
      </c>
      <c r="G272" s="210" t="s">
        <v>3829</v>
      </c>
      <c r="H272" s="210" t="s">
        <v>3776</v>
      </c>
      <c r="I272" s="210" t="s">
        <v>3830</v>
      </c>
      <c r="J272" s="210" t="s">
        <v>3831</v>
      </c>
      <c r="K272" s="210"/>
      <c r="L272" s="210"/>
      <c r="M272" s="210" t="s">
        <v>129</v>
      </c>
      <c r="N272" s="210"/>
      <c r="O272" s="210" t="b">
        <v>0</v>
      </c>
      <c r="P272" s="210"/>
      <c r="Q272" s="210" t="b">
        <v>1</v>
      </c>
      <c r="R272" s="210" t="s">
        <v>3832</v>
      </c>
      <c r="S272" s="210" t="s">
        <v>109</v>
      </c>
      <c r="T272" s="210" t="s">
        <v>3771</v>
      </c>
      <c r="U272" s="210" t="s">
        <v>3833</v>
      </c>
      <c r="V272" s="210" t="s">
        <v>3778</v>
      </c>
      <c r="W272" s="210" t="s">
        <v>1091</v>
      </c>
      <c r="X272" s="210" t="str">
        <f>IFERROR(VLOOKUP(AF272,MeasureCost!$C$5:$C$420,1,FALSE),"")</f>
        <v>LFLmpBlst-T8-48in-30w+El-IS-NLO(51w)</v>
      </c>
      <c r="Y272" s="210" t="str">
        <f>IFERROR(VLOOKUP(AE272,MeasureCost!$C$5:$C$420,1,FALSE),"")</f>
        <v>LFLmpBlst-T8-48in-32w-2g+El-IS-NLO+Refl(59w)</v>
      </c>
      <c r="Z272" s="210" t="s">
        <v>3834</v>
      </c>
      <c r="AA272" s="210"/>
      <c r="AB272" s="210"/>
      <c r="AC272" s="210"/>
      <c r="AD272" s="210" t="s">
        <v>2060</v>
      </c>
      <c r="AE272" s="210" t="s">
        <v>3298</v>
      </c>
      <c r="AF272" s="210" t="s">
        <v>2989</v>
      </c>
      <c r="AG272" s="210" t="s">
        <v>3775</v>
      </c>
      <c r="AH272" s="210"/>
      <c r="AI272" s="210" t="b">
        <v>0</v>
      </c>
      <c r="AJ272" s="210" t="b">
        <v>0</v>
      </c>
      <c r="AK272" s="210" t="s">
        <v>3835</v>
      </c>
      <c r="AL272" s="210" t="s">
        <v>3841</v>
      </c>
      <c r="AM272" s="210" t="s">
        <v>3834</v>
      </c>
      <c r="AN272" s="210"/>
      <c r="AO272" s="210" t="s">
        <v>3838</v>
      </c>
      <c r="AP272" s="204">
        <v>41275</v>
      </c>
      <c r="AQ272" s="210"/>
      <c r="AR272" s="210" t="s">
        <v>3839</v>
      </c>
      <c r="AS272" s="210"/>
      <c r="AT272" s="210"/>
      <c r="AU272" s="210"/>
      <c r="AV272" s="210"/>
      <c r="AW272" s="210" t="s">
        <v>3786</v>
      </c>
      <c r="AX272" s="210"/>
      <c r="AY272" s="210">
        <f>IFERROR(VLOOKUP(X272,MeasureCost!$C$5:$V$420,20,FALSE),"")</f>
        <v>32.36</v>
      </c>
      <c r="AZ272" s="210">
        <f>IFERROR(VLOOKUP(Y272,MeasureCost!$C$5:$V$420,20,FALSE),"")</f>
        <v>29.42</v>
      </c>
      <c r="BA272" s="210"/>
      <c r="BB272" s="212">
        <f t="shared" si="12"/>
        <v>2.9399999999999977</v>
      </c>
      <c r="BC272" s="210"/>
      <c r="BD272" s="204" t="str">
        <f t="shared" si="13"/>
        <v>LFLmpBlst-T8-48in-30w+El-IS-NLO(51w)</v>
      </c>
      <c r="BE272" s="210" t="str">
        <f t="shared" si="14"/>
        <v>LFLmpBlst-T8-48in-32w-2g+El-IS-NLO+Refl(59w)</v>
      </c>
      <c r="BF272" s="210">
        <f>IFERROR(VLOOKUP(BD272,LF_LmpBlst!$A$8:$V$736,6,FALSE),"")</f>
        <v>2</v>
      </c>
      <c r="BG272" s="210">
        <f>IFERROR(VLOOKUP(BD272,LF_LmpBlst!$A$8:$V$736,7,FALSE),"")</f>
        <v>1</v>
      </c>
      <c r="BI272" s="210">
        <f>IFERROR(VLOOKUP(BE272,LF_LmpBlst!$A$8:$V$736,6,FALSE),"")</f>
        <v>2</v>
      </c>
      <c r="BJ272" s="210">
        <f>IFERROR(VLOOKUP(BE272,LF_LmpBlst!$A$8:$V$736,7,FALSE),"")</f>
        <v>1</v>
      </c>
    </row>
    <row r="273" spans="1:62">
      <c r="A273" s="229">
        <v>2301</v>
      </c>
      <c r="B273" s="210" t="s">
        <v>4160</v>
      </c>
      <c r="C273" s="210" t="s">
        <v>3826</v>
      </c>
      <c r="D273" s="210" t="s">
        <v>3827</v>
      </c>
      <c r="E273" s="210" t="s">
        <v>3828</v>
      </c>
      <c r="F273" s="204">
        <v>41782</v>
      </c>
      <c r="G273" s="210" t="s">
        <v>3829</v>
      </c>
      <c r="H273" s="210" t="s">
        <v>3776</v>
      </c>
      <c r="I273" s="210" t="s">
        <v>3830</v>
      </c>
      <c r="J273" s="210" t="s">
        <v>3831</v>
      </c>
      <c r="K273" s="210"/>
      <c r="L273" s="210"/>
      <c r="M273" s="210" t="s">
        <v>129</v>
      </c>
      <c r="N273" s="210"/>
      <c r="O273" s="210" t="b">
        <v>0</v>
      </c>
      <c r="P273" s="210"/>
      <c r="Q273" s="210" t="b">
        <v>1</v>
      </c>
      <c r="R273" s="210" t="s">
        <v>3832</v>
      </c>
      <c r="S273" s="210" t="s">
        <v>109</v>
      </c>
      <c r="T273" s="210" t="s">
        <v>3771</v>
      </c>
      <c r="U273" s="210" t="s">
        <v>3833</v>
      </c>
      <c r="V273" s="210" t="s">
        <v>3778</v>
      </c>
      <c r="W273" s="210" t="s">
        <v>1091</v>
      </c>
      <c r="X273" s="210" t="str">
        <f>IFERROR(VLOOKUP(AF273,MeasureCost!$C$5:$C$420,1,FALSE),"")</f>
        <v>LFLmpBlst-T8-48in-30w+El-IS-RLO(45w)</v>
      </c>
      <c r="Y273" s="210" t="str">
        <f>IFERROR(VLOOKUP(AE273,MeasureCost!$C$5:$C$420,1,FALSE),"")</f>
        <v>LFLmpBlst-T8-48in-32w-2g+El-IS-RLO(52w)</v>
      </c>
      <c r="Z273" s="210" t="s">
        <v>3834</v>
      </c>
      <c r="AA273" s="210"/>
      <c r="AB273" s="210"/>
      <c r="AC273" s="210"/>
      <c r="AD273" s="210" t="s">
        <v>2057</v>
      </c>
      <c r="AE273" s="210" t="s">
        <v>3322</v>
      </c>
      <c r="AF273" s="210" t="s">
        <v>3004</v>
      </c>
      <c r="AG273" s="210" t="s">
        <v>3775</v>
      </c>
      <c r="AH273" s="210"/>
      <c r="AI273" s="210" t="b">
        <v>0</v>
      </c>
      <c r="AJ273" s="210" t="b">
        <v>0</v>
      </c>
      <c r="AK273" s="210" t="s">
        <v>3835</v>
      </c>
      <c r="AL273" s="210" t="s">
        <v>3841</v>
      </c>
      <c r="AM273" s="210" t="s">
        <v>3834</v>
      </c>
      <c r="AN273" s="210"/>
      <c r="AO273" s="210" t="s">
        <v>3838</v>
      </c>
      <c r="AP273" s="204">
        <v>41275</v>
      </c>
      <c r="AQ273" s="210"/>
      <c r="AR273" s="210" t="s">
        <v>3839</v>
      </c>
      <c r="AS273" s="210"/>
      <c r="AT273" s="210"/>
      <c r="AU273" s="210"/>
      <c r="AV273" s="210"/>
      <c r="AW273" s="210" t="s">
        <v>3786</v>
      </c>
      <c r="AX273" s="210"/>
      <c r="AY273" s="210">
        <f>IFERROR(VLOOKUP(X273,MeasureCost!$C$5:$V$420,20,FALSE),"")</f>
        <v>32.36</v>
      </c>
      <c r="AZ273" s="210">
        <f>IFERROR(VLOOKUP(Y273,MeasureCost!$C$5:$V$420,20,FALSE),"")</f>
        <v>29.42</v>
      </c>
      <c r="BA273" s="210"/>
      <c r="BB273" s="212">
        <f t="shared" si="12"/>
        <v>2.9399999999999977</v>
      </c>
      <c r="BC273" s="210"/>
      <c r="BD273" s="204" t="str">
        <f t="shared" si="13"/>
        <v>LFLmpBlst-T8-48in-30w+El-IS-RLO(45w)</v>
      </c>
      <c r="BE273" s="210" t="str">
        <f t="shared" si="14"/>
        <v>LFLmpBlst-T8-48in-32w-2g+El-IS-RLO(52w)</v>
      </c>
      <c r="BF273" s="210">
        <f>IFERROR(VLOOKUP(BD273,LF_LmpBlst!$A$8:$V$736,6,FALSE),"")</f>
        <v>2</v>
      </c>
      <c r="BG273" s="210">
        <f>IFERROR(VLOOKUP(BD273,LF_LmpBlst!$A$8:$V$736,7,FALSE),"")</f>
        <v>1</v>
      </c>
      <c r="BI273" s="210">
        <f>IFERROR(VLOOKUP(BE273,LF_LmpBlst!$A$8:$V$736,6,FALSE),"")</f>
        <v>2</v>
      </c>
      <c r="BJ273" s="210">
        <f>IFERROR(VLOOKUP(BE273,LF_LmpBlst!$A$8:$V$736,7,FALSE),"")</f>
        <v>1</v>
      </c>
    </row>
    <row r="274" spans="1:62">
      <c r="A274" s="229">
        <v>2313</v>
      </c>
      <c r="B274" s="210" t="s">
        <v>4161</v>
      </c>
      <c r="C274" s="210" t="s">
        <v>3826</v>
      </c>
      <c r="D274" s="210" t="s">
        <v>3827</v>
      </c>
      <c r="E274" s="210" t="s">
        <v>3828</v>
      </c>
      <c r="F274" s="204">
        <v>41782</v>
      </c>
      <c r="G274" s="210" t="s">
        <v>3829</v>
      </c>
      <c r="H274" s="210" t="s">
        <v>3776</v>
      </c>
      <c r="I274" s="210" t="s">
        <v>3830</v>
      </c>
      <c r="J274" s="210" t="s">
        <v>3831</v>
      </c>
      <c r="K274" s="210"/>
      <c r="L274" s="210"/>
      <c r="M274" s="210" t="s">
        <v>129</v>
      </c>
      <c r="N274" s="210"/>
      <c r="O274" s="210" t="b">
        <v>0</v>
      </c>
      <c r="P274" s="210"/>
      <c r="Q274" s="210" t="b">
        <v>1</v>
      </c>
      <c r="R274" s="210" t="s">
        <v>3832</v>
      </c>
      <c r="S274" s="210" t="s">
        <v>109</v>
      </c>
      <c r="T274" s="210" t="s">
        <v>3771</v>
      </c>
      <c r="U274" s="210" t="s">
        <v>3833</v>
      </c>
      <c r="V274" s="210" t="s">
        <v>3778</v>
      </c>
      <c r="W274" s="210" t="s">
        <v>1091</v>
      </c>
      <c r="X274" s="210" t="str">
        <f>IFERROR(VLOOKUP(AF274,MeasureCost!$C$5:$C$420,1,FALSE),"")</f>
        <v>LFLmpBlst-T8-48in-32w-3g+El-IS-NLO(54w)</v>
      </c>
      <c r="Y274" s="210" t="str">
        <f>IFERROR(VLOOKUP(AE274,MeasureCost!$C$5:$C$420,1,FALSE),"")</f>
        <v>LFLmpBlst-T8-48in-32w-2g+El-IS-NLO+Refl(59w)</v>
      </c>
      <c r="Z274" s="210" t="s">
        <v>3834</v>
      </c>
      <c r="AA274" s="210"/>
      <c r="AB274" s="210"/>
      <c r="AC274" s="210"/>
      <c r="AD274" s="210" t="s">
        <v>1967</v>
      </c>
      <c r="AE274" s="210" t="s">
        <v>3298</v>
      </c>
      <c r="AF274" s="210" t="s">
        <v>3487</v>
      </c>
      <c r="AG274" s="210" t="s">
        <v>3775</v>
      </c>
      <c r="AH274" s="210"/>
      <c r="AI274" s="210" t="b">
        <v>0</v>
      </c>
      <c r="AJ274" s="210" t="b">
        <v>0</v>
      </c>
      <c r="AK274" s="210" t="s">
        <v>3835</v>
      </c>
      <c r="AL274" s="210" t="s">
        <v>3841</v>
      </c>
      <c r="AM274" s="210" t="s">
        <v>3834</v>
      </c>
      <c r="AN274" s="210"/>
      <c r="AO274" s="210" t="s">
        <v>3838</v>
      </c>
      <c r="AP274" s="204">
        <v>41275</v>
      </c>
      <c r="AQ274" s="210"/>
      <c r="AR274" s="210" t="s">
        <v>3839</v>
      </c>
      <c r="AS274" s="210"/>
      <c r="AT274" s="210"/>
      <c r="AU274" s="210"/>
      <c r="AV274" s="210"/>
      <c r="AW274" s="210" t="s">
        <v>3786</v>
      </c>
      <c r="AX274" s="210"/>
      <c r="AY274" s="210">
        <f>IFERROR(VLOOKUP(X274,MeasureCost!$C$5:$V$420,20,FALSE),"")</f>
        <v>30.94</v>
      </c>
      <c r="AZ274" s="210">
        <f>IFERROR(VLOOKUP(Y274,MeasureCost!$C$5:$V$420,20,FALSE),"")</f>
        <v>29.42</v>
      </c>
      <c r="BA274" s="210"/>
      <c r="BB274" s="212">
        <f t="shared" si="12"/>
        <v>1.5199999999999996</v>
      </c>
      <c r="BC274" s="210"/>
      <c r="BD274" s="204" t="str">
        <f t="shared" si="13"/>
        <v>LFLmpBlst-T8-48in-32w-3g+El-IS-NLO(54w)</v>
      </c>
      <c r="BE274" s="210" t="str">
        <f t="shared" si="14"/>
        <v>LFLmpBlst-T8-48in-32w-2g+El-IS-NLO+Refl(59w)</v>
      </c>
      <c r="BF274" s="210">
        <f>IFERROR(VLOOKUP(BD274,LF_LmpBlst!$A$8:$V$736,6,FALSE),"")</f>
        <v>2</v>
      </c>
      <c r="BG274" s="210">
        <f>IFERROR(VLOOKUP(BD274,LF_LmpBlst!$A$8:$V$736,7,FALSE),"")</f>
        <v>1</v>
      </c>
      <c r="BI274" s="210">
        <f>IFERROR(VLOOKUP(BE274,LF_LmpBlst!$A$8:$V$736,6,FALSE),"")</f>
        <v>2</v>
      </c>
      <c r="BJ274" s="210">
        <f>IFERROR(VLOOKUP(BE274,LF_LmpBlst!$A$8:$V$736,7,FALSE),"")</f>
        <v>1</v>
      </c>
    </row>
    <row r="275" spans="1:62">
      <c r="A275" s="229">
        <v>4436</v>
      </c>
      <c r="B275" s="210" t="s">
        <v>4162</v>
      </c>
      <c r="C275" s="210" t="s">
        <v>3826</v>
      </c>
      <c r="D275" s="210" t="s">
        <v>3845</v>
      </c>
      <c r="E275" s="210" t="s">
        <v>3846</v>
      </c>
      <c r="F275" s="204">
        <v>42069</v>
      </c>
      <c r="G275" s="210" t="s">
        <v>3829</v>
      </c>
      <c r="H275" s="210" t="s">
        <v>3776</v>
      </c>
      <c r="I275" s="210" t="s">
        <v>3830</v>
      </c>
      <c r="J275" s="210" t="s">
        <v>3831</v>
      </c>
      <c r="K275" s="210"/>
      <c r="L275" s="210"/>
      <c r="M275" s="210" t="s">
        <v>129</v>
      </c>
      <c r="N275" s="210"/>
      <c r="O275" s="210" t="b">
        <v>0</v>
      </c>
      <c r="P275" s="210"/>
      <c r="Q275" s="210" t="b">
        <v>1</v>
      </c>
      <c r="R275" s="210" t="s">
        <v>3832</v>
      </c>
      <c r="S275" s="210" t="s">
        <v>109</v>
      </c>
      <c r="T275" s="210" t="s">
        <v>3771</v>
      </c>
      <c r="U275" s="210" t="s">
        <v>3833</v>
      </c>
      <c r="V275" s="210" t="s">
        <v>3778</v>
      </c>
      <c r="W275" s="210" t="s">
        <v>1091</v>
      </c>
      <c r="X275" s="210" t="str">
        <f>IFERROR(VLOOKUP(AF275,MeasureCost!$C$5:$C$420,1,FALSE),"")</f>
        <v>LFLmpBlst-T5-22in-14w+El-RS-NLO(32w)</v>
      </c>
      <c r="Y275" s="210" t="str">
        <f>IFERROR(VLOOKUP(AE275,MeasureCost!$C$5:$C$420,1,FALSE),"")</f>
        <v/>
      </c>
      <c r="Z275" s="210" t="s">
        <v>3880</v>
      </c>
      <c r="AA275" s="210"/>
      <c r="AB275" s="210"/>
      <c r="AC275" s="210"/>
      <c r="AD275" s="210" t="s">
        <v>3723</v>
      </c>
      <c r="AE275" s="210" t="s">
        <v>3723</v>
      </c>
      <c r="AF275" s="210" t="s">
        <v>2335</v>
      </c>
      <c r="AG275" s="210" t="s">
        <v>3775</v>
      </c>
      <c r="AH275" s="210" t="s">
        <v>3986</v>
      </c>
      <c r="AI275" s="210" t="b">
        <v>0</v>
      </c>
      <c r="AJ275" s="210" t="b">
        <v>0</v>
      </c>
      <c r="AK275" s="210" t="s">
        <v>3849</v>
      </c>
      <c r="AL275" s="210" t="s">
        <v>3779</v>
      </c>
      <c r="AM275" s="210" t="s">
        <v>3847</v>
      </c>
      <c r="AN275" s="210"/>
      <c r="AO275" s="210" t="s">
        <v>3838</v>
      </c>
      <c r="AP275" s="204">
        <v>41275</v>
      </c>
      <c r="AQ275" s="210"/>
      <c r="AR275" s="210" t="s">
        <v>3839</v>
      </c>
      <c r="AS275" s="210"/>
      <c r="AT275" s="210"/>
      <c r="AU275" s="210"/>
      <c r="AV275" s="210"/>
      <c r="AW275" s="210" t="s">
        <v>3786</v>
      </c>
      <c r="AX275" s="210"/>
      <c r="AY275" s="210">
        <f>IFERROR(VLOOKUP(X275,MeasureCost!$C$5:$V$420,20,FALSE),"")</f>
        <v>34.270000000000003</v>
      </c>
      <c r="AZ275" s="210" t="str">
        <f>IFERROR(VLOOKUP(Y275,MeasureCost!$C$5:$V$420,20,FALSE),"")</f>
        <v/>
      </c>
      <c r="BA275" s="210"/>
      <c r="BB275" s="212" t="str">
        <f t="shared" si="12"/>
        <v/>
      </c>
      <c r="BC275" s="210"/>
      <c r="BD275" s="204" t="str">
        <f t="shared" si="13"/>
        <v/>
      </c>
      <c r="BE275" s="210" t="str">
        <f t="shared" si="14"/>
        <v/>
      </c>
      <c r="BF275" s="210" t="str">
        <f>IFERROR(VLOOKUP(BD275,LF_LmpBlst!$A$8:$V$736,6,FALSE),"")</f>
        <v/>
      </c>
      <c r="BG275" s="210" t="str">
        <f>IFERROR(VLOOKUP(BD275,LF_LmpBlst!$A$8:$V$736,7,FALSE),"")</f>
        <v/>
      </c>
      <c r="BI275" s="210" t="str">
        <f>IFERROR(VLOOKUP(BE275,LF_LmpBlst!$A$8:$V$736,6,FALSE),"")</f>
        <v/>
      </c>
      <c r="BJ275" s="210" t="str">
        <f>IFERROR(VLOOKUP(BE275,LF_LmpBlst!$A$8:$V$736,7,FALSE),"")</f>
        <v/>
      </c>
    </row>
    <row r="276" spans="1:62">
      <c r="A276" s="229">
        <v>4467</v>
      </c>
      <c r="B276" s="210" t="s">
        <v>4163</v>
      </c>
      <c r="C276" s="210" t="s">
        <v>3826</v>
      </c>
      <c r="D276" s="210" t="s">
        <v>3845</v>
      </c>
      <c r="E276" s="210" t="s">
        <v>3846</v>
      </c>
      <c r="F276" s="204">
        <v>42069</v>
      </c>
      <c r="G276" s="210" t="s">
        <v>3829</v>
      </c>
      <c r="H276" s="210" t="s">
        <v>3776</v>
      </c>
      <c r="I276" s="210" t="s">
        <v>3830</v>
      </c>
      <c r="J276" s="210" t="s">
        <v>3831</v>
      </c>
      <c r="K276" s="210"/>
      <c r="L276" s="210"/>
      <c r="M276" s="210" t="s">
        <v>129</v>
      </c>
      <c r="N276" s="210"/>
      <c r="O276" s="210" t="b">
        <v>0</v>
      </c>
      <c r="P276" s="210"/>
      <c r="Q276" s="210" t="b">
        <v>1</v>
      </c>
      <c r="R276" s="210" t="s">
        <v>3832</v>
      </c>
      <c r="S276" s="210" t="s">
        <v>109</v>
      </c>
      <c r="T276" s="210" t="s">
        <v>3771</v>
      </c>
      <c r="U276" s="210" t="s">
        <v>3833</v>
      </c>
      <c r="V276" s="210" t="s">
        <v>3778</v>
      </c>
      <c r="W276" s="210" t="s">
        <v>1091</v>
      </c>
      <c r="X276" s="210" t="str">
        <f>IFERROR(VLOOKUP(AF276,MeasureCost!$C$5:$C$420,1,FALSE),"")</f>
        <v>LFLmpBlst-T5-46in-51w+El-IS-NLO(51w)</v>
      </c>
      <c r="Y276" s="210" t="str">
        <f>IFERROR(VLOOKUP(AE276,MeasureCost!$C$5:$C$420,1,FALSE),"")</f>
        <v>LFLmpBlst-T5-46in-54w+El-PS-NLO(54w)</v>
      </c>
      <c r="Z276" s="210" t="s">
        <v>3880</v>
      </c>
      <c r="AA276" s="210"/>
      <c r="AB276" s="210"/>
      <c r="AC276" s="210"/>
      <c r="AD276" s="210" t="s">
        <v>2466</v>
      </c>
      <c r="AE276" s="210" t="s">
        <v>2504</v>
      </c>
      <c r="AF276" s="210" t="s">
        <v>2452</v>
      </c>
      <c r="AG276" s="210" t="s">
        <v>3775</v>
      </c>
      <c r="AH276" s="210" t="s">
        <v>3864</v>
      </c>
      <c r="AI276" s="210" t="b">
        <v>0</v>
      </c>
      <c r="AJ276" s="210" t="b">
        <v>0</v>
      </c>
      <c r="AK276" s="210" t="s">
        <v>3849</v>
      </c>
      <c r="AL276" s="210" t="s">
        <v>3841</v>
      </c>
      <c r="AM276" s="210" t="s">
        <v>3880</v>
      </c>
      <c r="AN276" s="210"/>
      <c r="AO276" s="210" t="s">
        <v>3838</v>
      </c>
      <c r="AP276" s="204">
        <v>41275</v>
      </c>
      <c r="AQ276" s="210"/>
      <c r="AR276" s="210" t="s">
        <v>3839</v>
      </c>
      <c r="AS276" s="210"/>
      <c r="AT276" s="210"/>
      <c r="AU276" s="210"/>
      <c r="AV276" s="210"/>
      <c r="AW276" s="210" t="s">
        <v>3786</v>
      </c>
      <c r="AX276" s="210"/>
      <c r="AY276" s="210">
        <f>IFERROR(VLOOKUP(X276,MeasureCost!$C$5:$V$420,20,FALSE),"")</f>
        <v>29.68</v>
      </c>
      <c r="AZ276" s="210">
        <f>IFERROR(VLOOKUP(Y276,MeasureCost!$C$5:$V$420,20,FALSE),"")</f>
        <v>47.85</v>
      </c>
      <c r="BA276" s="210"/>
      <c r="BB276" s="212">
        <f t="shared" si="12"/>
        <v>-18.170000000000002</v>
      </c>
      <c r="BC276" s="210"/>
      <c r="BD276" s="204" t="str">
        <f t="shared" si="13"/>
        <v>LFLmpBlst-T5-46in-51w+El-IS-NLO(51w)</v>
      </c>
      <c r="BE276" s="210" t="str">
        <f t="shared" si="14"/>
        <v>LFLmpBlst-T5-46in-54w+El-PS-NLO(54w)</v>
      </c>
      <c r="BF276" s="210">
        <f>IFERROR(VLOOKUP(BD276,LF_LmpBlst!$A$8:$V$736,6,FALSE),"")</f>
        <v>1</v>
      </c>
      <c r="BG276" s="210">
        <f>IFERROR(VLOOKUP(BD276,LF_LmpBlst!$A$8:$V$736,7,FALSE),"")</f>
        <v>1</v>
      </c>
      <c r="BI276" s="210">
        <f>IFERROR(VLOOKUP(BE276,LF_LmpBlst!$A$8:$V$736,6,FALSE),"")</f>
        <v>1</v>
      </c>
      <c r="BJ276" s="210">
        <f>IFERROR(VLOOKUP(BE276,LF_LmpBlst!$A$8:$V$736,7,FALSE),"")</f>
        <v>1</v>
      </c>
    </row>
    <row r="277" spans="1:62">
      <c r="A277" s="229">
        <v>4486</v>
      </c>
      <c r="B277" s="210" t="s">
        <v>4164</v>
      </c>
      <c r="C277" s="210" t="s">
        <v>3826</v>
      </c>
      <c r="D277" s="210" t="s">
        <v>3845</v>
      </c>
      <c r="E277" s="210" t="s">
        <v>3846</v>
      </c>
      <c r="F277" s="204">
        <v>42069</v>
      </c>
      <c r="G277" s="210" t="s">
        <v>3829</v>
      </c>
      <c r="H277" s="210" t="s">
        <v>3776</v>
      </c>
      <c r="I277" s="210" t="s">
        <v>3830</v>
      </c>
      <c r="J277" s="210" t="s">
        <v>3831</v>
      </c>
      <c r="K277" s="210"/>
      <c r="L277" s="210"/>
      <c r="M277" s="210" t="s">
        <v>129</v>
      </c>
      <c r="N277" s="210"/>
      <c r="O277" s="210" t="b">
        <v>0</v>
      </c>
      <c r="P277" s="210"/>
      <c r="Q277" s="210" t="b">
        <v>1</v>
      </c>
      <c r="R277" s="210" t="s">
        <v>3832</v>
      </c>
      <c r="S277" s="210" t="s">
        <v>109</v>
      </c>
      <c r="T277" s="210" t="s">
        <v>3771</v>
      </c>
      <c r="U277" s="210" t="s">
        <v>3833</v>
      </c>
      <c r="V277" s="210" t="s">
        <v>3778</v>
      </c>
      <c r="W277" s="210" t="s">
        <v>1091</v>
      </c>
      <c r="X277" s="210" t="str">
        <f>IFERROR(VLOOKUP(AF277,MeasureCost!$C$5:$C$420,1,FALSE),"")</f>
        <v/>
      </c>
      <c r="Y277" s="210" t="str">
        <f>IFERROR(VLOOKUP(AE277,MeasureCost!$C$5:$C$420,1,FALSE),"")</f>
        <v/>
      </c>
      <c r="Z277" s="210" t="s">
        <v>3847</v>
      </c>
      <c r="AA277" s="210"/>
      <c r="AB277" s="210"/>
      <c r="AC277" s="210"/>
      <c r="AD277" s="210" t="s">
        <v>1826</v>
      </c>
      <c r="AE277" s="210" t="s">
        <v>1826</v>
      </c>
      <c r="AF277" s="210" t="s">
        <v>2565</v>
      </c>
      <c r="AG277" s="210" t="s">
        <v>3775</v>
      </c>
      <c r="AH277" s="210" t="s">
        <v>3848</v>
      </c>
      <c r="AI277" s="210" t="b">
        <v>0</v>
      </c>
      <c r="AJ277" s="210" t="b">
        <v>0</v>
      </c>
      <c r="AK277" s="210" t="s">
        <v>3849</v>
      </c>
      <c r="AL277" s="210" t="s">
        <v>3779</v>
      </c>
      <c r="AM277" s="210" t="s">
        <v>3850</v>
      </c>
      <c r="AN277" s="210"/>
      <c r="AO277" s="210" t="s">
        <v>3838</v>
      </c>
      <c r="AP277" s="204">
        <v>41275</v>
      </c>
      <c r="AQ277" s="210"/>
      <c r="AR277" s="210" t="s">
        <v>3839</v>
      </c>
      <c r="AS277" s="210"/>
      <c r="AT277" s="210"/>
      <c r="AU277" s="210"/>
      <c r="AV277" s="210"/>
      <c r="AW277" s="210" t="s">
        <v>3786</v>
      </c>
      <c r="AX277" s="210"/>
      <c r="AY277" s="210" t="str">
        <f>IFERROR(VLOOKUP(X277,MeasureCost!$C$5:$V$420,20,FALSE),"")</f>
        <v/>
      </c>
      <c r="AZ277" s="210" t="str">
        <f>IFERROR(VLOOKUP(Y277,MeasureCost!$C$5:$V$420,20,FALSE),"")</f>
        <v/>
      </c>
      <c r="BA277" s="210"/>
      <c r="BB277" s="212" t="str">
        <f t="shared" si="12"/>
        <v/>
      </c>
      <c r="BC277" s="210"/>
      <c r="BD277" s="204" t="str">
        <f t="shared" si="13"/>
        <v/>
      </c>
      <c r="BE277" s="210" t="str">
        <f t="shared" si="14"/>
        <v/>
      </c>
      <c r="BF277" s="210" t="str">
        <f>IFERROR(VLOOKUP(BD277,LF_LmpBlst!$A$8:$V$736,6,FALSE),"")</f>
        <v/>
      </c>
      <c r="BG277" s="210" t="str">
        <f>IFERROR(VLOOKUP(BD277,LF_LmpBlst!$A$8:$V$736,7,FALSE),"")</f>
        <v/>
      </c>
      <c r="BI277" s="210" t="str">
        <f>IFERROR(VLOOKUP(BE277,LF_LmpBlst!$A$8:$V$736,6,FALSE),"")</f>
        <v/>
      </c>
      <c r="BJ277" s="210" t="str">
        <f>IFERROR(VLOOKUP(BE277,LF_LmpBlst!$A$8:$V$736,7,FALSE),"")</f>
        <v/>
      </c>
    </row>
    <row r="278" spans="1:62">
      <c r="A278" s="229">
        <v>4487</v>
      </c>
      <c r="B278" s="210" t="s">
        <v>4165</v>
      </c>
      <c r="C278" s="210" t="s">
        <v>3826</v>
      </c>
      <c r="D278" s="210" t="s">
        <v>3845</v>
      </c>
      <c r="E278" s="210" t="s">
        <v>3846</v>
      </c>
      <c r="F278" s="204">
        <v>42069</v>
      </c>
      <c r="G278" s="210" t="s">
        <v>3829</v>
      </c>
      <c r="H278" s="210" t="s">
        <v>3776</v>
      </c>
      <c r="I278" s="210" t="s">
        <v>3830</v>
      </c>
      <c r="J278" s="210" t="s">
        <v>3831</v>
      </c>
      <c r="K278" s="210"/>
      <c r="L278" s="210"/>
      <c r="M278" s="210" t="s">
        <v>129</v>
      </c>
      <c r="N278" s="210"/>
      <c r="O278" s="210" t="b">
        <v>0</v>
      </c>
      <c r="P278" s="210"/>
      <c r="Q278" s="210" t="b">
        <v>1</v>
      </c>
      <c r="R278" s="210" t="s">
        <v>3832</v>
      </c>
      <c r="S278" s="210" t="s">
        <v>109</v>
      </c>
      <c r="T278" s="210" t="s">
        <v>3771</v>
      </c>
      <c r="U278" s="210" t="s">
        <v>3833</v>
      </c>
      <c r="V278" s="210" t="s">
        <v>3778</v>
      </c>
      <c r="W278" s="210" t="s">
        <v>1091</v>
      </c>
      <c r="X278" s="210" t="str">
        <f>IFERROR(VLOOKUP(AF278,MeasureCost!$C$5:$C$420,1,FALSE),"")</f>
        <v/>
      </c>
      <c r="Y278" s="210" t="str">
        <f>IFERROR(VLOOKUP(AE278,MeasureCost!$C$5:$C$420,1,FALSE),"")</f>
        <v/>
      </c>
      <c r="Z278" s="210" t="s">
        <v>3847</v>
      </c>
      <c r="AA278" s="210"/>
      <c r="AB278" s="210"/>
      <c r="AC278" s="210"/>
      <c r="AD278" s="210" t="s">
        <v>3723</v>
      </c>
      <c r="AE278" s="210" t="s">
        <v>3723</v>
      </c>
      <c r="AF278" s="210" t="s">
        <v>2565</v>
      </c>
      <c r="AG278" s="210" t="s">
        <v>3775</v>
      </c>
      <c r="AH278" s="210" t="s">
        <v>3848</v>
      </c>
      <c r="AI278" s="210" t="b">
        <v>0</v>
      </c>
      <c r="AJ278" s="210" t="b">
        <v>0</v>
      </c>
      <c r="AK278" s="210" t="s">
        <v>3849</v>
      </c>
      <c r="AL278" s="210" t="s">
        <v>3779</v>
      </c>
      <c r="AM278" s="210" t="s">
        <v>3847</v>
      </c>
      <c r="AN278" s="210"/>
      <c r="AO278" s="210" t="s">
        <v>3838</v>
      </c>
      <c r="AP278" s="204">
        <v>41275</v>
      </c>
      <c r="AQ278" s="210"/>
      <c r="AR278" s="210" t="s">
        <v>3839</v>
      </c>
      <c r="AS278" s="210"/>
      <c r="AT278" s="210"/>
      <c r="AU278" s="210"/>
      <c r="AV278" s="210"/>
      <c r="AW278" s="210" t="s">
        <v>3786</v>
      </c>
      <c r="AX278" s="210"/>
      <c r="AY278" s="210" t="str">
        <f>IFERROR(VLOOKUP(X278,MeasureCost!$C$5:$V$420,20,FALSE),"")</f>
        <v/>
      </c>
      <c r="AZ278" s="210" t="str">
        <f>IFERROR(VLOOKUP(Y278,MeasureCost!$C$5:$V$420,20,FALSE),"")</f>
        <v/>
      </c>
      <c r="BA278" s="210"/>
      <c r="BB278" s="212" t="str">
        <f t="shared" si="12"/>
        <v/>
      </c>
      <c r="BC278" s="210"/>
      <c r="BD278" s="204" t="str">
        <f t="shared" si="13"/>
        <v/>
      </c>
      <c r="BE278" s="210" t="str">
        <f t="shared" si="14"/>
        <v/>
      </c>
      <c r="BF278" s="210" t="str">
        <f>IFERROR(VLOOKUP(BD278,LF_LmpBlst!$A$8:$V$736,6,FALSE),"")</f>
        <v/>
      </c>
      <c r="BG278" s="210" t="str">
        <f>IFERROR(VLOOKUP(BD278,LF_LmpBlst!$A$8:$V$736,7,FALSE),"")</f>
        <v/>
      </c>
      <c r="BI278" s="210" t="str">
        <f>IFERROR(VLOOKUP(BE278,LF_LmpBlst!$A$8:$V$736,6,FALSE),"")</f>
        <v/>
      </c>
      <c r="BJ278" s="210" t="str">
        <f>IFERROR(VLOOKUP(BE278,LF_LmpBlst!$A$8:$V$736,7,FALSE),"")</f>
        <v/>
      </c>
    </row>
    <row r="279" spans="1:62">
      <c r="A279" s="229">
        <v>4490</v>
      </c>
      <c r="B279" s="210" t="s">
        <v>4166</v>
      </c>
      <c r="C279" s="210" t="s">
        <v>3826</v>
      </c>
      <c r="D279" s="210" t="s">
        <v>3845</v>
      </c>
      <c r="E279" s="210" t="s">
        <v>3846</v>
      </c>
      <c r="F279" s="204">
        <v>42069</v>
      </c>
      <c r="G279" s="210" t="s">
        <v>3829</v>
      </c>
      <c r="H279" s="210" t="s">
        <v>3776</v>
      </c>
      <c r="I279" s="210" t="s">
        <v>3830</v>
      </c>
      <c r="J279" s="210" t="s">
        <v>3831</v>
      </c>
      <c r="K279" s="210"/>
      <c r="L279" s="210"/>
      <c r="M279" s="210" t="s">
        <v>129</v>
      </c>
      <c r="N279" s="210"/>
      <c r="O279" s="210" t="b">
        <v>0</v>
      </c>
      <c r="P279" s="210"/>
      <c r="Q279" s="210" t="b">
        <v>1</v>
      </c>
      <c r="R279" s="210" t="s">
        <v>3832</v>
      </c>
      <c r="S279" s="210" t="s">
        <v>109</v>
      </c>
      <c r="T279" s="210" t="s">
        <v>3771</v>
      </c>
      <c r="U279" s="210" t="s">
        <v>3833</v>
      </c>
      <c r="V279" s="210" t="s">
        <v>3778</v>
      </c>
      <c r="W279" s="210" t="s">
        <v>1091</v>
      </c>
      <c r="X279" s="210" t="str">
        <f>IFERROR(VLOOKUP(AF279,MeasureCost!$C$5:$C$420,1,FALSE),"")</f>
        <v/>
      </c>
      <c r="Y279" s="210" t="str">
        <f>IFERROR(VLOOKUP(AE279,MeasureCost!$C$5:$C$420,1,FALSE),"")</f>
        <v/>
      </c>
      <c r="Z279" s="210" t="s">
        <v>3847</v>
      </c>
      <c r="AA279" s="210"/>
      <c r="AB279" s="210"/>
      <c r="AC279" s="210"/>
      <c r="AD279" s="210" t="s">
        <v>1821</v>
      </c>
      <c r="AE279" s="210" t="s">
        <v>1821</v>
      </c>
      <c r="AF279" s="210" t="s">
        <v>2567</v>
      </c>
      <c r="AG279" s="210" t="s">
        <v>3775</v>
      </c>
      <c r="AH279" s="210" t="s">
        <v>3848</v>
      </c>
      <c r="AI279" s="210" t="b">
        <v>0</v>
      </c>
      <c r="AJ279" s="210" t="b">
        <v>0</v>
      </c>
      <c r="AK279" s="210" t="s">
        <v>3849</v>
      </c>
      <c r="AL279" s="210" t="s">
        <v>3779</v>
      </c>
      <c r="AM279" s="210" t="s">
        <v>3850</v>
      </c>
      <c r="AN279" s="210"/>
      <c r="AO279" s="210" t="s">
        <v>3838</v>
      </c>
      <c r="AP279" s="204">
        <v>41275</v>
      </c>
      <c r="AQ279" s="210"/>
      <c r="AR279" s="210" t="s">
        <v>3839</v>
      </c>
      <c r="AS279" s="210"/>
      <c r="AT279" s="210"/>
      <c r="AU279" s="210"/>
      <c r="AV279" s="210"/>
      <c r="AW279" s="210" t="s">
        <v>3786</v>
      </c>
      <c r="AX279" s="210"/>
      <c r="AY279" s="210" t="str">
        <f>IFERROR(VLOOKUP(X279,MeasureCost!$C$5:$V$420,20,FALSE),"")</f>
        <v/>
      </c>
      <c r="AZ279" s="210" t="str">
        <f>IFERROR(VLOOKUP(Y279,MeasureCost!$C$5:$V$420,20,FALSE),"")</f>
        <v/>
      </c>
      <c r="BA279" s="210"/>
      <c r="BB279" s="212" t="str">
        <f t="shared" si="12"/>
        <v/>
      </c>
      <c r="BC279" s="210"/>
      <c r="BD279" s="204" t="str">
        <f t="shared" si="13"/>
        <v/>
      </c>
      <c r="BE279" s="210" t="str">
        <f t="shared" si="14"/>
        <v/>
      </c>
      <c r="BF279" s="210" t="str">
        <f>IFERROR(VLOOKUP(BD279,LF_LmpBlst!$A$8:$V$736,6,FALSE),"")</f>
        <v/>
      </c>
      <c r="BG279" s="210" t="str">
        <f>IFERROR(VLOOKUP(BD279,LF_LmpBlst!$A$8:$V$736,7,FALSE),"")</f>
        <v/>
      </c>
      <c r="BI279" s="210" t="str">
        <f>IFERROR(VLOOKUP(BE279,LF_LmpBlst!$A$8:$V$736,6,FALSE),"")</f>
        <v/>
      </c>
      <c r="BJ279" s="210" t="str">
        <f>IFERROR(VLOOKUP(BE279,LF_LmpBlst!$A$8:$V$736,7,FALSE),"")</f>
        <v/>
      </c>
    </row>
    <row r="280" spans="1:62">
      <c r="A280" s="229">
        <v>4492</v>
      </c>
      <c r="B280" s="210" t="s">
        <v>4167</v>
      </c>
      <c r="C280" s="210" t="s">
        <v>3826</v>
      </c>
      <c r="D280" s="210" t="s">
        <v>3845</v>
      </c>
      <c r="E280" s="210" t="s">
        <v>3846</v>
      </c>
      <c r="F280" s="204">
        <v>42069</v>
      </c>
      <c r="G280" s="210" t="s">
        <v>3829</v>
      </c>
      <c r="H280" s="210" t="s">
        <v>3776</v>
      </c>
      <c r="I280" s="210" t="s">
        <v>3830</v>
      </c>
      <c r="J280" s="210" t="s">
        <v>3831</v>
      </c>
      <c r="K280" s="210"/>
      <c r="L280" s="210"/>
      <c r="M280" s="210" t="s">
        <v>129</v>
      </c>
      <c r="N280" s="210"/>
      <c r="O280" s="210" t="b">
        <v>0</v>
      </c>
      <c r="P280" s="210"/>
      <c r="Q280" s="210" t="b">
        <v>1</v>
      </c>
      <c r="R280" s="210" t="s">
        <v>3832</v>
      </c>
      <c r="S280" s="210" t="s">
        <v>109</v>
      </c>
      <c r="T280" s="210" t="s">
        <v>3771</v>
      </c>
      <c r="U280" s="210" t="s">
        <v>3833</v>
      </c>
      <c r="V280" s="210" t="s">
        <v>3778</v>
      </c>
      <c r="W280" s="210" t="s">
        <v>1091</v>
      </c>
      <c r="X280" s="210" t="str">
        <f>IFERROR(VLOOKUP(AF280,MeasureCost!$C$5:$C$420,1,FALSE),"")</f>
        <v/>
      </c>
      <c r="Y280" s="210" t="str">
        <f>IFERROR(VLOOKUP(AE280,MeasureCost!$C$5:$C$420,1,FALSE),"")</f>
        <v/>
      </c>
      <c r="Z280" s="210" t="s">
        <v>3847</v>
      </c>
      <c r="AA280" s="210"/>
      <c r="AB280" s="210"/>
      <c r="AC280" s="210"/>
      <c r="AD280" s="210" t="s">
        <v>3723</v>
      </c>
      <c r="AE280" s="210" t="s">
        <v>3723</v>
      </c>
      <c r="AF280" s="210" t="s">
        <v>2598</v>
      </c>
      <c r="AG280" s="210" t="s">
        <v>3775</v>
      </c>
      <c r="AH280" s="210" t="s">
        <v>3848</v>
      </c>
      <c r="AI280" s="210" t="b">
        <v>0</v>
      </c>
      <c r="AJ280" s="210" t="b">
        <v>0</v>
      </c>
      <c r="AK280" s="210" t="s">
        <v>3849</v>
      </c>
      <c r="AL280" s="210" t="s">
        <v>3779</v>
      </c>
      <c r="AM280" s="210" t="s">
        <v>3847</v>
      </c>
      <c r="AN280" s="210"/>
      <c r="AO280" s="210" t="s">
        <v>3838</v>
      </c>
      <c r="AP280" s="204">
        <v>41275</v>
      </c>
      <c r="AQ280" s="210"/>
      <c r="AR280" s="210" t="s">
        <v>3839</v>
      </c>
      <c r="AS280" s="210"/>
      <c r="AT280" s="210"/>
      <c r="AU280" s="210"/>
      <c r="AV280" s="210"/>
      <c r="AW280" s="210" t="s">
        <v>3786</v>
      </c>
      <c r="AX280" s="210"/>
      <c r="AY280" s="210" t="str">
        <f>IFERROR(VLOOKUP(X280,MeasureCost!$C$5:$V$420,20,FALSE),"")</f>
        <v/>
      </c>
      <c r="AZ280" s="210" t="str">
        <f>IFERROR(VLOOKUP(Y280,MeasureCost!$C$5:$V$420,20,FALSE),"")</f>
        <v/>
      </c>
      <c r="BA280" s="210"/>
      <c r="BB280" s="212" t="str">
        <f t="shared" si="12"/>
        <v/>
      </c>
      <c r="BC280" s="210"/>
      <c r="BD280" s="204" t="str">
        <f t="shared" si="13"/>
        <v/>
      </c>
      <c r="BE280" s="210" t="str">
        <f t="shared" si="14"/>
        <v/>
      </c>
      <c r="BF280" s="210" t="str">
        <f>IFERROR(VLOOKUP(BD280,LF_LmpBlst!$A$8:$V$736,6,FALSE),"")</f>
        <v/>
      </c>
      <c r="BG280" s="210" t="str">
        <f>IFERROR(VLOOKUP(BD280,LF_LmpBlst!$A$8:$V$736,7,FALSE),"")</f>
        <v/>
      </c>
      <c r="BI280" s="210" t="str">
        <f>IFERROR(VLOOKUP(BE280,LF_LmpBlst!$A$8:$V$736,6,FALSE),"")</f>
        <v/>
      </c>
      <c r="BJ280" s="210" t="str">
        <f>IFERROR(VLOOKUP(BE280,LF_LmpBlst!$A$8:$V$736,7,FALSE),"")</f>
        <v/>
      </c>
    </row>
    <row r="281" spans="1:62">
      <c r="A281" s="229">
        <v>4544</v>
      </c>
      <c r="B281" s="210" t="s">
        <v>4168</v>
      </c>
      <c r="C281" s="210" t="s">
        <v>3826</v>
      </c>
      <c r="D281" s="210" t="s">
        <v>3845</v>
      </c>
      <c r="E281" s="210" t="s">
        <v>3846</v>
      </c>
      <c r="F281" s="204">
        <v>42069</v>
      </c>
      <c r="G281" s="210" t="s">
        <v>3829</v>
      </c>
      <c r="H281" s="210" t="s">
        <v>3776</v>
      </c>
      <c r="I281" s="210" t="s">
        <v>3830</v>
      </c>
      <c r="J281" s="210" t="s">
        <v>3831</v>
      </c>
      <c r="K281" s="210"/>
      <c r="L281" s="210"/>
      <c r="M281" s="210" t="s">
        <v>129</v>
      </c>
      <c r="N281" s="210"/>
      <c r="O281" s="210" t="b">
        <v>1</v>
      </c>
      <c r="P281" s="210"/>
      <c r="Q281" s="210" t="b">
        <v>1</v>
      </c>
      <c r="R281" s="210" t="s">
        <v>3832</v>
      </c>
      <c r="S281" s="210" t="s">
        <v>109</v>
      </c>
      <c r="T281" s="210" t="s">
        <v>3771</v>
      </c>
      <c r="U281" s="210" t="s">
        <v>3833</v>
      </c>
      <c r="V281" s="210" t="s">
        <v>3778</v>
      </c>
      <c r="W281" s="210" t="s">
        <v>1091</v>
      </c>
      <c r="X281" s="210" t="str">
        <f>IFERROR(VLOOKUP(AF281,MeasureCost!$C$5:$C$420,1,FALSE),"")</f>
        <v>LFLmpBlst-T8-48in-28w+El-IS-NLO(53w)</v>
      </c>
      <c r="Y281" s="210" t="str">
        <f>IFERROR(VLOOKUP(AE281,MeasureCost!$C$5:$C$420,1,FALSE),"")</f>
        <v>LFLmpBlst-T8-48in-28w+El-IS-NLO(53w)</v>
      </c>
      <c r="Z281" s="210" t="s">
        <v>3847</v>
      </c>
      <c r="AA281" s="210"/>
      <c r="AB281" s="210"/>
      <c r="AC281" s="210"/>
      <c r="AD281" s="210" t="s">
        <v>2067</v>
      </c>
      <c r="AE281" s="210" t="s">
        <v>2877</v>
      </c>
      <c r="AF281" s="210" t="s">
        <v>2877</v>
      </c>
      <c r="AG281" s="210" t="s">
        <v>3775</v>
      </c>
      <c r="AH281" s="210"/>
      <c r="AI281" s="210" t="b">
        <v>0</v>
      </c>
      <c r="AJ281" s="210" t="b">
        <v>0</v>
      </c>
      <c r="AK281" s="210" t="s">
        <v>3853</v>
      </c>
      <c r="AL281" s="210" t="s">
        <v>3857</v>
      </c>
      <c r="AM281" s="210" t="s">
        <v>3850</v>
      </c>
      <c r="AN281" s="210"/>
      <c r="AO281" s="210" t="s">
        <v>3838</v>
      </c>
      <c r="AP281" s="204">
        <v>41275</v>
      </c>
      <c r="AQ281" s="210"/>
      <c r="AR281" s="210" t="s">
        <v>3839</v>
      </c>
      <c r="AS281" s="210"/>
      <c r="AT281" s="210"/>
      <c r="AU281" s="210"/>
      <c r="AV281" s="210"/>
      <c r="AW281" s="210" t="s">
        <v>3786</v>
      </c>
      <c r="AX281" s="210"/>
      <c r="AY281" s="210">
        <f>IFERROR(VLOOKUP(X281,MeasureCost!$C$5:$V$420,20,FALSE),"")</f>
        <v>33.54</v>
      </c>
      <c r="AZ281" s="210">
        <f>IFERROR(VLOOKUP(Y281,MeasureCost!$C$5:$V$420,20,FALSE),"")</f>
        <v>33.54</v>
      </c>
      <c r="BA281" s="210"/>
      <c r="BB281" s="212">
        <f t="shared" si="12"/>
        <v>0</v>
      </c>
      <c r="BC281" s="210"/>
      <c r="BD281" s="204" t="str">
        <f t="shared" si="13"/>
        <v>LFLmpBlst-T8-48in-28w+El-IS-NLO(53w)</v>
      </c>
      <c r="BE281" s="210" t="str">
        <f t="shared" si="14"/>
        <v>LFLmpBlst-T8-48in-28w+El-IS-NLO(53w)</v>
      </c>
      <c r="BF281" s="210">
        <f>IFERROR(VLOOKUP(BD281,LF_LmpBlst!$A$8:$V$736,6,FALSE),"")</f>
        <v>2</v>
      </c>
      <c r="BG281" s="210">
        <f>IFERROR(VLOOKUP(BD281,LF_LmpBlst!$A$8:$V$736,7,FALSE),"")</f>
        <v>1</v>
      </c>
      <c r="BI281" s="210">
        <f>IFERROR(VLOOKUP(BE281,LF_LmpBlst!$A$8:$V$736,6,FALSE),"")</f>
        <v>2</v>
      </c>
      <c r="BJ281" s="210">
        <f>IFERROR(VLOOKUP(BE281,LF_LmpBlst!$A$8:$V$736,7,FALSE),"")</f>
        <v>1</v>
      </c>
    </row>
    <row r="282" spans="1:62">
      <c r="A282" s="229">
        <v>4569</v>
      </c>
      <c r="B282" s="210" t="s">
        <v>4169</v>
      </c>
      <c r="C282" s="210" t="s">
        <v>3826</v>
      </c>
      <c r="D282" s="210" t="s">
        <v>3845</v>
      </c>
      <c r="E282" s="210" t="s">
        <v>3846</v>
      </c>
      <c r="F282" s="204">
        <v>42069</v>
      </c>
      <c r="G282" s="210" t="s">
        <v>3829</v>
      </c>
      <c r="H282" s="210" t="s">
        <v>3776</v>
      </c>
      <c r="I282" s="210" t="s">
        <v>3830</v>
      </c>
      <c r="J282" s="210" t="s">
        <v>3831</v>
      </c>
      <c r="K282" s="210"/>
      <c r="L282" s="210"/>
      <c r="M282" s="210" t="s">
        <v>129</v>
      </c>
      <c r="N282" s="210"/>
      <c r="O282" s="210" t="b">
        <v>1</v>
      </c>
      <c r="P282" s="210"/>
      <c r="Q282" s="210" t="b">
        <v>1</v>
      </c>
      <c r="R282" s="210" t="s">
        <v>3832</v>
      </c>
      <c r="S282" s="210" t="s">
        <v>109</v>
      </c>
      <c r="T282" s="210" t="s">
        <v>3771</v>
      </c>
      <c r="U282" s="210" t="s">
        <v>3833</v>
      </c>
      <c r="V282" s="210" t="s">
        <v>3778</v>
      </c>
      <c r="W282" s="210" t="s">
        <v>1091</v>
      </c>
      <c r="X282" s="210" t="str">
        <f>IFERROR(VLOOKUP(AF282,MeasureCost!$C$5:$C$420,1,FALSE),"")</f>
        <v>LFLmpBlst-T8-48in-28w+El-IS-RLO(44w)</v>
      </c>
      <c r="Y282" s="210" t="str">
        <f>IFERROR(VLOOKUP(AE282,MeasureCost!$C$5:$C$420,1,FALSE),"")</f>
        <v>LFLmpBlst-T8-48in-28w+El-IS-RLO(44w)</v>
      </c>
      <c r="Z282" s="210" t="s">
        <v>3847</v>
      </c>
      <c r="AA282" s="210"/>
      <c r="AB282" s="210"/>
      <c r="AC282" s="210"/>
      <c r="AD282" s="210" t="s">
        <v>1955</v>
      </c>
      <c r="AE282" s="210" t="s">
        <v>2895</v>
      </c>
      <c r="AF282" s="210" t="s">
        <v>2895</v>
      </c>
      <c r="AG282" s="210" t="s">
        <v>3775</v>
      </c>
      <c r="AH282" s="210"/>
      <c r="AI282" s="210" t="b">
        <v>0</v>
      </c>
      <c r="AJ282" s="210" t="b">
        <v>0</v>
      </c>
      <c r="AK282" s="210" t="s">
        <v>3853</v>
      </c>
      <c r="AL282" s="210" t="s">
        <v>3857</v>
      </c>
      <c r="AM282" s="210" t="s">
        <v>3850</v>
      </c>
      <c r="AN282" s="210"/>
      <c r="AO282" s="210" t="s">
        <v>3838</v>
      </c>
      <c r="AP282" s="204">
        <v>41788</v>
      </c>
      <c r="AQ282" s="210"/>
      <c r="AR282" s="210" t="s">
        <v>3839</v>
      </c>
      <c r="AS282" s="210"/>
      <c r="AT282" s="210"/>
      <c r="AU282" s="210"/>
      <c r="AV282" s="210"/>
      <c r="AW282" s="210" t="s">
        <v>3786</v>
      </c>
      <c r="AX282" s="210"/>
      <c r="AY282" s="210">
        <f>IFERROR(VLOOKUP(X282,MeasureCost!$C$5:$V$420,20,FALSE),"")</f>
        <v>33.54</v>
      </c>
      <c r="AZ282" s="210">
        <f>IFERROR(VLOOKUP(Y282,MeasureCost!$C$5:$V$420,20,FALSE),"")</f>
        <v>33.54</v>
      </c>
      <c r="BA282" s="210"/>
      <c r="BB282" s="212">
        <f t="shared" si="12"/>
        <v>0</v>
      </c>
      <c r="BC282" s="210"/>
      <c r="BD282" s="204" t="str">
        <f t="shared" si="13"/>
        <v>LFLmpBlst-T8-48in-28w+El-IS-RLO(44w)</v>
      </c>
      <c r="BE282" s="210" t="str">
        <f t="shared" si="14"/>
        <v>LFLmpBlst-T8-48in-28w+El-IS-RLO(44w)</v>
      </c>
      <c r="BF282" s="210">
        <f>IFERROR(VLOOKUP(BD282,LF_LmpBlst!$A$8:$V$736,6,FALSE),"")</f>
        <v>2</v>
      </c>
      <c r="BG282" s="210">
        <f>IFERROR(VLOOKUP(BD282,LF_LmpBlst!$A$8:$V$736,7,FALSE),"")</f>
        <v>1</v>
      </c>
      <c r="BI282" s="210">
        <f>IFERROR(VLOOKUP(BE282,LF_LmpBlst!$A$8:$V$736,6,FALSE),"")</f>
        <v>2</v>
      </c>
      <c r="BJ282" s="210">
        <f>IFERROR(VLOOKUP(BE282,LF_LmpBlst!$A$8:$V$736,7,FALSE),"")</f>
        <v>1</v>
      </c>
    </row>
    <row r="283" spans="1:62">
      <c r="A283" s="229">
        <v>4581</v>
      </c>
      <c r="B283" s="210" t="s">
        <v>4170</v>
      </c>
      <c r="C283" s="210" t="s">
        <v>3826</v>
      </c>
      <c r="D283" s="210" t="s">
        <v>3845</v>
      </c>
      <c r="E283" s="210" t="s">
        <v>3846</v>
      </c>
      <c r="F283" s="204">
        <v>42069</v>
      </c>
      <c r="G283" s="210" t="s">
        <v>3829</v>
      </c>
      <c r="H283" s="210" t="s">
        <v>3776</v>
      </c>
      <c r="I283" s="210" t="s">
        <v>3830</v>
      </c>
      <c r="J283" s="210" t="s">
        <v>3831</v>
      </c>
      <c r="K283" s="210"/>
      <c r="L283" s="210"/>
      <c r="M283" s="210" t="s">
        <v>129</v>
      </c>
      <c r="N283" s="210"/>
      <c r="O283" s="210" t="b">
        <v>0</v>
      </c>
      <c r="P283" s="210"/>
      <c r="Q283" s="210" t="b">
        <v>1</v>
      </c>
      <c r="R283" s="210" t="s">
        <v>3832</v>
      </c>
      <c r="S283" s="210" t="s">
        <v>109</v>
      </c>
      <c r="T283" s="210" t="s">
        <v>3771</v>
      </c>
      <c r="U283" s="210" t="s">
        <v>3833</v>
      </c>
      <c r="V283" s="210" t="s">
        <v>3778</v>
      </c>
      <c r="W283" s="210" t="s">
        <v>1091</v>
      </c>
      <c r="X283" s="210" t="str">
        <f>IFERROR(VLOOKUP(AF283,MeasureCost!$C$5:$C$420,1,FALSE),"")</f>
        <v>LFLmpBlst-T8-48in-28w+El-IS-VHLO+Refl(70w)</v>
      </c>
      <c r="Y283" s="210" t="str">
        <f>IFERROR(VLOOKUP(AE283,MeasureCost!$C$5:$C$420,1,FALSE),"")</f>
        <v>LFLmpBlst-T8-48in-32w-2g+El-IS-NLO(89w)</v>
      </c>
      <c r="Z283" s="210" t="s">
        <v>3847</v>
      </c>
      <c r="AA283" s="210"/>
      <c r="AB283" s="210"/>
      <c r="AC283" s="210"/>
      <c r="AD283" s="210" t="s">
        <v>3292</v>
      </c>
      <c r="AE283" s="210" t="s">
        <v>3292</v>
      </c>
      <c r="AF283" s="210" t="s">
        <v>2909</v>
      </c>
      <c r="AG283" s="210" t="s">
        <v>3775</v>
      </c>
      <c r="AH283" s="210" t="s">
        <v>3889</v>
      </c>
      <c r="AI283" s="210" t="b">
        <v>0</v>
      </c>
      <c r="AJ283" s="210" t="b">
        <v>0</v>
      </c>
      <c r="AK283" s="210" t="s">
        <v>3849</v>
      </c>
      <c r="AL283" s="210" t="s">
        <v>3779</v>
      </c>
      <c r="AM283" s="210" t="s">
        <v>3847</v>
      </c>
      <c r="AN283" s="210"/>
      <c r="AO283" s="210" t="s">
        <v>3838</v>
      </c>
      <c r="AP283" s="204">
        <v>41275</v>
      </c>
      <c r="AQ283" s="210"/>
      <c r="AR283" s="210" t="s">
        <v>3839</v>
      </c>
      <c r="AS283" s="210"/>
      <c r="AT283" s="210"/>
      <c r="AU283" s="210"/>
      <c r="AV283" s="210"/>
      <c r="AW283" s="210" t="s">
        <v>3786</v>
      </c>
      <c r="AX283" s="210"/>
      <c r="AY283" s="210">
        <f>IFERROR(VLOOKUP(X283,MeasureCost!$C$5:$V$420,20,FALSE),"")</f>
        <v>44.41</v>
      </c>
      <c r="AZ283" s="210">
        <f>IFERROR(VLOOKUP(Y283,MeasureCost!$C$5:$V$420,20,FALSE),"")</f>
        <v>38.25</v>
      </c>
      <c r="BA283" s="210"/>
      <c r="BB283" s="212">
        <f t="shared" si="12"/>
        <v>6.1599999999999966</v>
      </c>
      <c r="BC283" s="210"/>
      <c r="BD283" s="204" t="str">
        <f t="shared" si="13"/>
        <v>LFLmpBlst-T8-48in-28w+El-IS-VHLO+Refl(70w)</v>
      </c>
      <c r="BE283" s="210" t="str">
        <f t="shared" si="14"/>
        <v>LFLmpBlst-T8-48in-32w-2g+El-IS-NLO(89w)</v>
      </c>
      <c r="BF283" s="210">
        <f>IFERROR(VLOOKUP(BD283,LF_LmpBlst!$A$8:$V$736,6,FALSE),"")</f>
        <v>3</v>
      </c>
      <c r="BG283" s="210">
        <f>IFERROR(VLOOKUP(BD283,LF_LmpBlst!$A$8:$V$736,7,FALSE),"")</f>
        <v>1</v>
      </c>
      <c r="BI283" s="210">
        <f>IFERROR(VLOOKUP(BE283,LF_LmpBlst!$A$8:$V$736,6,FALSE),"")</f>
        <v>3</v>
      </c>
      <c r="BJ283" s="210">
        <f>IFERROR(VLOOKUP(BE283,LF_LmpBlst!$A$8:$V$736,7,FALSE),"")</f>
        <v>1</v>
      </c>
    </row>
    <row r="284" spans="1:62">
      <c r="A284" s="229">
        <v>4587</v>
      </c>
      <c r="B284" s="210" t="s">
        <v>4171</v>
      </c>
      <c r="C284" s="210" t="s">
        <v>3826</v>
      </c>
      <c r="D284" s="210" t="s">
        <v>3845</v>
      </c>
      <c r="E284" s="210" t="s">
        <v>3846</v>
      </c>
      <c r="F284" s="204">
        <v>42069</v>
      </c>
      <c r="G284" s="210" t="s">
        <v>3829</v>
      </c>
      <c r="H284" s="210" t="s">
        <v>3776</v>
      </c>
      <c r="I284" s="210" t="s">
        <v>3830</v>
      </c>
      <c r="J284" s="210" t="s">
        <v>3831</v>
      </c>
      <c r="K284" s="210"/>
      <c r="L284" s="210"/>
      <c r="M284" s="210" t="s">
        <v>129</v>
      </c>
      <c r="N284" s="210"/>
      <c r="O284" s="210" t="b">
        <v>0</v>
      </c>
      <c r="P284" s="210"/>
      <c r="Q284" s="210" t="b">
        <v>1</v>
      </c>
      <c r="R284" s="210" t="s">
        <v>3832</v>
      </c>
      <c r="S284" s="210" t="s">
        <v>109</v>
      </c>
      <c r="T284" s="210" t="s">
        <v>3771</v>
      </c>
      <c r="U284" s="210" t="s">
        <v>3833</v>
      </c>
      <c r="V284" s="210" t="s">
        <v>3778</v>
      </c>
      <c r="W284" s="210" t="s">
        <v>1091</v>
      </c>
      <c r="X284" s="210" t="str">
        <f>IFERROR(VLOOKUP(AF284,MeasureCost!$C$5:$C$420,1,FALSE),"")</f>
        <v>LFLmpBlst-T8-48in-28w+El-PS-NLO(50w)</v>
      </c>
      <c r="Y284" s="210" t="str">
        <f>IFERROR(VLOOKUP(AE284,MeasureCost!$C$5:$C$420,1,FALSE),"")</f>
        <v>LFLmpBlst-T8-48in-32w-1g+El-IS-NLO(89w)</v>
      </c>
      <c r="Z284" s="210" t="s">
        <v>3847</v>
      </c>
      <c r="AA284" s="210"/>
      <c r="AB284" s="210"/>
      <c r="AC284" s="210"/>
      <c r="AD284" s="210" t="s">
        <v>3075</v>
      </c>
      <c r="AE284" s="210" t="s">
        <v>3075</v>
      </c>
      <c r="AF284" s="210" t="s">
        <v>2936</v>
      </c>
      <c r="AG284" s="210" t="s">
        <v>3775</v>
      </c>
      <c r="AH284" s="210" t="s">
        <v>3848</v>
      </c>
      <c r="AI284" s="210" t="b">
        <v>0</v>
      </c>
      <c r="AJ284" s="210" t="b">
        <v>0</v>
      </c>
      <c r="AK284" s="210" t="s">
        <v>3849</v>
      </c>
      <c r="AL284" s="210" t="s">
        <v>3779</v>
      </c>
      <c r="AM284" s="210" t="s">
        <v>3847</v>
      </c>
      <c r="AN284" s="210"/>
      <c r="AO284" s="210" t="s">
        <v>3838</v>
      </c>
      <c r="AP284" s="204">
        <v>41275</v>
      </c>
      <c r="AQ284" s="210"/>
      <c r="AR284" s="210" t="s">
        <v>3839</v>
      </c>
      <c r="AS284" s="210"/>
      <c r="AT284" s="210"/>
      <c r="AU284" s="210"/>
      <c r="AV284" s="210"/>
      <c r="AW284" s="210" t="s">
        <v>3786</v>
      </c>
      <c r="AX284" s="210"/>
      <c r="AY284" s="210">
        <f>IFERROR(VLOOKUP(X284,MeasureCost!$C$5:$V$420,20,FALSE),"")</f>
        <v>50.73</v>
      </c>
      <c r="AZ284" s="210">
        <f>IFERROR(VLOOKUP(Y284,MeasureCost!$C$5:$V$420,20,FALSE),"")</f>
        <v>35.19</v>
      </c>
      <c r="BA284" s="210"/>
      <c r="BB284" s="212">
        <f t="shared" si="12"/>
        <v>15.54</v>
      </c>
      <c r="BC284" s="210"/>
      <c r="BD284" s="204" t="str">
        <f t="shared" si="13"/>
        <v>LFLmpBlst-T8-48in-28w+El-PS-NLO(50w)</v>
      </c>
      <c r="BE284" s="210" t="str">
        <f t="shared" si="14"/>
        <v>LFLmpBlst-T8-48in-32w-1g+El-IS-NLO(89w)</v>
      </c>
      <c r="BF284" s="210">
        <f>IFERROR(VLOOKUP(BD284,LF_LmpBlst!$A$8:$V$736,6,FALSE),"")</f>
        <v>2</v>
      </c>
      <c r="BG284" s="210">
        <f>IFERROR(VLOOKUP(BD284,LF_LmpBlst!$A$8:$V$736,7,FALSE),"")</f>
        <v>1</v>
      </c>
      <c r="BI284" s="210">
        <f>IFERROR(VLOOKUP(BE284,LF_LmpBlst!$A$8:$V$736,6,FALSE),"")</f>
        <v>3</v>
      </c>
      <c r="BJ284" s="210">
        <f>IFERROR(VLOOKUP(BE284,LF_LmpBlst!$A$8:$V$736,7,FALSE),"")</f>
        <v>1</v>
      </c>
    </row>
    <row r="285" spans="1:62">
      <c r="A285" s="229">
        <v>4499</v>
      </c>
      <c r="B285" s="210" t="s">
        <v>4172</v>
      </c>
      <c r="C285" s="210" t="s">
        <v>3826</v>
      </c>
      <c r="D285" s="210" t="s">
        <v>3845</v>
      </c>
      <c r="E285" s="210" t="s">
        <v>3846</v>
      </c>
      <c r="F285" s="204">
        <v>42069</v>
      </c>
      <c r="G285" s="210" t="s">
        <v>3829</v>
      </c>
      <c r="H285" s="210" t="s">
        <v>3776</v>
      </c>
      <c r="I285" s="210" t="s">
        <v>3830</v>
      </c>
      <c r="J285" s="210" t="s">
        <v>3831</v>
      </c>
      <c r="K285" s="210"/>
      <c r="L285" s="210"/>
      <c r="M285" s="210" t="s">
        <v>129</v>
      </c>
      <c r="N285" s="210"/>
      <c r="O285" s="210" t="b">
        <v>0</v>
      </c>
      <c r="P285" s="210"/>
      <c r="Q285" s="210" t="b">
        <v>1</v>
      </c>
      <c r="R285" s="210" t="s">
        <v>3832</v>
      </c>
      <c r="S285" s="210" t="s">
        <v>109</v>
      </c>
      <c r="T285" s="210" t="s">
        <v>3771</v>
      </c>
      <c r="U285" s="210" t="s">
        <v>3833</v>
      </c>
      <c r="V285" s="210" t="s">
        <v>3778</v>
      </c>
      <c r="W285" s="210" t="s">
        <v>1091</v>
      </c>
      <c r="X285" s="210" t="str">
        <f>IFERROR(VLOOKUP(AF285,MeasureCost!$C$5:$C$420,1,FALSE),"")</f>
        <v/>
      </c>
      <c r="Y285" s="210" t="str">
        <f>IFERROR(VLOOKUP(AE285,MeasureCost!$C$5:$C$420,1,FALSE),"")</f>
        <v>LFLmpBlst-T8-48in-32w-2g+El-IS-NLO(112w)</v>
      </c>
      <c r="Z285" s="210" t="s">
        <v>3847</v>
      </c>
      <c r="AA285" s="210"/>
      <c r="AB285" s="210"/>
      <c r="AC285" s="210"/>
      <c r="AD285" s="210" t="s">
        <v>1898</v>
      </c>
      <c r="AE285" s="210" t="s">
        <v>3264</v>
      </c>
      <c r="AF285" s="210" t="s">
        <v>2671</v>
      </c>
      <c r="AG285" s="210" t="s">
        <v>3775</v>
      </c>
      <c r="AH285" s="210" t="s">
        <v>3889</v>
      </c>
      <c r="AI285" s="210" t="b">
        <v>0</v>
      </c>
      <c r="AJ285" s="210" t="b">
        <v>0</v>
      </c>
      <c r="AK285" s="210" t="s">
        <v>3849</v>
      </c>
      <c r="AL285" s="210" t="s">
        <v>3841</v>
      </c>
      <c r="AM285" s="210" t="s">
        <v>3850</v>
      </c>
      <c r="AN285" s="210"/>
      <c r="AO285" s="210" t="s">
        <v>3838</v>
      </c>
      <c r="AP285" s="204">
        <v>41275</v>
      </c>
      <c r="AQ285" s="210"/>
      <c r="AR285" s="210" t="s">
        <v>3839</v>
      </c>
      <c r="AS285" s="210"/>
      <c r="AT285" s="210"/>
      <c r="AU285" s="210"/>
      <c r="AV285" s="210"/>
      <c r="AW285" s="210" t="s">
        <v>3786</v>
      </c>
      <c r="AX285" s="210"/>
      <c r="AY285" s="210" t="str">
        <f>IFERROR(VLOOKUP(X285,MeasureCost!$C$5:$V$420,20,FALSE),"")</f>
        <v/>
      </c>
      <c r="AZ285" s="210">
        <f>IFERROR(VLOOKUP(Y285,MeasureCost!$C$5:$V$420,20,FALSE),"")</f>
        <v>47.07</v>
      </c>
      <c r="BA285" s="210"/>
      <c r="BB285" s="212" t="str">
        <f t="shared" si="12"/>
        <v/>
      </c>
      <c r="BC285" s="210"/>
      <c r="BD285" s="204" t="str">
        <f t="shared" si="13"/>
        <v/>
      </c>
      <c r="BE285" s="210" t="str">
        <f t="shared" si="14"/>
        <v/>
      </c>
      <c r="BF285" s="210" t="str">
        <f>IFERROR(VLOOKUP(BD285,LF_LmpBlst!$A$8:$V$736,6,FALSE),"")</f>
        <v/>
      </c>
      <c r="BG285" s="210" t="str">
        <f>IFERROR(VLOOKUP(BD285,LF_LmpBlst!$A$8:$V$736,7,FALSE),"")</f>
        <v/>
      </c>
      <c r="BI285" s="210" t="str">
        <f>IFERROR(VLOOKUP(BE285,LF_LmpBlst!$A$8:$V$736,6,FALSE),"")</f>
        <v/>
      </c>
      <c r="BJ285" s="210" t="str">
        <f>IFERROR(VLOOKUP(BE285,LF_LmpBlst!$A$8:$V$736,7,FALSE),"")</f>
        <v/>
      </c>
    </row>
    <row r="286" spans="1:62">
      <c r="A286" s="229">
        <v>4500</v>
      </c>
      <c r="B286" s="210" t="s">
        <v>4173</v>
      </c>
      <c r="C286" s="210" t="s">
        <v>3826</v>
      </c>
      <c r="D286" s="210" t="s">
        <v>3845</v>
      </c>
      <c r="E286" s="210" t="s">
        <v>3846</v>
      </c>
      <c r="F286" s="204">
        <v>42069</v>
      </c>
      <c r="G286" s="210" t="s">
        <v>3829</v>
      </c>
      <c r="H286" s="210" t="s">
        <v>3776</v>
      </c>
      <c r="I286" s="210" t="s">
        <v>3830</v>
      </c>
      <c r="J286" s="210" t="s">
        <v>3831</v>
      </c>
      <c r="K286" s="210"/>
      <c r="L286" s="210"/>
      <c r="M286" s="210" t="s">
        <v>129</v>
      </c>
      <c r="N286" s="210"/>
      <c r="O286" s="210" t="b">
        <v>0</v>
      </c>
      <c r="P286" s="210"/>
      <c r="Q286" s="210" t="b">
        <v>1</v>
      </c>
      <c r="R286" s="210" t="s">
        <v>3832</v>
      </c>
      <c r="S286" s="210" t="s">
        <v>109</v>
      </c>
      <c r="T286" s="210" t="s">
        <v>3771</v>
      </c>
      <c r="U286" s="210" t="s">
        <v>3833</v>
      </c>
      <c r="V286" s="210" t="s">
        <v>3778</v>
      </c>
      <c r="W286" s="210" t="s">
        <v>1091</v>
      </c>
      <c r="X286" s="210" t="str">
        <f>IFERROR(VLOOKUP(AF286,MeasureCost!$C$5:$C$420,1,FALSE),"")</f>
        <v/>
      </c>
      <c r="Y286" s="210" t="str">
        <f>IFERROR(VLOOKUP(AE286,MeasureCost!$C$5:$C$420,1,FALSE),"")</f>
        <v/>
      </c>
      <c r="Z286" s="210" t="s">
        <v>3847</v>
      </c>
      <c r="AA286" s="210"/>
      <c r="AB286" s="210"/>
      <c r="AC286" s="210"/>
      <c r="AD286" s="210" t="s">
        <v>1904</v>
      </c>
      <c r="AE286" s="210" t="s">
        <v>1904</v>
      </c>
      <c r="AF286" s="210" t="s">
        <v>2685</v>
      </c>
      <c r="AG286" s="210" t="s">
        <v>3775</v>
      </c>
      <c r="AH286" s="210" t="s">
        <v>3889</v>
      </c>
      <c r="AI286" s="210" t="b">
        <v>0</v>
      </c>
      <c r="AJ286" s="210" t="b">
        <v>0</v>
      </c>
      <c r="AK286" s="210" t="s">
        <v>3849</v>
      </c>
      <c r="AL286" s="210" t="s">
        <v>3779</v>
      </c>
      <c r="AM286" s="210" t="s">
        <v>3850</v>
      </c>
      <c r="AN286" s="210"/>
      <c r="AO286" s="210" t="s">
        <v>3838</v>
      </c>
      <c r="AP286" s="204">
        <v>41275</v>
      </c>
      <c r="AQ286" s="210"/>
      <c r="AR286" s="210" t="s">
        <v>3839</v>
      </c>
      <c r="AS286" s="210"/>
      <c r="AT286" s="210"/>
      <c r="AU286" s="210"/>
      <c r="AV286" s="210"/>
      <c r="AW286" s="210" t="s">
        <v>3786</v>
      </c>
      <c r="AX286" s="210"/>
      <c r="AY286" s="210" t="str">
        <f>IFERROR(VLOOKUP(X286,MeasureCost!$C$5:$V$420,20,FALSE),"")</f>
        <v/>
      </c>
      <c r="AZ286" s="210" t="str">
        <f>IFERROR(VLOOKUP(Y286,MeasureCost!$C$5:$V$420,20,FALSE),"")</f>
        <v/>
      </c>
      <c r="BA286" s="210"/>
      <c r="BB286" s="212" t="str">
        <f t="shared" si="12"/>
        <v/>
      </c>
      <c r="BC286" s="210"/>
      <c r="BD286" s="204" t="str">
        <f t="shared" si="13"/>
        <v/>
      </c>
      <c r="BE286" s="210" t="str">
        <f t="shared" si="14"/>
        <v/>
      </c>
      <c r="BF286" s="210" t="str">
        <f>IFERROR(VLOOKUP(BD286,LF_LmpBlst!$A$8:$V$736,6,FALSE),"")</f>
        <v/>
      </c>
      <c r="BG286" s="210" t="str">
        <f>IFERROR(VLOOKUP(BD286,LF_LmpBlst!$A$8:$V$736,7,FALSE),"")</f>
        <v/>
      </c>
      <c r="BI286" s="210" t="str">
        <f>IFERROR(VLOOKUP(BE286,LF_LmpBlst!$A$8:$V$736,6,FALSE),"")</f>
        <v/>
      </c>
      <c r="BJ286" s="210" t="str">
        <f>IFERROR(VLOOKUP(BE286,LF_LmpBlst!$A$8:$V$736,7,FALSE),"")</f>
        <v/>
      </c>
    </row>
    <row r="287" spans="1:62">
      <c r="A287" s="229">
        <v>4528</v>
      </c>
      <c r="B287" s="210" t="s">
        <v>4174</v>
      </c>
      <c r="C287" s="210" t="s">
        <v>3826</v>
      </c>
      <c r="D287" s="210" t="s">
        <v>3845</v>
      </c>
      <c r="E287" s="210" t="s">
        <v>3846</v>
      </c>
      <c r="F287" s="204">
        <v>42069</v>
      </c>
      <c r="G287" s="210" t="s">
        <v>3829</v>
      </c>
      <c r="H287" s="210" t="s">
        <v>3776</v>
      </c>
      <c r="I287" s="210" t="s">
        <v>3830</v>
      </c>
      <c r="J287" s="210" t="s">
        <v>3831</v>
      </c>
      <c r="K287" s="210"/>
      <c r="L287" s="210"/>
      <c r="M287" s="210" t="s">
        <v>129</v>
      </c>
      <c r="N287" s="210"/>
      <c r="O287" s="210" t="b">
        <v>1</v>
      </c>
      <c r="P287" s="210"/>
      <c r="Q287" s="210" t="b">
        <v>1</v>
      </c>
      <c r="R287" s="210" t="s">
        <v>3832</v>
      </c>
      <c r="S287" s="210" t="s">
        <v>109</v>
      </c>
      <c r="T287" s="210" t="s">
        <v>3771</v>
      </c>
      <c r="U287" s="210" t="s">
        <v>3833</v>
      </c>
      <c r="V287" s="210" t="s">
        <v>3778</v>
      </c>
      <c r="W287" s="210" t="s">
        <v>1091</v>
      </c>
      <c r="X287" s="210" t="str">
        <f>IFERROR(VLOOKUP(AF287,MeasureCost!$C$5:$C$420,1,FALSE),"")</f>
        <v>LFLmpBlst-T8-48in-25w+El-IS-RLO-1(58w)</v>
      </c>
      <c r="Y287" s="210" t="str">
        <f>IFERROR(VLOOKUP(AE287,MeasureCost!$C$5:$C$420,1,FALSE),"")</f>
        <v>LFLmpBlst-T8-48in-32w-2g+El-IS-NLO(89w)</v>
      </c>
      <c r="Z287" s="210" t="s">
        <v>3847</v>
      </c>
      <c r="AA287" s="210"/>
      <c r="AB287" s="210"/>
      <c r="AC287" s="210"/>
      <c r="AD287" s="210" t="s">
        <v>2006</v>
      </c>
      <c r="AE287" s="210" t="s">
        <v>3292</v>
      </c>
      <c r="AF287" s="210" t="s">
        <v>2796</v>
      </c>
      <c r="AG287" s="210" t="s">
        <v>3775</v>
      </c>
      <c r="AH287" s="210"/>
      <c r="AI287" s="210" t="b">
        <v>0</v>
      </c>
      <c r="AJ287" s="210" t="b">
        <v>0</v>
      </c>
      <c r="AK287" s="210" t="s">
        <v>3853</v>
      </c>
      <c r="AL287" s="210" t="s">
        <v>3841</v>
      </c>
      <c r="AM287" s="210" t="s">
        <v>3850</v>
      </c>
      <c r="AN287" s="210"/>
      <c r="AO287" s="210" t="s">
        <v>3838</v>
      </c>
      <c r="AP287" s="204">
        <v>41275</v>
      </c>
      <c r="AQ287" s="210"/>
      <c r="AR287" s="210" t="s">
        <v>3839</v>
      </c>
      <c r="AS287" s="210"/>
      <c r="AT287" s="210"/>
      <c r="AU287" s="210"/>
      <c r="AV287" s="210"/>
      <c r="AW287" s="210" t="s">
        <v>3786</v>
      </c>
      <c r="AX287" s="210"/>
      <c r="AY287" s="210">
        <f>IFERROR(VLOOKUP(X287,MeasureCost!$C$5:$V$420,20,FALSE),"")</f>
        <v>48.04</v>
      </c>
      <c r="AZ287" s="210">
        <f>IFERROR(VLOOKUP(Y287,MeasureCost!$C$5:$V$420,20,FALSE),"")</f>
        <v>38.25</v>
      </c>
      <c r="BA287" s="210"/>
      <c r="BB287" s="212">
        <f t="shared" si="12"/>
        <v>9.7899999999999991</v>
      </c>
      <c r="BC287" s="210"/>
      <c r="BD287" s="204" t="str">
        <f t="shared" si="13"/>
        <v>LFLmpBlst-T8-48in-25w+El-IS-RLO-1(58w)</v>
      </c>
      <c r="BE287" s="210" t="str">
        <f t="shared" si="14"/>
        <v>LFLmpBlst-T8-48in-32w-2g+El-IS-NLO(89w)</v>
      </c>
      <c r="BF287" s="210">
        <f>IFERROR(VLOOKUP(BD287,LF_LmpBlst!$A$8:$V$736,6,FALSE),"")</f>
        <v>3</v>
      </c>
      <c r="BG287" s="210">
        <f>IFERROR(VLOOKUP(BD287,LF_LmpBlst!$A$8:$V$736,7,FALSE),"")</f>
        <v>1</v>
      </c>
      <c r="BI287" s="210">
        <f>IFERROR(VLOOKUP(BE287,LF_LmpBlst!$A$8:$V$736,6,FALSE),"")</f>
        <v>3</v>
      </c>
      <c r="BJ287" s="210">
        <f>IFERROR(VLOOKUP(BE287,LF_LmpBlst!$A$8:$V$736,7,FALSE),"")</f>
        <v>1</v>
      </c>
    </row>
    <row r="288" spans="1:62">
      <c r="A288" s="229">
        <v>4533</v>
      </c>
      <c r="B288" s="210" t="s">
        <v>4175</v>
      </c>
      <c r="C288" s="210" t="s">
        <v>3826</v>
      </c>
      <c r="D288" s="210" t="s">
        <v>3845</v>
      </c>
      <c r="E288" s="210" t="s">
        <v>3846</v>
      </c>
      <c r="F288" s="204">
        <v>42069</v>
      </c>
      <c r="G288" s="210" t="s">
        <v>3829</v>
      </c>
      <c r="H288" s="210" t="s">
        <v>3776</v>
      </c>
      <c r="I288" s="210" t="s">
        <v>3830</v>
      </c>
      <c r="J288" s="210" t="s">
        <v>3831</v>
      </c>
      <c r="K288" s="210"/>
      <c r="L288" s="210"/>
      <c r="M288" s="210" t="s">
        <v>129</v>
      </c>
      <c r="N288" s="210"/>
      <c r="O288" s="210" t="b">
        <v>0</v>
      </c>
      <c r="P288" s="210"/>
      <c r="Q288" s="210" t="b">
        <v>1</v>
      </c>
      <c r="R288" s="210" t="s">
        <v>3832</v>
      </c>
      <c r="S288" s="210" t="s">
        <v>109</v>
      </c>
      <c r="T288" s="210" t="s">
        <v>3771</v>
      </c>
      <c r="U288" s="210" t="s">
        <v>3833</v>
      </c>
      <c r="V288" s="210" t="s">
        <v>3778</v>
      </c>
      <c r="W288" s="210" t="s">
        <v>1091</v>
      </c>
      <c r="X288" s="210" t="str">
        <f>IFERROR(VLOOKUP(AF288,MeasureCost!$C$5:$C$420,1,FALSE),"")</f>
        <v>LFLmpBlst-T8-48in-28w+El-IS-HLO+Refl(67w)</v>
      </c>
      <c r="Y288" s="210" t="str">
        <f>IFERROR(VLOOKUP(AE288,MeasureCost!$C$5:$C$420,1,FALSE),"")</f>
        <v>LFLmpBlst-T8-48in-32w-2g+El-IS-NLO(89w)</v>
      </c>
      <c r="Z288" s="210" t="s">
        <v>3847</v>
      </c>
      <c r="AA288" s="210"/>
      <c r="AB288" s="210"/>
      <c r="AC288" s="210"/>
      <c r="AD288" s="210" t="s">
        <v>3292</v>
      </c>
      <c r="AE288" s="210" t="s">
        <v>3292</v>
      </c>
      <c r="AF288" s="210" t="s">
        <v>2867</v>
      </c>
      <c r="AG288" s="210" t="s">
        <v>3775</v>
      </c>
      <c r="AH288" s="210" t="s">
        <v>3864</v>
      </c>
      <c r="AI288" s="210" t="b">
        <v>0</v>
      </c>
      <c r="AJ288" s="210" t="b">
        <v>0</v>
      </c>
      <c r="AK288" s="210" t="s">
        <v>3849</v>
      </c>
      <c r="AL288" s="210" t="s">
        <v>3779</v>
      </c>
      <c r="AM288" s="210" t="s">
        <v>3847</v>
      </c>
      <c r="AN288" s="210"/>
      <c r="AO288" s="210" t="s">
        <v>3838</v>
      </c>
      <c r="AP288" s="204">
        <v>41275</v>
      </c>
      <c r="AQ288" s="210"/>
      <c r="AR288" s="210" t="s">
        <v>3839</v>
      </c>
      <c r="AS288" s="210"/>
      <c r="AT288" s="210"/>
      <c r="AU288" s="210"/>
      <c r="AV288" s="210"/>
      <c r="AW288" s="210" t="s">
        <v>3786</v>
      </c>
      <c r="AX288" s="210"/>
      <c r="AY288" s="210">
        <f>IFERROR(VLOOKUP(X288,MeasureCost!$C$5:$V$420,20,FALSE),"")</f>
        <v>33.54</v>
      </c>
      <c r="AZ288" s="210">
        <f>IFERROR(VLOOKUP(Y288,MeasureCost!$C$5:$V$420,20,FALSE),"")</f>
        <v>38.25</v>
      </c>
      <c r="BA288" s="210"/>
      <c r="BB288" s="212">
        <f t="shared" si="12"/>
        <v>-4.7100000000000009</v>
      </c>
      <c r="BC288" s="210"/>
      <c r="BD288" s="204" t="str">
        <f t="shared" si="13"/>
        <v>LFLmpBlst-T8-48in-28w+El-IS-HLO+Refl(67w)</v>
      </c>
      <c r="BE288" s="210" t="str">
        <f t="shared" si="14"/>
        <v>LFLmpBlst-T8-48in-32w-2g+El-IS-NLO(89w)</v>
      </c>
      <c r="BF288" s="210">
        <f>IFERROR(VLOOKUP(BD288,LF_LmpBlst!$A$8:$V$736,6,FALSE),"")</f>
        <v>2</v>
      </c>
      <c r="BG288" s="210">
        <f>IFERROR(VLOOKUP(BD288,LF_LmpBlst!$A$8:$V$736,7,FALSE),"")</f>
        <v>1</v>
      </c>
      <c r="BI288" s="210">
        <f>IFERROR(VLOOKUP(BE288,LF_LmpBlst!$A$8:$V$736,6,FALSE),"")</f>
        <v>3</v>
      </c>
      <c r="BJ288" s="210">
        <f>IFERROR(VLOOKUP(BE288,LF_LmpBlst!$A$8:$V$736,7,FALSE),"")</f>
        <v>1</v>
      </c>
    </row>
    <row r="289" spans="1:62">
      <c r="A289" s="229">
        <v>4641</v>
      </c>
      <c r="B289" s="210" t="s">
        <v>4176</v>
      </c>
      <c r="C289" s="210" t="s">
        <v>3826</v>
      </c>
      <c r="D289" s="210" t="s">
        <v>3845</v>
      </c>
      <c r="E289" s="210" t="s">
        <v>3846</v>
      </c>
      <c r="F289" s="204">
        <v>42069</v>
      </c>
      <c r="G289" s="210" t="s">
        <v>3829</v>
      </c>
      <c r="H289" s="210" t="s">
        <v>3776</v>
      </c>
      <c r="I289" s="210" t="s">
        <v>3830</v>
      </c>
      <c r="J289" s="210" t="s">
        <v>3831</v>
      </c>
      <c r="K289" s="210"/>
      <c r="L289" s="210"/>
      <c r="M289" s="210" t="s">
        <v>129</v>
      </c>
      <c r="N289" s="210"/>
      <c r="O289" s="210" t="b">
        <v>1</v>
      </c>
      <c r="P289" s="210"/>
      <c r="Q289" s="210" t="b">
        <v>1</v>
      </c>
      <c r="R289" s="210" t="s">
        <v>3832</v>
      </c>
      <c r="S289" s="210" t="s">
        <v>109</v>
      </c>
      <c r="T289" s="210" t="s">
        <v>3771</v>
      </c>
      <c r="U289" s="210" t="s">
        <v>3833</v>
      </c>
      <c r="V289" s="210" t="s">
        <v>3778</v>
      </c>
      <c r="W289" s="210" t="s">
        <v>1091</v>
      </c>
      <c r="X289" s="210" t="str">
        <f>IFERROR(VLOOKUP(AF289,MeasureCost!$C$5:$C$420,1,FALSE),"")</f>
        <v>LFLmpBlst-T8-48in-32w-3g+El-IS-NLO(54w)</v>
      </c>
      <c r="Y289" s="210" t="str">
        <f>IFERROR(VLOOKUP(AE289,MeasureCost!$C$5:$C$420,1,FALSE),"")</f>
        <v>LFLmpBlst-T8-48in-32w-2g+El-IS-NLO(59w)</v>
      </c>
      <c r="Z289" s="210" t="s">
        <v>3847</v>
      </c>
      <c r="AA289" s="210"/>
      <c r="AB289" s="210"/>
      <c r="AC289" s="210"/>
      <c r="AD289" s="210" t="s">
        <v>2006</v>
      </c>
      <c r="AE289" s="210" t="s">
        <v>3290</v>
      </c>
      <c r="AF289" s="210" t="s">
        <v>3487</v>
      </c>
      <c r="AG289" s="210" t="s">
        <v>3775</v>
      </c>
      <c r="AH289" s="210"/>
      <c r="AI289" s="210" t="b">
        <v>0</v>
      </c>
      <c r="AJ289" s="210" t="b">
        <v>0</v>
      </c>
      <c r="AK289" s="210" t="s">
        <v>3853</v>
      </c>
      <c r="AL289" s="210" t="s">
        <v>3841</v>
      </c>
      <c r="AM289" s="210" t="s">
        <v>3850</v>
      </c>
      <c r="AN289" s="210"/>
      <c r="AO289" s="210" t="s">
        <v>3838</v>
      </c>
      <c r="AP289" s="204">
        <v>41275</v>
      </c>
      <c r="AQ289" s="210"/>
      <c r="AR289" s="210" t="s">
        <v>3839</v>
      </c>
      <c r="AS289" s="210"/>
      <c r="AT289" s="210"/>
      <c r="AU289" s="210"/>
      <c r="AV289" s="210"/>
      <c r="AW289" s="210" t="s">
        <v>3786</v>
      </c>
      <c r="AX289" s="210"/>
      <c r="AY289" s="210">
        <f>IFERROR(VLOOKUP(X289,MeasureCost!$C$5:$V$420,20,FALSE),"")</f>
        <v>30.94</v>
      </c>
      <c r="AZ289" s="210">
        <f>IFERROR(VLOOKUP(Y289,MeasureCost!$C$5:$V$420,20,FALSE),"")</f>
        <v>29.42</v>
      </c>
      <c r="BA289" s="210"/>
      <c r="BB289" s="212">
        <f t="shared" si="12"/>
        <v>1.5199999999999996</v>
      </c>
      <c r="BC289" s="210"/>
      <c r="BD289" s="204" t="str">
        <f t="shared" si="13"/>
        <v>LFLmpBlst-T8-48in-32w-3g+El-IS-NLO(54w)</v>
      </c>
      <c r="BE289" s="210" t="str">
        <f t="shared" si="14"/>
        <v>LFLmpBlst-T8-48in-32w-2g+El-IS-NLO(59w)</v>
      </c>
      <c r="BF289" s="210">
        <f>IFERROR(VLOOKUP(BD289,LF_LmpBlst!$A$8:$V$736,6,FALSE),"")</f>
        <v>2</v>
      </c>
      <c r="BG289" s="210">
        <f>IFERROR(VLOOKUP(BD289,LF_LmpBlst!$A$8:$V$736,7,FALSE),"")</f>
        <v>1</v>
      </c>
      <c r="BI289" s="210">
        <f>IFERROR(VLOOKUP(BE289,LF_LmpBlst!$A$8:$V$736,6,FALSE),"")</f>
        <v>2</v>
      </c>
      <c r="BJ289" s="210">
        <f>IFERROR(VLOOKUP(BE289,LF_LmpBlst!$A$8:$V$736,7,FALSE),"")</f>
        <v>1</v>
      </c>
    </row>
    <row r="290" spans="1:62">
      <c r="A290" s="229">
        <v>4659</v>
      </c>
      <c r="B290" s="210" t="s">
        <v>4177</v>
      </c>
      <c r="C290" s="210" t="s">
        <v>3826</v>
      </c>
      <c r="D290" s="210" t="s">
        <v>3845</v>
      </c>
      <c r="E290" s="210" t="s">
        <v>3846</v>
      </c>
      <c r="F290" s="204">
        <v>42069</v>
      </c>
      <c r="G290" s="210" t="s">
        <v>3829</v>
      </c>
      <c r="H290" s="210" t="s">
        <v>3776</v>
      </c>
      <c r="I290" s="210" t="s">
        <v>3830</v>
      </c>
      <c r="J290" s="210" t="s">
        <v>3831</v>
      </c>
      <c r="K290" s="210"/>
      <c r="L290" s="210"/>
      <c r="M290" s="210" t="s">
        <v>129</v>
      </c>
      <c r="N290" s="210"/>
      <c r="O290" s="210" t="b">
        <v>1</v>
      </c>
      <c r="P290" s="210"/>
      <c r="Q290" s="210" t="b">
        <v>1</v>
      </c>
      <c r="R290" s="210" t="s">
        <v>3832</v>
      </c>
      <c r="S290" s="210" t="s">
        <v>109</v>
      </c>
      <c r="T290" s="210" t="s">
        <v>3771</v>
      </c>
      <c r="U290" s="210" t="s">
        <v>3833</v>
      </c>
      <c r="V290" s="210" t="s">
        <v>3778</v>
      </c>
      <c r="W290" s="210" t="s">
        <v>1091</v>
      </c>
      <c r="X290" s="210" t="str">
        <f>IFERROR(VLOOKUP(AF290,MeasureCost!$C$5:$C$420,1,FALSE),"")</f>
        <v>LFLmpBlst-T8-48in-32w-3g+El-IS-RLO(48w)</v>
      </c>
      <c r="Y290" s="210" t="str">
        <f>IFERROR(VLOOKUP(AE290,MeasureCost!$C$5:$C$420,1,FALSE),"")</f>
        <v>LFLmpBlst-T8-48in-32w-2g+El-IS-NLO(59w)</v>
      </c>
      <c r="Z290" s="210" t="s">
        <v>3847</v>
      </c>
      <c r="AA290" s="210"/>
      <c r="AB290" s="210"/>
      <c r="AC290" s="210"/>
      <c r="AD290" s="210" t="s">
        <v>2011</v>
      </c>
      <c r="AE290" s="210" t="s">
        <v>3290</v>
      </c>
      <c r="AF290" s="210" t="s">
        <v>3519</v>
      </c>
      <c r="AG290" s="210" t="s">
        <v>3775</v>
      </c>
      <c r="AH290" s="210"/>
      <c r="AI290" s="210" t="b">
        <v>0</v>
      </c>
      <c r="AJ290" s="210" t="b">
        <v>0</v>
      </c>
      <c r="AK290" s="210" t="s">
        <v>3853</v>
      </c>
      <c r="AL290" s="210" t="s">
        <v>3841</v>
      </c>
      <c r="AM290" s="210" t="s">
        <v>3850</v>
      </c>
      <c r="AN290" s="210"/>
      <c r="AO290" s="210" t="s">
        <v>3838</v>
      </c>
      <c r="AP290" s="204">
        <v>41275</v>
      </c>
      <c r="AQ290" s="210"/>
      <c r="AR290" s="210" t="s">
        <v>3839</v>
      </c>
      <c r="AS290" s="210"/>
      <c r="AT290" s="210"/>
      <c r="AU290" s="210"/>
      <c r="AV290" s="210"/>
      <c r="AW290" s="210" t="s">
        <v>3786</v>
      </c>
      <c r="AX290" s="210"/>
      <c r="AY290" s="210">
        <f>IFERROR(VLOOKUP(X290,MeasureCost!$C$5:$V$420,20,FALSE),"")</f>
        <v>30.94</v>
      </c>
      <c r="AZ290" s="210">
        <f>IFERROR(VLOOKUP(Y290,MeasureCost!$C$5:$V$420,20,FALSE),"")</f>
        <v>29.42</v>
      </c>
      <c r="BA290" s="210"/>
      <c r="BB290" s="212">
        <f t="shared" si="12"/>
        <v>1.5199999999999996</v>
      </c>
      <c r="BC290" s="210"/>
      <c r="BD290" s="204" t="str">
        <f t="shared" si="13"/>
        <v>LFLmpBlst-T8-48in-32w-3g+El-IS-RLO(48w)</v>
      </c>
      <c r="BE290" s="210" t="str">
        <f t="shared" si="14"/>
        <v>LFLmpBlst-T8-48in-32w-2g+El-IS-NLO(59w)</v>
      </c>
      <c r="BF290" s="210">
        <f>IFERROR(VLOOKUP(BD290,LF_LmpBlst!$A$8:$V$736,6,FALSE),"")</f>
        <v>2</v>
      </c>
      <c r="BG290" s="210">
        <f>IFERROR(VLOOKUP(BD290,LF_LmpBlst!$A$8:$V$736,7,FALSE),"")</f>
        <v>1</v>
      </c>
      <c r="BI290" s="210">
        <f>IFERROR(VLOOKUP(BE290,LF_LmpBlst!$A$8:$V$736,6,FALSE),"")</f>
        <v>2</v>
      </c>
      <c r="BJ290" s="210">
        <f>IFERROR(VLOOKUP(BE290,LF_LmpBlst!$A$8:$V$736,7,FALSE),"")</f>
        <v>1</v>
      </c>
    </row>
    <row r="291" spans="1:62">
      <c r="A291" s="229">
        <v>5147</v>
      </c>
      <c r="B291" s="210" t="s">
        <v>4178</v>
      </c>
      <c r="C291" s="210" t="s">
        <v>4130</v>
      </c>
      <c r="D291" s="210" t="s">
        <v>3845</v>
      </c>
      <c r="E291" s="210" t="s">
        <v>3846</v>
      </c>
      <c r="F291" s="204">
        <v>41789</v>
      </c>
      <c r="G291" s="210" t="s">
        <v>4131</v>
      </c>
      <c r="H291" s="210" t="s">
        <v>3878</v>
      </c>
      <c r="I291" s="210" t="s">
        <v>3830</v>
      </c>
      <c r="J291" s="210" t="s">
        <v>3831</v>
      </c>
      <c r="K291" s="210"/>
      <c r="L291" s="210"/>
      <c r="M291" s="210" t="s">
        <v>129</v>
      </c>
      <c r="N291" s="210"/>
      <c r="O291" s="210" t="b">
        <v>1</v>
      </c>
      <c r="P291" s="210"/>
      <c r="Q291" s="210" t="b">
        <v>1</v>
      </c>
      <c r="R291" s="210" t="s">
        <v>3770</v>
      </c>
      <c r="S291" s="210" t="s">
        <v>109</v>
      </c>
      <c r="T291" s="210" t="s">
        <v>3771</v>
      </c>
      <c r="U291" s="210" t="s">
        <v>4132</v>
      </c>
      <c r="V291" s="210" t="s">
        <v>3778</v>
      </c>
      <c r="W291" s="210" t="s">
        <v>1091</v>
      </c>
      <c r="X291" s="210" t="str">
        <f>IFERROR(VLOOKUP(AF291,MeasureCost!$C$5:$C$420,1,FALSE),"")</f>
        <v/>
      </c>
      <c r="Y291" s="210" t="str">
        <f>IFERROR(VLOOKUP(AE291,MeasureCost!$C$5:$C$420,1,FALSE),"")</f>
        <v/>
      </c>
      <c r="Z291" s="210" t="s">
        <v>4133</v>
      </c>
      <c r="AA291" s="210"/>
      <c r="AB291" s="210"/>
      <c r="AC291" s="210"/>
      <c r="AD291" s="210" t="s">
        <v>2556</v>
      </c>
      <c r="AE291" s="210" t="s">
        <v>2556</v>
      </c>
      <c r="AF291" s="210" t="s">
        <v>2576</v>
      </c>
      <c r="AG291" s="210" t="s">
        <v>3919</v>
      </c>
      <c r="AH291" s="210" t="s">
        <v>4179</v>
      </c>
      <c r="AI291" s="210" t="b">
        <v>0</v>
      </c>
      <c r="AJ291" s="210" t="b">
        <v>0</v>
      </c>
      <c r="AK291" s="210" t="s">
        <v>3849</v>
      </c>
      <c r="AL291" s="210" t="s">
        <v>3779</v>
      </c>
      <c r="AM291" s="210" t="s">
        <v>4133</v>
      </c>
      <c r="AN291" s="210"/>
      <c r="AO291" s="210" t="s">
        <v>3845</v>
      </c>
      <c r="AP291" s="204">
        <v>41275</v>
      </c>
      <c r="AQ291" s="210"/>
      <c r="AR291" s="210" t="s">
        <v>3776</v>
      </c>
      <c r="AS291" s="210"/>
      <c r="AT291" s="210"/>
      <c r="AU291" s="210"/>
      <c r="AV291" s="210"/>
      <c r="AW291" s="210" t="s">
        <v>3786</v>
      </c>
      <c r="AX291" s="210"/>
      <c r="AY291" s="210" t="str">
        <f>IFERROR(VLOOKUP(X291,MeasureCost!$C$5:$V$420,20,FALSE),"")</f>
        <v/>
      </c>
      <c r="AZ291" s="210" t="str">
        <f>IFERROR(VLOOKUP(Y291,MeasureCost!$C$5:$V$420,20,FALSE),"")</f>
        <v/>
      </c>
      <c r="BA291" s="210"/>
      <c r="BB291" s="212" t="str">
        <f t="shared" si="12"/>
        <v/>
      </c>
      <c r="BC291" s="210"/>
      <c r="BD291" s="204" t="str">
        <f t="shared" si="13"/>
        <v/>
      </c>
      <c r="BE291" s="210" t="str">
        <f t="shared" si="14"/>
        <v/>
      </c>
      <c r="BF291" s="210" t="str">
        <f>IFERROR(VLOOKUP(BD291,LF_LmpBlst!$A$8:$V$736,6,FALSE),"")</f>
        <v/>
      </c>
      <c r="BG291" s="210" t="str">
        <f>IFERROR(VLOOKUP(BD291,LF_LmpBlst!$A$8:$V$736,7,FALSE),"")</f>
        <v/>
      </c>
      <c r="BI291" s="210" t="str">
        <f>IFERROR(VLOOKUP(BE291,LF_LmpBlst!$A$8:$V$736,6,FALSE),"")</f>
        <v/>
      </c>
      <c r="BJ291" s="210" t="str">
        <f>IFERROR(VLOOKUP(BE291,LF_LmpBlst!$A$8:$V$736,7,FALSE),"")</f>
        <v/>
      </c>
    </row>
    <row r="292" spans="1:62">
      <c r="A292" s="229">
        <v>5148</v>
      </c>
      <c r="B292" s="210" t="s">
        <v>4180</v>
      </c>
      <c r="C292" s="210" t="s">
        <v>4130</v>
      </c>
      <c r="D292" s="210" t="s">
        <v>3845</v>
      </c>
      <c r="E292" s="210" t="s">
        <v>3846</v>
      </c>
      <c r="F292" s="204">
        <v>41789</v>
      </c>
      <c r="G292" s="210" t="s">
        <v>4131</v>
      </c>
      <c r="H292" s="210" t="s">
        <v>3878</v>
      </c>
      <c r="I292" s="210" t="s">
        <v>3830</v>
      </c>
      <c r="J292" s="210" t="s">
        <v>3831</v>
      </c>
      <c r="K292" s="210"/>
      <c r="L292" s="210"/>
      <c r="M292" s="210" t="s">
        <v>129</v>
      </c>
      <c r="N292" s="210"/>
      <c r="O292" s="210" t="b">
        <v>1</v>
      </c>
      <c r="P292" s="210"/>
      <c r="Q292" s="210" t="b">
        <v>1</v>
      </c>
      <c r="R292" s="210" t="s">
        <v>3770</v>
      </c>
      <c r="S292" s="210" t="s">
        <v>109</v>
      </c>
      <c r="T292" s="210" t="s">
        <v>3771</v>
      </c>
      <c r="U292" s="210" t="s">
        <v>4132</v>
      </c>
      <c r="V292" s="210" t="s">
        <v>3778</v>
      </c>
      <c r="W292" s="210" t="s">
        <v>1091</v>
      </c>
      <c r="X292" s="210" t="str">
        <f>IFERROR(VLOOKUP(AF292,MeasureCost!$C$5:$C$420,1,FALSE),"")</f>
        <v/>
      </c>
      <c r="Y292" s="210" t="str">
        <f>IFERROR(VLOOKUP(AE292,MeasureCost!$C$5:$C$420,1,FALSE),"")</f>
        <v/>
      </c>
      <c r="Z292" s="210" t="s">
        <v>4133</v>
      </c>
      <c r="AA292" s="210"/>
      <c r="AB292" s="210"/>
      <c r="AC292" s="210"/>
      <c r="AD292" s="210" t="s">
        <v>2559</v>
      </c>
      <c r="AE292" s="210" t="s">
        <v>2559</v>
      </c>
      <c r="AF292" s="210" t="s">
        <v>2584</v>
      </c>
      <c r="AG292" s="210" t="s">
        <v>3919</v>
      </c>
      <c r="AH292" s="210" t="s">
        <v>4179</v>
      </c>
      <c r="AI292" s="210" t="b">
        <v>0</v>
      </c>
      <c r="AJ292" s="210" t="b">
        <v>0</v>
      </c>
      <c r="AK292" s="210" t="s">
        <v>3849</v>
      </c>
      <c r="AL292" s="210" t="s">
        <v>3779</v>
      </c>
      <c r="AM292" s="210" t="s">
        <v>4133</v>
      </c>
      <c r="AN292" s="210"/>
      <c r="AO292" s="210" t="s">
        <v>3845</v>
      </c>
      <c r="AP292" s="204">
        <v>41275</v>
      </c>
      <c r="AQ292" s="210"/>
      <c r="AR292" s="210" t="s">
        <v>3776</v>
      </c>
      <c r="AS292" s="210"/>
      <c r="AT292" s="210"/>
      <c r="AU292" s="210"/>
      <c r="AV292" s="210"/>
      <c r="AW292" s="210" t="s">
        <v>3786</v>
      </c>
      <c r="AX292" s="210"/>
      <c r="AY292" s="210" t="str">
        <f>IFERROR(VLOOKUP(X292,MeasureCost!$C$5:$V$420,20,FALSE),"")</f>
        <v/>
      </c>
      <c r="AZ292" s="210" t="str">
        <f>IFERROR(VLOOKUP(Y292,MeasureCost!$C$5:$V$420,20,FALSE),"")</f>
        <v/>
      </c>
      <c r="BA292" s="210"/>
      <c r="BB292" s="212" t="str">
        <f t="shared" si="12"/>
        <v/>
      </c>
      <c r="BC292" s="210"/>
      <c r="BD292" s="204" t="str">
        <f t="shared" si="13"/>
        <v/>
      </c>
      <c r="BE292" s="210" t="str">
        <f t="shared" si="14"/>
        <v/>
      </c>
      <c r="BF292" s="210" t="str">
        <f>IFERROR(VLOOKUP(BD292,LF_LmpBlst!$A$8:$V$736,6,FALSE),"")</f>
        <v/>
      </c>
      <c r="BG292" s="210" t="str">
        <f>IFERROR(VLOOKUP(BD292,LF_LmpBlst!$A$8:$V$736,7,FALSE),"")</f>
        <v/>
      </c>
      <c r="BI292" s="210" t="str">
        <f>IFERROR(VLOOKUP(BE292,LF_LmpBlst!$A$8:$V$736,6,FALSE),"")</f>
        <v/>
      </c>
      <c r="BJ292" s="210" t="str">
        <f>IFERROR(VLOOKUP(BE292,LF_LmpBlst!$A$8:$V$736,7,FALSE),"")</f>
        <v/>
      </c>
    </row>
    <row r="293" spans="1:62">
      <c r="A293" s="229">
        <v>5149</v>
      </c>
      <c r="B293" s="210" t="s">
        <v>4181</v>
      </c>
      <c r="C293" s="210" t="s">
        <v>4130</v>
      </c>
      <c r="D293" s="210" t="s">
        <v>3845</v>
      </c>
      <c r="E293" s="210" t="s">
        <v>3846</v>
      </c>
      <c r="F293" s="204">
        <v>41789</v>
      </c>
      <c r="G293" s="210" t="s">
        <v>4131</v>
      </c>
      <c r="H293" s="210" t="s">
        <v>3878</v>
      </c>
      <c r="I293" s="210" t="s">
        <v>3830</v>
      </c>
      <c r="J293" s="210" t="s">
        <v>3831</v>
      </c>
      <c r="K293" s="210"/>
      <c r="L293" s="210"/>
      <c r="M293" s="210" t="s">
        <v>129</v>
      </c>
      <c r="N293" s="210"/>
      <c r="O293" s="210" t="b">
        <v>1</v>
      </c>
      <c r="P293" s="210"/>
      <c r="Q293" s="210" t="b">
        <v>1</v>
      </c>
      <c r="R293" s="210" t="s">
        <v>3770</v>
      </c>
      <c r="S293" s="210" t="s">
        <v>109</v>
      </c>
      <c r="T293" s="210" t="s">
        <v>3771</v>
      </c>
      <c r="U293" s="210" t="s">
        <v>4132</v>
      </c>
      <c r="V293" s="210" t="s">
        <v>3778</v>
      </c>
      <c r="W293" s="210" t="s">
        <v>1091</v>
      </c>
      <c r="X293" s="210" t="str">
        <f>IFERROR(VLOOKUP(AF293,MeasureCost!$C$5:$C$420,1,FALSE),"")</f>
        <v/>
      </c>
      <c r="Y293" s="210" t="str">
        <f>IFERROR(VLOOKUP(AE293,MeasureCost!$C$5:$C$420,1,FALSE),"")</f>
        <v/>
      </c>
      <c r="Z293" s="210" t="s">
        <v>4133</v>
      </c>
      <c r="AA293" s="210"/>
      <c r="AB293" s="210"/>
      <c r="AC293" s="210"/>
      <c r="AD293" s="210" t="s">
        <v>2562</v>
      </c>
      <c r="AE293" s="210" t="s">
        <v>2562</v>
      </c>
      <c r="AF293" s="210" t="s">
        <v>2589</v>
      </c>
      <c r="AG293" s="210" t="s">
        <v>3919</v>
      </c>
      <c r="AH293" s="210" t="s">
        <v>4179</v>
      </c>
      <c r="AI293" s="210" t="b">
        <v>0</v>
      </c>
      <c r="AJ293" s="210" t="b">
        <v>0</v>
      </c>
      <c r="AK293" s="210" t="s">
        <v>3849</v>
      </c>
      <c r="AL293" s="210" t="s">
        <v>3779</v>
      </c>
      <c r="AM293" s="210" t="s">
        <v>4133</v>
      </c>
      <c r="AN293" s="210"/>
      <c r="AO293" s="210" t="s">
        <v>3845</v>
      </c>
      <c r="AP293" s="204">
        <v>41275</v>
      </c>
      <c r="AQ293" s="210"/>
      <c r="AR293" s="210" t="s">
        <v>3776</v>
      </c>
      <c r="AS293" s="210"/>
      <c r="AT293" s="210"/>
      <c r="AU293" s="210"/>
      <c r="AV293" s="210"/>
      <c r="AW293" s="210" t="s">
        <v>3786</v>
      </c>
      <c r="AX293" s="210"/>
      <c r="AY293" s="210" t="str">
        <f>IFERROR(VLOOKUP(X293,MeasureCost!$C$5:$V$420,20,FALSE),"")</f>
        <v/>
      </c>
      <c r="AZ293" s="210" t="str">
        <f>IFERROR(VLOOKUP(Y293,MeasureCost!$C$5:$V$420,20,FALSE),"")</f>
        <v/>
      </c>
      <c r="BA293" s="210"/>
      <c r="BB293" s="212" t="str">
        <f t="shared" si="12"/>
        <v/>
      </c>
      <c r="BC293" s="210"/>
      <c r="BD293" s="204" t="str">
        <f t="shared" si="13"/>
        <v/>
      </c>
      <c r="BE293" s="210" t="str">
        <f t="shared" si="14"/>
        <v/>
      </c>
      <c r="BF293" s="210" t="str">
        <f>IFERROR(VLOOKUP(BD293,LF_LmpBlst!$A$8:$V$736,6,FALSE),"")</f>
        <v/>
      </c>
      <c r="BG293" s="210" t="str">
        <f>IFERROR(VLOOKUP(BD293,LF_LmpBlst!$A$8:$V$736,7,FALSE),"")</f>
        <v/>
      </c>
      <c r="BI293" s="210" t="str">
        <f>IFERROR(VLOOKUP(BE293,LF_LmpBlst!$A$8:$V$736,6,FALSE),"")</f>
        <v/>
      </c>
      <c r="BJ293" s="210" t="str">
        <f>IFERROR(VLOOKUP(BE293,LF_LmpBlst!$A$8:$V$736,7,FALSE),"")</f>
        <v/>
      </c>
    </row>
    <row r="294" spans="1:62">
      <c r="A294" s="229">
        <v>5150</v>
      </c>
      <c r="B294" s="210" t="s">
        <v>4182</v>
      </c>
      <c r="C294" s="210" t="s">
        <v>4130</v>
      </c>
      <c r="D294" s="210" t="s">
        <v>3845</v>
      </c>
      <c r="E294" s="210" t="s">
        <v>3846</v>
      </c>
      <c r="F294" s="204">
        <v>41789</v>
      </c>
      <c r="G294" s="210" t="s">
        <v>4131</v>
      </c>
      <c r="H294" s="210" t="s">
        <v>3878</v>
      </c>
      <c r="I294" s="210" t="s">
        <v>3830</v>
      </c>
      <c r="J294" s="210" t="s">
        <v>3831</v>
      </c>
      <c r="K294" s="210"/>
      <c r="L294" s="210"/>
      <c r="M294" s="210" t="s">
        <v>129</v>
      </c>
      <c r="N294" s="210"/>
      <c r="O294" s="210" t="b">
        <v>1</v>
      </c>
      <c r="P294" s="210"/>
      <c r="Q294" s="210" t="b">
        <v>1</v>
      </c>
      <c r="R294" s="210" t="s">
        <v>3770</v>
      </c>
      <c r="S294" s="210" t="s">
        <v>109</v>
      </c>
      <c r="T294" s="210" t="s">
        <v>3771</v>
      </c>
      <c r="U294" s="210" t="s">
        <v>4132</v>
      </c>
      <c r="V294" s="210" t="s">
        <v>3778</v>
      </c>
      <c r="W294" s="210" t="s">
        <v>1091</v>
      </c>
      <c r="X294" s="210" t="str">
        <f>IFERROR(VLOOKUP(AF294,MeasureCost!$C$5:$C$420,1,FALSE),"")</f>
        <v/>
      </c>
      <c r="Y294" s="210" t="str">
        <f>IFERROR(VLOOKUP(AE294,MeasureCost!$C$5:$C$420,1,FALSE),"")</f>
        <v/>
      </c>
      <c r="Z294" s="210" t="s">
        <v>4133</v>
      </c>
      <c r="AA294" s="210"/>
      <c r="AB294" s="210"/>
      <c r="AC294" s="210"/>
      <c r="AD294" s="210" t="s">
        <v>2547</v>
      </c>
      <c r="AE294" s="210" t="s">
        <v>2547</v>
      </c>
      <c r="AF294" s="210" t="s">
        <v>2594</v>
      </c>
      <c r="AG294" s="210" t="s">
        <v>3919</v>
      </c>
      <c r="AH294" s="210" t="s">
        <v>4179</v>
      </c>
      <c r="AI294" s="210" t="b">
        <v>0</v>
      </c>
      <c r="AJ294" s="210" t="b">
        <v>0</v>
      </c>
      <c r="AK294" s="210" t="s">
        <v>3849</v>
      </c>
      <c r="AL294" s="210" t="s">
        <v>3779</v>
      </c>
      <c r="AM294" s="210" t="s">
        <v>4133</v>
      </c>
      <c r="AN294" s="210"/>
      <c r="AO294" s="210" t="s">
        <v>3845</v>
      </c>
      <c r="AP294" s="204">
        <v>41275</v>
      </c>
      <c r="AQ294" s="210"/>
      <c r="AR294" s="210" t="s">
        <v>3776</v>
      </c>
      <c r="AS294" s="210"/>
      <c r="AT294" s="210"/>
      <c r="AU294" s="210"/>
      <c r="AV294" s="210"/>
      <c r="AW294" s="210" t="s">
        <v>3786</v>
      </c>
      <c r="AX294" s="210"/>
      <c r="AY294" s="210" t="str">
        <f>IFERROR(VLOOKUP(X294,MeasureCost!$C$5:$V$420,20,FALSE),"")</f>
        <v/>
      </c>
      <c r="AZ294" s="210" t="str">
        <f>IFERROR(VLOOKUP(Y294,MeasureCost!$C$5:$V$420,20,FALSE),"")</f>
        <v/>
      </c>
      <c r="BA294" s="210"/>
      <c r="BB294" s="212" t="str">
        <f t="shared" si="12"/>
        <v/>
      </c>
      <c r="BC294" s="210"/>
      <c r="BD294" s="204" t="str">
        <f t="shared" si="13"/>
        <v/>
      </c>
      <c r="BE294" s="210" t="str">
        <f t="shared" si="14"/>
        <v/>
      </c>
      <c r="BF294" s="210" t="str">
        <f>IFERROR(VLOOKUP(BD294,LF_LmpBlst!$A$8:$V$736,6,FALSE),"")</f>
        <v/>
      </c>
      <c r="BG294" s="210" t="str">
        <f>IFERROR(VLOOKUP(BD294,LF_LmpBlst!$A$8:$V$736,7,FALSE),"")</f>
        <v/>
      </c>
      <c r="BI294" s="210" t="str">
        <f>IFERROR(VLOOKUP(BE294,LF_LmpBlst!$A$8:$V$736,6,FALSE),"")</f>
        <v/>
      </c>
      <c r="BJ294" s="210" t="str">
        <f>IFERROR(VLOOKUP(BE294,LF_LmpBlst!$A$8:$V$736,7,FALSE),"")</f>
        <v/>
      </c>
    </row>
    <row r="295" spans="1:62">
      <c r="A295" s="229">
        <v>5159</v>
      </c>
      <c r="B295" s="210" t="s">
        <v>4183</v>
      </c>
      <c r="C295" s="210" t="s">
        <v>4130</v>
      </c>
      <c r="D295" s="210" t="s">
        <v>3845</v>
      </c>
      <c r="E295" s="210" t="s">
        <v>3846</v>
      </c>
      <c r="F295" s="204">
        <v>41789</v>
      </c>
      <c r="G295" s="210" t="s">
        <v>4131</v>
      </c>
      <c r="H295" s="210" t="s">
        <v>3878</v>
      </c>
      <c r="I295" s="210" t="s">
        <v>3830</v>
      </c>
      <c r="J295" s="210" t="s">
        <v>3831</v>
      </c>
      <c r="K295" s="210"/>
      <c r="L295" s="210"/>
      <c r="M295" s="210" t="s">
        <v>129</v>
      </c>
      <c r="N295" s="210"/>
      <c r="O295" s="210" t="b">
        <v>1</v>
      </c>
      <c r="P295" s="210"/>
      <c r="Q295" s="210" t="b">
        <v>1</v>
      </c>
      <c r="R295" s="210" t="s">
        <v>3770</v>
      </c>
      <c r="S295" s="210" t="s">
        <v>109</v>
      </c>
      <c r="T295" s="210" t="s">
        <v>3771</v>
      </c>
      <c r="U295" s="210" t="s">
        <v>4132</v>
      </c>
      <c r="V295" s="210" t="s">
        <v>3778</v>
      </c>
      <c r="W295" s="210" t="s">
        <v>1091</v>
      </c>
      <c r="X295" s="210" t="str">
        <f>IFERROR(VLOOKUP(AF295,MeasureCost!$C$5:$C$420,1,FALSE),"")</f>
        <v>LFLmpBlst-T8-48in-25w+El-IS-NLO(45w)</v>
      </c>
      <c r="Y295" s="210" t="str">
        <f>IFERROR(VLOOKUP(AE295,MeasureCost!$C$5:$C$420,1,FALSE),"")</f>
        <v>LFLmpBlst-T8-48in-32w-2g+El-IS-NLO(59w)</v>
      </c>
      <c r="Z295" s="210" t="s">
        <v>4133</v>
      </c>
      <c r="AA295" s="210"/>
      <c r="AB295" s="210"/>
      <c r="AC295" s="210"/>
      <c r="AD295" s="210" t="s">
        <v>3290</v>
      </c>
      <c r="AE295" s="210" t="s">
        <v>3290</v>
      </c>
      <c r="AF295" s="210" t="s">
        <v>2784</v>
      </c>
      <c r="AG295" s="210" t="s">
        <v>3919</v>
      </c>
      <c r="AH295" s="210" t="s">
        <v>4184</v>
      </c>
      <c r="AI295" s="210" t="b">
        <v>0</v>
      </c>
      <c r="AJ295" s="210" t="b">
        <v>0</v>
      </c>
      <c r="AK295" s="210" t="s">
        <v>3849</v>
      </c>
      <c r="AL295" s="210" t="s">
        <v>3779</v>
      </c>
      <c r="AM295" s="210" t="s">
        <v>4133</v>
      </c>
      <c r="AN295" s="210"/>
      <c r="AO295" s="210" t="s">
        <v>3845</v>
      </c>
      <c r="AP295" s="204">
        <v>41275</v>
      </c>
      <c r="AQ295" s="210"/>
      <c r="AR295" s="210" t="s">
        <v>3776</v>
      </c>
      <c r="AS295" s="210"/>
      <c r="AT295" s="210"/>
      <c r="AU295" s="210"/>
      <c r="AV295" s="210"/>
      <c r="AW295" s="210" t="s">
        <v>3786</v>
      </c>
      <c r="AX295" s="210"/>
      <c r="AY295" s="210">
        <f>IFERROR(VLOOKUP(X295,MeasureCost!$C$5:$V$420,20,FALSE),"")</f>
        <v>35.950000000000003</v>
      </c>
      <c r="AZ295" s="210">
        <f>IFERROR(VLOOKUP(Y295,MeasureCost!$C$5:$V$420,20,FALSE),"")</f>
        <v>29.42</v>
      </c>
      <c r="BA295" s="210"/>
      <c r="BB295" s="212">
        <f t="shared" si="12"/>
        <v>6.5300000000000011</v>
      </c>
      <c r="BC295" s="210"/>
      <c r="BD295" s="204" t="str">
        <f t="shared" si="13"/>
        <v>LFLmpBlst-T8-48in-25w+El-IS-NLO(45w)</v>
      </c>
      <c r="BE295" s="210" t="str">
        <f t="shared" si="14"/>
        <v>LFLmpBlst-T8-48in-32w-2g+El-IS-NLO(59w)</v>
      </c>
      <c r="BF295" s="210">
        <f>IFERROR(VLOOKUP(BD295,LF_LmpBlst!$A$8:$V$736,6,FALSE),"")</f>
        <v>2</v>
      </c>
      <c r="BG295" s="210">
        <f>IFERROR(VLOOKUP(BD295,LF_LmpBlst!$A$8:$V$736,7,FALSE),"")</f>
        <v>1</v>
      </c>
      <c r="BI295" s="210">
        <f>IFERROR(VLOOKUP(BE295,LF_LmpBlst!$A$8:$V$736,6,FALSE),"")</f>
        <v>2</v>
      </c>
      <c r="BJ295" s="210">
        <f>IFERROR(VLOOKUP(BE295,LF_LmpBlst!$A$8:$V$736,7,FALSE),"")</f>
        <v>1</v>
      </c>
    </row>
    <row r="296" spans="1:62">
      <c r="A296" s="229">
        <v>5160</v>
      </c>
      <c r="B296" s="210" t="s">
        <v>4185</v>
      </c>
      <c r="C296" s="210" t="s">
        <v>4130</v>
      </c>
      <c r="D296" s="210" t="s">
        <v>3845</v>
      </c>
      <c r="E296" s="210" t="s">
        <v>3846</v>
      </c>
      <c r="F296" s="204">
        <v>41789</v>
      </c>
      <c r="G296" s="210" t="s">
        <v>4131</v>
      </c>
      <c r="H296" s="210" t="s">
        <v>3878</v>
      </c>
      <c r="I296" s="210" t="s">
        <v>3830</v>
      </c>
      <c r="J296" s="210" t="s">
        <v>3831</v>
      </c>
      <c r="K296" s="210"/>
      <c r="L296" s="210"/>
      <c r="M296" s="210" t="s">
        <v>129</v>
      </c>
      <c r="N296" s="210"/>
      <c r="O296" s="210" t="b">
        <v>1</v>
      </c>
      <c r="P296" s="210"/>
      <c r="Q296" s="210" t="b">
        <v>1</v>
      </c>
      <c r="R296" s="210" t="s">
        <v>3770</v>
      </c>
      <c r="S296" s="210" t="s">
        <v>109</v>
      </c>
      <c r="T296" s="210" t="s">
        <v>3771</v>
      </c>
      <c r="U296" s="210" t="s">
        <v>4132</v>
      </c>
      <c r="V296" s="210" t="s">
        <v>3778</v>
      </c>
      <c r="W296" s="210" t="s">
        <v>1091</v>
      </c>
      <c r="X296" s="210" t="str">
        <f>IFERROR(VLOOKUP(AF296,MeasureCost!$C$5:$C$420,1,FALSE),"")</f>
        <v>LFLmpBlst-T8-48in-25w+El-IS-NLO(68w)</v>
      </c>
      <c r="Y296" s="210" t="str">
        <f>IFERROR(VLOOKUP(AE296,MeasureCost!$C$5:$C$420,1,FALSE),"")</f>
        <v>LFLmpBlst-T8-48in-32w-2g+El-IS-NLO(89w)</v>
      </c>
      <c r="Z296" s="210" t="s">
        <v>4133</v>
      </c>
      <c r="AA296" s="210"/>
      <c r="AB296" s="210"/>
      <c r="AC296" s="210"/>
      <c r="AD296" s="210" t="s">
        <v>3292</v>
      </c>
      <c r="AE296" s="210" t="s">
        <v>3292</v>
      </c>
      <c r="AF296" s="210" t="s">
        <v>2788</v>
      </c>
      <c r="AG296" s="210" t="s">
        <v>3919</v>
      </c>
      <c r="AH296" s="210" t="s">
        <v>4184</v>
      </c>
      <c r="AI296" s="210" t="b">
        <v>0</v>
      </c>
      <c r="AJ296" s="210" t="b">
        <v>0</v>
      </c>
      <c r="AK296" s="210" t="s">
        <v>3849</v>
      </c>
      <c r="AL296" s="210" t="s">
        <v>3779</v>
      </c>
      <c r="AM296" s="210" t="s">
        <v>4133</v>
      </c>
      <c r="AN296" s="210"/>
      <c r="AO296" s="210" t="s">
        <v>3845</v>
      </c>
      <c r="AP296" s="204">
        <v>41275</v>
      </c>
      <c r="AQ296" s="210"/>
      <c r="AR296" s="210" t="s">
        <v>3776</v>
      </c>
      <c r="AS296" s="210"/>
      <c r="AT296" s="210"/>
      <c r="AU296" s="210"/>
      <c r="AV296" s="210"/>
      <c r="AW296" s="210" t="s">
        <v>3786</v>
      </c>
      <c r="AX296" s="210"/>
      <c r="AY296" s="210">
        <f>IFERROR(VLOOKUP(X296,MeasureCost!$C$5:$V$420,20,FALSE),"")</f>
        <v>48.04</v>
      </c>
      <c r="AZ296" s="210">
        <f>IFERROR(VLOOKUP(Y296,MeasureCost!$C$5:$V$420,20,FALSE),"")</f>
        <v>38.25</v>
      </c>
      <c r="BA296" s="210"/>
      <c r="BB296" s="212">
        <f t="shared" si="12"/>
        <v>9.7899999999999991</v>
      </c>
      <c r="BC296" s="210"/>
      <c r="BD296" s="204" t="str">
        <f t="shared" si="13"/>
        <v>LFLmpBlst-T8-48in-25w+El-IS-NLO(68w)</v>
      </c>
      <c r="BE296" s="210" t="str">
        <f t="shared" si="14"/>
        <v>LFLmpBlst-T8-48in-32w-2g+El-IS-NLO(89w)</v>
      </c>
      <c r="BF296" s="210">
        <f>IFERROR(VLOOKUP(BD296,LF_LmpBlst!$A$8:$V$736,6,FALSE),"")</f>
        <v>3</v>
      </c>
      <c r="BG296" s="210">
        <f>IFERROR(VLOOKUP(BD296,LF_LmpBlst!$A$8:$V$736,7,FALSE),"")</f>
        <v>1</v>
      </c>
      <c r="BI296" s="210">
        <f>IFERROR(VLOOKUP(BE296,LF_LmpBlst!$A$8:$V$736,6,FALSE),"")</f>
        <v>3</v>
      </c>
      <c r="BJ296" s="210">
        <f>IFERROR(VLOOKUP(BE296,LF_LmpBlst!$A$8:$V$736,7,FALSE),"")</f>
        <v>1</v>
      </c>
    </row>
    <row r="297" spans="1:62">
      <c r="A297" s="229">
        <v>5161</v>
      </c>
      <c r="B297" s="210" t="s">
        <v>4186</v>
      </c>
      <c r="C297" s="210" t="s">
        <v>4130</v>
      </c>
      <c r="D297" s="210" t="s">
        <v>3845</v>
      </c>
      <c r="E297" s="210" t="s">
        <v>3846</v>
      </c>
      <c r="F297" s="204">
        <v>41949</v>
      </c>
      <c r="G297" s="210" t="s">
        <v>4131</v>
      </c>
      <c r="H297" s="210" t="s">
        <v>3878</v>
      </c>
      <c r="I297" s="210" t="s">
        <v>3830</v>
      </c>
      <c r="J297" s="210" t="s">
        <v>3831</v>
      </c>
      <c r="K297" s="210"/>
      <c r="L297" s="210"/>
      <c r="M297" s="210" t="s">
        <v>129</v>
      </c>
      <c r="N297" s="210"/>
      <c r="O297" s="210" t="b">
        <v>1</v>
      </c>
      <c r="P297" s="210"/>
      <c r="Q297" s="210" t="b">
        <v>1</v>
      </c>
      <c r="R297" s="210" t="s">
        <v>3770</v>
      </c>
      <c r="S297" s="210" t="s">
        <v>109</v>
      </c>
      <c r="T297" s="210" t="s">
        <v>3771</v>
      </c>
      <c r="U297" s="210" t="s">
        <v>4132</v>
      </c>
      <c r="V297" s="210" t="s">
        <v>3778</v>
      </c>
      <c r="W297" s="210" t="s">
        <v>1091</v>
      </c>
      <c r="X297" s="210" t="str">
        <f>IFERROR(VLOOKUP(AF297,MeasureCost!$C$5:$C$420,1,FALSE),"")</f>
        <v>LFLmpBlst-T8-48in-25w+El-IS-NLO(90w)</v>
      </c>
      <c r="Y297" s="210" t="str">
        <f>IFERROR(VLOOKUP(AE297,MeasureCost!$C$5:$C$420,1,FALSE),"")</f>
        <v>LFLmpBlst-T8-48in-32w-1g+El-IS-NLO(112w)</v>
      </c>
      <c r="Z297" s="210" t="s">
        <v>4133</v>
      </c>
      <c r="AA297" s="210"/>
      <c r="AB297" s="210"/>
      <c r="AC297" s="210"/>
      <c r="AD297" s="210" t="s">
        <v>3046</v>
      </c>
      <c r="AE297" s="210" t="s">
        <v>3046</v>
      </c>
      <c r="AF297" s="210" t="s">
        <v>2794</v>
      </c>
      <c r="AG297" s="210" t="s">
        <v>3919</v>
      </c>
      <c r="AH297" s="210"/>
      <c r="AI297" s="210" t="b">
        <v>0</v>
      </c>
      <c r="AJ297" s="210" t="b">
        <v>0</v>
      </c>
      <c r="AK297" s="210" t="s">
        <v>3853</v>
      </c>
      <c r="AL297" s="210" t="s">
        <v>3779</v>
      </c>
      <c r="AM297" s="210" t="s">
        <v>4133</v>
      </c>
      <c r="AN297" s="210"/>
      <c r="AO297" s="210" t="s">
        <v>3845</v>
      </c>
      <c r="AP297" s="204">
        <v>41275</v>
      </c>
      <c r="AQ297" s="210"/>
      <c r="AR297" s="210" t="s">
        <v>3776</v>
      </c>
      <c r="AS297" s="210"/>
      <c r="AT297" s="210"/>
      <c r="AU297" s="210"/>
      <c r="AV297" s="210"/>
      <c r="AW297" s="210" t="s">
        <v>3786</v>
      </c>
      <c r="AX297" s="210"/>
      <c r="AY297" s="210">
        <f>IFERROR(VLOOKUP(X297,MeasureCost!$C$5:$V$420,20,FALSE),"")</f>
        <v>60.12</v>
      </c>
      <c r="AZ297" s="210">
        <f>IFERROR(VLOOKUP(Y297,MeasureCost!$C$5:$V$420,20,FALSE),"")</f>
        <v>42.99</v>
      </c>
      <c r="BA297" s="210"/>
      <c r="BB297" s="212">
        <f t="shared" si="12"/>
        <v>17.129999999999995</v>
      </c>
      <c r="BC297" s="210"/>
      <c r="BD297" s="204" t="str">
        <f t="shared" si="13"/>
        <v>LFLmpBlst-T8-48in-25w+El-IS-NLO(90w)</v>
      </c>
      <c r="BE297" s="210" t="str">
        <f t="shared" si="14"/>
        <v>LFLmpBlst-T8-48in-32w-1g+El-IS-NLO(112w)</v>
      </c>
      <c r="BF297" s="210">
        <f>IFERROR(VLOOKUP(BD297,LF_LmpBlst!$A$8:$V$736,6,FALSE),"")</f>
        <v>4</v>
      </c>
      <c r="BG297" s="210">
        <f>IFERROR(VLOOKUP(BD297,LF_LmpBlst!$A$8:$V$736,7,FALSE),"")</f>
        <v>1</v>
      </c>
      <c r="BI297" s="210">
        <f>IFERROR(VLOOKUP(BE297,LF_LmpBlst!$A$8:$V$736,6,FALSE),"")</f>
        <v>4</v>
      </c>
      <c r="BJ297" s="210">
        <f>IFERROR(VLOOKUP(BE297,LF_LmpBlst!$A$8:$V$736,7,FALSE),"")</f>
        <v>1</v>
      </c>
    </row>
    <row r="298" spans="1:62">
      <c r="A298" s="229">
        <v>5163</v>
      </c>
      <c r="B298" s="210" t="s">
        <v>4187</v>
      </c>
      <c r="C298" s="210" t="s">
        <v>4130</v>
      </c>
      <c r="D298" s="210" t="s">
        <v>3827</v>
      </c>
      <c r="E298" s="210" t="s">
        <v>3846</v>
      </c>
      <c r="F298" s="204">
        <v>41949</v>
      </c>
      <c r="G298" s="210" t="s">
        <v>4131</v>
      </c>
      <c r="H298" s="210" t="s">
        <v>3878</v>
      </c>
      <c r="I298" s="210" t="s">
        <v>3830</v>
      </c>
      <c r="J298" s="210" t="s">
        <v>3831</v>
      </c>
      <c r="K298" s="210"/>
      <c r="L298" s="210"/>
      <c r="M298" s="210" t="s">
        <v>129</v>
      </c>
      <c r="N298" s="210"/>
      <c r="O298" s="210" t="b">
        <v>1</v>
      </c>
      <c r="P298" s="210"/>
      <c r="Q298" s="210" t="b">
        <v>1</v>
      </c>
      <c r="R298" s="210" t="s">
        <v>3770</v>
      </c>
      <c r="S298" s="210" t="s">
        <v>109</v>
      </c>
      <c r="T298" s="210" t="s">
        <v>3771</v>
      </c>
      <c r="U298" s="210" t="s">
        <v>4132</v>
      </c>
      <c r="V298" s="210" t="s">
        <v>3778</v>
      </c>
      <c r="W298" s="210" t="s">
        <v>1091</v>
      </c>
      <c r="X298" s="210" t="str">
        <f>IFERROR(VLOOKUP(AF298,MeasureCost!$C$5:$C$420,1,FALSE),"")</f>
        <v>LFLmpBlst-T8-48in-28w+El-IS-NLO(26w)</v>
      </c>
      <c r="Y298" s="210" t="str">
        <f>IFERROR(VLOOKUP(AE298,MeasureCost!$C$5:$C$420,1,FALSE),"")</f>
        <v>LFLmpBlst-T8-48in-32w-1g+El-IS-NLO-3(30w)</v>
      </c>
      <c r="Z298" s="210" t="s">
        <v>4133</v>
      </c>
      <c r="AA298" s="210"/>
      <c r="AB298" s="210"/>
      <c r="AC298" s="210"/>
      <c r="AD298" s="210" t="s">
        <v>3033</v>
      </c>
      <c r="AE298" s="210" t="s">
        <v>3033</v>
      </c>
      <c r="AF298" s="210" t="s">
        <v>2869</v>
      </c>
      <c r="AG298" s="210" t="s">
        <v>3919</v>
      </c>
      <c r="AH298" s="210"/>
      <c r="AI298" s="210" t="b">
        <v>0</v>
      </c>
      <c r="AJ298" s="210" t="b">
        <v>0</v>
      </c>
      <c r="AK298" s="210" t="s">
        <v>3853</v>
      </c>
      <c r="AL298" s="210" t="s">
        <v>3779</v>
      </c>
      <c r="AM298" s="210" t="s">
        <v>4133</v>
      </c>
      <c r="AN298" s="210"/>
      <c r="AO298" s="210" t="s">
        <v>129</v>
      </c>
      <c r="AP298" s="204">
        <v>41821</v>
      </c>
      <c r="AQ298" s="210"/>
      <c r="AR298" s="210" t="s">
        <v>3776</v>
      </c>
      <c r="AS298" s="210"/>
      <c r="AT298" s="210"/>
      <c r="AU298" s="210"/>
      <c r="AV298" s="210"/>
      <c r="AW298" s="210" t="s">
        <v>3786</v>
      </c>
      <c r="AX298" s="210"/>
      <c r="AY298" s="210">
        <f>IFERROR(VLOOKUP(X298,MeasureCost!$C$5:$V$420,20,FALSE),"")</f>
        <v>22.66</v>
      </c>
      <c r="AZ298" s="210">
        <f>IFERROR(VLOOKUP(Y298,MeasureCost!$C$5:$V$420,20,FALSE),"")</f>
        <v>13.69</v>
      </c>
      <c r="BA298" s="210"/>
      <c r="BB298" s="212">
        <f t="shared" si="12"/>
        <v>8.9700000000000006</v>
      </c>
      <c r="BC298" s="210"/>
      <c r="BD298" s="204" t="str">
        <f t="shared" si="13"/>
        <v>LFLmpBlst-T8-48in-28w+El-IS-NLO(26w)</v>
      </c>
      <c r="BE298" s="210" t="str">
        <f t="shared" si="14"/>
        <v>LFLmpBlst-T8-48in-32w-1g+El-IS-NLO-3(30w)</v>
      </c>
      <c r="BF298" s="210">
        <f>IFERROR(VLOOKUP(BD298,LF_LmpBlst!$A$8:$V$736,6,FALSE),"")</f>
        <v>1</v>
      </c>
      <c r="BG298" s="210">
        <f>IFERROR(VLOOKUP(BD298,LF_LmpBlst!$A$8:$V$736,7,FALSE),"")</f>
        <v>1</v>
      </c>
      <c r="BI298" s="210">
        <f>IFERROR(VLOOKUP(BE298,LF_LmpBlst!$A$8:$V$736,6,FALSE),"")</f>
        <v>1</v>
      </c>
      <c r="BJ298" s="210">
        <f>IFERROR(VLOOKUP(BE298,LF_LmpBlst!$A$8:$V$736,7,FALSE),"")</f>
        <v>0.5</v>
      </c>
    </row>
    <row r="299" spans="1:62">
      <c r="A299" s="229">
        <v>5152</v>
      </c>
      <c r="B299" s="210" t="s">
        <v>4188</v>
      </c>
      <c r="C299" s="210" t="s">
        <v>4130</v>
      </c>
      <c r="D299" s="210" t="s">
        <v>3845</v>
      </c>
      <c r="E299" s="210" t="s">
        <v>3846</v>
      </c>
      <c r="F299" s="204">
        <v>41789</v>
      </c>
      <c r="G299" s="210" t="s">
        <v>4131</v>
      </c>
      <c r="H299" s="210" t="s">
        <v>3878</v>
      </c>
      <c r="I299" s="210" t="s">
        <v>3830</v>
      </c>
      <c r="J299" s="210" t="s">
        <v>3831</v>
      </c>
      <c r="K299" s="210"/>
      <c r="L299" s="210"/>
      <c r="M299" s="210" t="s">
        <v>129</v>
      </c>
      <c r="N299" s="210"/>
      <c r="O299" s="210" t="b">
        <v>1</v>
      </c>
      <c r="P299" s="210"/>
      <c r="Q299" s="210" t="b">
        <v>1</v>
      </c>
      <c r="R299" s="210" t="s">
        <v>3770</v>
      </c>
      <c r="S299" s="210" t="s">
        <v>109</v>
      </c>
      <c r="T299" s="210" t="s">
        <v>3771</v>
      </c>
      <c r="U299" s="210" t="s">
        <v>4132</v>
      </c>
      <c r="V299" s="210" t="s">
        <v>3778</v>
      </c>
      <c r="W299" s="210" t="s">
        <v>1091</v>
      </c>
      <c r="X299" s="210" t="str">
        <f>IFERROR(VLOOKUP(AF299,MeasureCost!$C$5:$C$420,1,FALSE),"")</f>
        <v/>
      </c>
      <c r="Y299" s="210" t="str">
        <f>IFERROR(VLOOKUP(AE299,MeasureCost!$C$5:$C$420,1,FALSE),"")</f>
        <v/>
      </c>
      <c r="Z299" s="210" t="s">
        <v>4133</v>
      </c>
      <c r="AA299" s="210"/>
      <c r="AB299" s="210"/>
      <c r="AC299" s="210"/>
      <c r="AD299" s="210" t="s">
        <v>2665</v>
      </c>
      <c r="AE299" s="210" t="s">
        <v>2665</v>
      </c>
      <c r="AF299" s="210" t="s">
        <v>2691</v>
      </c>
      <c r="AG299" s="210" t="s">
        <v>3919</v>
      </c>
      <c r="AH299" s="210" t="s">
        <v>4189</v>
      </c>
      <c r="AI299" s="210" t="b">
        <v>0</v>
      </c>
      <c r="AJ299" s="210" t="b">
        <v>0</v>
      </c>
      <c r="AK299" s="210" t="s">
        <v>3849</v>
      </c>
      <c r="AL299" s="210" t="s">
        <v>3779</v>
      </c>
      <c r="AM299" s="210" t="s">
        <v>4133</v>
      </c>
      <c r="AN299" s="210"/>
      <c r="AO299" s="210" t="s">
        <v>3845</v>
      </c>
      <c r="AP299" s="204">
        <v>41275</v>
      </c>
      <c r="AQ299" s="210"/>
      <c r="AR299" s="210" t="s">
        <v>3776</v>
      </c>
      <c r="AS299" s="210"/>
      <c r="AT299" s="210"/>
      <c r="AU299" s="210"/>
      <c r="AV299" s="210"/>
      <c r="AW299" s="210" t="s">
        <v>3786</v>
      </c>
      <c r="AX299" s="210"/>
      <c r="AY299" s="210" t="str">
        <f>IFERROR(VLOOKUP(X299,MeasureCost!$C$5:$V$420,20,FALSE),"")</f>
        <v/>
      </c>
      <c r="AZ299" s="210" t="str">
        <f>IFERROR(VLOOKUP(Y299,MeasureCost!$C$5:$V$420,20,FALSE),"")</f>
        <v/>
      </c>
      <c r="BA299" s="210"/>
      <c r="BB299" s="212" t="str">
        <f t="shared" si="12"/>
        <v/>
      </c>
      <c r="BC299" s="210"/>
      <c r="BD299" s="204" t="str">
        <f t="shared" si="13"/>
        <v/>
      </c>
      <c r="BE299" s="210" t="str">
        <f t="shared" si="14"/>
        <v/>
      </c>
      <c r="BF299" s="210" t="str">
        <f>IFERROR(VLOOKUP(BD299,LF_LmpBlst!$A$8:$V$736,6,FALSE),"")</f>
        <v/>
      </c>
      <c r="BG299" s="210" t="str">
        <f>IFERROR(VLOOKUP(BD299,LF_LmpBlst!$A$8:$V$736,7,FALSE),"")</f>
        <v/>
      </c>
      <c r="BI299" s="210" t="str">
        <f>IFERROR(VLOOKUP(BE299,LF_LmpBlst!$A$8:$V$736,6,FALSE),"")</f>
        <v/>
      </c>
      <c r="BJ299" s="210" t="str">
        <f>IFERROR(VLOOKUP(BE299,LF_LmpBlst!$A$8:$V$736,7,FALSE),"")</f>
        <v/>
      </c>
    </row>
    <row r="300" spans="1:62">
      <c r="A300" s="229">
        <v>5157</v>
      </c>
      <c r="B300" s="210" t="s">
        <v>4190</v>
      </c>
      <c r="C300" s="210" t="s">
        <v>4130</v>
      </c>
      <c r="D300" s="210" t="s">
        <v>3845</v>
      </c>
      <c r="E300" s="210" t="s">
        <v>3846</v>
      </c>
      <c r="F300" s="204">
        <v>41949</v>
      </c>
      <c r="G300" s="210" t="s">
        <v>4131</v>
      </c>
      <c r="H300" s="210" t="s">
        <v>3878</v>
      </c>
      <c r="I300" s="210" t="s">
        <v>3830</v>
      </c>
      <c r="J300" s="210" t="s">
        <v>3831</v>
      </c>
      <c r="K300" s="210"/>
      <c r="L300" s="210"/>
      <c r="M300" s="210" t="s">
        <v>129</v>
      </c>
      <c r="N300" s="210"/>
      <c r="O300" s="210" t="b">
        <v>1</v>
      </c>
      <c r="P300" s="210"/>
      <c r="Q300" s="210" t="b">
        <v>1</v>
      </c>
      <c r="R300" s="210" t="s">
        <v>3770</v>
      </c>
      <c r="S300" s="210" t="s">
        <v>109</v>
      </c>
      <c r="T300" s="210" t="s">
        <v>3771</v>
      </c>
      <c r="U300" s="210" t="s">
        <v>4132</v>
      </c>
      <c r="V300" s="210" t="s">
        <v>3778</v>
      </c>
      <c r="W300" s="210" t="s">
        <v>1091</v>
      </c>
      <c r="X300" s="210" t="str">
        <f>IFERROR(VLOOKUP(AF300,MeasureCost!$C$5:$C$420,1,FALSE),"")</f>
        <v>LFLmpBlst-T8-48in-25w+El-IS-NLO(26w)</v>
      </c>
      <c r="Y300" s="210" t="str">
        <f>IFERROR(VLOOKUP(AE300,MeasureCost!$C$5:$C$420,1,FALSE),"")</f>
        <v>LFLmpBlst-T8-48in-32w-2g+El-IS-NLO-2(30w)</v>
      </c>
      <c r="Z300" s="210" t="s">
        <v>4133</v>
      </c>
      <c r="AA300" s="210"/>
      <c r="AB300" s="210"/>
      <c r="AC300" s="210"/>
      <c r="AD300" s="210" t="s">
        <v>3257</v>
      </c>
      <c r="AE300" s="210" t="s">
        <v>3257</v>
      </c>
      <c r="AF300" s="210" t="s">
        <v>2776</v>
      </c>
      <c r="AG300" s="210" t="s">
        <v>3919</v>
      </c>
      <c r="AH300" s="210"/>
      <c r="AI300" s="210" t="b">
        <v>0</v>
      </c>
      <c r="AJ300" s="210" t="b">
        <v>0</v>
      </c>
      <c r="AK300" s="210" t="s">
        <v>3853</v>
      </c>
      <c r="AL300" s="210" t="s">
        <v>3779</v>
      </c>
      <c r="AM300" s="210" t="s">
        <v>4133</v>
      </c>
      <c r="AN300" s="210"/>
      <c r="AO300" s="210" t="s">
        <v>3845</v>
      </c>
      <c r="AP300" s="204">
        <v>41275</v>
      </c>
      <c r="AQ300" s="210"/>
      <c r="AR300" s="210" t="s">
        <v>3776</v>
      </c>
      <c r="AS300" s="210"/>
      <c r="AT300" s="210"/>
      <c r="AU300" s="210"/>
      <c r="AV300" s="210"/>
      <c r="AW300" s="210" t="s">
        <v>3786</v>
      </c>
      <c r="AX300" s="210"/>
      <c r="AY300" s="210">
        <f>IFERROR(VLOOKUP(X300,MeasureCost!$C$5:$V$420,20,FALSE),"")</f>
        <v>23.87</v>
      </c>
      <c r="AZ300" s="210">
        <f>IFERROR(VLOOKUP(Y300,MeasureCost!$C$5:$V$420,20,FALSE),"")</f>
        <v>14.71</v>
      </c>
      <c r="BA300" s="210"/>
      <c r="BB300" s="212">
        <f t="shared" si="12"/>
        <v>9.16</v>
      </c>
      <c r="BC300" s="210"/>
      <c r="BD300" s="204" t="str">
        <f t="shared" si="13"/>
        <v>LFLmpBlst-T8-48in-25w+El-IS-NLO(26w)</v>
      </c>
      <c r="BE300" s="210" t="str">
        <f t="shared" si="14"/>
        <v>LFLmpBlst-T8-48in-32w-2g+El-IS-NLO-2(30w)</v>
      </c>
      <c r="BF300" s="210">
        <f>IFERROR(VLOOKUP(BD300,LF_LmpBlst!$A$8:$V$736,6,FALSE),"")</f>
        <v>1</v>
      </c>
      <c r="BG300" s="210">
        <f>IFERROR(VLOOKUP(BD300,LF_LmpBlst!$A$8:$V$736,7,FALSE),"")</f>
        <v>1</v>
      </c>
      <c r="BI300" s="210">
        <f>IFERROR(VLOOKUP(BE300,LF_LmpBlst!$A$8:$V$736,6,FALSE),"")</f>
        <v>1</v>
      </c>
      <c r="BJ300" s="210">
        <f>IFERROR(VLOOKUP(BE300,LF_LmpBlst!$A$8:$V$736,7,FALSE),"")</f>
        <v>0.5</v>
      </c>
    </row>
    <row r="301" spans="1:62">
      <c r="A301" s="229">
        <v>5173</v>
      </c>
      <c r="B301" s="210" t="s">
        <v>4191</v>
      </c>
      <c r="C301" s="210" t="s">
        <v>4130</v>
      </c>
      <c r="D301" s="210" t="s">
        <v>3845</v>
      </c>
      <c r="E301" s="210" t="s">
        <v>3846</v>
      </c>
      <c r="F301" s="204">
        <v>41789</v>
      </c>
      <c r="G301" s="210" t="s">
        <v>4131</v>
      </c>
      <c r="H301" s="210" t="s">
        <v>3878</v>
      </c>
      <c r="I301" s="210" t="s">
        <v>3830</v>
      </c>
      <c r="J301" s="210" t="s">
        <v>3831</v>
      </c>
      <c r="K301" s="210"/>
      <c r="L301" s="210"/>
      <c r="M301" s="210" t="s">
        <v>129</v>
      </c>
      <c r="N301" s="210"/>
      <c r="O301" s="210" t="b">
        <v>1</v>
      </c>
      <c r="P301" s="210"/>
      <c r="Q301" s="210" t="b">
        <v>1</v>
      </c>
      <c r="R301" s="210" t="s">
        <v>3770</v>
      </c>
      <c r="S301" s="210" t="s">
        <v>109</v>
      </c>
      <c r="T301" s="210" t="s">
        <v>3771</v>
      </c>
      <c r="U301" s="210" t="s">
        <v>4132</v>
      </c>
      <c r="V301" s="210" t="s">
        <v>3778</v>
      </c>
      <c r="W301" s="210" t="s">
        <v>1091</v>
      </c>
      <c r="X301" s="210" t="str">
        <f>IFERROR(VLOOKUP(AF301,MeasureCost!$C$5:$C$420,1,FALSE),"")</f>
        <v>LFLmpBlst-T8-48in-32w-3g+El-PS-RLO(45w)</v>
      </c>
      <c r="Y301" s="210" t="str">
        <f>IFERROR(VLOOKUP(AE301,MeasureCost!$C$5:$C$420,1,FALSE),"")</f>
        <v>LFLmpBlst-T8-48in-32w-2g+El-IS-NLO(59w)</v>
      </c>
      <c r="Z301" s="210" t="s">
        <v>4133</v>
      </c>
      <c r="AA301" s="210"/>
      <c r="AB301" s="210"/>
      <c r="AC301" s="210"/>
      <c r="AD301" s="210" t="s">
        <v>3290</v>
      </c>
      <c r="AE301" s="210" t="s">
        <v>3290</v>
      </c>
      <c r="AF301" s="210" t="s">
        <v>3606</v>
      </c>
      <c r="AG301" s="210" t="s">
        <v>3919</v>
      </c>
      <c r="AH301" s="210" t="s">
        <v>3848</v>
      </c>
      <c r="AI301" s="210" t="b">
        <v>0</v>
      </c>
      <c r="AJ301" s="210" t="b">
        <v>0</v>
      </c>
      <c r="AK301" s="210" t="s">
        <v>3849</v>
      </c>
      <c r="AL301" s="210" t="s">
        <v>3779</v>
      </c>
      <c r="AM301" s="210" t="s">
        <v>4133</v>
      </c>
      <c r="AN301" s="210"/>
      <c r="AO301" s="210" t="s">
        <v>3845</v>
      </c>
      <c r="AP301" s="204">
        <v>41275</v>
      </c>
      <c r="AQ301" s="210"/>
      <c r="AR301" s="210" t="s">
        <v>3776</v>
      </c>
      <c r="AS301" s="210"/>
      <c r="AT301" s="210"/>
      <c r="AU301" s="210"/>
      <c r="AV301" s="210"/>
      <c r="AW301" s="210" t="s">
        <v>3786</v>
      </c>
      <c r="AX301" s="210"/>
      <c r="AY301" s="210">
        <f>IFERROR(VLOOKUP(X301,MeasureCost!$C$5:$V$420,20,FALSE),"")</f>
        <v>48.13</v>
      </c>
      <c r="AZ301" s="210">
        <f>IFERROR(VLOOKUP(Y301,MeasureCost!$C$5:$V$420,20,FALSE),"")</f>
        <v>29.42</v>
      </c>
      <c r="BA301" s="210"/>
      <c r="BB301" s="212">
        <f t="shared" si="12"/>
        <v>18.71</v>
      </c>
      <c r="BC301" s="210"/>
      <c r="BD301" s="204" t="str">
        <f t="shared" si="13"/>
        <v>LFLmpBlst-T8-48in-32w-3g+El-PS-RLO(45w)</v>
      </c>
      <c r="BE301" s="210" t="str">
        <f t="shared" si="14"/>
        <v>LFLmpBlst-T8-48in-32w-2g+El-IS-NLO(59w)</v>
      </c>
      <c r="BF301" s="210">
        <f>IFERROR(VLOOKUP(BD301,LF_LmpBlst!$A$8:$V$736,6,FALSE),"")</f>
        <v>2</v>
      </c>
      <c r="BG301" s="210">
        <f>IFERROR(VLOOKUP(BD301,LF_LmpBlst!$A$8:$V$736,7,FALSE),"")</f>
        <v>1</v>
      </c>
      <c r="BI301" s="210">
        <f>IFERROR(VLOOKUP(BE301,LF_LmpBlst!$A$8:$V$736,6,FALSE),"")</f>
        <v>2</v>
      </c>
      <c r="BJ301" s="210">
        <f>IFERROR(VLOOKUP(BE301,LF_LmpBlst!$A$8:$V$736,7,FALSE),"")</f>
        <v>1</v>
      </c>
    </row>
    <row r="302" spans="1:62">
      <c r="A302" s="229">
        <v>5168</v>
      </c>
      <c r="B302" s="210" t="s">
        <v>4192</v>
      </c>
      <c r="C302" s="210" t="s">
        <v>4130</v>
      </c>
      <c r="D302" s="210" t="s">
        <v>3845</v>
      </c>
      <c r="E302" s="210" t="s">
        <v>3846</v>
      </c>
      <c r="F302" s="204">
        <v>41949</v>
      </c>
      <c r="G302" s="210" t="s">
        <v>4131</v>
      </c>
      <c r="H302" s="210" t="s">
        <v>3878</v>
      </c>
      <c r="I302" s="210" t="s">
        <v>3830</v>
      </c>
      <c r="J302" s="210" t="s">
        <v>3831</v>
      </c>
      <c r="K302" s="210"/>
      <c r="L302" s="210"/>
      <c r="M302" s="210" t="s">
        <v>129</v>
      </c>
      <c r="N302" s="210"/>
      <c r="O302" s="210" t="b">
        <v>1</v>
      </c>
      <c r="P302" s="210"/>
      <c r="Q302" s="210" t="b">
        <v>1</v>
      </c>
      <c r="R302" s="210" t="s">
        <v>3770</v>
      </c>
      <c r="S302" s="210" t="s">
        <v>109</v>
      </c>
      <c r="T302" s="210" t="s">
        <v>3771</v>
      </c>
      <c r="U302" s="210" t="s">
        <v>4132</v>
      </c>
      <c r="V302" s="210" t="s">
        <v>3778</v>
      </c>
      <c r="W302" s="210" t="s">
        <v>1091</v>
      </c>
      <c r="X302" s="210" t="str">
        <f>IFERROR(VLOOKUP(AF302,MeasureCost!$C$5:$C$420,1,FALSE),"")</f>
        <v>LFLmpBlst-T8-48in-28w+El-IS-NLO(98w)</v>
      </c>
      <c r="Y302" s="210" t="str">
        <f>IFERROR(VLOOKUP(AE302,MeasureCost!$C$5:$C$420,1,FALSE),"")</f>
        <v>LFLmpBlst-T8-48in-32w-1g+El-IS-NLO(112w)</v>
      </c>
      <c r="Z302" s="210" t="s">
        <v>4133</v>
      </c>
      <c r="AA302" s="210"/>
      <c r="AB302" s="210"/>
      <c r="AC302" s="210"/>
      <c r="AD302" s="210" t="s">
        <v>3046</v>
      </c>
      <c r="AE302" s="210" t="s">
        <v>3046</v>
      </c>
      <c r="AF302" s="210" t="s">
        <v>2885</v>
      </c>
      <c r="AG302" s="210" t="s">
        <v>3919</v>
      </c>
      <c r="AH302" s="210"/>
      <c r="AI302" s="210" t="b">
        <v>0</v>
      </c>
      <c r="AJ302" s="210" t="b">
        <v>0</v>
      </c>
      <c r="AK302" s="210" t="s">
        <v>3853</v>
      </c>
      <c r="AL302" s="210" t="s">
        <v>3779</v>
      </c>
      <c r="AM302" s="210" t="s">
        <v>4133</v>
      </c>
      <c r="AN302" s="210"/>
      <c r="AO302" s="210" t="s">
        <v>3845</v>
      </c>
      <c r="AP302" s="204">
        <v>41275</v>
      </c>
      <c r="AQ302" s="210"/>
      <c r="AR302" s="210" t="s">
        <v>3776</v>
      </c>
      <c r="AS302" s="210"/>
      <c r="AT302" s="210"/>
      <c r="AU302" s="210"/>
      <c r="AV302" s="210"/>
      <c r="AW302" s="210" t="s">
        <v>3786</v>
      </c>
      <c r="AX302" s="210"/>
      <c r="AY302" s="210">
        <f>IFERROR(VLOOKUP(X302,MeasureCost!$C$5:$V$420,20,FALSE),"")</f>
        <v>55.29</v>
      </c>
      <c r="AZ302" s="210">
        <f>IFERROR(VLOOKUP(Y302,MeasureCost!$C$5:$V$420,20,FALSE),"")</f>
        <v>42.99</v>
      </c>
      <c r="BA302" s="210"/>
      <c r="BB302" s="212">
        <f t="shared" si="12"/>
        <v>12.299999999999997</v>
      </c>
      <c r="BC302" s="210"/>
      <c r="BD302" s="204" t="str">
        <f t="shared" si="13"/>
        <v>LFLmpBlst-T8-48in-28w+El-IS-NLO(98w)</v>
      </c>
      <c r="BE302" s="210" t="str">
        <f t="shared" si="14"/>
        <v>LFLmpBlst-T8-48in-32w-1g+El-IS-NLO(112w)</v>
      </c>
      <c r="BF302" s="210">
        <f>IFERROR(VLOOKUP(BD302,LF_LmpBlst!$A$8:$V$736,6,FALSE),"")</f>
        <v>4</v>
      </c>
      <c r="BG302" s="210">
        <f>IFERROR(VLOOKUP(BD302,LF_LmpBlst!$A$8:$V$736,7,FALSE),"")</f>
        <v>1</v>
      </c>
      <c r="BI302" s="210">
        <f>IFERROR(VLOOKUP(BE302,LF_LmpBlst!$A$8:$V$736,6,FALSE),"")</f>
        <v>4</v>
      </c>
      <c r="BJ302" s="210">
        <f>IFERROR(VLOOKUP(BE302,LF_LmpBlst!$A$8:$V$736,7,FALSE),"")</f>
        <v>1</v>
      </c>
    </row>
    <row r="303" spans="1:62">
      <c r="A303" s="229">
        <v>5350</v>
      </c>
      <c r="B303" s="210" t="s">
        <v>4193</v>
      </c>
      <c r="C303" s="210" t="s">
        <v>3916</v>
      </c>
      <c r="D303" s="210" t="s">
        <v>3845</v>
      </c>
      <c r="E303" s="210" t="s">
        <v>3846</v>
      </c>
      <c r="F303" s="204">
        <v>41789</v>
      </c>
      <c r="G303" s="210" t="s">
        <v>3917</v>
      </c>
      <c r="H303" s="210" t="s">
        <v>3776</v>
      </c>
      <c r="I303" s="210" t="s">
        <v>3830</v>
      </c>
      <c r="J303" s="210" t="s">
        <v>3831</v>
      </c>
      <c r="K303" s="210"/>
      <c r="L303" s="210"/>
      <c r="M303" s="210" t="s">
        <v>129</v>
      </c>
      <c r="N303" s="210"/>
      <c r="O303" s="210" t="b">
        <v>1</v>
      </c>
      <c r="P303" s="210"/>
      <c r="Q303" s="210" t="b">
        <v>1</v>
      </c>
      <c r="R303" s="210" t="s">
        <v>3770</v>
      </c>
      <c r="S303" s="210" t="s">
        <v>109</v>
      </c>
      <c r="T303" s="210" t="s">
        <v>3771</v>
      </c>
      <c r="U303" s="210" t="s">
        <v>3918</v>
      </c>
      <c r="V303" s="210" t="s">
        <v>3778</v>
      </c>
      <c r="W303" s="210" t="s">
        <v>1091</v>
      </c>
      <c r="X303" s="210" t="str">
        <f>IFERROR(VLOOKUP(AF303,MeasureCost!$C$5:$C$420,1,FALSE),"")</f>
        <v>LFLmpBlst-T8-48in-32w-3g+El-PS-RLO(68w)</v>
      </c>
      <c r="Y303" s="210" t="str">
        <f>IFERROR(VLOOKUP(AE303,MeasureCost!$C$5:$C$420,1,FALSE),"")</f>
        <v>LFLmpBlst-T8-48in-32w-2g+El-IS-NLO(89w)</v>
      </c>
      <c r="Z303" s="210" t="s">
        <v>3847</v>
      </c>
      <c r="AA303" s="210"/>
      <c r="AB303" s="210"/>
      <c r="AC303" s="210"/>
      <c r="AD303" s="210" t="s">
        <v>3292</v>
      </c>
      <c r="AE303" s="210" t="s">
        <v>3292</v>
      </c>
      <c r="AF303" s="210" t="s">
        <v>3610</v>
      </c>
      <c r="AG303" s="210" t="s">
        <v>3919</v>
      </c>
      <c r="AH303" s="210" t="s">
        <v>3959</v>
      </c>
      <c r="AI303" s="210" t="b">
        <v>0</v>
      </c>
      <c r="AJ303" s="210" t="b">
        <v>0</v>
      </c>
      <c r="AK303" s="210" t="s">
        <v>3849</v>
      </c>
      <c r="AL303" s="210" t="s">
        <v>3779</v>
      </c>
      <c r="AM303" s="210" t="s">
        <v>3847</v>
      </c>
      <c r="AN303" s="210"/>
      <c r="AO303" s="210" t="s">
        <v>3845</v>
      </c>
      <c r="AP303" s="204">
        <v>41275</v>
      </c>
      <c r="AQ303" s="210"/>
      <c r="AR303" s="210" t="s">
        <v>3776</v>
      </c>
      <c r="AS303" s="210"/>
      <c r="AT303" s="210"/>
      <c r="AU303" s="210"/>
      <c r="AV303" s="210"/>
      <c r="AW303" s="210" t="s">
        <v>3786</v>
      </c>
      <c r="AX303" s="210"/>
      <c r="AY303" s="210">
        <f>IFERROR(VLOOKUP(X303,MeasureCost!$C$5:$V$420,20,FALSE),"")</f>
        <v>57.72</v>
      </c>
      <c r="AZ303" s="210">
        <f>IFERROR(VLOOKUP(Y303,MeasureCost!$C$5:$V$420,20,FALSE),"")</f>
        <v>38.25</v>
      </c>
      <c r="BA303" s="210"/>
      <c r="BB303" s="212">
        <f t="shared" si="12"/>
        <v>19.47</v>
      </c>
      <c r="BC303" s="210"/>
      <c r="BD303" s="204" t="str">
        <f t="shared" si="13"/>
        <v>LFLmpBlst-T8-48in-32w-3g+El-PS-RLO(68w)</v>
      </c>
      <c r="BE303" s="210" t="str">
        <f t="shared" si="14"/>
        <v>LFLmpBlst-T8-48in-32w-2g+El-IS-NLO(89w)</v>
      </c>
      <c r="BF303" s="210">
        <f>IFERROR(VLOOKUP(BD303,LF_LmpBlst!$A$8:$V$736,6,FALSE),"")</f>
        <v>3</v>
      </c>
      <c r="BG303" s="210">
        <f>IFERROR(VLOOKUP(BD303,LF_LmpBlst!$A$8:$V$736,7,FALSE),"")</f>
        <v>1</v>
      </c>
      <c r="BI303" s="210">
        <f>IFERROR(VLOOKUP(BE303,LF_LmpBlst!$A$8:$V$736,6,FALSE),"")</f>
        <v>3</v>
      </c>
      <c r="BJ303" s="210">
        <f>IFERROR(VLOOKUP(BE303,LF_LmpBlst!$A$8:$V$736,7,FALSE),"")</f>
        <v>1</v>
      </c>
    </row>
    <row r="304" spans="1:62">
      <c r="A304" s="229">
        <v>5320</v>
      </c>
      <c r="B304" s="210" t="s">
        <v>4194</v>
      </c>
      <c r="C304" s="210" t="s">
        <v>3916</v>
      </c>
      <c r="D304" s="210" t="s">
        <v>3845</v>
      </c>
      <c r="E304" s="210" t="s">
        <v>3846</v>
      </c>
      <c r="F304" s="204">
        <v>41789</v>
      </c>
      <c r="G304" s="210" t="s">
        <v>3917</v>
      </c>
      <c r="H304" s="210" t="s">
        <v>3776</v>
      </c>
      <c r="I304" s="210" t="s">
        <v>3830</v>
      </c>
      <c r="J304" s="210" t="s">
        <v>3831</v>
      </c>
      <c r="K304" s="210"/>
      <c r="L304" s="210"/>
      <c r="M304" s="210" t="s">
        <v>129</v>
      </c>
      <c r="N304" s="210"/>
      <c r="O304" s="210" t="b">
        <v>1</v>
      </c>
      <c r="P304" s="210"/>
      <c r="Q304" s="210" t="b">
        <v>1</v>
      </c>
      <c r="R304" s="210" t="s">
        <v>3770</v>
      </c>
      <c r="S304" s="210" t="s">
        <v>109</v>
      </c>
      <c r="T304" s="210" t="s">
        <v>3771</v>
      </c>
      <c r="U304" s="210" t="s">
        <v>3918</v>
      </c>
      <c r="V304" s="210" t="s">
        <v>3778</v>
      </c>
      <c r="W304" s="210" t="s">
        <v>1091</v>
      </c>
      <c r="X304" s="210" t="str">
        <f>IFERROR(VLOOKUP(AF304,MeasureCost!$C$5:$C$420,1,FALSE),"")</f>
        <v/>
      </c>
      <c r="Y304" s="210" t="str">
        <f>IFERROR(VLOOKUP(AE304,MeasureCost!$C$5:$C$420,1,FALSE),"")</f>
        <v/>
      </c>
      <c r="Z304" s="210" t="s">
        <v>3847</v>
      </c>
      <c r="AA304" s="210"/>
      <c r="AB304" s="210"/>
      <c r="AC304" s="210"/>
      <c r="AD304" s="210" t="s">
        <v>2547</v>
      </c>
      <c r="AE304" s="210" t="s">
        <v>2547</v>
      </c>
      <c r="AF304" s="210" t="s">
        <v>2594</v>
      </c>
      <c r="AG304" s="210" t="s">
        <v>3919</v>
      </c>
      <c r="AH304" s="210" t="s">
        <v>3922</v>
      </c>
      <c r="AI304" s="210" t="b">
        <v>0</v>
      </c>
      <c r="AJ304" s="210" t="b">
        <v>0</v>
      </c>
      <c r="AK304" s="210" t="s">
        <v>3849</v>
      </c>
      <c r="AL304" s="210" t="s">
        <v>3779</v>
      </c>
      <c r="AM304" s="210" t="s">
        <v>3847</v>
      </c>
      <c r="AN304" s="210"/>
      <c r="AO304" s="210" t="s">
        <v>3845</v>
      </c>
      <c r="AP304" s="204">
        <v>41275</v>
      </c>
      <c r="AQ304" s="210"/>
      <c r="AR304" s="210" t="s">
        <v>3776</v>
      </c>
      <c r="AS304" s="210"/>
      <c r="AT304" s="210"/>
      <c r="AU304" s="210"/>
      <c r="AV304" s="210"/>
      <c r="AW304" s="210" t="s">
        <v>3786</v>
      </c>
      <c r="AX304" s="210"/>
      <c r="AY304" s="210" t="str">
        <f>IFERROR(VLOOKUP(X304,MeasureCost!$C$5:$V$420,20,FALSE),"")</f>
        <v/>
      </c>
      <c r="AZ304" s="210" t="str">
        <f>IFERROR(VLOOKUP(Y304,MeasureCost!$C$5:$V$420,20,FALSE),"")</f>
        <v/>
      </c>
      <c r="BA304" s="210"/>
      <c r="BB304" s="212" t="str">
        <f t="shared" si="12"/>
        <v/>
      </c>
      <c r="BC304" s="210"/>
      <c r="BD304" s="204" t="str">
        <f t="shared" si="13"/>
        <v/>
      </c>
      <c r="BE304" s="210" t="str">
        <f t="shared" si="14"/>
        <v/>
      </c>
      <c r="BF304" s="210" t="str">
        <f>IFERROR(VLOOKUP(BD304,LF_LmpBlst!$A$8:$V$736,6,FALSE),"")</f>
        <v/>
      </c>
      <c r="BG304" s="210" t="str">
        <f>IFERROR(VLOOKUP(BD304,LF_LmpBlst!$A$8:$V$736,7,FALSE),"")</f>
        <v/>
      </c>
      <c r="BI304" s="210" t="str">
        <f>IFERROR(VLOOKUP(BE304,LF_LmpBlst!$A$8:$V$736,6,FALSE),"")</f>
        <v/>
      </c>
      <c r="BJ304" s="210" t="str">
        <f>IFERROR(VLOOKUP(BE304,LF_LmpBlst!$A$8:$V$736,7,FALSE),"")</f>
        <v/>
      </c>
    </row>
    <row r="305" spans="1:62">
      <c r="A305" s="229">
        <v>4688</v>
      </c>
      <c r="B305" s="210" t="s">
        <v>4195</v>
      </c>
      <c r="C305" s="210" t="s">
        <v>3826</v>
      </c>
      <c r="D305" s="210" t="s">
        <v>3845</v>
      </c>
      <c r="E305" s="210" t="s">
        <v>3846</v>
      </c>
      <c r="F305" s="204">
        <v>42069</v>
      </c>
      <c r="G305" s="210" t="s">
        <v>3829</v>
      </c>
      <c r="H305" s="210" t="s">
        <v>3776</v>
      </c>
      <c r="I305" s="210" t="s">
        <v>3830</v>
      </c>
      <c r="J305" s="210" t="s">
        <v>3831</v>
      </c>
      <c r="K305" s="210"/>
      <c r="L305" s="210"/>
      <c r="M305" s="210" t="s">
        <v>129</v>
      </c>
      <c r="N305" s="210"/>
      <c r="O305" s="210" t="b">
        <v>0</v>
      </c>
      <c r="P305" s="210"/>
      <c r="Q305" s="210" t="b">
        <v>1</v>
      </c>
      <c r="R305" s="210" t="s">
        <v>3832</v>
      </c>
      <c r="S305" s="210" t="s">
        <v>109</v>
      </c>
      <c r="T305" s="210" t="s">
        <v>3771</v>
      </c>
      <c r="U305" s="210" t="s">
        <v>3833</v>
      </c>
      <c r="V305" s="210" t="s">
        <v>3778</v>
      </c>
      <c r="W305" s="210" t="s">
        <v>1091</v>
      </c>
      <c r="X305" s="210" t="str">
        <f>IFERROR(VLOOKUP(AF305,MeasureCost!$C$5:$C$420,1,FALSE),"")</f>
        <v/>
      </c>
      <c r="Y305" s="210" t="str">
        <f>IFERROR(VLOOKUP(AE305,MeasureCost!$C$5:$C$420,1,FALSE),"")</f>
        <v/>
      </c>
      <c r="Z305" s="210" t="s">
        <v>3847</v>
      </c>
      <c r="AA305" s="210"/>
      <c r="AB305" s="210"/>
      <c r="AC305" s="210"/>
      <c r="AD305" s="210" t="s">
        <v>3729</v>
      </c>
      <c r="AE305" s="210" t="s">
        <v>3729</v>
      </c>
      <c r="AF305" s="210" t="s">
        <v>3725</v>
      </c>
      <c r="AG305" s="210" t="s">
        <v>3775</v>
      </c>
      <c r="AH305" s="210" t="s">
        <v>3864</v>
      </c>
      <c r="AI305" s="210" t="b">
        <v>0</v>
      </c>
      <c r="AJ305" s="210" t="b">
        <v>0</v>
      </c>
      <c r="AK305" s="210" t="s">
        <v>3849</v>
      </c>
      <c r="AL305" s="210" t="s">
        <v>3779</v>
      </c>
      <c r="AM305" s="210" t="s">
        <v>3850</v>
      </c>
      <c r="AN305" s="210"/>
      <c r="AO305" s="210" t="s">
        <v>3838</v>
      </c>
      <c r="AP305" s="204">
        <v>41275</v>
      </c>
      <c r="AQ305" s="210"/>
      <c r="AR305" s="210" t="s">
        <v>3839</v>
      </c>
      <c r="AS305" s="210"/>
      <c r="AT305" s="210"/>
      <c r="AU305" s="210"/>
      <c r="AV305" s="210"/>
      <c r="AW305" s="210" t="s">
        <v>3786</v>
      </c>
      <c r="AX305" s="210"/>
      <c r="AY305" s="210" t="str">
        <f>IFERROR(VLOOKUP(X305,MeasureCost!$C$5:$V$420,20,FALSE),"")</f>
        <v/>
      </c>
      <c r="AZ305" s="210" t="str">
        <f>IFERROR(VLOOKUP(Y305,MeasureCost!$C$5:$V$420,20,FALSE),"")</f>
        <v/>
      </c>
      <c r="BA305" s="210"/>
      <c r="BB305" s="212" t="str">
        <f t="shared" si="12"/>
        <v/>
      </c>
      <c r="BC305" s="210"/>
      <c r="BD305" s="204" t="str">
        <f t="shared" si="13"/>
        <v/>
      </c>
      <c r="BE305" s="210" t="str">
        <f t="shared" si="14"/>
        <v/>
      </c>
      <c r="BF305" s="210" t="str">
        <f>IFERROR(VLOOKUP(BD305,LF_LmpBlst!$A$8:$V$736,6,FALSE),"")</f>
        <v/>
      </c>
      <c r="BG305" s="210" t="str">
        <f>IFERROR(VLOOKUP(BD305,LF_LmpBlst!$A$8:$V$736,7,FALSE),"")</f>
        <v/>
      </c>
      <c r="BI305" s="210" t="str">
        <f>IFERROR(VLOOKUP(BE305,LF_LmpBlst!$A$8:$V$736,6,FALSE),"")</f>
        <v/>
      </c>
      <c r="BJ305" s="210" t="str">
        <f>IFERROR(VLOOKUP(BE305,LF_LmpBlst!$A$8:$V$736,7,FALSE),"")</f>
        <v/>
      </c>
    </row>
    <row r="306" spans="1:62">
      <c r="A306" s="229">
        <v>4691</v>
      </c>
      <c r="B306" s="210" t="s">
        <v>4196</v>
      </c>
      <c r="C306" s="210" t="s">
        <v>3826</v>
      </c>
      <c r="D306" s="210" t="s">
        <v>3845</v>
      </c>
      <c r="E306" s="210" t="s">
        <v>3846</v>
      </c>
      <c r="F306" s="204">
        <v>42069</v>
      </c>
      <c r="G306" s="210" t="s">
        <v>3829</v>
      </c>
      <c r="H306" s="210" t="s">
        <v>3776</v>
      </c>
      <c r="I306" s="210" t="s">
        <v>3830</v>
      </c>
      <c r="J306" s="210" t="s">
        <v>3831</v>
      </c>
      <c r="K306" s="210"/>
      <c r="L306" s="210"/>
      <c r="M306" s="210" t="s">
        <v>129</v>
      </c>
      <c r="N306" s="210"/>
      <c r="O306" s="210" t="b">
        <v>0</v>
      </c>
      <c r="P306" s="210"/>
      <c r="Q306" s="210" t="b">
        <v>1</v>
      </c>
      <c r="R306" s="210" t="s">
        <v>3832</v>
      </c>
      <c r="S306" s="210" t="s">
        <v>109</v>
      </c>
      <c r="T306" s="210" t="s">
        <v>3771</v>
      </c>
      <c r="U306" s="210" t="s">
        <v>3833</v>
      </c>
      <c r="V306" s="210" t="s">
        <v>3778</v>
      </c>
      <c r="W306" s="210" t="s">
        <v>1091</v>
      </c>
      <c r="X306" s="210" t="str">
        <f>IFERROR(VLOOKUP(AF306,MeasureCost!$C$5:$C$420,1,FALSE),"")</f>
        <v/>
      </c>
      <c r="Y306" s="210" t="str">
        <f>IFERROR(VLOOKUP(AE306,MeasureCost!$C$5:$C$420,1,FALSE),"")</f>
        <v/>
      </c>
      <c r="Z306" s="210" t="s">
        <v>3847</v>
      </c>
      <c r="AA306" s="210"/>
      <c r="AB306" s="210"/>
      <c r="AC306" s="210"/>
      <c r="AD306" s="210" t="s">
        <v>3719</v>
      </c>
      <c r="AE306" s="210" t="s">
        <v>3723</v>
      </c>
      <c r="AF306" s="210" t="s">
        <v>3727</v>
      </c>
      <c r="AG306" s="210" t="s">
        <v>3775</v>
      </c>
      <c r="AH306" s="210" t="s">
        <v>3848</v>
      </c>
      <c r="AI306" s="210" t="b">
        <v>0</v>
      </c>
      <c r="AJ306" s="210" t="b">
        <v>0</v>
      </c>
      <c r="AK306" s="210" t="s">
        <v>3849</v>
      </c>
      <c r="AL306" s="210" t="s">
        <v>3841</v>
      </c>
      <c r="AM306" s="210" t="s">
        <v>3850</v>
      </c>
      <c r="AN306" s="210" t="s">
        <v>4085</v>
      </c>
      <c r="AO306" s="210" t="s">
        <v>3838</v>
      </c>
      <c r="AP306" s="204">
        <v>41275</v>
      </c>
      <c r="AQ306" s="210"/>
      <c r="AR306" s="210" t="s">
        <v>3839</v>
      </c>
      <c r="AS306" s="210"/>
      <c r="AT306" s="210"/>
      <c r="AU306" s="210"/>
      <c r="AV306" s="210"/>
      <c r="AW306" s="210" t="s">
        <v>3786</v>
      </c>
      <c r="AX306" s="210"/>
      <c r="AY306" s="210" t="str">
        <f>IFERROR(VLOOKUP(X306,MeasureCost!$C$5:$V$420,20,FALSE),"")</f>
        <v/>
      </c>
      <c r="AZ306" s="210" t="str">
        <f>IFERROR(VLOOKUP(Y306,MeasureCost!$C$5:$V$420,20,FALSE),"")</f>
        <v/>
      </c>
      <c r="BA306" s="210"/>
      <c r="BB306" s="212" t="str">
        <f t="shared" si="12"/>
        <v/>
      </c>
      <c r="BC306" s="210"/>
      <c r="BD306" s="204" t="str">
        <f t="shared" si="13"/>
        <v/>
      </c>
      <c r="BE306" s="210" t="str">
        <f t="shared" si="14"/>
        <v/>
      </c>
      <c r="BF306" s="210" t="str">
        <f>IFERROR(VLOOKUP(BD306,LF_LmpBlst!$A$8:$V$736,6,FALSE),"")</f>
        <v/>
      </c>
      <c r="BG306" s="210" t="str">
        <f>IFERROR(VLOOKUP(BD306,LF_LmpBlst!$A$8:$V$736,7,FALSE),"")</f>
        <v/>
      </c>
      <c r="BI306" s="210" t="str">
        <f>IFERROR(VLOOKUP(BE306,LF_LmpBlst!$A$8:$V$736,6,FALSE),"")</f>
        <v/>
      </c>
      <c r="BJ306" s="210" t="str">
        <f>IFERROR(VLOOKUP(BE306,LF_LmpBlst!$A$8:$V$736,7,FALSE),"")</f>
        <v/>
      </c>
    </row>
    <row r="307" spans="1:62">
      <c r="A307" s="229">
        <v>4614</v>
      </c>
      <c r="B307" s="210" t="s">
        <v>4197</v>
      </c>
      <c r="C307" s="210" t="s">
        <v>3826</v>
      </c>
      <c r="D307" s="210" t="s">
        <v>3845</v>
      </c>
      <c r="E307" s="210" t="s">
        <v>3846</v>
      </c>
      <c r="F307" s="204">
        <v>42069</v>
      </c>
      <c r="G307" s="210" t="s">
        <v>3829</v>
      </c>
      <c r="H307" s="210" t="s">
        <v>3776</v>
      </c>
      <c r="I307" s="210" t="s">
        <v>3830</v>
      </c>
      <c r="J307" s="210" t="s">
        <v>3831</v>
      </c>
      <c r="K307" s="210"/>
      <c r="L307" s="210"/>
      <c r="M307" s="210" t="s">
        <v>129</v>
      </c>
      <c r="N307" s="210"/>
      <c r="O307" s="210" t="b">
        <v>1</v>
      </c>
      <c r="P307" s="210"/>
      <c r="Q307" s="210" t="b">
        <v>1</v>
      </c>
      <c r="R307" s="210" t="s">
        <v>3832</v>
      </c>
      <c r="S307" s="210" t="s">
        <v>109</v>
      </c>
      <c r="T307" s="210" t="s">
        <v>3771</v>
      </c>
      <c r="U307" s="210" t="s">
        <v>3833</v>
      </c>
      <c r="V307" s="210" t="s">
        <v>3778</v>
      </c>
      <c r="W307" s="210" t="s">
        <v>1091</v>
      </c>
      <c r="X307" s="210" t="str">
        <f>IFERROR(VLOOKUP(AF307,MeasureCost!$C$5:$C$420,1,FALSE),"")</f>
        <v>LFLmpBlst-T8-48in-32w-2g+El-IS-NLO(175w)</v>
      </c>
      <c r="Y307" s="210" t="str">
        <f>IFERROR(VLOOKUP(AE307,MeasureCost!$C$5:$C$420,1,FALSE),"")</f>
        <v>LFLmpBlst-T8-48in-32w-2g+El-IS-NLO(175w)</v>
      </c>
      <c r="Z307" s="210" t="s">
        <v>3847</v>
      </c>
      <c r="AA307" s="210"/>
      <c r="AB307" s="210"/>
      <c r="AC307" s="210"/>
      <c r="AD307" s="210" t="s">
        <v>2016</v>
      </c>
      <c r="AE307" s="210" t="s">
        <v>3273</v>
      </c>
      <c r="AF307" s="210" t="s">
        <v>3273</v>
      </c>
      <c r="AG307" s="210" t="s">
        <v>3775</v>
      </c>
      <c r="AH307" s="210"/>
      <c r="AI307" s="210" t="b">
        <v>0</v>
      </c>
      <c r="AJ307" s="210" t="b">
        <v>0</v>
      </c>
      <c r="AK307" s="210" t="s">
        <v>3853</v>
      </c>
      <c r="AL307" s="210" t="s">
        <v>3857</v>
      </c>
      <c r="AM307" s="210" t="s">
        <v>3850</v>
      </c>
      <c r="AN307" s="210"/>
      <c r="AO307" s="210" t="s">
        <v>3838</v>
      </c>
      <c r="AP307" s="204">
        <v>41275</v>
      </c>
      <c r="AQ307" s="210"/>
      <c r="AR307" s="210" t="s">
        <v>3839</v>
      </c>
      <c r="AS307" s="210"/>
      <c r="AT307" s="210"/>
      <c r="AU307" s="210"/>
      <c r="AV307" s="210"/>
      <c r="AW307" s="210" t="s">
        <v>3786</v>
      </c>
      <c r="AX307" s="210"/>
      <c r="AY307" s="210">
        <f>IFERROR(VLOOKUP(X307,MeasureCost!$C$5:$V$420,20,FALSE),"")</f>
        <v>76.489999999999995</v>
      </c>
      <c r="AZ307" s="210">
        <f>IFERROR(VLOOKUP(Y307,MeasureCost!$C$5:$V$420,20,FALSE),"")</f>
        <v>76.489999999999995</v>
      </c>
      <c r="BA307" s="210"/>
      <c r="BB307" s="212">
        <f t="shared" si="12"/>
        <v>0</v>
      </c>
      <c r="BC307" s="210"/>
      <c r="BD307" s="204" t="str">
        <f t="shared" si="13"/>
        <v>LFLmpBlst-T8-48in-32w-2g+El-IS-NLO(175w)</v>
      </c>
      <c r="BE307" s="210" t="str">
        <f t="shared" si="14"/>
        <v>LFLmpBlst-T8-48in-32w-2g+El-IS-NLO(175w)</v>
      </c>
      <c r="BF307" s="210">
        <f>IFERROR(VLOOKUP(BD307,LF_LmpBlst!$A$8:$V$736,6,FALSE),"")</f>
        <v>6</v>
      </c>
      <c r="BG307" s="210">
        <f>IFERROR(VLOOKUP(BD307,LF_LmpBlst!$A$8:$V$736,7,FALSE),"")</f>
        <v>2</v>
      </c>
      <c r="BI307" s="210">
        <f>IFERROR(VLOOKUP(BE307,LF_LmpBlst!$A$8:$V$736,6,FALSE),"")</f>
        <v>6</v>
      </c>
      <c r="BJ307" s="210">
        <f>IFERROR(VLOOKUP(BE307,LF_LmpBlst!$A$8:$V$736,7,FALSE),"")</f>
        <v>2</v>
      </c>
    </row>
    <row r="308" spans="1:62">
      <c r="A308" s="229">
        <v>4616</v>
      </c>
      <c r="B308" s="210" t="s">
        <v>4198</v>
      </c>
      <c r="C308" s="210" t="s">
        <v>3826</v>
      </c>
      <c r="D308" s="210" t="s">
        <v>3845</v>
      </c>
      <c r="E308" s="210" t="s">
        <v>3846</v>
      </c>
      <c r="F308" s="204">
        <v>42069</v>
      </c>
      <c r="G308" s="210" t="s">
        <v>3829</v>
      </c>
      <c r="H308" s="210" t="s">
        <v>3776</v>
      </c>
      <c r="I308" s="210" t="s">
        <v>3830</v>
      </c>
      <c r="J308" s="210" t="s">
        <v>3831</v>
      </c>
      <c r="K308" s="210"/>
      <c r="L308" s="210"/>
      <c r="M308" s="210" t="s">
        <v>129</v>
      </c>
      <c r="N308" s="210"/>
      <c r="O308" s="210" t="b">
        <v>0</v>
      </c>
      <c r="P308" s="210"/>
      <c r="Q308" s="210" t="b">
        <v>1</v>
      </c>
      <c r="R308" s="210" t="s">
        <v>3832</v>
      </c>
      <c r="S308" s="210" t="s">
        <v>109</v>
      </c>
      <c r="T308" s="210" t="s">
        <v>3771</v>
      </c>
      <c r="U308" s="210" t="s">
        <v>3833</v>
      </c>
      <c r="V308" s="210" t="s">
        <v>3778</v>
      </c>
      <c r="W308" s="210" t="s">
        <v>1091</v>
      </c>
      <c r="X308" s="210" t="str">
        <f>IFERROR(VLOOKUP(AF308,MeasureCost!$C$5:$C$420,1,FALSE),"")</f>
        <v>LFLmpBlst-T8-48in-32w-2g+El-IS-NLO(175w)</v>
      </c>
      <c r="Y308" s="210" t="str">
        <f>IFERROR(VLOOKUP(AE308,MeasureCost!$C$5:$C$420,1,FALSE),"")</f>
        <v>LFLmpBlst-T8-48in-32w-2g+El-IS-NLO(175w)</v>
      </c>
      <c r="Z308" s="210" t="s">
        <v>3847</v>
      </c>
      <c r="AA308" s="210"/>
      <c r="AB308" s="210"/>
      <c r="AC308" s="210"/>
      <c r="AD308" s="210" t="s">
        <v>2238</v>
      </c>
      <c r="AE308" s="210" t="s">
        <v>3273</v>
      </c>
      <c r="AF308" s="210" t="s">
        <v>3273</v>
      </c>
      <c r="AG308" s="210" t="s">
        <v>3775</v>
      </c>
      <c r="AH308" s="210" t="s">
        <v>4199</v>
      </c>
      <c r="AI308" s="210" t="b">
        <v>0</v>
      </c>
      <c r="AJ308" s="210" t="b">
        <v>0</v>
      </c>
      <c r="AK308" s="210" t="s">
        <v>3849</v>
      </c>
      <c r="AL308" s="210" t="s">
        <v>3857</v>
      </c>
      <c r="AM308" s="210" t="s">
        <v>3850</v>
      </c>
      <c r="AN308" s="210"/>
      <c r="AO308" s="210" t="s">
        <v>3838</v>
      </c>
      <c r="AP308" s="204">
        <v>41275</v>
      </c>
      <c r="AQ308" s="210"/>
      <c r="AR308" s="210" t="s">
        <v>3839</v>
      </c>
      <c r="AS308" s="210"/>
      <c r="AT308" s="210"/>
      <c r="AU308" s="210"/>
      <c r="AV308" s="210"/>
      <c r="AW308" s="210" t="s">
        <v>3786</v>
      </c>
      <c r="AX308" s="210"/>
      <c r="AY308" s="210">
        <f>IFERROR(VLOOKUP(X308,MeasureCost!$C$5:$V$420,20,FALSE),"")</f>
        <v>76.489999999999995</v>
      </c>
      <c r="AZ308" s="210">
        <f>IFERROR(VLOOKUP(Y308,MeasureCost!$C$5:$V$420,20,FALSE),"")</f>
        <v>76.489999999999995</v>
      </c>
      <c r="BA308" s="210"/>
      <c r="BB308" s="212">
        <f t="shared" si="12"/>
        <v>0</v>
      </c>
      <c r="BC308" s="210"/>
      <c r="BD308" s="204" t="str">
        <f t="shared" si="13"/>
        <v>LFLmpBlst-T8-48in-32w-2g+El-IS-NLO(175w)</v>
      </c>
      <c r="BE308" s="210" t="str">
        <f t="shared" si="14"/>
        <v>LFLmpBlst-T8-48in-32w-2g+El-IS-NLO(175w)</v>
      </c>
      <c r="BF308" s="210">
        <f>IFERROR(VLOOKUP(BD308,LF_LmpBlst!$A$8:$V$736,6,FALSE),"")</f>
        <v>6</v>
      </c>
      <c r="BG308" s="210">
        <f>IFERROR(VLOOKUP(BD308,LF_LmpBlst!$A$8:$V$736,7,FALSE),"")</f>
        <v>2</v>
      </c>
      <c r="BI308" s="210">
        <f>IFERROR(VLOOKUP(BE308,LF_LmpBlst!$A$8:$V$736,6,FALSE),"")</f>
        <v>6</v>
      </c>
      <c r="BJ308" s="210">
        <f>IFERROR(VLOOKUP(BE308,LF_LmpBlst!$A$8:$V$736,7,FALSE),"")</f>
        <v>2</v>
      </c>
    </row>
    <row r="309" spans="1:62">
      <c r="A309" s="229">
        <v>4635</v>
      </c>
      <c r="B309" s="210" t="s">
        <v>4200</v>
      </c>
      <c r="C309" s="210" t="s">
        <v>3826</v>
      </c>
      <c r="D309" s="210" t="s">
        <v>3845</v>
      </c>
      <c r="E309" s="210" t="s">
        <v>3846</v>
      </c>
      <c r="F309" s="204">
        <v>42069</v>
      </c>
      <c r="G309" s="210" t="s">
        <v>3829</v>
      </c>
      <c r="H309" s="210" t="s">
        <v>3776</v>
      </c>
      <c r="I309" s="210" t="s">
        <v>3830</v>
      </c>
      <c r="J309" s="210" t="s">
        <v>3831</v>
      </c>
      <c r="K309" s="210"/>
      <c r="L309" s="210"/>
      <c r="M309" s="210" t="s">
        <v>129</v>
      </c>
      <c r="N309" s="210"/>
      <c r="O309" s="210" t="b">
        <v>0</v>
      </c>
      <c r="P309" s="210"/>
      <c r="Q309" s="210" t="b">
        <v>1</v>
      </c>
      <c r="R309" s="210" t="s">
        <v>3832</v>
      </c>
      <c r="S309" s="210" t="s">
        <v>109</v>
      </c>
      <c r="T309" s="210" t="s">
        <v>3771</v>
      </c>
      <c r="U309" s="210" t="s">
        <v>3833</v>
      </c>
      <c r="V309" s="210" t="s">
        <v>3778</v>
      </c>
      <c r="W309" s="210" t="s">
        <v>1091</v>
      </c>
      <c r="X309" s="210" t="str">
        <f>IFERROR(VLOOKUP(AF309,MeasureCost!$C$5:$C$420,1,FALSE),"")</f>
        <v/>
      </c>
      <c r="Y309" s="210" t="str">
        <f>IFERROR(VLOOKUP(AE309,MeasureCost!$C$5:$C$420,1,FALSE),"")</f>
        <v/>
      </c>
      <c r="Z309" s="210" t="s">
        <v>3847</v>
      </c>
      <c r="AA309" s="210"/>
      <c r="AB309" s="210"/>
      <c r="AC309" s="210"/>
      <c r="AD309" s="210" t="s">
        <v>2028</v>
      </c>
      <c r="AE309" s="210" t="s">
        <v>3399</v>
      </c>
      <c r="AF309" s="210" t="s">
        <v>3426</v>
      </c>
      <c r="AG309" s="210" t="s">
        <v>3775</v>
      </c>
      <c r="AH309" s="210" t="s">
        <v>3848</v>
      </c>
      <c r="AI309" s="210" t="b">
        <v>0</v>
      </c>
      <c r="AJ309" s="210" t="b">
        <v>0</v>
      </c>
      <c r="AK309" s="210" t="s">
        <v>3849</v>
      </c>
      <c r="AL309" s="210" t="s">
        <v>3841</v>
      </c>
      <c r="AM309" s="210" t="s">
        <v>3850</v>
      </c>
      <c r="AN309" s="210" t="s">
        <v>4095</v>
      </c>
      <c r="AO309" s="210" t="s">
        <v>3838</v>
      </c>
      <c r="AP309" s="204">
        <v>41275</v>
      </c>
      <c r="AQ309" s="210"/>
      <c r="AR309" s="210" t="s">
        <v>3839</v>
      </c>
      <c r="AS309" s="210"/>
      <c r="AT309" s="210"/>
      <c r="AU309" s="210"/>
      <c r="AV309" s="210"/>
      <c r="AW309" s="210" t="s">
        <v>3786</v>
      </c>
      <c r="AX309" s="210"/>
      <c r="AY309" s="210" t="str">
        <f>IFERROR(VLOOKUP(X309,MeasureCost!$C$5:$V$420,20,FALSE),"")</f>
        <v/>
      </c>
      <c r="AZ309" s="210" t="str">
        <f>IFERROR(VLOOKUP(Y309,MeasureCost!$C$5:$V$420,20,FALSE),"")</f>
        <v/>
      </c>
      <c r="BA309" s="210"/>
      <c r="BB309" s="212" t="str">
        <f t="shared" si="12"/>
        <v/>
      </c>
      <c r="BC309" s="210"/>
      <c r="BD309" s="204" t="str">
        <f t="shared" si="13"/>
        <v/>
      </c>
      <c r="BE309" s="210" t="str">
        <f t="shared" si="14"/>
        <v/>
      </c>
      <c r="BF309" s="210" t="str">
        <f>IFERROR(VLOOKUP(BD309,LF_LmpBlst!$A$8:$V$736,6,FALSE),"")</f>
        <v/>
      </c>
      <c r="BG309" s="210" t="str">
        <f>IFERROR(VLOOKUP(BD309,LF_LmpBlst!$A$8:$V$736,7,FALSE),"")</f>
        <v/>
      </c>
      <c r="BI309" s="210" t="str">
        <f>IFERROR(VLOOKUP(BE309,LF_LmpBlst!$A$8:$V$736,6,FALSE),"")</f>
        <v/>
      </c>
      <c r="BJ309" s="210" t="str">
        <f>IFERROR(VLOOKUP(BE309,LF_LmpBlst!$A$8:$V$736,7,FALSE),"")</f>
        <v/>
      </c>
    </row>
    <row r="310" spans="1:62">
      <c r="A310" s="229">
        <v>5175</v>
      </c>
      <c r="B310" s="210" t="s">
        <v>4201</v>
      </c>
      <c r="C310" s="210" t="s">
        <v>4130</v>
      </c>
      <c r="D310" s="210" t="s">
        <v>3845</v>
      </c>
      <c r="E310" s="210" t="s">
        <v>3846</v>
      </c>
      <c r="F310" s="204">
        <v>41789</v>
      </c>
      <c r="G310" s="210" t="s">
        <v>4131</v>
      </c>
      <c r="H310" s="210" t="s">
        <v>3878</v>
      </c>
      <c r="I310" s="210" t="s">
        <v>3830</v>
      </c>
      <c r="J310" s="210" t="s">
        <v>3831</v>
      </c>
      <c r="K310" s="210"/>
      <c r="L310" s="210"/>
      <c r="M310" s="210" t="s">
        <v>129</v>
      </c>
      <c r="N310" s="210"/>
      <c r="O310" s="210" t="b">
        <v>1</v>
      </c>
      <c r="P310" s="210"/>
      <c r="Q310" s="210" t="b">
        <v>1</v>
      </c>
      <c r="R310" s="210" t="s">
        <v>3770</v>
      </c>
      <c r="S310" s="210" t="s">
        <v>109</v>
      </c>
      <c r="T310" s="210" t="s">
        <v>3771</v>
      </c>
      <c r="U310" s="210" t="s">
        <v>4132</v>
      </c>
      <c r="V310" s="210" t="s">
        <v>3778</v>
      </c>
      <c r="W310" s="210" t="s">
        <v>1091</v>
      </c>
      <c r="X310" s="210" t="str">
        <f>IFERROR(VLOOKUP(AF310,MeasureCost!$C$5:$C$420,1,FALSE),"")</f>
        <v>LFLmpBlst-T8-96in-59w+El-IS-RLO(167w)</v>
      </c>
      <c r="Y310" s="210" t="str">
        <f>IFERROR(VLOOKUP(AE310,MeasureCost!$C$5:$C$420,1,FALSE),"")</f>
        <v>LFLmpBlst-T8-96in-59w+El-IS-NLO(219w)</v>
      </c>
      <c r="Z310" s="210" t="s">
        <v>4133</v>
      </c>
      <c r="AA310" s="210"/>
      <c r="AB310" s="210"/>
      <c r="AC310" s="210"/>
      <c r="AD310" s="210" t="s">
        <v>3682</v>
      </c>
      <c r="AE310" s="210" t="s">
        <v>3682</v>
      </c>
      <c r="AF310" s="210" t="s">
        <v>3694</v>
      </c>
      <c r="AG310" s="210" t="s">
        <v>3919</v>
      </c>
      <c r="AH310" s="210" t="s">
        <v>4202</v>
      </c>
      <c r="AI310" s="210" t="b">
        <v>0</v>
      </c>
      <c r="AJ310" s="210" t="b">
        <v>0</v>
      </c>
      <c r="AK310" s="210" t="s">
        <v>3849</v>
      </c>
      <c r="AL310" s="210" t="s">
        <v>3779</v>
      </c>
      <c r="AM310" s="210" t="s">
        <v>4133</v>
      </c>
      <c r="AN310" s="210"/>
      <c r="AO310" s="210" t="s">
        <v>3845</v>
      </c>
      <c r="AP310" s="204">
        <v>41275</v>
      </c>
      <c r="AQ310" s="210"/>
      <c r="AR310" s="210" t="s">
        <v>3776</v>
      </c>
      <c r="AS310" s="210"/>
      <c r="AT310" s="210"/>
      <c r="AU310" s="210"/>
      <c r="AV310" s="210"/>
      <c r="AW310" s="210" t="s">
        <v>3786</v>
      </c>
      <c r="AX310" s="210"/>
      <c r="AY310" s="210">
        <f>IFERROR(VLOOKUP(X310,MeasureCost!$C$5:$V$420,20,FALSE),"")</f>
        <v>100.32</v>
      </c>
      <c r="AZ310" s="210">
        <f>IFERROR(VLOOKUP(Y310,MeasureCost!$C$5:$V$420,20,FALSE),"")</f>
        <v>100.32</v>
      </c>
      <c r="BA310" s="210"/>
      <c r="BB310" s="212">
        <f t="shared" si="12"/>
        <v>0</v>
      </c>
      <c r="BC310" s="210"/>
      <c r="BD310" s="204" t="str">
        <f t="shared" si="13"/>
        <v>LFLmpBlst-T8-96in-59w+El-IS-RLO(167w)</v>
      </c>
      <c r="BE310" s="210" t="str">
        <f t="shared" si="14"/>
        <v>LFLmpBlst-T8-96in-59w+El-IS-NLO(219w)</v>
      </c>
      <c r="BF310" s="210">
        <f>IFERROR(VLOOKUP(BD310,LF_LmpBlst!$A$8:$V$736,6,FALSE),"")</f>
        <v>4</v>
      </c>
      <c r="BG310" s="210">
        <f>IFERROR(VLOOKUP(BD310,LF_LmpBlst!$A$8:$V$736,7,FALSE),"")</f>
        <v>2</v>
      </c>
      <c r="BI310" s="210">
        <f>IFERROR(VLOOKUP(BE310,LF_LmpBlst!$A$8:$V$736,6,FALSE),"")</f>
        <v>4</v>
      </c>
      <c r="BJ310" s="210">
        <f>IFERROR(VLOOKUP(BE310,LF_LmpBlst!$A$8:$V$736,7,FALSE),"")</f>
        <v>2</v>
      </c>
    </row>
    <row r="311" spans="1:62">
      <c r="A311" s="229">
        <v>5164</v>
      </c>
      <c r="B311" s="210" t="s">
        <v>4203</v>
      </c>
      <c r="C311" s="210" t="s">
        <v>4130</v>
      </c>
      <c r="D311" s="210" t="s">
        <v>3845</v>
      </c>
      <c r="E311" s="210" t="s">
        <v>3846</v>
      </c>
      <c r="F311" s="204">
        <v>41949</v>
      </c>
      <c r="G311" s="210" t="s">
        <v>4131</v>
      </c>
      <c r="H311" s="210" t="s">
        <v>3878</v>
      </c>
      <c r="I311" s="210" t="s">
        <v>3830</v>
      </c>
      <c r="J311" s="210" t="s">
        <v>3831</v>
      </c>
      <c r="K311" s="210"/>
      <c r="L311" s="210"/>
      <c r="M311" s="210" t="s">
        <v>129</v>
      </c>
      <c r="N311" s="210"/>
      <c r="O311" s="210" t="b">
        <v>1</v>
      </c>
      <c r="P311" s="210"/>
      <c r="Q311" s="210" t="b">
        <v>1</v>
      </c>
      <c r="R311" s="210" t="s">
        <v>3770</v>
      </c>
      <c r="S311" s="210" t="s">
        <v>109</v>
      </c>
      <c r="T311" s="210" t="s">
        <v>3771</v>
      </c>
      <c r="U311" s="210" t="s">
        <v>4132</v>
      </c>
      <c r="V311" s="210" t="s">
        <v>3778</v>
      </c>
      <c r="W311" s="210" t="s">
        <v>1091</v>
      </c>
      <c r="X311" s="210" t="str">
        <f>IFERROR(VLOOKUP(AF311,MeasureCost!$C$5:$C$420,1,FALSE),"")</f>
        <v>LFLmpBlst-T8-48in-28w+El-IS-NLO(27w)</v>
      </c>
      <c r="Y311" s="210" t="str">
        <f>IFERROR(VLOOKUP(AE311,MeasureCost!$C$5:$C$420,1,FALSE),"")</f>
        <v>LFLmpBlst-T8-48in-32w-2g+El-IS-NLO-2(30w)</v>
      </c>
      <c r="Z311" s="210" t="s">
        <v>4133</v>
      </c>
      <c r="AA311" s="210"/>
      <c r="AB311" s="210"/>
      <c r="AC311" s="210"/>
      <c r="AD311" s="210" t="s">
        <v>3257</v>
      </c>
      <c r="AE311" s="210" t="s">
        <v>3257</v>
      </c>
      <c r="AF311" s="210" t="s">
        <v>2871</v>
      </c>
      <c r="AG311" s="210" t="s">
        <v>3919</v>
      </c>
      <c r="AH311" s="210"/>
      <c r="AI311" s="210" t="b">
        <v>0</v>
      </c>
      <c r="AJ311" s="210" t="b">
        <v>0</v>
      </c>
      <c r="AK311" s="210" t="s">
        <v>3853</v>
      </c>
      <c r="AL311" s="210" t="s">
        <v>3779</v>
      </c>
      <c r="AM311" s="210" t="s">
        <v>4133</v>
      </c>
      <c r="AN311" s="210"/>
      <c r="AO311" s="210" t="s">
        <v>3845</v>
      </c>
      <c r="AP311" s="204">
        <v>41275</v>
      </c>
      <c r="AQ311" s="210"/>
      <c r="AR311" s="210" t="s">
        <v>3776</v>
      </c>
      <c r="AS311" s="210"/>
      <c r="AT311" s="210"/>
      <c r="AU311" s="210"/>
      <c r="AV311" s="210"/>
      <c r="AW311" s="210" t="s">
        <v>3786</v>
      </c>
      <c r="AX311" s="210"/>
      <c r="AY311" s="210">
        <f>IFERROR(VLOOKUP(X311,MeasureCost!$C$5:$V$420,20,FALSE),"")</f>
        <v>16.77</v>
      </c>
      <c r="AZ311" s="210">
        <f>IFERROR(VLOOKUP(Y311,MeasureCost!$C$5:$V$420,20,FALSE),"")</f>
        <v>14.71</v>
      </c>
      <c r="BA311" s="210"/>
      <c r="BB311" s="212">
        <f t="shared" si="12"/>
        <v>2.0599999999999987</v>
      </c>
      <c r="BC311" s="210"/>
      <c r="BD311" s="204" t="str">
        <f t="shared" si="13"/>
        <v>LFLmpBlst-T8-48in-28w+El-IS-NLO(27w)</v>
      </c>
      <c r="BE311" s="210" t="str">
        <f t="shared" si="14"/>
        <v>LFLmpBlst-T8-48in-32w-2g+El-IS-NLO-2(30w)</v>
      </c>
      <c r="BF311" s="210">
        <f>IFERROR(VLOOKUP(BD311,LF_LmpBlst!$A$8:$V$736,6,FALSE),"")</f>
        <v>1</v>
      </c>
      <c r="BG311" s="210">
        <f>IFERROR(VLOOKUP(BD311,LF_LmpBlst!$A$8:$V$736,7,FALSE),"")</f>
        <v>0.5</v>
      </c>
      <c r="BI311" s="210">
        <f>IFERROR(VLOOKUP(BE311,LF_LmpBlst!$A$8:$V$736,6,FALSE),"")</f>
        <v>1</v>
      </c>
      <c r="BJ311" s="210">
        <f>IFERROR(VLOOKUP(BE311,LF_LmpBlst!$A$8:$V$736,7,FALSE),"")</f>
        <v>0.5</v>
      </c>
    </row>
    <row r="312" spans="1:62">
      <c r="A312" s="229">
        <v>5171</v>
      </c>
      <c r="B312" s="210" t="s">
        <v>4204</v>
      </c>
      <c r="C312" s="210" t="s">
        <v>4205</v>
      </c>
      <c r="D312" s="210" t="s">
        <v>3845</v>
      </c>
      <c r="E312" s="210" t="s">
        <v>3846</v>
      </c>
      <c r="F312" s="204">
        <v>41949</v>
      </c>
      <c r="G312" s="210" t="s">
        <v>4131</v>
      </c>
      <c r="H312" s="210" t="s">
        <v>3878</v>
      </c>
      <c r="I312" s="210" t="s">
        <v>3830</v>
      </c>
      <c r="J312" s="210" t="s">
        <v>3831</v>
      </c>
      <c r="K312" s="210"/>
      <c r="L312" s="210"/>
      <c r="M312" s="210" t="s">
        <v>129</v>
      </c>
      <c r="N312" s="210"/>
      <c r="O312" s="210" t="b">
        <v>1</v>
      </c>
      <c r="P312" s="210"/>
      <c r="Q312" s="210" t="b">
        <v>1</v>
      </c>
      <c r="R312" s="210" t="s">
        <v>3770</v>
      </c>
      <c r="S312" s="210" t="s">
        <v>109</v>
      </c>
      <c r="T312" s="210" t="s">
        <v>3771</v>
      </c>
      <c r="U312" s="210" t="s">
        <v>4132</v>
      </c>
      <c r="V312" s="210" t="s">
        <v>3778</v>
      </c>
      <c r="W312" s="210" t="s">
        <v>1091</v>
      </c>
      <c r="X312" s="210" t="str">
        <f>IFERROR(VLOOKUP(AF312,MeasureCost!$C$5:$C$420,1,FALSE),"")</f>
        <v>LFLmpBlst-T8-48in-32w-1g+El-IS-NLO-Del(59w)</v>
      </c>
      <c r="Y312" s="210" t="str">
        <f>IFERROR(VLOOKUP(AE312,MeasureCost!$C$5:$C$420,1,FALSE),"")</f>
        <v>LFLmpBlst-T8-48in-32w-1g+El-IS-NLO(112w)</v>
      </c>
      <c r="Z312" s="210" t="s">
        <v>4133</v>
      </c>
      <c r="AA312" s="210"/>
      <c r="AB312" s="210"/>
      <c r="AC312" s="210"/>
      <c r="AD312" s="210" t="s">
        <v>3046</v>
      </c>
      <c r="AE312" s="210" t="s">
        <v>3046</v>
      </c>
      <c r="AF312" s="210" t="s">
        <v>3042</v>
      </c>
      <c r="AG312" s="210" t="s">
        <v>3919</v>
      </c>
      <c r="AH312" s="210"/>
      <c r="AI312" s="210" t="b">
        <v>0</v>
      </c>
      <c r="AJ312" s="210" t="b">
        <v>0</v>
      </c>
      <c r="AK312" s="210" t="s">
        <v>3853</v>
      </c>
      <c r="AL312" s="210" t="s">
        <v>3779</v>
      </c>
      <c r="AM312" s="210" t="s">
        <v>4133</v>
      </c>
      <c r="AN312" s="210"/>
      <c r="AO312" s="210" t="s">
        <v>3845</v>
      </c>
      <c r="AP312" s="204">
        <v>41275</v>
      </c>
      <c r="AQ312" s="210"/>
      <c r="AR312" s="210" t="s">
        <v>3776</v>
      </c>
      <c r="AS312" s="210"/>
      <c r="AT312" s="210"/>
      <c r="AU312" s="210"/>
      <c r="AV312" s="210"/>
      <c r="AW312" s="210" t="s">
        <v>3786</v>
      </c>
      <c r="AX312" s="210"/>
      <c r="AY312" s="210">
        <f>IFERROR(VLOOKUP(X312,MeasureCost!$C$5:$V$420,20,FALSE),"")</f>
        <v>27.38</v>
      </c>
      <c r="AZ312" s="210">
        <f>IFERROR(VLOOKUP(Y312,MeasureCost!$C$5:$V$420,20,FALSE),"")</f>
        <v>42.99</v>
      </c>
      <c r="BA312" s="210"/>
      <c r="BB312" s="212">
        <f t="shared" si="12"/>
        <v>-15.610000000000003</v>
      </c>
      <c r="BC312" s="210"/>
      <c r="BD312" s="204" t="str">
        <f t="shared" si="13"/>
        <v>LFLmpBlst-T8-48in-32w-1g+El-IS-NLO-Del(59w)</v>
      </c>
      <c r="BE312" s="210" t="str">
        <f t="shared" si="14"/>
        <v>LFLmpBlst-T8-48in-32w-1g+El-IS-NLO(112w)</v>
      </c>
      <c r="BF312" s="210">
        <f>IFERROR(VLOOKUP(BD312,LF_LmpBlst!$A$8:$V$736,6,FALSE),"")</f>
        <v>2</v>
      </c>
      <c r="BG312" s="210">
        <f>IFERROR(VLOOKUP(BD312,LF_LmpBlst!$A$8:$V$736,7,FALSE),"")</f>
        <v>1</v>
      </c>
      <c r="BI312" s="210">
        <f>IFERROR(VLOOKUP(BE312,LF_LmpBlst!$A$8:$V$736,6,FALSE),"")</f>
        <v>4</v>
      </c>
      <c r="BJ312" s="210">
        <f>IFERROR(VLOOKUP(BE312,LF_LmpBlst!$A$8:$V$736,7,FALSE),"")</f>
        <v>1</v>
      </c>
    </row>
    <row r="313" spans="1:62">
      <c r="A313" s="229">
        <v>5328</v>
      </c>
      <c r="B313" s="210" t="s">
        <v>4206</v>
      </c>
      <c r="C313" s="210" t="s">
        <v>3916</v>
      </c>
      <c r="D313" s="210" t="s">
        <v>3845</v>
      </c>
      <c r="E313" s="210" t="s">
        <v>3846</v>
      </c>
      <c r="F313" s="204">
        <v>41949</v>
      </c>
      <c r="G313" s="210" t="s">
        <v>3917</v>
      </c>
      <c r="H313" s="210" t="s">
        <v>3878</v>
      </c>
      <c r="I313" s="210" t="s">
        <v>3830</v>
      </c>
      <c r="J313" s="210" t="s">
        <v>3831</v>
      </c>
      <c r="K313" s="210"/>
      <c r="L313" s="210"/>
      <c r="M313" s="210" t="s">
        <v>129</v>
      </c>
      <c r="N313" s="210"/>
      <c r="O313" s="210" t="b">
        <v>1</v>
      </c>
      <c r="P313" s="210"/>
      <c r="Q313" s="210" t="b">
        <v>1</v>
      </c>
      <c r="R313" s="210" t="s">
        <v>3770</v>
      </c>
      <c r="S313" s="210" t="s">
        <v>109</v>
      </c>
      <c r="T313" s="210" t="s">
        <v>3771</v>
      </c>
      <c r="U313" s="210" t="s">
        <v>3918</v>
      </c>
      <c r="V313" s="210" t="s">
        <v>3778</v>
      </c>
      <c r="W313" s="210" t="s">
        <v>1091</v>
      </c>
      <c r="X313" s="210" t="str">
        <f>IFERROR(VLOOKUP(AF313,MeasureCost!$C$5:$C$420,1,FALSE),"")</f>
        <v>LFLmpBlst-T8-48in-25w+El-IS-NLO(26w)</v>
      </c>
      <c r="Y313" s="210" t="str">
        <f>IFERROR(VLOOKUP(AE313,MeasureCost!$C$5:$C$420,1,FALSE),"")</f>
        <v>LFLmpBlst-T8-48in-32w-1g+El-IS-NLO-3(30w)</v>
      </c>
      <c r="Z313" s="210" t="s">
        <v>3847</v>
      </c>
      <c r="AA313" s="210"/>
      <c r="AB313" s="210"/>
      <c r="AC313" s="210"/>
      <c r="AD313" s="210" t="s">
        <v>3033</v>
      </c>
      <c r="AE313" s="210" t="s">
        <v>3033</v>
      </c>
      <c r="AF313" s="210" t="s">
        <v>2776</v>
      </c>
      <c r="AG313" s="210" t="s">
        <v>3919</v>
      </c>
      <c r="AH313" s="210"/>
      <c r="AI313" s="210" t="b">
        <v>0</v>
      </c>
      <c r="AJ313" s="210" t="b">
        <v>0</v>
      </c>
      <c r="AK313" s="210" t="s">
        <v>3853</v>
      </c>
      <c r="AL313" s="210" t="s">
        <v>3779</v>
      </c>
      <c r="AM313" s="210" t="s">
        <v>3847</v>
      </c>
      <c r="AN313" s="210"/>
      <c r="AO313" s="210" t="s">
        <v>3845</v>
      </c>
      <c r="AP313" s="204">
        <v>41275</v>
      </c>
      <c r="AQ313" s="210"/>
      <c r="AR313" s="210" t="s">
        <v>3776</v>
      </c>
      <c r="AS313" s="210"/>
      <c r="AT313" s="210"/>
      <c r="AU313" s="210"/>
      <c r="AV313" s="210"/>
      <c r="AW313" s="210" t="s">
        <v>3786</v>
      </c>
      <c r="AX313" s="210"/>
      <c r="AY313" s="210">
        <f>IFERROR(VLOOKUP(X313,MeasureCost!$C$5:$V$420,20,FALSE),"")</f>
        <v>23.87</v>
      </c>
      <c r="AZ313" s="210">
        <f>IFERROR(VLOOKUP(Y313,MeasureCost!$C$5:$V$420,20,FALSE),"")</f>
        <v>13.69</v>
      </c>
      <c r="BA313" s="210"/>
      <c r="BB313" s="212">
        <f t="shared" si="12"/>
        <v>10.180000000000001</v>
      </c>
      <c r="BC313" s="210"/>
      <c r="BD313" s="204" t="str">
        <f t="shared" si="13"/>
        <v>LFLmpBlst-T8-48in-25w+El-IS-NLO(26w)</v>
      </c>
      <c r="BE313" s="210" t="str">
        <f t="shared" si="14"/>
        <v>LFLmpBlst-T8-48in-32w-1g+El-IS-NLO-3(30w)</v>
      </c>
      <c r="BF313" s="210">
        <f>IFERROR(VLOOKUP(BD313,LF_LmpBlst!$A$8:$V$736,6,FALSE),"")</f>
        <v>1</v>
      </c>
      <c r="BG313" s="210">
        <f>IFERROR(VLOOKUP(BD313,LF_LmpBlst!$A$8:$V$736,7,FALSE),"")</f>
        <v>1</v>
      </c>
      <c r="BI313" s="210">
        <f>IFERROR(VLOOKUP(BE313,LF_LmpBlst!$A$8:$V$736,6,FALSE),"")</f>
        <v>1</v>
      </c>
      <c r="BJ313" s="210">
        <f>IFERROR(VLOOKUP(BE313,LF_LmpBlst!$A$8:$V$736,7,FALSE),"")</f>
        <v>0.5</v>
      </c>
    </row>
    <row r="314" spans="1:62">
      <c r="A314" s="229">
        <v>4637</v>
      </c>
      <c r="B314" s="210" t="s">
        <v>4207</v>
      </c>
      <c r="C314" s="210" t="s">
        <v>3826</v>
      </c>
      <c r="D314" s="210" t="s">
        <v>3845</v>
      </c>
      <c r="E314" s="210" t="s">
        <v>3846</v>
      </c>
      <c r="F314" s="204">
        <v>42069</v>
      </c>
      <c r="G314" s="210" t="s">
        <v>3829</v>
      </c>
      <c r="H314" s="210" t="s">
        <v>3776</v>
      </c>
      <c r="I314" s="210" t="s">
        <v>3830</v>
      </c>
      <c r="J314" s="210" t="s">
        <v>3831</v>
      </c>
      <c r="K314" s="210"/>
      <c r="L314" s="210"/>
      <c r="M314" s="210" t="s">
        <v>129</v>
      </c>
      <c r="N314" s="210"/>
      <c r="O314" s="210" t="b">
        <v>0</v>
      </c>
      <c r="P314" s="210"/>
      <c r="Q314" s="210" t="b">
        <v>1</v>
      </c>
      <c r="R314" s="210" t="s">
        <v>3832</v>
      </c>
      <c r="S314" s="210" t="s">
        <v>109</v>
      </c>
      <c r="T314" s="210" t="s">
        <v>3771</v>
      </c>
      <c r="U314" s="210" t="s">
        <v>3833</v>
      </c>
      <c r="V314" s="210" t="s">
        <v>3778</v>
      </c>
      <c r="W314" s="210" t="s">
        <v>1091</v>
      </c>
      <c r="X314" s="210" t="str">
        <f>IFERROR(VLOOKUP(AF314,MeasureCost!$C$5:$C$420,1,FALSE),"")</f>
        <v>LFLmpBlst-T8-48in-32w-3g+El-IS-HLO(62w)</v>
      </c>
      <c r="Y314" s="210" t="str">
        <f>IFERROR(VLOOKUP(AE314,MeasureCost!$C$5:$C$420,1,FALSE),"")</f>
        <v>LFLmpBlst-T8-48in-32w-3g+El-IS-NLO(83w)</v>
      </c>
      <c r="Z314" s="210" t="s">
        <v>3847</v>
      </c>
      <c r="AA314" s="210"/>
      <c r="AB314" s="210"/>
      <c r="AC314" s="210"/>
      <c r="AD314" s="210" t="s">
        <v>3494</v>
      </c>
      <c r="AE314" s="210" t="s">
        <v>3494</v>
      </c>
      <c r="AF314" s="210" t="s">
        <v>3459</v>
      </c>
      <c r="AG314" s="210" t="s">
        <v>3775</v>
      </c>
      <c r="AH314" s="210" t="s">
        <v>3848</v>
      </c>
      <c r="AI314" s="210" t="b">
        <v>0</v>
      </c>
      <c r="AJ314" s="210" t="b">
        <v>0</v>
      </c>
      <c r="AK314" s="210" t="s">
        <v>3849</v>
      </c>
      <c r="AL314" s="210" t="s">
        <v>3779</v>
      </c>
      <c r="AM314" s="210" t="s">
        <v>3847</v>
      </c>
      <c r="AN314" s="210" t="s">
        <v>4208</v>
      </c>
      <c r="AO314" s="210" t="s">
        <v>3838</v>
      </c>
      <c r="AP314" s="204">
        <v>41275</v>
      </c>
      <c r="AQ314" s="210"/>
      <c r="AR314" s="210" t="s">
        <v>3839</v>
      </c>
      <c r="AS314" s="210"/>
      <c r="AT314" s="210"/>
      <c r="AU314" s="210"/>
      <c r="AV314" s="210"/>
      <c r="AW314" s="210" t="s">
        <v>3786</v>
      </c>
      <c r="AX314" s="210"/>
      <c r="AY314" s="210">
        <f>IFERROR(VLOOKUP(X314,MeasureCost!$C$5:$V$420,20,FALSE),"")</f>
        <v>30.94</v>
      </c>
      <c r="AZ314" s="210">
        <f>IFERROR(VLOOKUP(Y314,MeasureCost!$C$5:$V$420,20,FALSE),"")</f>
        <v>40.53</v>
      </c>
      <c r="BA314" s="210"/>
      <c r="BB314" s="212">
        <f t="shared" si="12"/>
        <v>-9.59</v>
      </c>
      <c r="BC314" s="210"/>
      <c r="BD314" s="204" t="str">
        <f t="shared" si="13"/>
        <v>LFLmpBlst-T8-48in-32w-3g+El-IS-HLO(62w)</v>
      </c>
      <c r="BE314" s="210" t="str">
        <f t="shared" si="14"/>
        <v>LFLmpBlst-T8-48in-32w-3g+El-IS-NLO(83w)</v>
      </c>
      <c r="BF314" s="210">
        <f>IFERROR(VLOOKUP(BD314,LF_LmpBlst!$A$8:$V$736,6,FALSE),"")</f>
        <v>2</v>
      </c>
      <c r="BG314" s="210">
        <f>IFERROR(VLOOKUP(BD314,LF_LmpBlst!$A$8:$V$736,7,FALSE),"")</f>
        <v>1</v>
      </c>
      <c r="BI314" s="210">
        <f>IFERROR(VLOOKUP(BE314,LF_LmpBlst!$A$8:$V$736,6,FALSE),"")</f>
        <v>3</v>
      </c>
      <c r="BJ314" s="210">
        <f>IFERROR(VLOOKUP(BE314,LF_LmpBlst!$A$8:$V$736,7,FALSE),"")</f>
        <v>1</v>
      </c>
    </row>
    <row r="315" spans="1:62">
      <c r="A315" s="229">
        <v>5338</v>
      </c>
      <c r="B315" s="210" t="s">
        <v>4209</v>
      </c>
      <c r="C315" s="210" t="s">
        <v>3916</v>
      </c>
      <c r="D315" s="210" t="s">
        <v>3845</v>
      </c>
      <c r="E315" s="210" t="s">
        <v>3846</v>
      </c>
      <c r="F315" s="204">
        <v>41949</v>
      </c>
      <c r="G315" s="210" t="s">
        <v>3917</v>
      </c>
      <c r="H315" s="210" t="s">
        <v>3878</v>
      </c>
      <c r="I315" s="210" t="s">
        <v>3830</v>
      </c>
      <c r="J315" s="210" t="s">
        <v>3831</v>
      </c>
      <c r="K315" s="210"/>
      <c r="L315" s="210"/>
      <c r="M315" s="210" t="s">
        <v>129</v>
      </c>
      <c r="N315" s="210"/>
      <c r="O315" s="210" t="b">
        <v>1</v>
      </c>
      <c r="P315" s="210"/>
      <c r="Q315" s="210" t="b">
        <v>1</v>
      </c>
      <c r="R315" s="210" t="s">
        <v>3770</v>
      </c>
      <c r="S315" s="210" t="s">
        <v>109</v>
      </c>
      <c r="T315" s="210" t="s">
        <v>3771</v>
      </c>
      <c r="U315" s="210" t="s">
        <v>3918</v>
      </c>
      <c r="V315" s="210" t="s">
        <v>3778</v>
      </c>
      <c r="W315" s="210" t="s">
        <v>1091</v>
      </c>
      <c r="X315" s="210" t="str">
        <f>IFERROR(VLOOKUP(AF315,MeasureCost!$C$5:$C$420,1,FALSE),"")</f>
        <v>LFLmpBlst-T8-48in-28w+El-IS-NLO(27w)</v>
      </c>
      <c r="Y315" s="210" t="str">
        <f>IFERROR(VLOOKUP(AE315,MeasureCost!$C$5:$C$420,1,FALSE),"")</f>
        <v>LFLmpBlst-T8-48in-32w-1g+El-IS-NLO-3(30w)</v>
      </c>
      <c r="Z315" s="210" t="s">
        <v>3847</v>
      </c>
      <c r="AA315" s="210"/>
      <c r="AB315" s="210"/>
      <c r="AC315" s="210"/>
      <c r="AD315" s="210" t="s">
        <v>3033</v>
      </c>
      <c r="AE315" s="210" t="s">
        <v>3033</v>
      </c>
      <c r="AF315" s="210" t="s">
        <v>2871</v>
      </c>
      <c r="AG315" s="210" t="s">
        <v>3919</v>
      </c>
      <c r="AH315" s="210"/>
      <c r="AI315" s="210" t="b">
        <v>0</v>
      </c>
      <c r="AJ315" s="210" t="b">
        <v>0</v>
      </c>
      <c r="AK315" s="210" t="s">
        <v>3853</v>
      </c>
      <c r="AL315" s="210" t="s">
        <v>3779</v>
      </c>
      <c r="AM315" s="210" t="s">
        <v>3847</v>
      </c>
      <c r="AN315" s="210"/>
      <c r="AO315" s="210" t="s">
        <v>3845</v>
      </c>
      <c r="AP315" s="204">
        <v>41275</v>
      </c>
      <c r="AQ315" s="210"/>
      <c r="AR315" s="210" t="s">
        <v>3776</v>
      </c>
      <c r="AS315" s="210"/>
      <c r="AT315" s="210"/>
      <c r="AU315" s="210"/>
      <c r="AV315" s="210"/>
      <c r="AW315" s="210" t="s">
        <v>3786</v>
      </c>
      <c r="AX315" s="210"/>
      <c r="AY315" s="210">
        <f>IFERROR(VLOOKUP(X315,MeasureCost!$C$5:$V$420,20,FALSE),"")</f>
        <v>16.77</v>
      </c>
      <c r="AZ315" s="210">
        <f>IFERROR(VLOOKUP(Y315,MeasureCost!$C$5:$V$420,20,FALSE),"")</f>
        <v>13.69</v>
      </c>
      <c r="BA315" s="210"/>
      <c r="BB315" s="212">
        <f t="shared" si="12"/>
        <v>3.08</v>
      </c>
      <c r="BC315" s="210"/>
      <c r="BD315" s="204" t="str">
        <f t="shared" si="13"/>
        <v>LFLmpBlst-T8-48in-28w+El-IS-NLO(27w)</v>
      </c>
      <c r="BE315" s="210" t="str">
        <f t="shared" si="14"/>
        <v>LFLmpBlst-T8-48in-32w-1g+El-IS-NLO-3(30w)</v>
      </c>
      <c r="BF315" s="210">
        <f>IFERROR(VLOOKUP(BD315,LF_LmpBlst!$A$8:$V$736,6,FALSE),"")</f>
        <v>1</v>
      </c>
      <c r="BG315" s="210">
        <f>IFERROR(VLOOKUP(BD315,LF_LmpBlst!$A$8:$V$736,7,FALSE),"")</f>
        <v>0.5</v>
      </c>
      <c r="BI315" s="210">
        <f>IFERROR(VLOOKUP(BE315,LF_LmpBlst!$A$8:$V$736,6,FALSE),"")</f>
        <v>1</v>
      </c>
      <c r="BJ315" s="210">
        <f>IFERROR(VLOOKUP(BE315,LF_LmpBlst!$A$8:$V$736,7,FALSE),"")</f>
        <v>0.5</v>
      </c>
    </row>
    <row r="316" spans="1:62">
      <c r="A316" s="229">
        <v>5316</v>
      </c>
      <c r="B316" s="210" t="s">
        <v>4210</v>
      </c>
      <c r="C316" s="210" t="s">
        <v>3916</v>
      </c>
      <c r="D316" s="210" t="s">
        <v>3845</v>
      </c>
      <c r="E316" s="210" t="s">
        <v>3846</v>
      </c>
      <c r="F316" s="204">
        <v>41789</v>
      </c>
      <c r="G316" s="210" t="s">
        <v>3917</v>
      </c>
      <c r="H316" s="210" t="s">
        <v>3776</v>
      </c>
      <c r="I316" s="210" t="s">
        <v>3830</v>
      </c>
      <c r="J316" s="210" t="s">
        <v>3831</v>
      </c>
      <c r="K316" s="210"/>
      <c r="L316" s="210"/>
      <c r="M316" s="210" t="s">
        <v>129</v>
      </c>
      <c r="N316" s="210"/>
      <c r="O316" s="210" t="b">
        <v>1</v>
      </c>
      <c r="P316" s="210"/>
      <c r="Q316" s="210" t="b">
        <v>1</v>
      </c>
      <c r="R316" s="210" t="s">
        <v>3770</v>
      </c>
      <c r="S316" s="210" t="s">
        <v>109</v>
      </c>
      <c r="T316" s="210" t="s">
        <v>3771</v>
      </c>
      <c r="U316" s="210" t="s">
        <v>3918</v>
      </c>
      <c r="V316" s="210" t="s">
        <v>3778</v>
      </c>
      <c r="W316" s="210" t="s">
        <v>1091</v>
      </c>
      <c r="X316" s="210" t="str">
        <f>IFERROR(VLOOKUP(AF316,MeasureCost!$C$5:$C$420,1,FALSE),"")</f>
        <v>LFLmpBlst-T5-46in-49w+El-IS-NLO(49.3w)</v>
      </c>
      <c r="Y316" s="210" t="str">
        <f>IFERROR(VLOOKUP(AE316,MeasureCost!$C$5:$C$420,1,FALSE),"")</f>
        <v>LFLmpBlst-T5-46in-54w+El-IS-NLO(54w)</v>
      </c>
      <c r="Z316" s="210" t="s">
        <v>3880</v>
      </c>
      <c r="AA316" s="210"/>
      <c r="AB316" s="210"/>
      <c r="AC316" s="210"/>
      <c r="AD316" s="210" t="s">
        <v>2466</v>
      </c>
      <c r="AE316" s="210" t="s">
        <v>2466</v>
      </c>
      <c r="AF316" s="210" t="s">
        <v>2432</v>
      </c>
      <c r="AG316" s="210" t="s">
        <v>3919</v>
      </c>
      <c r="AH316" s="210" t="s">
        <v>3922</v>
      </c>
      <c r="AI316" s="210" t="b">
        <v>0</v>
      </c>
      <c r="AJ316" s="210" t="b">
        <v>0</v>
      </c>
      <c r="AK316" s="210" t="s">
        <v>3849</v>
      </c>
      <c r="AL316" s="210" t="s">
        <v>3779</v>
      </c>
      <c r="AM316" s="210" t="s">
        <v>3880</v>
      </c>
      <c r="AN316" s="210"/>
      <c r="AO316" s="210" t="s">
        <v>3845</v>
      </c>
      <c r="AP316" s="204">
        <v>41275</v>
      </c>
      <c r="AQ316" s="210"/>
      <c r="AR316" s="210" t="s">
        <v>3776</v>
      </c>
      <c r="AS316" s="210"/>
      <c r="AT316" s="210"/>
      <c r="AU316" s="210"/>
      <c r="AV316" s="210"/>
      <c r="AW316" s="210" t="s">
        <v>3786</v>
      </c>
      <c r="AX316" s="210"/>
      <c r="AY316" s="210">
        <f>IFERROR(VLOOKUP(X316,MeasureCost!$C$5:$V$420,20,FALSE),"")</f>
        <v>29.63</v>
      </c>
      <c r="AZ316" s="210">
        <f>IFERROR(VLOOKUP(Y316,MeasureCost!$C$5:$V$420,20,FALSE),"")</f>
        <v>30.66</v>
      </c>
      <c r="BA316" s="210"/>
      <c r="BB316" s="212">
        <f t="shared" si="12"/>
        <v>-1.0300000000000011</v>
      </c>
      <c r="BC316" s="210"/>
      <c r="BD316" s="204" t="str">
        <f t="shared" si="13"/>
        <v>LFLmpBlst-T5-46in-49w+El-IS-NLO(49.3w)</v>
      </c>
      <c r="BE316" s="210" t="str">
        <f t="shared" si="14"/>
        <v>LFLmpBlst-T5-46in-54w+El-IS-NLO(54w)</v>
      </c>
      <c r="BF316" s="210">
        <f>IFERROR(VLOOKUP(BD316,LF_LmpBlst!$A$8:$V$736,6,FALSE),"")</f>
        <v>1</v>
      </c>
      <c r="BG316" s="210">
        <f>IFERROR(VLOOKUP(BD316,LF_LmpBlst!$A$8:$V$736,7,FALSE),"")</f>
        <v>1</v>
      </c>
      <c r="BI316" s="210">
        <f>IFERROR(VLOOKUP(BE316,LF_LmpBlst!$A$8:$V$736,6,FALSE),"")</f>
        <v>1</v>
      </c>
      <c r="BJ316" s="210">
        <f>IFERROR(VLOOKUP(BE316,LF_LmpBlst!$A$8:$V$736,7,FALSE),"")</f>
        <v>1</v>
      </c>
    </row>
    <row r="317" spans="1:62">
      <c r="A317" s="229">
        <v>5332</v>
      </c>
      <c r="B317" s="210" t="s">
        <v>4211</v>
      </c>
      <c r="C317" s="210" t="s">
        <v>3916</v>
      </c>
      <c r="D317" s="210" t="s">
        <v>3845</v>
      </c>
      <c r="E317" s="210" t="s">
        <v>3846</v>
      </c>
      <c r="F317" s="204">
        <v>41789</v>
      </c>
      <c r="G317" s="210" t="s">
        <v>3917</v>
      </c>
      <c r="H317" s="210" t="s">
        <v>3776</v>
      </c>
      <c r="I317" s="210" t="s">
        <v>3830</v>
      </c>
      <c r="J317" s="210" t="s">
        <v>3831</v>
      </c>
      <c r="K317" s="210"/>
      <c r="L317" s="210"/>
      <c r="M317" s="210" t="s">
        <v>129</v>
      </c>
      <c r="N317" s="210"/>
      <c r="O317" s="210" t="b">
        <v>1</v>
      </c>
      <c r="P317" s="210"/>
      <c r="Q317" s="210" t="b">
        <v>1</v>
      </c>
      <c r="R317" s="210" t="s">
        <v>3770</v>
      </c>
      <c r="S317" s="210" t="s">
        <v>109</v>
      </c>
      <c r="T317" s="210" t="s">
        <v>3771</v>
      </c>
      <c r="U317" s="210" t="s">
        <v>3918</v>
      </c>
      <c r="V317" s="210" t="s">
        <v>3778</v>
      </c>
      <c r="W317" s="210" t="s">
        <v>1091</v>
      </c>
      <c r="X317" s="210" t="str">
        <f>IFERROR(VLOOKUP(AF317,MeasureCost!$C$5:$C$420,1,FALSE),"")</f>
        <v>LFLmpBlst-T8-48in-25w+El-IS-NLO(45w)</v>
      </c>
      <c r="Y317" s="210" t="str">
        <f>IFERROR(VLOOKUP(AE317,MeasureCost!$C$5:$C$420,1,FALSE),"")</f>
        <v>LFLmpBlst-T8-48in-32w-2g+El-IS-NLO(59w)</v>
      </c>
      <c r="Z317" s="210" t="s">
        <v>3847</v>
      </c>
      <c r="AA317" s="210"/>
      <c r="AB317" s="210"/>
      <c r="AC317" s="210"/>
      <c r="AD317" s="210" t="s">
        <v>3290</v>
      </c>
      <c r="AE317" s="210" t="s">
        <v>3290</v>
      </c>
      <c r="AF317" s="210" t="s">
        <v>2784</v>
      </c>
      <c r="AG317" s="210" t="s">
        <v>3919</v>
      </c>
      <c r="AH317" s="210" t="s">
        <v>4184</v>
      </c>
      <c r="AI317" s="210" t="b">
        <v>0</v>
      </c>
      <c r="AJ317" s="210" t="b">
        <v>0</v>
      </c>
      <c r="AK317" s="210" t="s">
        <v>3849</v>
      </c>
      <c r="AL317" s="210" t="s">
        <v>3779</v>
      </c>
      <c r="AM317" s="210" t="s">
        <v>3847</v>
      </c>
      <c r="AN317" s="210"/>
      <c r="AO317" s="210" t="s">
        <v>3845</v>
      </c>
      <c r="AP317" s="204">
        <v>41275</v>
      </c>
      <c r="AQ317" s="210"/>
      <c r="AR317" s="210" t="s">
        <v>3776</v>
      </c>
      <c r="AS317" s="210"/>
      <c r="AT317" s="210"/>
      <c r="AU317" s="210"/>
      <c r="AV317" s="210"/>
      <c r="AW317" s="210" t="s">
        <v>3786</v>
      </c>
      <c r="AX317" s="210"/>
      <c r="AY317" s="210">
        <f>IFERROR(VLOOKUP(X317,MeasureCost!$C$5:$V$420,20,FALSE),"")</f>
        <v>35.950000000000003</v>
      </c>
      <c r="AZ317" s="210">
        <f>IFERROR(VLOOKUP(Y317,MeasureCost!$C$5:$V$420,20,FALSE),"")</f>
        <v>29.42</v>
      </c>
      <c r="BA317" s="210"/>
      <c r="BB317" s="212">
        <f t="shared" si="12"/>
        <v>6.5300000000000011</v>
      </c>
      <c r="BC317" s="210"/>
      <c r="BD317" s="204" t="str">
        <f t="shared" si="13"/>
        <v>LFLmpBlst-T8-48in-25w+El-IS-NLO(45w)</v>
      </c>
      <c r="BE317" s="210" t="str">
        <f t="shared" si="14"/>
        <v>LFLmpBlst-T8-48in-32w-2g+El-IS-NLO(59w)</v>
      </c>
      <c r="BF317" s="210">
        <f>IFERROR(VLOOKUP(BD317,LF_LmpBlst!$A$8:$V$736,6,FALSE),"")</f>
        <v>2</v>
      </c>
      <c r="BG317" s="210">
        <f>IFERROR(VLOOKUP(BD317,LF_LmpBlst!$A$8:$V$736,7,FALSE),"")</f>
        <v>1</v>
      </c>
      <c r="BI317" s="210">
        <f>IFERROR(VLOOKUP(BE317,LF_LmpBlst!$A$8:$V$736,6,FALSE),"")</f>
        <v>2</v>
      </c>
      <c r="BJ317" s="210">
        <f>IFERROR(VLOOKUP(BE317,LF_LmpBlst!$A$8:$V$736,7,FALSE),"")</f>
        <v>1</v>
      </c>
    </row>
    <row r="318" spans="1:62">
      <c r="A318" s="229">
        <v>5333</v>
      </c>
      <c r="B318" s="210" t="s">
        <v>4212</v>
      </c>
      <c r="C318" s="210" t="s">
        <v>3916</v>
      </c>
      <c r="D318" s="210" t="s">
        <v>3845</v>
      </c>
      <c r="E318" s="210" t="s">
        <v>3846</v>
      </c>
      <c r="F318" s="204">
        <v>41789</v>
      </c>
      <c r="G318" s="210" t="s">
        <v>3917</v>
      </c>
      <c r="H318" s="210" t="s">
        <v>3776</v>
      </c>
      <c r="I318" s="210" t="s">
        <v>3830</v>
      </c>
      <c r="J318" s="210" t="s">
        <v>3831</v>
      </c>
      <c r="K318" s="210"/>
      <c r="L318" s="210"/>
      <c r="M318" s="210" t="s">
        <v>129</v>
      </c>
      <c r="N318" s="210"/>
      <c r="O318" s="210" t="b">
        <v>1</v>
      </c>
      <c r="P318" s="210"/>
      <c r="Q318" s="210" t="b">
        <v>1</v>
      </c>
      <c r="R318" s="210" t="s">
        <v>3770</v>
      </c>
      <c r="S318" s="210" t="s">
        <v>109</v>
      </c>
      <c r="T318" s="210" t="s">
        <v>3771</v>
      </c>
      <c r="U318" s="210" t="s">
        <v>3918</v>
      </c>
      <c r="V318" s="210" t="s">
        <v>3778</v>
      </c>
      <c r="W318" s="210" t="s">
        <v>1091</v>
      </c>
      <c r="X318" s="210" t="str">
        <f>IFERROR(VLOOKUP(AF318,MeasureCost!$C$5:$C$420,1,FALSE),"")</f>
        <v>LFLmpBlst-T8-48in-25w+El-IS-NLO(68w)</v>
      </c>
      <c r="Y318" s="210" t="str">
        <f>IFERROR(VLOOKUP(AE318,MeasureCost!$C$5:$C$420,1,FALSE),"")</f>
        <v>LFLmpBlst-T8-48in-32w-2g+El-IS-NLO(89w)</v>
      </c>
      <c r="Z318" s="210" t="s">
        <v>3847</v>
      </c>
      <c r="AA318" s="210"/>
      <c r="AB318" s="210"/>
      <c r="AC318" s="210"/>
      <c r="AD318" s="210" t="s">
        <v>3292</v>
      </c>
      <c r="AE318" s="210" t="s">
        <v>3292</v>
      </c>
      <c r="AF318" s="210" t="s">
        <v>2788</v>
      </c>
      <c r="AG318" s="210" t="s">
        <v>3919</v>
      </c>
      <c r="AH318" s="210" t="s">
        <v>4184</v>
      </c>
      <c r="AI318" s="210" t="b">
        <v>0</v>
      </c>
      <c r="AJ318" s="210" t="b">
        <v>0</v>
      </c>
      <c r="AK318" s="210" t="s">
        <v>3849</v>
      </c>
      <c r="AL318" s="210" t="s">
        <v>3779</v>
      </c>
      <c r="AM318" s="210" t="s">
        <v>3847</v>
      </c>
      <c r="AN318" s="210"/>
      <c r="AO318" s="210" t="s">
        <v>3845</v>
      </c>
      <c r="AP318" s="204">
        <v>41275</v>
      </c>
      <c r="AQ318" s="210"/>
      <c r="AR318" s="210" t="s">
        <v>3776</v>
      </c>
      <c r="AS318" s="210"/>
      <c r="AT318" s="210"/>
      <c r="AU318" s="210"/>
      <c r="AV318" s="210"/>
      <c r="AW318" s="210" t="s">
        <v>3786</v>
      </c>
      <c r="AX318" s="210"/>
      <c r="AY318" s="210">
        <f>IFERROR(VLOOKUP(X318,MeasureCost!$C$5:$V$420,20,FALSE),"")</f>
        <v>48.04</v>
      </c>
      <c r="AZ318" s="210">
        <f>IFERROR(VLOOKUP(Y318,MeasureCost!$C$5:$V$420,20,FALSE),"")</f>
        <v>38.25</v>
      </c>
      <c r="BA318" s="210"/>
      <c r="BB318" s="212">
        <f t="shared" si="12"/>
        <v>9.7899999999999991</v>
      </c>
      <c r="BC318" s="210"/>
      <c r="BD318" s="204" t="str">
        <f t="shared" si="13"/>
        <v>LFLmpBlst-T8-48in-25w+El-IS-NLO(68w)</v>
      </c>
      <c r="BE318" s="210" t="str">
        <f t="shared" si="14"/>
        <v>LFLmpBlst-T8-48in-32w-2g+El-IS-NLO(89w)</v>
      </c>
      <c r="BF318" s="210">
        <f>IFERROR(VLOOKUP(BD318,LF_LmpBlst!$A$8:$V$736,6,FALSE),"")</f>
        <v>3</v>
      </c>
      <c r="BG318" s="210">
        <f>IFERROR(VLOOKUP(BD318,LF_LmpBlst!$A$8:$V$736,7,FALSE),"")</f>
        <v>1</v>
      </c>
      <c r="BI318" s="210">
        <f>IFERROR(VLOOKUP(BE318,LF_LmpBlst!$A$8:$V$736,6,FALSE),"")</f>
        <v>3</v>
      </c>
      <c r="BJ318" s="210">
        <f>IFERROR(VLOOKUP(BE318,LF_LmpBlst!$A$8:$V$736,7,FALSE),"")</f>
        <v>1</v>
      </c>
    </row>
    <row r="319" spans="1:62">
      <c r="A319" s="229">
        <v>5334</v>
      </c>
      <c r="B319" s="210" t="s">
        <v>4213</v>
      </c>
      <c r="C319" s="210" t="s">
        <v>3916</v>
      </c>
      <c r="D319" s="210" t="s">
        <v>3845</v>
      </c>
      <c r="E319" s="210" t="s">
        <v>3846</v>
      </c>
      <c r="F319" s="204">
        <v>41949</v>
      </c>
      <c r="G319" s="210" t="s">
        <v>3917</v>
      </c>
      <c r="H319" s="210" t="s">
        <v>3776</v>
      </c>
      <c r="I319" s="210" t="s">
        <v>3830</v>
      </c>
      <c r="J319" s="210" t="s">
        <v>3831</v>
      </c>
      <c r="K319" s="210"/>
      <c r="L319" s="210"/>
      <c r="M319" s="210" t="s">
        <v>129</v>
      </c>
      <c r="N319" s="210"/>
      <c r="O319" s="210" t="b">
        <v>1</v>
      </c>
      <c r="P319" s="210"/>
      <c r="Q319" s="210" t="b">
        <v>1</v>
      </c>
      <c r="R319" s="210" t="s">
        <v>3770</v>
      </c>
      <c r="S319" s="210" t="s">
        <v>109</v>
      </c>
      <c r="T319" s="210" t="s">
        <v>3771</v>
      </c>
      <c r="U319" s="210" t="s">
        <v>3918</v>
      </c>
      <c r="V319" s="210" t="s">
        <v>3778</v>
      </c>
      <c r="W319" s="210" t="s">
        <v>1091</v>
      </c>
      <c r="X319" s="210" t="str">
        <f>IFERROR(VLOOKUP(AF319,MeasureCost!$C$5:$C$420,1,FALSE),"")</f>
        <v>LFLmpBlst-T8-48in-25w+El-IS-NLO(90w)</v>
      </c>
      <c r="Y319" s="210" t="str">
        <f>IFERROR(VLOOKUP(AE319,MeasureCost!$C$5:$C$420,1,FALSE),"")</f>
        <v>LFLmpBlst-T8-48in-32w-1g+El-IS-NLO(112w)</v>
      </c>
      <c r="Z319" s="210" t="s">
        <v>3847</v>
      </c>
      <c r="AA319" s="210"/>
      <c r="AB319" s="210"/>
      <c r="AC319" s="210"/>
      <c r="AD319" s="210" t="s">
        <v>3046</v>
      </c>
      <c r="AE319" s="210" t="s">
        <v>3046</v>
      </c>
      <c r="AF319" s="210" t="s">
        <v>2794</v>
      </c>
      <c r="AG319" s="210" t="s">
        <v>3919</v>
      </c>
      <c r="AH319" s="210"/>
      <c r="AI319" s="210" t="b">
        <v>0</v>
      </c>
      <c r="AJ319" s="210" t="b">
        <v>0</v>
      </c>
      <c r="AK319" s="210" t="s">
        <v>3853</v>
      </c>
      <c r="AL319" s="210" t="s">
        <v>3779</v>
      </c>
      <c r="AM319" s="210" t="s">
        <v>3847</v>
      </c>
      <c r="AN319" s="210"/>
      <c r="AO319" s="210" t="s">
        <v>3845</v>
      </c>
      <c r="AP319" s="204">
        <v>41275</v>
      </c>
      <c r="AQ319" s="210"/>
      <c r="AR319" s="210" t="s">
        <v>3776</v>
      </c>
      <c r="AS319" s="210"/>
      <c r="AT319" s="210"/>
      <c r="AU319" s="210"/>
      <c r="AV319" s="210"/>
      <c r="AW319" s="210" t="s">
        <v>3786</v>
      </c>
      <c r="AX319" s="210"/>
      <c r="AY319" s="210">
        <f>IFERROR(VLOOKUP(X319,MeasureCost!$C$5:$V$420,20,FALSE),"")</f>
        <v>60.12</v>
      </c>
      <c r="AZ319" s="210">
        <f>IFERROR(VLOOKUP(Y319,MeasureCost!$C$5:$V$420,20,FALSE),"")</f>
        <v>42.99</v>
      </c>
      <c r="BA319" s="210"/>
      <c r="BB319" s="212">
        <f t="shared" si="12"/>
        <v>17.129999999999995</v>
      </c>
      <c r="BC319" s="210"/>
      <c r="BD319" s="204" t="str">
        <f t="shared" si="13"/>
        <v>LFLmpBlst-T8-48in-25w+El-IS-NLO(90w)</v>
      </c>
      <c r="BE319" s="210" t="str">
        <f t="shared" si="14"/>
        <v>LFLmpBlst-T8-48in-32w-1g+El-IS-NLO(112w)</v>
      </c>
      <c r="BF319" s="210">
        <f>IFERROR(VLOOKUP(BD319,LF_LmpBlst!$A$8:$V$736,6,FALSE),"")</f>
        <v>4</v>
      </c>
      <c r="BG319" s="210">
        <f>IFERROR(VLOOKUP(BD319,LF_LmpBlst!$A$8:$V$736,7,FALSE),"")</f>
        <v>1</v>
      </c>
      <c r="BI319" s="210">
        <f>IFERROR(VLOOKUP(BE319,LF_LmpBlst!$A$8:$V$736,6,FALSE),"")</f>
        <v>4</v>
      </c>
      <c r="BJ319" s="210">
        <f>IFERROR(VLOOKUP(BE319,LF_LmpBlst!$A$8:$V$736,7,FALSE),"")</f>
        <v>1</v>
      </c>
    </row>
    <row r="320" spans="1:62">
      <c r="A320" s="229">
        <v>5324</v>
      </c>
      <c r="B320" s="210" t="s">
        <v>4214</v>
      </c>
      <c r="C320" s="210" t="s">
        <v>3916</v>
      </c>
      <c r="D320" s="210" t="s">
        <v>3845</v>
      </c>
      <c r="E320" s="210" t="s">
        <v>3846</v>
      </c>
      <c r="F320" s="204">
        <v>41789</v>
      </c>
      <c r="G320" s="210" t="s">
        <v>3917</v>
      </c>
      <c r="H320" s="210" t="s">
        <v>3776</v>
      </c>
      <c r="I320" s="210" t="s">
        <v>3830</v>
      </c>
      <c r="J320" s="210" t="s">
        <v>3831</v>
      </c>
      <c r="K320" s="210"/>
      <c r="L320" s="210"/>
      <c r="M320" s="210" t="s">
        <v>129</v>
      </c>
      <c r="N320" s="210"/>
      <c r="O320" s="210" t="b">
        <v>1</v>
      </c>
      <c r="P320" s="210"/>
      <c r="Q320" s="210" t="b">
        <v>1</v>
      </c>
      <c r="R320" s="210" t="s">
        <v>3770</v>
      </c>
      <c r="S320" s="210" t="s">
        <v>109</v>
      </c>
      <c r="T320" s="210" t="s">
        <v>3771</v>
      </c>
      <c r="U320" s="210" t="s">
        <v>3918</v>
      </c>
      <c r="V320" s="210" t="s">
        <v>3778</v>
      </c>
      <c r="W320" s="210" t="s">
        <v>1091</v>
      </c>
      <c r="X320" s="210" t="str">
        <f>IFERROR(VLOOKUP(AF320,MeasureCost!$C$5:$C$420,1,FALSE),"")</f>
        <v/>
      </c>
      <c r="Y320" s="210" t="str">
        <f>IFERROR(VLOOKUP(AE320,MeasureCost!$C$5:$C$420,1,FALSE),"")</f>
        <v/>
      </c>
      <c r="Z320" s="210" t="s">
        <v>3847</v>
      </c>
      <c r="AA320" s="210"/>
      <c r="AB320" s="210"/>
      <c r="AC320" s="210"/>
      <c r="AD320" s="210" t="s">
        <v>2668</v>
      </c>
      <c r="AE320" s="210" t="s">
        <v>2668</v>
      </c>
      <c r="AF320" s="210" t="s">
        <v>2707</v>
      </c>
      <c r="AG320" s="210" t="s">
        <v>3919</v>
      </c>
      <c r="AH320" s="210" t="s">
        <v>3955</v>
      </c>
      <c r="AI320" s="210" t="b">
        <v>0</v>
      </c>
      <c r="AJ320" s="210" t="b">
        <v>0</v>
      </c>
      <c r="AK320" s="210" t="s">
        <v>3849</v>
      </c>
      <c r="AL320" s="210" t="s">
        <v>3779</v>
      </c>
      <c r="AM320" s="210" t="s">
        <v>3847</v>
      </c>
      <c r="AN320" s="210"/>
      <c r="AO320" s="210" t="s">
        <v>3845</v>
      </c>
      <c r="AP320" s="204">
        <v>41275</v>
      </c>
      <c r="AQ320" s="210"/>
      <c r="AR320" s="210" t="s">
        <v>3776</v>
      </c>
      <c r="AS320" s="210"/>
      <c r="AT320" s="210"/>
      <c r="AU320" s="210"/>
      <c r="AV320" s="210"/>
      <c r="AW320" s="210" t="s">
        <v>3786</v>
      </c>
      <c r="AX320" s="210"/>
      <c r="AY320" s="210" t="str">
        <f>IFERROR(VLOOKUP(X320,MeasureCost!$C$5:$V$420,20,FALSE),"")</f>
        <v/>
      </c>
      <c r="AZ320" s="210" t="str">
        <f>IFERROR(VLOOKUP(Y320,MeasureCost!$C$5:$V$420,20,FALSE),"")</f>
        <v/>
      </c>
      <c r="BA320" s="210"/>
      <c r="BB320" s="212" t="str">
        <f t="shared" si="12"/>
        <v/>
      </c>
      <c r="BC320" s="210"/>
      <c r="BD320" s="204" t="str">
        <f t="shared" si="13"/>
        <v/>
      </c>
      <c r="BE320" s="210" t="str">
        <f t="shared" si="14"/>
        <v/>
      </c>
      <c r="BF320" s="210" t="str">
        <f>IFERROR(VLOOKUP(BD320,LF_LmpBlst!$A$8:$V$736,6,FALSE),"")</f>
        <v/>
      </c>
      <c r="BG320" s="210" t="str">
        <f>IFERROR(VLOOKUP(BD320,LF_LmpBlst!$A$8:$V$736,7,FALSE),"")</f>
        <v/>
      </c>
      <c r="BI320" s="210" t="str">
        <f>IFERROR(VLOOKUP(BE320,LF_LmpBlst!$A$8:$V$736,6,FALSE),"")</f>
        <v/>
      </c>
      <c r="BJ320" s="210" t="str">
        <f>IFERROR(VLOOKUP(BE320,LF_LmpBlst!$A$8:$V$736,7,FALSE),"")</f>
        <v/>
      </c>
    </row>
    <row r="321" spans="1:62">
      <c r="A321" s="229">
        <v>5337</v>
      </c>
      <c r="B321" s="210" t="s">
        <v>4215</v>
      </c>
      <c r="C321" s="210" t="s">
        <v>3916</v>
      </c>
      <c r="D321" s="210" t="s">
        <v>3845</v>
      </c>
      <c r="E321" s="210" t="s">
        <v>3846</v>
      </c>
      <c r="F321" s="204">
        <v>41949</v>
      </c>
      <c r="G321" s="210" t="s">
        <v>3917</v>
      </c>
      <c r="H321" s="210" t="s">
        <v>3776</v>
      </c>
      <c r="I321" s="210" t="s">
        <v>3830</v>
      </c>
      <c r="J321" s="210" t="s">
        <v>3831</v>
      </c>
      <c r="K321" s="210"/>
      <c r="L321" s="210"/>
      <c r="M321" s="210" t="s">
        <v>129</v>
      </c>
      <c r="N321" s="210"/>
      <c r="O321" s="210" t="b">
        <v>1</v>
      </c>
      <c r="P321" s="210"/>
      <c r="Q321" s="210" t="b">
        <v>1</v>
      </c>
      <c r="R321" s="210" t="s">
        <v>3770</v>
      </c>
      <c r="S321" s="210" t="s">
        <v>109</v>
      </c>
      <c r="T321" s="210" t="s">
        <v>3771</v>
      </c>
      <c r="U321" s="210" t="s">
        <v>3918</v>
      </c>
      <c r="V321" s="210" t="s">
        <v>3778</v>
      </c>
      <c r="W321" s="210" t="s">
        <v>1091</v>
      </c>
      <c r="X321" s="210" t="str">
        <f>IFERROR(VLOOKUP(AF321,MeasureCost!$C$5:$C$420,1,FALSE),"")</f>
        <v>LFLmpBlst-T8-48in-28w+El-IS-NLO(27w)</v>
      </c>
      <c r="Y321" s="210" t="str">
        <f>IFERROR(VLOOKUP(AE321,MeasureCost!$C$5:$C$420,1,FALSE),"")</f>
        <v>LFLmpBlst-T8-48in-32w-2g+El-IS-NLO-2(30w)</v>
      </c>
      <c r="Z321" s="210" t="s">
        <v>3847</v>
      </c>
      <c r="AA321" s="210"/>
      <c r="AB321" s="210"/>
      <c r="AC321" s="210"/>
      <c r="AD321" s="210" t="s">
        <v>3257</v>
      </c>
      <c r="AE321" s="210" t="s">
        <v>3257</v>
      </c>
      <c r="AF321" s="210" t="s">
        <v>2871</v>
      </c>
      <c r="AG321" s="210" t="s">
        <v>3919</v>
      </c>
      <c r="AH321" s="210"/>
      <c r="AI321" s="210" t="b">
        <v>0</v>
      </c>
      <c r="AJ321" s="210" t="b">
        <v>0</v>
      </c>
      <c r="AK321" s="210" t="s">
        <v>3853</v>
      </c>
      <c r="AL321" s="210" t="s">
        <v>3779</v>
      </c>
      <c r="AM321" s="210" t="s">
        <v>3847</v>
      </c>
      <c r="AN321" s="210"/>
      <c r="AO321" s="210" t="s">
        <v>3845</v>
      </c>
      <c r="AP321" s="204">
        <v>41275</v>
      </c>
      <c r="AQ321" s="210"/>
      <c r="AR321" s="210" t="s">
        <v>3776</v>
      </c>
      <c r="AS321" s="210"/>
      <c r="AT321" s="210"/>
      <c r="AU321" s="210"/>
      <c r="AV321" s="210"/>
      <c r="AW321" s="210" t="s">
        <v>3786</v>
      </c>
      <c r="AX321" s="210"/>
      <c r="AY321" s="210">
        <f>IFERROR(VLOOKUP(X321,MeasureCost!$C$5:$V$420,20,FALSE),"")</f>
        <v>16.77</v>
      </c>
      <c r="AZ321" s="210">
        <f>IFERROR(VLOOKUP(Y321,MeasureCost!$C$5:$V$420,20,FALSE),"")</f>
        <v>14.71</v>
      </c>
      <c r="BA321" s="210"/>
      <c r="BB321" s="212">
        <f t="shared" si="12"/>
        <v>2.0599999999999987</v>
      </c>
      <c r="BC321" s="210"/>
      <c r="BD321" s="204" t="str">
        <f t="shared" si="13"/>
        <v>LFLmpBlst-T8-48in-28w+El-IS-NLO(27w)</v>
      </c>
      <c r="BE321" s="210" t="str">
        <f t="shared" si="14"/>
        <v>LFLmpBlst-T8-48in-32w-2g+El-IS-NLO-2(30w)</v>
      </c>
      <c r="BF321" s="210">
        <f>IFERROR(VLOOKUP(BD321,LF_LmpBlst!$A$8:$V$736,6,FALSE),"")</f>
        <v>1</v>
      </c>
      <c r="BG321" s="210">
        <f>IFERROR(VLOOKUP(BD321,LF_LmpBlst!$A$8:$V$736,7,FALSE),"")</f>
        <v>0.5</v>
      </c>
      <c r="BI321" s="210">
        <f>IFERROR(VLOOKUP(BE321,LF_LmpBlst!$A$8:$V$736,6,FALSE),"")</f>
        <v>1</v>
      </c>
      <c r="BJ321" s="210">
        <f>IFERROR(VLOOKUP(BE321,LF_LmpBlst!$A$8:$V$736,7,FALSE),"")</f>
        <v>0.5</v>
      </c>
    </row>
    <row r="322" spans="1:62">
      <c r="A322" s="229">
        <v>5348</v>
      </c>
      <c r="B322" s="210" t="s">
        <v>4216</v>
      </c>
      <c r="C322" s="210" t="s">
        <v>3916</v>
      </c>
      <c r="D322" s="210" t="s">
        <v>3845</v>
      </c>
      <c r="E322" s="210" t="s">
        <v>3846</v>
      </c>
      <c r="F322" s="204">
        <v>41789</v>
      </c>
      <c r="G322" s="210" t="s">
        <v>3917</v>
      </c>
      <c r="H322" s="210" t="s">
        <v>3776</v>
      </c>
      <c r="I322" s="210" t="s">
        <v>3830</v>
      </c>
      <c r="J322" s="210" t="s">
        <v>3831</v>
      </c>
      <c r="K322" s="210"/>
      <c r="L322" s="210"/>
      <c r="M322" s="210" t="s">
        <v>129</v>
      </c>
      <c r="N322" s="210"/>
      <c r="O322" s="210" t="b">
        <v>1</v>
      </c>
      <c r="P322" s="210"/>
      <c r="Q322" s="210" t="b">
        <v>1</v>
      </c>
      <c r="R322" s="210" t="s">
        <v>3770</v>
      </c>
      <c r="S322" s="210" t="s">
        <v>109</v>
      </c>
      <c r="T322" s="210" t="s">
        <v>3771</v>
      </c>
      <c r="U322" s="210" t="s">
        <v>3918</v>
      </c>
      <c r="V322" s="210" t="s">
        <v>3778</v>
      </c>
      <c r="W322" s="210" t="s">
        <v>1091</v>
      </c>
      <c r="X322" s="210" t="str">
        <f>IFERROR(VLOOKUP(AF322,MeasureCost!$C$5:$C$420,1,FALSE),"")</f>
        <v>LFLmpBlst-T8-48in-32w-3g+El-PS-RLO(24w)</v>
      </c>
      <c r="Y322" s="210" t="str">
        <f>IFERROR(VLOOKUP(AE322,MeasureCost!$C$5:$C$420,1,FALSE),"")</f>
        <v>LFLmpBlst-T8-48in-32w-2g+El-IS-NLO(31w)</v>
      </c>
      <c r="Z322" s="210" t="s">
        <v>3847</v>
      </c>
      <c r="AA322" s="210"/>
      <c r="AB322" s="210"/>
      <c r="AC322" s="210"/>
      <c r="AD322" s="210" t="s">
        <v>3282</v>
      </c>
      <c r="AE322" s="210" t="s">
        <v>3282</v>
      </c>
      <c r="AF322" s="210" t="s">
        <v>3602</v>
      </c>
      <c r="AG322" s="210" t="s">
        <v>3919</v>
      </c>
      <c r="AH322" s="210" t="s">
        <v>3848</v>
      </c>
      <c r="AI322" s="210" t="b">
        <v>0</v>
      </c>
      <c r="AJ322" s="210" t="b">
        <v>0</v>
      </c>
      <c r="AK322" s="210" t="s">
        <v>3849</v>
      </c>
      <c r="AL322" s="210" t="s">
        <v>3779</v>
      </c>
      <c r="AM322" s="210" t="s">
        <v>3847</v>
      </c>
      <c r="AN322" s="210"/>
      <c r="AO322" s="210" t="s">
        <v>3845</v>
      </c>
      <c r="AP322" s="204">
        <v>41275</v>
      </c>
      <c r="AQ322" s="210"/>
      <c r="AR322" s="210" t="s">
        <v>3776</v>
      </c>
      <c r="AS322" s="210"/>
      <c r="AT322" s="210"/>
      <c r="AU322" s="210"/>
      <c r="AV322" s="210"/>
      <c r="AW322" s="210" t="s">
        <v>3786</v>
      </c>
      <c r="AX322" s="210"/>
      <c r="AY322" s="210">
        <f>IFERROR(VLOOKUP(X322,MeasureCost!$C$5:$V$420,20,FALSE),"")</f>
        <v>38.549999999999997</v>
      </c>
      <c r="AZ322" s="210">
        <f>IFERROR(VLOOKUP(Y322,MeasureCost!$C$5:$V$420,20,FALSE),"")</f>
        <v>20.6</v>
      </c>
      <c r="BA322" s="210"/>
      <c r="BB322" s="212">
        <f t="shared" si="12"/>
        <v>17.949999999999996</v>
      </c>
      <c r="BC322" s="210"/>
      <c r="BD322" s="204" t="str">
        <f t="shared" si="13"/>
        <v>LFLmpBlst-T8-48in-32w-3g+El-PS-RLO(24w)</v>
      </c>
      <c r="BE322" s="210" t="str">
        <f t="shared" si="14"/>
        <v>LFLmpBlst-T8-48in-32w-2g+El-IS-NLO(31w)</v>
      </c>
      <c r="BF322" s="210">
        <f>IFERROR(VLOOKUP(BD322,LF_LmpBlst!$A$8:$V$736,6,FALSE),"")</f>
        <v>1</v>
      </c>
      <c r="BG322" s="210">
        <f>IFERROR(VLOOKUP(BD322,LF_LmpBlst!$A$8:$V$736,7,FALSE),"")</f>
        <v>1</v>
      </c>
      <c r="BI322" s="210">
        <f>IFERROR(VLOOKUP(BE322,LF_LmpBlst!$A$8:$V$736,6,FALSE),"")</f>
        <v>1</v>
      </c>
      <c r="BJ322" s="210">
        <f>IFERROR(VLOOKUP(BE322,LF_LmpBlst!$A$8:$V$736,7,FALSE),"")</f>
        <v>1</v>
      </c>
    </row>
    <row r="323" spans="1:62">
      <c r="A323" s="229">
        <v>5349</v>
      </c>
      <c r="B323" s="210" t="s">
        <v>4217</v>
      </c>
      <c r="C323" s="210" t="s">
        <v>3916</v>
      </c>
      <c r="D323" s="210" t="s">
        <v>3845</v>
      </c>
      <c r="E323" s="210" t="s">
        <v>3846</v>
      </c>
      <c r="F323" s="204">
        <v>41789</v>
      </c>
      <c r="G323" s="210" t="s">
        <v>3917</v>
      </c>
      <c r="H323" s="210" t="s">
        <v>3776</v>
      </c>
      <c r="I323" s="210" t="s">
        <v>3830</v>
      </c>
      <c r="J323" s="210" t="s">
        <v>3831</v>
      </c>
      <c r="K323" s="210"/>
      <c r="L323" s="210"/>
      <c r="M323" s="210" t="s">
        <v>129</v>
      </c>
      <c r="N323" s="210"/>
      <c r="O323" s="210" t="b">
        <v>1</v>
      </c>
      <c r="P323" s="210"/>
      <c r="Q323" s="210" t="b">
        <v>1</v>
      </c>
      <c r="R323" s="210" t="s">
        <v>3770</v>
      </c>
      <c r="S323" s="210" t="s">
        <v>109</v>
      </c>
      <c r="T323" s="210" t="s">
        <v>3771</v>
      </c>
      <c r="U323" s="210" t="s">
        <v>3918</v>
      </c>
      <c r="V323" s="210" t="s">
        <v>3778</v>
      </c>
      <c r="W323" s="210" t="s">
        <v>1091</v>
      </c>
      <c r="X323" s="210" t="str">
        <f>IFERROR(VLOOKUP(AF323,MeasureCost!$C$5:$C$420,1,FALSE),"")</f>
        <v>LFLmpBlst-T8-48in-32w-3g+El-PS-RLO(45w)</v>
      </c>
      <c r="Y323" s="210" t="str">
        <f>IFERROR(VLOOKUP(AE323,MeasureCost!$C$5:$C$420,1,FALSE),"")</f>
        <v>LFLmpBlst-T8-48in-32w-2g+El-IS-NLO(59w)</v>
      </c>
      <c r="Z323" s="210" t="s">
        <v>3847</v>
      </c>
      <c r="AA323" s="210"/>
      <c r="AB323" s="210"/>
      <c r="AC323" s="210"/>
      <c r="AD323" s="210" t="s">
        <v>3290</v>
      </c>
      <c r="AE323" s="210" t="s">
        <v>3290</v>
      </c>
      <c r="AF323" s="210" t="s">
        <v>3606</v>
      </c>
      <c r="AG323" s="210" t="s">
        <v>3919</v>
      </c>
      <c r="AH323" s="210" t="s">
        <v>3906</v>
      </c>
      <c r="AI323" s="210" t="b">
        <v>0</v>
      </c>
      <c r="AJ323" s="210" t="b">
        <v>0</v>
      </c>
      <c r="AK323" s="210" t="s">
        <v>3849</v>
      </c>
      <c r="AL323" s="210" t="s">
        <v>3779</v>
      </c>
      <c r="AM323" s="210" t="s">
        <v>3847</v>
      </c>
      <c r="AN323" s="210"/>
      <c r="AO323" s="210" t="s">
        <v>3845</v>
      </c>
      <c r="AP323" s="204">
        <v>41275</v>
      </c>
      <c r="AQ323" s="210"/>
      <c r="AR323" s="210" t="s">
        <v>3776</v>
      </c>
      <c r="AS323" s="210"/>
      <c r="AT323" s="210"/>
      <c r="AU323" s="210"/>
      <c r="AV323" s="210"/>
      <c r="AW323" s="210" t="s">
        <v>3786</v>
      </c>
      <c r="AX323" s="210"/>
      <c r="AY323" s="210">
        <f>IFERROR(VLOOKUP(X323,MeasureCost!$C$5:$V$420,20,FALSE),"")</f>
        <v>48.13</v>
      </c>
      <c r="AZ323" s="210">
        <f>IFERROR(VLOOKUP(Y323,MeasureCost!$C$5:$V$420,20,FALSE),"")</f>
        <v>29.42</v>
      </c>
      <c r="BA323" s="210"/>
      <c r="BB323" s="212">
        <f t="shared" si="12"/>
        <v>18.71</v>
      </c>
      <c r="BC323" s="210"/>
      <c r="BD323" s="204" t="str">
        <f t="shared" si="13"/>
        <v>LFLmpBlst-T8-48in-32w-3g+El-PS-RLO(45w)</v>
      </c>
      <c r="BE323" s="210" t="str">
        <f t="shared" si="14"/>
        <v>LFLmpBlst-T8-48in-32w-2g+El-IS-NLO(59w)</v>
      </c>
      <c r="BF323" s="210">
        <f>IFERROR(VLOOKUP(BD323,LF_LmpBlst!$A$8:$V$736,6,FALSE),"")</f>
        <v>2</v>
      </c>
      <c r="BG323" s="210">
        <f>IFERROR(VLOOKUP(BD323,LF_LmpBlst!$A$8:$V$736,7,FALSE),"")</f>
        <v>1</v>
      </c>
      <c r="BI323" s="210">
        <f>IFERROR(VLOOKUP(BE323,LF_LmpBlst!$A$8:$V$736,6,FALSE),"")</f>
        <v>2</v>
      </c>
      <c r="BJ323" s="210">
        <f>IFERROR(VLOOKUP(BE323,LF_LmpBlst!$A$8:$V$736,7,FALSE),"")</f>
        <v>1</v>
      </c>
    </row>
    <row r="324" spans="1:62">
      <c r="A324" s="229">
        <v>5344</v>
      </c>
      <c r="B324" s="210" t="s">
        <v>4218</v>
      </c>
      <c r="C324" s="210" t="s">
        <v>3916</v>
      </c>
      <c r="D324" s="210" t="s">
        <v>3845</v>
      </c>
      <c r="E324" s="210" t="s">
        <v>3846</v>
      </c>
      <c r="F324" s="204">
        <v>41949</v>
      </c>
      <c r="G324" s="210" t="s">
        <v>3917</v>
      </c>
      <c r="H324" s="210" t="s">
        <v>3776</v>
      </c>
      <c r="I324" s="210" t="s">
        <v>3830</v>
      </c>
      <c r="J324" s="210" t="s">
        <v>3831</v>
      </c>
      <c r="K324" s="210"/>
      <c r="L324" s="210"/>
      <c r="M324" s="210" t="s">
        <v>129</v>
      </c>
      <c r="N324" s="210"/>
      <c r="O324" s="210" t="b">
        <v>1</v>
      </c>
      <c r="P324" s="210"/>
      <c r="Q324" s="210" t="b">
        <v>1</v>
      </c>
      <c r="R324" s="210" t="s">
        <v>3770</v>
      </c>
      <c r="S324" s="210" t="s">
        <v>109</v>
      </c>
      <c r="T324" s="210" t="s">
        <v>3771</v>
      </c>
      <c r="U324" s="210" t="s">
        <v>3918</v>
      </c>
      <c r="V324" s="210" t="s">
        <v>3778</v>
      </c>
      <c r="W324" s="210" t="s">
        <v>1091</v>
      </c>
      <c r="X324" s="210" t="str">
        <f>IFERROR(VLOOKUP(AF324,MeasureCost!$C$5:$C$420,1,FALSE),"")</f>
        <v>LFLmpBlst-T8-48in-28w+El-IS-NLO(98w)</v>
      </c>
      <c r="Y324" s="210" t="str">
        <f>IFERROR(VLOOKUP(AE324,MeasureCost!$C$5:$C$420,1,FALSE),"")</f>
        <v>LFLmpBlst-T8-48in-32w-1g+El-IS-NLO(112w)</v>
      </c>
      <c r="Z324" s="210" t="s">
        <v>3847</v>
      </c>
      <c r="AA324" s="210"/>
      <c r="AB324" s="210"/>
      <c r="AC324" s="210"/>
      <c r="AD324" s="210" t="s">
        <v>3046</v>
      </c>
      <c r="AE324" s="210" t="s">
        <v>3046</v>
      </c>
      <c r="AF324" s="210" t="s">
        <v>2885</v>
      </c>
      <c r="AG324" s="210" t="s">
        <v>3919</v>
      </c>
      <c r="AH324" s="210"/>
      <c r="AI324" s="210" t="b">
        <v>0</v>
      </c>
      <c r="AJ324" s="210" t="b">
        <v>0</v>
      </c>
      <c r="AK324" s="210" t="s">
        <v>3853</v>
      </c>
      <c r="AL324" s="210" t="s">
        <v>3779</v>
      </c>
      <c r="AM324" s="210" t="s">
        <v>3847</v>
      </c>
      <c r="AN324" s="210"/>
      <c r="AO324" s="210" t="s">
        <v>3845</v>
      </c>
      <c r="AP324" s="204">
        <v>41275</v>
      </c>
      <c r="AQ324" s="210"/>
      <c r="AR324" s="210" t="s">
        <v>3776</v>
      </c>
      <c r="AS324" s="210"/>
      <c r="AT324" s="210"/>
      <c r="AU324" s="210"/>
      <c r="AV324" s="210"/>
      <c r="AW324" s="210" t="s">
        <v>3786</v>
      </c>
      <c r="AX324" s="210"/>
      <c r="AY324" s="210">
        <f>IFERROR(VLOOKUP(X324,MeasureCost!$C$5:$V$420,20,FALSE),"")</f>
        <v>55.29</v>
      </c>
      <c r="AZ324" s="210">
        <f>IFERROR(VLOOKUP(Y324,MeasureCost!$C$5:$V$420,20,FALSE),"")</f>
        <v>42.99</v>
      </c>
      <c r="BA324" s="210"/>
      <c r="BB324" s="212">
        <f t="shared" si="12"/>
        <v>12.299999999999997</v>
      </c>
      <c r="BC324" s="210"/>
      <c r="BD324" s="204" t="str">
        <f t="shared" si="13"/>
        <v>LFLmpBlst-T8-48in-28w+El-IS-NLO(98w)</v>
      </c>
      <c r="BE324" s="210" t="str">
        <f t="shared" si="14"/>
        <v>LFLmpBlst-T8-48in-32w-1g+El-IS-NLO(112w)</v>
      </c>
      <c r="BF324" s="210">
        <f>IFERROR(VLOOKUP(BD324,LF_LmpBlst!$A$8:$V$736,6,FALSE),"")</f>
        <v>4</v>
      </c>
      <c r="BG324" s="210">
        <f>IFERROR(VLOOKUP(BD324,LF_LmpBlst!$A$8:$V$736,7,FALSE),"")</f>
        <v>1</v>
      </c>
      <c r="BI324" s="210">
        <f>IFERROR(VLOOKUP(BE324,LF_LmpBlst!$A$8:$V$736,6,FALSE),"")</f>
        <v>4</v>
      </c>
      <c r="BJ324" s="210">
        <f>IFERROR(VLOOKUP(BE324,LF_LmpBlst!$A$8:$V$736,7,FALSE),"")</f>
        <v>1</v>
      </c>
    </row>
    <row r="325" spans="1:62">
      <c r="A325" s="229">
        <v>5353</v>
      </c>
      <c r="B325" s="210" t="s">
        <v>4219</v>
      </c>
      <c r="C325" s="210" t="s">
        <v>3916</v>
      </c>
      <c r="D325" s="210" t="s">
        <v>3845</v>
      </c>
      <c r="E325" s="210" t="s">
        <v>3846</v>
      </c>
      <c r="F325" s="204">
        <v>41789</v>
      </c>
      <c r="G325" s="210" t="s">
        <v>3917</v>
      </c>
      <c r="H325" s="210" t="s">
        <v>3776</v>
      </c>
      <c r="I325" s="210" t="s">
        <v>3830</v>
      </c>
      <c r="J325" s="210" t="s">
        <v>3831</v>
      </c>
      <c r="K325" s="210"/>
      <c r="L325" s="210"/>
      <c r="M325" s="210" t="s">
        <v>129</v>
      </c>
      <c r="N325" s="210"/>
      <c r="O325" s="210" t="b">
        <v>1</v>
      </c>
      <c r="P325" s="210"/>
      <c r="Q325" s="210" t="b">
        <v>1</v>
      </c>
      <c r="R325" s="210" t="s">
        <v>3770</v>
      </c>
      <c r="S325" s="210" t="s">
        <v>109</v>
      </c>
      <c r="T325" s="210" t="s">
        <v>3771</v>
      </c>
      <c r="U325" s="210" t="s">
        <v>3918</v>
      </c>
      <c r="V325" s="210" t="s">
        <v>3778</v>
      </c>
      <c r="W325" s="210" t="s">
        <v>1091</v>
      </c>
      <c r="X325" s="210" t="str">
        <f>IFERROR(VLOOKUP(AF325,MeasureCost!$C$5:$C$420,1,FALSE),"")</f>
        <v>LFLmpBlst-T8-96in-59w+El-IS-RLO(57w)</v>
      </c>
      <c r="Y325" s="210" t="str">
        <f>IFERROR(VLOOKUP(AE325,MeasureCost!$C$5:$C$420,1,FALSE),"")</f>
        <v>LFLmpBlst-T8-96in-59w+El-IS-NLO(58w)</v>
      </c>
      <c r="Z325" s="210" t="s">
        <v>3847</v>
      </c>
      <c r="AA325" s="210"/>
      <c r="AB325" s="210"/>
      <c r="AC325" s="210"/>
      <c r="AD325" s="210" t="s">
        <v>3691</v>
      </c>
      <c r="AE325" s="210" t="s">
        <v>3691</v>
      </c>
      <c r="AF325" s="210" t="s">
        <v>3699</v>
      </c>
      <c r="AG325" s="210" t="s">
        <v>3919</v>
      </c>
      <c r="AH325" s="210" t="s">
        <v>3848</v>
      </c>
      <c r="AI325" s="210" t="b">
        <v>0</v>
      </c>
      <c r="AJ325" s="210" t="b">
        <v>0</v>
      </c>
      <c r="AK325" s="210" t="s">
        <v>3849</v>
      </c>
      <c r="AL325" s="210" t="s">
        <v>3779</v>
      </c>
      <c r="AM325" s="210" t="s">
        <v>3847</v>
      </c>
      <c r="AN325" s="210"/>
      <c r="AO325" s="210" t="s">
        <v>3845</v>
      </c>
      <c r="AP325" s="204">
        <v>41275</v>
      </c>
      <c r="AQ325" s="210"/>
      <c r="AR325" s="210" t="s">
        <v>3776</v>
      </c>
      <c r="AS325" s="210"/>
      <c r="AT325" s="210"/>
      <c r="AU325" s="210"/>
      <c r="AV325" s="210"/>
      <c r="AW325" s="210" t="s">
        <v>3786</v>
      </c>
      <c r="AX325" s="210"/>
      <c r="AY325" s="210">
        <f>IFERROR(VLOOKUP(X325,MeasureCost!$C$5:$V$420,20,FALSE),"")</f>
        <v>30.97</v>
      </c>
      <c r="AZ325" s="210">
        <f>IFERROR(VLOOKUP(Y325,MeasureCost!$C$5:$V$420,20,FALSE),"")</f>
        <v>30.97</v>
      </c>
      <c r="BA325" s="210"/>
      <c r="BB325" s="212">
        <f t="shared" si="12"/>
        <v>0</v>
      </c>
      <c r="BC325" s="210"/>
      <c r="BD325" s="204" t="str">
        <f t="shared" si="13"/>
        <v>LFLmpBlst-T8-96in-59w+El-IS-RLO(57w)</v>
      </c>
      <c r="BE325" s="210" t="str">
        <f t="shared" si="14"/>
        <v>LFLmpBlst-T8-96in-59w+El-IS-NLO(58w)</v>
      </c>
      <c r="BF325" s="210">
        <f>IFERROR(VLOOKUP(BD325,LF_LmpBlst!$A$8:$V$736,6,FALSE),"")</f>
        <v>1</v>
      </c>
      <c r="BG325" s="210">
        <f>IFERROR(VLOOKUP(BD325,LF_LmpBlst!$A$8:$V$736,7,FALSE),"")</f>
        <v>1</v>
      </c>
      <c r="BI325" s="210">
        <f>IFERROR(VLOOKUP(BE325,LF_LmpBlst!$A$8:$V$736,6,FALSE),"")</f>
        <v>1</v>
      </c>
      <c r="BJ325" s="210">
        <f>IFERROR(VLOOKUP(BE325,LF_LmpBlst!$A$8:$V$736,7,FALSE),"")</f>
        <v>1</v>
      </c>
    </row>
    <row r="326" spans="1:62">
      <c r="A326" s="229">
        <v>5352</v>
      </c>
      <c r="B326" s="210" t="s">
        <v>4220</v>
      </c>
      <c r="C326" s="210" t="s">
        <v>3916</v>
      </c>
      <c r="D326" s="210" t="s">
        <v>3845</v>
      </c>
      <c r="E326" s="210" t="s">
        <v>3846</v>
      </c>
      <c r="F326" s="204">
        <v>41789</v>
      </c>
      <c r="G326" s="210" t="s">
        <v>3917</v>
      </c>
      <c r="H326" s="210" t="s">
        <v>3776</v>
      </c>
      <c r="I326" s="210" t="s">
        <v>3830</v>
      </c>
      <c r="J326" s="210" t="s">
        <v>3831</v>
      </c>
      <c r="K326" s="210"/>
      <c r="L326" s="210"/>
      <c r="M326" s="210" t="s">
        <v>129</v>
      </c>
      <c r="N326" s="210"/>
      <c r="O326" s="210" t="b">
        <v>1</v>
      </c>
      <c r="P326" s="210"/>
      <c r="Q326" s="210" t="b">
        <v>1</v>
      </c>
      <c r="R326" s="210" t="s">
        <v>3770</v>
      </c>
      <c r="S326" s="210" t="s">
        <v>109</v>
      </c>
      <c r="T326" s="210" t="s">
        <v>3771</v>
      </c>
      <c r="U326" s="210" t="s">
        <v>3918</v>
      </c>
      <c r="V326" s="210" t="s">
        <v>3778</v>
      </c>
      <c r="W326" s="210" t="s">
        <v>1091</v>
      </c>
      <c r="X326" s="210" t="str">
        <f>IFERROR(VLOOKUP(AF326,MeasureCost!$C$5:$C$420,1,FALSE),"")</f>
        <v>LFLmpBlst-T8-96in-59w+El-IS-RLO(167w)</v>
      </c>
      <c r="Y326" s="210" t="str">
        <f>IFERROR(VLOOKUP(AE326,MeasureCost!$C$5:$C$420,1,FALSE),"")</f>
        <v>LFLmpBlst-T8-96in-59w+El-IS-NLO(219w)</v>
      </c>
      <c r="Z326" s="210" t="s">
        <v>3847</v>
      </c>
      <c r="AA326" s="210"/>
      <c r="AB326" s="210"/>
      <c r="AC326" s="210"/>
      <c r="AD326" s="210" t="s">
        <v>3682</v>
      </c>
      <c r="AE326" s="210" t="s">
        <v>3682</v>
      </c>
      <c r="AF326" s="210" t="s">
        <v>3694</v>
      </c>
      <c r="AG326" s="210" t="s">
        <v>3919</v>
      </c>
      <c r="AH326" s="210" t="s">
        <v>3848</v>
      </c>
      <c r="AI326" s="210" t="b">
        <v>0</v>
      </c>
      <c r="AJ326" s="210" t="b">
        <v>0</v>
      </c>
      <c r="AK326" s="210" t="s">
        <v>3849</v>
      </c>
      <c r="AL326" s="210" t="s">
        <v>3779</v>
      </c>
      <c r="AM326" s="210" t="s">
        <v>3847</v>
      </c>
      <c r="AN326" s="210"/>
      <c r="AO326" s="210" t="s">
        <v>3845</v>
      </c>
      <c r="AP326" s="204">
        <v>41275</v>
      </c>
      <c r="AQ326" s="210"/>
      <c r="AR326" s="210" t="s">
        <v>3776</v>
      </c>
      <c r="AS326" s="210"/>
      <c r="AT326" s="210"/>
      <c r="AU326" s="210"/>
      <c r="AV326" s="210"/>
      <c r="AW326" s="210" t="s">
        <v>3786</v>
      </c>
      <c r="AX326" s="210"/>
      <c r="AY326" s="210">
        <f>IFERROR(VLOOKUP(X326,MeasureCost!$C$5:$V$420,20,FALSE),"")</f>
        <v>100.32</v>
      </c>
      <c r="AZ326" s="210">
        <f>IFERROR(VLOOKUP(Y326,MeasureCost!$C$5:$V$420,20,FALSE),"")</f>
        <v>100.32</v>
      </c>
      <c r="BA326" s="210"/>
      <c r="BB326" s="212">
        <f t="shared" si="12"/>
        <v>0</v>
      </c>
      <c r="BC326" s="210"/>
      <c r="BD326" s="204" t="str">
        <f t="shared" si="13"/>
        <v>LFLmpBlst-T8-96in-59w+El-IS-RLO(167w)</v>
      </c>
      <c r="BE326" s="210" t="str">
        <f t="shared" si="14"/>
        <v>LFLmpBlst-T8-96in-59w+El-IS-NLO(219w)</v>
      </c>
      <c r="BF326" s="210">
        <f>IFERROR(VLOOKUP(BD326,LF_LmpBlst!$A$8:$V$736,6,FALSE),"")</f>
        <v>4</v>
      </c>
      <c r="BG326" s="210">
        <f>IFERROR(VLOOKUP(BD326,LF_LmpBlst!$A$8:$V$736,7,FALSE),"")</f>
        <v>2</v>
      </c>
      <c r="BI326" s="210">
        <f>IFERROR(VLOOKUP(BE326,LF_LmpBlst!$A$8:$V$736,6,FALSE),"")</f>
        <v>4</v>
      </c>
      <c r="BJ326" s="210">
        <f>IFERROR(VLOOKUP(BE326,LF_LmpBlst!$A$8:$V$736,7,FALSE),"")</f>
        <v>2</v>
      </c>
    </row>
    <row r="327" spans="1:62">
      <c r="A327" s="229">
        <v>5354</v>
      </c>
      <c r="B327" s="210" t="s">
        <v>4221</v>
      </c>
      <c r="C327" s="210" t="s">
        <v>3916</v>
      </c>
      <c r="D327" s="210" t="s">
        <v>3845</v>
      </c>
      <c r="E327" s="210" t="s">
        <v>3846</v>
      </c>
      <c r="F327" s="204">
        <v>41789</v>
      </c>
      <c r="G327" s="210" t="s">
        <v>3917</v>
      </c>
      <c r="H327" s="210" t="s">
        <v>3776</v>
      </c>
      <c r="I327" s="210" t="s">
        <v>3830</v>
      </c>
      <c r="J327" s="210" t="s">
        <v>3831</v>
      </c>
      <c r="K327" s="210"/>
      <c r="L327" s="210"/>
      <c r="M327" s="210" t="s">
        <v>129</v>
      </c>
      <c r="N327" s="210"/>
      <c r="O327" s="210" t="b">
        <v>1</v>
      </c>
      <c r="P327" s="210"/>
      <c r="Q327" s="210" t="b">
        <v>1</v>
      </c>
      <c r="R327" s="210" t="s">
        <v>3770</v>
      </c>
      <c r="S327" s="210" t="s">
        <v>109</v>
      </c>
      <c r="T327" s="210" t="s">
        <v>3771</v>
      </c>
      <c r="U327" s="210" t="s">
        <v>3918</v>
      </c>
      <c r="V327" s="210" t="s">
        <v>3778</v>
      </c>
      <c r="W327" s="210" t="s">
        <v>1091</v>
      </c>
      <c r="X327" s="210" t="str">
        <f>IFERROR(VLOOKUP(AF327,MeasureCost!$C$5:$C$420,1,FALSE),"")</f>
        <v>LFLmpBlst-T8-96in-59w+El-IS-RLO(98w)</v>
      </c>
      <c r="Y327" s="210" t="str">
        <f>IFERROR(VLOOKUP(AE327,MeasureCost!$C$5:$C$420,1,FALSE),"")</f>
        <v>LFLmpBlst-T8-96in-59w+El-IS-NLO(109w)</v>
      </c>
      <c r="Z327" s="210" t="s">
        <v>3847</v>
      </c>
      <c r="AA327" s="210"/>
      <c r="AB327" s="210"/>
      <c r="AC327" s="210"/>
      <c r="AD327" s="210" t="s">
        <v>3676</v>
      </c>
      <c r="AE327" s="210" t="s">
        <v>3676</v>
      </c>
      <c r="AF327" s="210" t="s">
        <v>3704</v>
      </c>
      <c r="AG327" s="210" t="s">
        <v>3919</v>
      </c>
      <c r="AH327" s="210" t="s">
        <v>3848</v>
      </c>
      <c r="AI327" s="210" t="b">
        <v>0</v>
      </c>
      <c r="AJ327" s="210" t="b">
        <v>0</v>
      </c>
      <c r="AK327" s="210" t="s">
        <v>3849</v>
      </c>
      <c r="AL327" s="210" t="s">
        <v>3779</v>
      </c>
      <c r="AM327" s="210" t="s">
        <v>3847</v>
      </c>
      <c r="AN327" s="210"/>
      <c r="AO327" s="210" t="s">
        <v>3845</v>
      </c>
      <c r="AP327" s="204">
        <v>41275</v>
      </c>
      <c r="AQ327" s="210"/>
      <c r="AR327" s="210" t="s">
        <v>3776</v>
      </c>
      <c r="AS327" s="210"/>
      <c r="AT327" s="210"/>
      <c r="AU327" s="210"/>
      <c r="AV327" s="210"/>
      <c r="AW327" s="210" t="s">
        <v>3786</v>
      </c>
      <c r="AX327" s="210"/>
      <c r="AY327" s="210">
        <f>IFERROR(VLOOKUP(X327,MeasureCost!$C$5:$V$420,20,FALSE),"")</f>
        <v>50.16</v>
      </c>
      <c r="AZ327" s="210">
        <f>IFERROR(VLOOKUP(Y327,MeasureCost!$C$5:$V$420,20,FALSE),"")</f>
        <v>50.16</v>
      </c>
      <c r="BA327" s="210"/>
      <c r="BB327" s="212">
        <f t="shared" si="12"/>
        <v>0</v>
      </c>
      <c r="BC327" s="210"/>
      <c r="BD327" s="204" t="str">
        <f t="shared" si="13"/>
        <v>LFLmpBlst-T8-96in-59w+El-IS-RLO(98w)</v>
      </c>
      <c r="BE327" s="210" t="str">
        <f t="shared" si="14"/>
        <v>LFLmpBlst-T8-96in-59w+El-IS-NLO(109w)</v>
      </c>
      <c r="BF327" s="210">
        <f>IFERROR(VLOOKUP(BD327,LF_LmpBlst!$A$8:$V$736,6,FALSE),"")</f>
        <v>2</v>
      </c>
      <c r="BG327" s="210">
        <f>IFERROR(VLOOKUP(BD327,LF_LmpBlst!$A$8:$V$736,7,FALSE),"")</f>
        <v>1</v>
      </c>
      <c r="BI327" s="210">
        <f>IFERROR(VLOOKUP(BE327,LF_LmpBlst!$A$8:$V$736,6,FALSE),"")</f>
        <v>2</v>
      </c>
      <c r="BJ327" s="210">
        <f>IFERROR(VLOOKUP(BE327,LF_LmpBlst!$A$8:$V$736,7,FALSE),"")</f>
        <v>1</v>
      </c>
    </row>
    <row r="328" spans="1:62">
      <c r="A328" s="229">
        <v>5317</v>
      </c>
      <c r="B328" s="210" t="s">
        <v>4222</v>
      </c>
      <c r="C328" s="210" t="s">
        <v>3916</v>
      </c>
      <c r="D328" s="210" t="s">
        <v>3845</v>
      </c>
      <c r="E328" s="210" t="s">
        <v>3846</v>
      </c>
      <c r="F328" s="204">
        <v>41789</v>
      </c>
      <c r="G328" s="210" t="s">
        <v>3917</v>
      </c>
      <c r="H328" s="210" t="s">
        <v>3776</v>
      </c>
      <c r="I328" s="210" t="s">
        <v>3830</v>
      </c>
      <c r="J328" s="210" t="s">
        <v>3831</v>
      </c>
      <c r="K328" s="210"/>
      <c r="L328" s="210"/>
      <c r="M328" s="210" t="s">
        <v>129</v>
      </c>
      <c r="N328" s="210"/>
      <c r="O328" s="210" t="b">
        <v>1</v>
      </c>
      <c r="P328" s="210"/>
      <c r="Q328" s="210" t="b">
        <v>1</v>
      </c>
      <c r="R328" s="210" t="s">
        <v>3770</v>
      </c>
      <c r="S328" s="210" t="s">
        <v>109</v>
      </c>
      <c r="T328" s="210" t="s">
        <v>3771</v>
      </c>
      <c r="U328" s="210" t="s">
        <v>3918</v>
      </c>
      <c r="V328" s="210" t="s">
        <v>3778</v>
      </c>
      <c r="W328" s="210" t="s">
        <v>1091</v>
      </c>
      <c r="X328" s="210" t="str">
        <f>IFERROR(VLOOKUP(AF328,MeasureCost!$C$5:$C$420,1,FALSE),"")</f>
        <v/>
      </c>
      <c r="Y328" s="210" t="str">
        <f>IFERROR(VLOOKUP(AE328,MeasureCost!$C$5:$C$420,1,FALSE),"")</f>
        <v/>
      </c>
      <c r="Z328" s="210" t="s">
        <v>3847</v>
      </c>
      <c r="AA328" s="210"/>
      <c r="AB328" s="210"/>
      <c r="AC328" s="210"/>
      <c r="AD328" s="210" t="s">
        <v>2556</v>
      </c>
      <c r="AE328" s="210" t="s">
        <v>2556</v>
      </c>
      <c r="AF328" s="210" t="s">
        <v>2576</v>
      </c>
      <c r="AG328" s="210" t="s">
        <v>3919</v>
      </c>
      <c r="AH328" s="210" t="s">
        <v>3922</v>
      </c>
      <c r="AI328" s="210" t="b">
        <v>0</v>
      </c>
      <c r="AJ328" s="210" t="b">
        <v>0</v>
      </c>
      <c r="AK328" s="210" t="s">
        <v>3849</v>
      </c>
      <c r="AL328" s="210" t="s">
        <v>3779</v>
      </c>
      <c r="AM328" s="210" t="s">
        <v>3847</v>
      </c>
      <c r="AN328" s="210"/>
      <c r="AO328" s="210" t="s">
        <v>3845</v>
      </c>
      <c r="AP328" s="204">
        <v>41275</v>
      </c>
      <c r="AQ328" s="210"/>
      <c r="AR328" s="210" t="s">
        <v>3776</v>
      </c>
      <c r="AS328" s="210"/>
      <c r="AT328" s="210"/>
      <c r="AU328" s="210"/>
      <c r="AV328" s="210"/>
      <c r="AW328" s="210" t="s">
        <v>3786</v>
      </c>
      <c r="AX328" s="210"/>
      <c r="AY328" s="210" t="str">
        <f>IFERROR(VLOOKUP(X328,MeasureCost!$C$5:$V$420,20,FALSE),"")</f>
        <v/>
      </c>
      <c r="AZ328" s="210" t="str">
        <f>IFERROR(VLOOKUP(Y328,MeasureCost!$C$5:$V$420,20,FALSE),"")</f>
        <v/>
      </c>
      <c r="BA328" s="210"/>
      <c r="BB328" s="212" t="str">
        <f t="shared" si="12"/>
        <v/>
      </c>
      <c r="BC328" s="210"/>
      <c r="BD328" s="204" t="str">
        <f t="shared" si="13"/>
        <v/>
      </c>
      <c r="BE328" s="210" t="str">
        <f t="shared" si="14"/>
        <v/>
      </c>
      <c r="BF328" s="210" t="str">
        <f>IFERROR(VLOOKUP(BD328,LF_LmpBlst!$A$8:$V$736,6,FALSE),"")</f>
        <v/>
      </c>
      <c r="BG328" s="210" t="str">
        <f>IFERROR(VLOOKUP(BD328,LF_LmpBlst!$A$8:$V$736,7,FALSE),"")</f>
        <v/>
      </c>
      <c r="BI328" s="210" t="str">
        <f>IFERROR(VLOOKUP(BE328,LF_LmpBlst!$A$8:$V$736,6,FALSE),"")</f>
        <v/>
      </c>
      <c r="BJ328" s="210" t="str">
        <f>IFERROR(VLOOKUP(BE328,LF_LmpBlst!$A$8:$V$736,7,FALSE),"")</f>
        <v/>
      </c>
    </row>
    <row r="329" spans="1:62">
      <c r="A329" s="229">
        <v>5323</v>
      </c>
      <c r="B329" s="210" t="s">
        <v>4223</v>
      </c>
      <c r="C329" s="210" t="s">
        <v>3916</v>
      </c>
      <c r="D329" s="210" t="s">
        <v>3845</v>
      </c>
      <c r="E329" s="210" t="s">
        <v>3846</v>
      </c>
      <c r="F329" s="204">
        <v>41789</v>
      </c>
      <c r="G329" s="210" t="s">
        <v>3917</v>
      </c>
      <c r="H329" s="210" t="s">
        <v>3776</v>
      </c>
      <c r="I329" s="210" t="s">
        <v>3830</v>
      </c>
      <c r="J329" s="210" t="s">
        <v>3831</v>
      </c>
      <c r="K329" s="210"/>
      <c r="L329" s="210"/>
      <c r="M329" s="210" t="s">
        <v>129</v>
      </c>
      <c r="N329" s="210"/>
      <c r="O329" s="210" t="b">
        <v>1</v>
      </c>
      <c r="P329" s="210"/>
      <c r="Q329" s="210" t="b">
        <v>1</v>
      </c>
      <c r="R329" s="210" t="s">
        <v>3770</v>
      </c>
      <c r="S329" s="210" t="s">
        <v>109</v>
      </c>
      <c r="T329" s="210" t="s">
        <v>3771</v>
      </c>
      <c r="U329" s="210" t="s">
        <v>3918</v>
      </c>
      <c r="V329" s="210" t="s">
        <v>3778</v>
      </c>
      <c r="W329" s="210" t="s">
        <v>1091</v>
      </c>
      <c r="X329" s="210" t="str">
        <f>IFERROR(VLOOKUP(AF329,MeasureCost!$C$5:$C$420,1,FALSE),"")</f>
        <v/>
      </c>
      <c r="Y329" s="210" t="str">
        <f>IFERROR(VLOOKUP(AE329,MeasureCost!$C$5:$C$420,1,FALSE),"")</f>
        <v/>
      </c>
      <c r="Z329" s="210" t="s">
        <v>3847</v>
      </c>
      <c r="AA329" s="210"/>
      <c r="AB329" s="210"/>
      <c r="AC329" s="210"/>
      <c r="AD329" s="210" t="s">
        <v>2671</v>
      </c>
      <c r="AE329" s="210" t="s">
        <v>2671</v>
      </c>
      <c r="AF329" s="210" t="s">
        <v>2702</v>
      </c>
      <c r="AG329" s="210" t="s">
        <v>3919</v>
      </c>
      <c r="AH329" s="210" t="s">
        <v>3920</v>
      </c>
      <c r="AI329" s="210" t="b">
        <v>0</v>
      </c>
      <c r="AJ329" s="210" t="b">
        <v>0</v>
      </c>
      <c r="AK329" s="210" t="s">
        <v>3849</v>
      </c>
      <c r="AL329" s="210" t="s">
        <v>3779</v>
      </c>
      <c r="AM329" s="210" t="s">
        <v>3847</v>
      </c>
      <c r="AN329" s="210"/>
      <c r="AO329" s="210" t="s">
        <v>3845</v>
      </c>
      <c r="AP329" s="204">
        <v>41275</v>
      </c>
      <c r="AQ329" s="210"/>
      <c r="AR329" s="210" t="s">
        <v>3776</v>
      </c>
      <c r="AS329" s="210"/>
      <c r="AT329" s="210"/>
      <c r="AU329" s="210"/>
      <c r="AV329" s="210"/>
      <c r="AW329" s="210" t="s">
        <v>3786</v>
      </c>
      <c r="AX329" s="210"/>
      <c r="AY329" s="210" t="str">
        <f>IFERROR(VLOOKUP(X329,MeasureCost!$C$5:$V$420,20,FALSE),"")</f>
        <v/>
      </c>
      <c r="AZ329" s="210" t="str">
        <f>IFERROR(VLOOKUP(Y329,MeasureCost!$C$5:$V$420,20,FALSE),"")</f>
        <v/>
      </c>
      <c r="BA329" s="210"/>
      <c r="BB329" s="212" t="str">
        <f t="shared" si="12"/>
        <v/>
      </c>
      <c r="BC329" s="210"/>
      <c r="BD329" s="204" t="str">
        <f t="shared" si="13"/>
        <v/>
      </c>
      <c r="BE329" s="210" t="str">
        <f t="shared" si="14"/>
        <v/>
      </c>
      <c r="BF329" s="210" t="str">
        <f>IFERROR(VLOOKUP(BD329,LF_LmpBlst!$A$8:$V$736,6,FALSE),"")</f>
        <v/>
      </c>
      <c r="BG329" s="210" t="str">
        <f>IFERROR(VLOOKUP(BD329,LF_LmpBlst!$A$8:$V$736,7,FALSE),"")</f>
        <v/>
      </c>
      <c r="BI329" s="210" t="str">
        <f>IFERROR(VLOOKUP(BE329,LF_LmpBlst!$A$8:$V$736,6,FALSE),"")</f>
        <v/>
      </c>
      <c r="BJ329" s="210" t="str">
        <f>IFERROR(VLOOKUP(BE329,LF_LmpBlst!$A$8:$V$736,7,FALSE),"")</f>
        <v/>
      </c>
    </row>
    <row r="330" spans="1:62">
      <c r="A330" s="229">
        <v>2182</v>
      </c>
      <c r="B330" s="210" t="s">
        <v>4224</v>
      </c>
      <c r="C330" s="210" t="s">
        <v>4225</v>
      </c>
      <c r="D330" s="210" t="s">
        <v>3827</v>
      </c>
      <c r="E330" s="210" t="s">
        <v>3828</v>
      </c>
      <c r="F330" s="204">
        <v>41782</v>
      </c>
      <c r="G330" s="210" t="s">
        <v>3829</v>
      </c>
      <c r="H330" s="210" t="s">
        <v>3776</v>
      </c>
      <c r="I330" s="210" t="s">
        <v>3830</v>
      </c>
      <c r="J330" s="210" t="s">
        <v>3831</v>
      </c>
      <c r="K330" s="210"/>
      <c r="L330" s="210"/>
      <c r="M330" s="210" t="s">
        <v>129</v>
      </c>
      <c r="N330" s="210"/>
      <c r="O330" s="210" t="b">
        <v>0</v>
      </c>
      <c r="P330" s="210"/>
      <c r="Q330" s="210" t="b">
        <v>1</v>
      </c>
      <c r="R330" s="210" t="s">
        <v>3832</v>
      </c>
      <c r="S330" s="210" t="s">
        <v>109</v>
      </c>
      <c r="T330" s="210" t="s">
        <v>3771</v>
      </c>
      <c r="U330" s="210" t="s">
        <v>4226</v>
      </c>
      <c r="V330" s="210" t="s">
        <v>3778</v>
      </c>
      <c r="W330" s="210" t="s">
        <v>1091</v>
      </c>
      <c r="X330" s="210" t="str">
        <f>IFERROR(VLOOKUP(AF330,MeasureCost!$C$5:$C$420,1,FALSE),"")</f>
        <v>LFLmpBlst-T5-46in-54w+El-PS-HLO-1(234w)</v>
      </c>
      <c r="Y330" s="210" t="str">
        <f>IFERROR(VLOOKUP(AE330,MeasureCost!$C$5:$C$420,1,FALSE),"")</f>
        <v/>
      </c>
      <c r="Z330" s="210" t="s">
        <v>3834</v>
      </c>
      <c r="AA330" s="210"/>
      <c r="AB330" s="210"/>
      <c r="AC330" s="210"/>
      <c r="AD330" s="210" t="s">
        <v>4227</v>
      </c>
      <c r="AE330" s="210" t="s">
        <v>4228</v>
      </c>
      <c r="AF330" s="210" t="s">
        <v>2473</v>
      </c>
      <c r="AG330" s="210" t="s">
        <v>3919</v>
      </c>
      <c r="AH330" s="210" t="s">
        <v>4229</v>
      </c>
      <c r="AI330" s="210" t="b">
        <v>0</v>
      </c>
      <c r="AJ330" s="210" t="b">
        <v>0</v>
      </c>
      <c r="AK330" s="210" t="s">
        <v>3835</v>
      </c>
      <c r="AL330" s="210" t="s">
        <v>3841</v>
      </c>
      <c r="AM330" s="210" t="s">
        <v>3834</v>
      </c>
      <c r="AN330" s="210"/>
      <c r="AO330" s="210" t="s">
        <v>4230</v>
      </c>
      <c r="AP330" s="204">
        <v>41275</v>
      </c>
      <c r="AQ330" s="210"/>
      <c r="AR330" s="210" t="s">
        <v>4231</v>
      </c>
      <c r="AS330" s="210"/>
      <c r="AT330" s="210"/>
      <c r="AU330" s="210"/>
      <c r="AV330" s="210"/>
      <c r="AW330" s="210" t="s">
        <v>3786</v>
      </c>
      <c r="AX330" s="210"/>
      <c r="AY330" s="210">
        <f>IFERROR(VLOOKUP(X330,MeasureCost!$C$5:$V$420,20,FALSE),"")</f>
        <v>104.51</v>
      </c>
      <c r="AZ330" s="210" t="str">
        <f>IFERROR(VLOOKUP(Y330,MeasureCost!$C$5:$V$420,20,FALSE),"")</f>
        <v/>
      </c>
      <c r="BA330" s="210"/>
      <c r="BB330" s="212" t="str">
        <f t="shared" ref="BB330:BB388" si="15">IFERROR(AY330-AZ330,"")</f>
        <v/>
      </c>
      <c r="BC330" s="210"/>
      <c r="BD330" s="204" t="str">
        <f t="shared" ref="BD330:BD388" si="16">IF(BB330&lt;&gt;"",X330,"")</f>
        <v/>
      </c>
      <c r="BE330" s="210" t="str">
        <f t="shared" ref="BE330:BE388" si="17">IF(BB330&lt;&gt;"",Y330,"")</f>
        <v/>
      </c>
      <c r="BF330" s="210" t="str">
        <f>IFERROR(VLOOKUP(BD330,LF_LmpBlst!$A$8:$V$736,6,FALSE),"")</f>
        <v/>
      </c>
      <c r="BG330" s="210" t="str">
        <f>IFERROR(VLOOKUP(BD330,LF_LmpBlst!$A$8:$V$736,7,FALSE),"")</f>
        <v/>
      </c>
      <c r="BI330" s="210" t="str">
        <f>IFERROR(VLOOKUP(BE330,LF_LmpBlst!$A$8:$V$736,6,FALSE),"")</f>
        <v/>
      </c>
      <c r="BJ330" s="210" t="str">
        <f>IFERROR(VLOOKUP(BE330,LF_LmpBlst!$A$8:$V$736,7,FALSE),"")</f>
        <v/>
      </c>
    </row>
    <row r="331" spans="1:62">
      <c r="A331" s="229">
        <v>5336</v>
      </c>
      <c r="B331" s="210" t="s">
        <v>4232</v>
      </c>
      <c r="C331" s="210" t="s">
        <v>3916</v>
      </c>
      <c r="D331" s="210" t="s">
        <v>3827</v>
      </c>
      <c r="E331" s="210" t="s">
        <v>3846</v>
      </c>
      <c r="F331" s="204">
        <v>41949</v>
      </c>
      <c r="G331" s="210" t="s">
        <v>3917</v>
      </c>
      <c r="H331" s="210" t="s">
        <v>3776</v>
      </c>
      <c r="I331" s="210" t="s">
        <v>3830</v>
      </c>
      <c r="J331" s="210" t="s">
        <v>3831</v>
      </c>
      <c r="K331" s="210"/>
      <c r="L331" s="210"/>
      <c r="M331" s="210" t="s">
        <v>129</v>
      </c>
      <c r="N331" s="210"/>
      <c r="O331" s="210" t="b">
        <v>1</v>
      </c>
      <c r="P331" s="210"/>
      <c r="Q331" s="210" t="b">
        <v>1</v>
      </c>
      <c r="R331" s="210" t="s">
        <v>3770</v>
      </c>
      <c r="S331" s="210" t="s">
        <v>109</v>
      </c>
      <c r="T331" s="210" t="s">
        <v>3771</v>
      </c>
      <c r="U331" s="210" t="s">
        <v>3918</v>
      </c>
      <c r="V331" s="210" t="s">
        <v>3778</v>
      </c>
      <c r="W331" s="210" t="s">
        <v>1091</v>
      </c>
      <c r="X331" s="210" t="str">
        <f>IFERROR(VLOOKUP(AF331,MeasureCost!$C$5:$C$420,1,FALSE),"")</f>
        <v>LFLmpBlst-T8-48in-28w+El-IS-NLO(26w)</v>
      </c>
      <c r="Y331" s="210" t="str">
        <f>IFERROR(VLOOKUP(AE331,MeasureCost!$C$5:$C$420,1,FALSE),"")</f>
        <v>LFLmpBlst-T8-48in-32w-1g+El-IS-NLO-3(30w)</v>
      </c>
      <c r="Z331" s="210" t="s">
        <v>3847</v>
      </c>
      <c r="AA331" s="210"/>
      <c r="AB331" s="210"/>
      <c r="AC331" s="210"/>
      <c r="AD331" s="210" t="s">
        <v>3033</v>
      </c>
      <c r="AE331" s="210" t="s">
        <v>3033</v>
      </c>
      <c r="AF331" s="210" t="s">
        <v>2869</v>
      </c>
      <c r="AG331" s="210" t="s">
        <v>3919</v>
      </c>
      <c r="AH331" s="210"/>
      <c r="AI331" s="210" t="b">
        <v>0</v>
      </c>
      <c r="AJ331" s="210" t="b">
        <v>0</v>
      </c>
      <c r="AK331" s="210" t="s">
        <v>3853</v>
      </c>
      <c r="AL331" s="210" t="s">
        <v>3779</v>
      </c>
      <c r="AM331" s="210" t="s">
        <v>3847</v>
      </c>
      <c r="AN331" s="210"/>
      <c r="AO331" s="210" t="s">
        <v>129</v>
      </c>
      <c r="AP331" s="204">
        <v>41821</v>
      </c>
      <c r="AQ331" s="210"/>
      <c r="AR331" s="210" t="s">
        <v>3776</v>
      </c>
      <c r="AS331" s="210"/>
      <c r="AT331" s="210"/>
      <c r="AU331" s="210"/>
      <c r="AV331" s="210"/>
      <c r="AW331" s="210" t="s">
        <v>3786</v>
      </c>
      <c r="AX331" s="210"/>
      <c r="AY331" s="210">
        <f>IFERROR(VLOOKUP(X331,MeasureCost!$C$5:$V$420,20,FALSE),"")</f>
        <v>22.66</v>
      </c>
      <c r="AZ331" s="210">
        <f>IFERROR(VLOOKUP(Y331,MeasureCost!$C$5:$V$420,20,FALSE),"")</f>
        <v>13.69</v>
      </c>
      <c r="BA331" s="210"/>
      <c r="BB331" s="212">
        <f t="shared" si="15"/>
        <v>8.9700000000000006</v>
      </c>
      <c r="BC331" s="210"/>
      <c r="BD331" s="204" t="str">
        <f t="shared" si="16"/>
        <v>LFLmpBlst-T8-48in-28w+El-IS-NLO(26w)</v>
      </c>
      <c r="BE331" s="210" t="str">
        <f t="shared" si="17"/>
        <v>LFLmpBlst-T8-48in-32w-1g+El-IS-NLO-3(30w)</v>
      </c>
      <c r="BF331" s="210">
        <f>IFERROR(VLOOKUP(BD331,LF_LmpBlst!$A$8:$V$736,6,FALSE),"")</f>
        <v>1</v>
      </c>
      <c r="BG331" s="210">
        <f>IFERROR(VLOOKUP(BD331,LF_LmpBlst!$A$8:$V$736,7,FALSE),"")</f>
        <v>1</v>
      </c>
      <c r="BI331" s="210">
        <f>IFERROR(VLOOKUP(BE331,LF_LmpBlst!$A$8:$V$736,6,FALSE),"")</f>
        <v>1</v>
      </c>
      <c r="BJ331" s="210">
        <f>IFERROR(VLOOKUP(BE331,LF_LmpBlst!$A$8:$V$736,7,FALSE),"")</f>
        <v>0.5</v>
      </c>
    </row>
    <row r="332" spans="1:62">
      <c r="A332" s="229">
        <v>5351</v>
      </c>
      <c r="B332" s="210" t="s">
        <v>4233</v>
      </c>
      <c r="C332" s="210" t="s">
        <v>3916</v>
      </c>
      <c r="D332" s="210" t="s">
        <v>3845</v>
      </c>
      <c r="E332" s="210" t="s">
        <v>3846</v>
      </c>
      <c r="F332" s="204">
        <v>41789</v>
      </c>
      <c r="G332" s="210" t="s">
        <v>3917</v>
      </c>
      <c r="H332" s="210" t="s">
        <v>3776</v>
      </c>
      <c r="I332" s="210" t="s">
        <v>3830</v>
      </c>
      <c r="J332" s="210" t="s">
        <v>3831</v>
      </c>
      <c r="K332" s="210"/>
      <c r="L332" s="210"/>
      <c r="M332" s="210" t="s">
        <v>129</v>
      </c>
      <c r="N332" s="210"/>
      <c r="O332" s="210" t="b">
        <v>1</v>
      </c>
      <c r="P332" s="210"/>
      <c r="Q332" s="210" t="b">
        <v>1</v>
      </c>
      <c r="R332" s="210" t="s">
        <v>3770</v>
      </c>
      <c r="S332" s="210" t="s">
        <v>109</v>
      </c>
      <c r="T332" s="210" t="s">
        <v>3771</v>
      </c>
      <c r="U332" s="210" t="s">
        <v>3918</v>
      </c>
      <c r="V332" s="210" t="s">
        <v>3778</v>
      </c>
      <c r="W332" s="210" t="s">
        <v>1091</v>
      </c>
      <c r="X332" s="210" t="str">
        <f>IFERROR(VLOOKUP(AF332,MeasureCost!$C$5:$C$420,1,FALSE),"")</f>
        <v>LFLmpBlst-T8-48in-32w-3g+El-PS-RLO(90w)</v>
      </c>
      <c r="Y332" s="210" t="str">
        <f>IFERROR(VLOOKUP(AE332,MeasureCost!$C$5:$C$420,1,FALSE),"")</f>
        <v>LFLmpBlst-T8-48in-32w-2g+El-IS-NLO(112w)</v>
      </c>
      <c r="Z332" s="210" t="s">
        <v>3847</v>
      </c>
      <c r="AA332" s="210"/>
      <c r="AB332" s="210"/>
      <c r="AC332" s="210"/>
      <c r="AD332" s="210" t="s">
        <v>3264</v>
      </c>
      <c r="AE332" s="210" t="s">
        <v>3264</v>
      </c>
      <c r="AF332" s="210" t="s">
        <v>3618</v>
      </c>
      <c r="AG332" s="210" t="s">
        <v>3919</v>
      </c>
      <c r="AH332" s="210" t="s">
        <v>3955</v>
      </c>
      <c r="AI332" s="210" t="b">
        <v>0</v>
      </c>
      <c r="AJ332" s="210" t="b">
        <v>0</v>
      </c>
      <c r="AK332" s="210" t="s">
        <v>3849</v>
      </c>
      <c r="AL332" s="210" t="s">
        <v>3779</v>
      </c>
      <c r="AM332" s="210" t="s">
        <v>3847</v>
      </c>
      <c r="AN332" s="210"/>
      <c r="AO332" s="210" t="s">
        <v>3845</v>
      </c>
      <c r="AP332" s="204">
        <v>41275</v>
      </c>
      <c r="AQ332" s="210"/>
      <c r="AR332" s="210" t="s">
        <v>3776</v>
      </c>
      <c r="AS332" s="210"/>
      <c r="AT332" s="210"/>
      <c r="AU332" s="210"/>
      <c r="AV332" s="210"/>
      <c r="AW332" s="210" t="s">
        <v>3786</v>
      </c>
      <c r="AX332" s="210"/>
      <c r="AY332" s="210">
        <f>IFERROR(VLOOKUP(X332,MeasureCost!$C$5:$V$420,20,FALSE),"")</f>
        <v>67.3</v>
      </c>
      <c r="AZ332" s="210">
        <f>IFERROR(VLOOKUP(Y332,MeasureCost!$C$5:$V$420,20,FALSE),"")</f>
        <v>47.07</v>
      </c>
      <c r="BA332" s="210"/>
      <c r="BB332" s="212">
        <f t="shared" si="15"/>
        <v>20.229999999999997</v>
      </c>
      <c r="BC332" s="210"/>
      <c r="BD332" s="204" t="str">
        <f t="shared" si="16"/>
        <v>LFLmpBlst-T8-48in-32w-3g+El-PS-RLO(90w)</v>
      </c>
      <c r="BE332" s="210" t="str">
        <f t="shared" si="17"/>
        <v>LFLmpBlst-T8-48in-32w-2g+El-IS-NLO(112w)</v>
      </c>
      <c r="BF332" s="210">
        <f>IFERROR(VLOOKUP(BD332,LF_LmpBlst!$A$8:$V$736,6,FALSE),"")</f>
        <v>4</v>
      </c>
      <c r="BG332" s="210">
        <f>IFERROR(VLOOKUP(BD332,LF_LmpBlst!$A$8:$V$736,7,FALSE),"")</f>
        <v>1</v>
      </c>
      <c r="BI332" s="210">
        <f>IFERROR(VLOOKUP(BE332,LF_LmpBlst!$A$8:$V$736,6,FALSE),"")</f>
        <v>4</v>
      </c>
      <c r="BJ332" s="210">
        <f>IFERROR(VLOOKUP(BE332,LF_LmpBlst!$A$8:$V$736,7,FALSE),"")</f>
        <v>1</v>
      </c>
    </row>
    <row r="333" spans="1:62">
      <c r="A333" s="229">
        <v>5342</v>
      </c>
      <c r="B333" s="210" t="s">
        <v>4234</v>
      </c>
      <c r="C333" s="210" t="s">
        <v>3916</v>
      </c>
      <c r="D333" s="210" t="s">
        <v>3845</v>
      </c>
      <c r="E333" s="210" t="s">
        <v>3846</v>
      </c>
      <c r="F333" s="204">
        <v>41789</v>
      </c>
      <c r="G333" s="210" t="s">
        <v>3917</v>
      </c>
      <c r="H333" s="210" t="s">
        <v>3776</v>
      </c>
      <c r="I333" s="210" t="s">
        <v>3830</v>
      </c>
      <c r="J333" s="210" t="s">
        <v>3831</v>
      </c>
      <c r="K333" s="210"/>
      <c r="L333" s="210"/>
      <c r="M333" s="210" t="s">
        <v>129</v>
      </c>
      <c r="N333" s="210"/>
      <c r="O333" s="210" t="b">
        <v>1</v>
      </c>
      <c r="P333" s="210"/>
      <c r="Q333" s="210" t="b">
        <v>1</v>
      </c>
      <c r="R333" s="210" t="s">
        <v>3770</v>
      </c>
      <c r="S333" s="210" t="s">
        <v>109</v>
      </c>
      <c r="T333" s="210" t="s">
        <v>3771</v>
      </c>
      <c r="U333" s="210" t="s">
        <v>3918</v>
      </c>
      <c r="V333" s="210" t="s">
        <v>3778</v>
      </c>
      <c r="W333" s="210" t="s">
        <v>1091</v>
      </c>
      <c r="X333" s="210" t="str">
        <f>IFERROR(VLOOKUP(AF333,MeasureCost!$C$5:$C$420,1,FALSE),"")</f>
        <v>LFLmpBlst-T8-48in-28w+El-IS-NLO(53w)</v>
      </c>
      <c r="Y333" s="210" t="str">
        <f>IFERROR(VLOOKUP(AE333,MeasureCost!$C$5:$C$420,1,FALSE),"")</f>
        <v>LFLmpBlst-T8-48in-32w-2g+El-IS-NLO(59w)</v>
      </c>
      <c r="Z333" s="210" t="s">
        <v>3847</v>
      </c>
      <c r="AA333" s="210"/>
      <c r="AB333" s="210"/>
      <c r="AC333" s="210"/>
      <c r="AD333" s="210" t="s">
        <v>3290</v>
      </c>
      <c r="AE333" s="210" t="s">
        <v>3290</v>
      </c>
      <c r="AF333" s="210" t="s">
        <v>2877</v>
      </c>
      <c r="AG333" s="210" t="s">
        <v>3919</v>
      </c>
      <c r="AH333" s="210" t="s">
        <v>3906</v>
      </c>
      <c r="AI333" s="210" t="b">
        <v>0</v>
      </c>
      <c r="AJ333" s="210" t="b">
        <v>0</v>
      </c>
      <c r="AK333" s="210" t="s">
        <v>3849</v>
      </c>
      <c r="AL333" s="210" t="s">
        <v>3779</v>
      </c>
      <c r="AM333" s="210" t="s">
        <v>3847</v>
      </c>
      <c r="AN333" s="210"/>
      <c r="AO333" s="210" t="s">
        <v>3845</v>
      </c>
      <c r="AP333" s="204">
        <v>41275</v>
      </c>
      <c r="AQ333" s="210"/>
      <c r="AR333" s="210" t="s">
        <v>3776</v>
      </c>
      <c r="AS333" s="210"/>
      <c r="AT333" s="210"/>
      <c r="AU333" s="210"/>
      <c r="AV333" s="210"/>
      <c r="AW333" s="210" t="s">
        <v>3786</v>
      </c>
      <c r="AX333" s="210"/>
      <c r="AY333" s="210">
        <f>IFERROR(VLOOKUP(X333,MeasureCost!$C$5:$V$420,20,FALSE),"")</f>
        <v>33.54</v>
      </c>
      <c r="AZ333" s="210">
        <f>IFERROR(VLOOKUP(Y333,MeasureCost!$C$5:$V$420,20,FALSE),"")</f>
        <v>29.42</v>
      </c>
      <c r="BA333" s="210"/>
      <c r="BB333" s="212">
        <f t="shared" si="15"/>
        <v>4.1199999999999974</v>
      </c>
      <c r="BC333" s="210"/>
      <c r="BD333" s="204" t="str">
        <f t="shared" si="16"/>
        <v>LFLmpBlst-T8-48in-28w+El-IS-NLO(53w)</v>
      </c>
      <c r="BE333" s="210" t="str">
        <f t="shared" si="17"/>
        <v>LFLmpBlst-T8-48in-32w-2g+El-IS-NLO(59w)</v>
      </c>
      <c r="BF333" s="210">
        <f>IFERROR(VLOOKUP(BD333,LF_LmpBlst!$A$8:$V$736,6,FALSE),"")</f>
        <v>2</v>
      </c>
      <c r="BG333" s="210">
        <f>IFERROR(VLOOKUP(BD333,LF_LmpBlst!$A$8:$V$736,7,FALSE),"")</f>
        <v>1</v>
      </c>
      <c r="BI333" s="210">
        <f>IFERROR(VLOOKUP(BE333,LF_LmpBlst!$A$8:$V$736,6,FALSE),"")</f>
        <v>2</v>
      </c>
      <c r="BJ333" s="210">
        <f>IFERROR(VLOOKUP(BE333,LF_LmpBlst!$A$8:$V$736,7,FALSE),"")</f>
        <v>1</v>
      </c>
    </row>
    <row r="334" spans="1:62">
      <c r="A334" s="229">
        <v>2180</v>
      </c>
      <c r="B334" s="210" t="s">
        <v>4235</v>
      </c>
      <c r="C334" s="210" t="s">
        <v>4225</v>
      </c>
      <c r="D334" s="210" t="s">
        <v>3827</v>
      </c>
      <c r="E334" s="210" t="s">
        <v>3828</v>
      </c>
      <c r="F334" s="204">
        <v>41782</v>
      </c>
      <c r="G334" s="210" t="s">
        <v>3829</v>
      </c>
      <c r="H334" s="210" t="s">
        <v>3776</v>
      </c>
      <c r="I334" s="210" t="s">
        <v>3830</v>
      </c>
      <c r="J334" s="210" t="s">
        <v>3831</v>
      </c>
      <c r="K334" s="210"/>
      <c r="L334" s="210"/>
      <c r="M334" s="210" t="s">
        <v>129</v>
      </c>
      <c r="N334" s="210"/>
      <c r="O334" s="210" t="b">
        <v>0</v>
      </c>
      <c r="P334" s="210"/>
      <c r="Q334" s="210" t="b">
        <v>1</v>
      </c>
      <c r="R334" s="210" t="s">
        <v>3832</v>
      </c>
      <c r="S334" s="210" t="s">
        <v>109</v>
      </c>
      <c r="T334" s="210" t="s">
        <v>3771</v>
      </c>
      <c r="U334" s="210" t="s">
        <v>4226</v>
      </c>
      <c r="V334" s="210" t="s">
        <v>3778</v>
      </c>
      <c r="W334" s="210" t="s">
        <v>1091</v>
      </c>
      <c r="X334" s="210" t="str">
        <f>IFERROR(VLOOKUP(AF334,MeasureCost!$C$5:$C$420,1,FALSE),"")</f>
        <v>LFLmpBlst-T5-46in-54w+El-PS-HLO-1(351w)</v>
      </c>
      <c r="Y334" s="210" t="str">
        <f>IFERROR(VLOOKUP(AE334,MeasureCost!$C$5:$C$420,1,FALSE),"")</f>
        <v>LFLmpBlst-T5-46in-54w+El-PS-HLO-1(351w)</v>
      </c>
      <c r="Z334" s="210" t="s">
        <v>3834</v>
      </c>
      <c r="AA334" s="210"/>
      <c r="AB334" s="210"/>
      <c r="AC334" s="210"/>
      <c r="AD334" s="210" t="s">
        <v>4236</v>
      </c>
      <c r="AE334" s="210" t="s">
        <v>2476</v>
      </c>
      <c r="AF334" s="210" t="s">
        <v>2476</v>
      </c>
      <c r="AG334" s="210" t="s">
        <v>3919</v>
      </c>
      <c r="AH334" s="210" t="s">
        <v>4229</v>
      </c>
      <c r="AI334" s="210" t="b">
        <v>0</v>
      </c>
      <c r="AJ334" s="210" t="b">
        <v>0</v>
      </c>
      <c r="AK334" s="210" t="s">
        <v>3835</v>
      </c>
      <c r="AL334" s="210" t="s">
        <v>3836</v>
      </c>
      <c r="AM334" s="210" t="s">
        <v>3834</v>
      </c>
      <c r="AN334" s="210"/>
      <c r="AO334" s="210" t="s">
        <v>4230</v>
      </c>
      <c r="AP334" s="204">
        <v>41275</v>
      </c>
      <c r="AQ334" s="210"/>
      <c r="AR334" s="210" t="s">
        <v>4231</v>
      </c>
      <c r="AS334" s="210"/>
      <c r="AT334" s="210"/>
      <c r="AU334" s="210"/>
      <c r="AV334" s="210"/>
      <c r="AW334" s="210" t="s">
        <v>3786</v>
      </c>
      <c r="AX334" s="210"/>
      <c r="AY334" s="210">
        <f>IFERROR(VLOOKUP(X334,MeasureCost!$C$5:$V$420,20,FALSE),"")</f>
        <v>171.24</v>
      </c>
      <c r="AZ334" s="210">
        <f>IFERROR(VLOOKUP(Y334,MeasureCost!$C$5:$V$420,20,FALSE),"")</f>
        <v>171.24</v>
      </c>
      <c r="BA334" s="210"/>
      <c r="BB334" s="212">
        <f t="shared" si="15"/>
        <v>0</v>
      </c>
      <c r="BC334" s="210"/>
      <c r="BD334" s="204" t="str">
        <f t="shared" si="16"/>
        <v>LFLmpBlst-T5-46in-54w+El-PS-HLO-1(351w)</v>
      </c>
      <c r="BE334" s="210" t="str">
        <f t="shared" si="17"/>
        <v>LFLmpBlst-T5-46in-54w+El-PS-HLO-1(351w)</v>
      </c>
      <c r="BF334" s="210">
        <f>IFERROR(VLOOKUP(BD334,LF_LmpBlst!$A$8:$V$736,6,FALSE),"")</f>
        <v>6</v>
      </c>
      <c r="BG334" s="210">
        <f>IFERROR(VLOOKUP(BD334,LF_LmpBlst!$A$8:$V$736,7,FALSE),"")</f>
        <v>2</v>
      </c>
      <c r="BI334" s="210">
        <f>IFERROR(VLOOKUP(BE334,LF_LmpBlst!$A$8:$V$736,6,FALSE),"")</f>
        <v>6</v>
      </c>
      <c r="BJ334" s="210">
        <f>IFERROR(VLOOKUP(BE334,LF_LmpBlst!$A$8:$V$736,7,FALSE),"")</f>
        <v>2</v>
      </c>
    </row>
    <row r="335" spans="1:62">
      <c r="A335" s="229">
        <v>2183</v>
      </c>
      <c r="B335" s="210" t="s">
        <v>4237</v>
      </c>
      <c r="C335" s="210" t="s">
        <v>4225</v>
      </c>
      <c r="D335" s="210" t="s">
        <v>3827</v>
      </c>
      <c r="E335" s="210" t="s">
        <v>3828</v>
      </c>
      <c r="F335" s="204">
        <v>41782</v>
      </c>
      <c r="G335" s="210" t="s">
        <v>3829</v>
      </c>
      <c r="H335" s="210" t="s">
        <v>3776</v>
      </c>
      <c r="I335" s="210" t="s">
        <v>3830</v>
      </c>
      <c r="J335" s="210" t="s">
        <v>3831</v>
      </c>
      <c r="K335" s="210"/>
      <c r="L335" s="210"/>
      <c r="M335" s="210" t="s">
        <v>129</v>
      </c>
      <c r="N335" s="210"/>
      <c r="O335" s="210" t="b">
        <v>0</v>
      </c>
      <c r="P335" s="210"/>
      <c r="Q335" s="210" t="b">
        <v>1</v>
      </c>
      <c r="R335" s="210" t="s">
        <v>3832</v>
      </c>
      <c r="S335" s="210" t="s">
        <v>109</v>
      </c>
      <c r="T335" s="210" t="s">
        <v>3771</v>
      </c>
      <c r="U335" s="210" t="s">
        <v>4226</v>
      </c>
      <c r="V335" s="210" t="s">
        <v>3778</v>
      </c>
      <c r="W335" s="210" t="s">
        <v>1091</v>
      </c>
      <c r="X335" s="210" t="str">
        <f>IFERROR(VLOOKUP(AF335,MeasureCost!$C$5:$C$420,1,FALSE),"")</f>
        <v>LFLmpBlst-T5-46in-54w+El-PS-HLO-1(351w)</v>
      </c>
      <c r="Y335" s="210" t="str">
        <f>IFERROR(VLOOKUP(AE335,MeasureCost!$C$5:$C$420,1,FALSE),"")</f>
        <v>LFLmpBlst-T5-46in-54w+El-PS-HLO-1(351w)</v>
      </c>
      <c r="Z335" s="210" t="s">
        <v>3834</v>
      </c>
      <c r="AA335" s="210"/>
      <c r="AB335" s="210"/>
      <c r="AC335" s="210"/>
      <c r="AD335" s="210" t="s">
        <v>4238</v>
      </c>
      <c r="AE335" s="210" t="s">
        <v>2476</v>
      </c>
      <c r="AF335" s="210" t="s">
        <v>2476</v>
      </c>
      <c r="AG335" s="210" t="s">
        <v>3919</v>
      </c>
      <c r="AH335" s="210" t="s">
        <v>4229</v>
      </c>
      <c r="AI335" s="210" t="b">
        <v>0</v>
      </c>
      <c r="AJ335" s="210" t="b">
        <v>0</v>
      </c>
      <c r="AK335" s="210" t="s">
        <v>3835</v>
      </c>
      <c r="AL335" s="210" t="s">
        <v>3836</v>
      </c>
      <c r="AM335" s="210" t="s">
        <v>3834</v>
      </c>
      <c r="AN335" s="210" t="s">
        <v>4239</v>
      </c>
      <c r="AO335" s="210" t="s">
        <v>4230</v>
      </c>
      <c r="AP335" s="204">
        <v>41275</v>
      </c>
      <c r="AQ335" s="210"/>
      <c r="AR335" s="210" t="s">
        <v>4231</v>
      </c>
      <c r="AS335" s="210"/>
      <c r="AT335" s="210"/>
      <c r="AU335" s="210"/>
      <c r="AV335" s="210"/>
      <c r="AW335" s="210" t="s">
        <v>3786</v>
      </c>
      <c r="AX335" s="210"/>
      <c r="AY335" s="210">
        <f>IFERROR(VLOOKUP(X335,MeasureCost!$C$5:$V$420,20,FALSE),"")</f>
        <v>171.24</v>
      </c>
      <c r="AZ335" s="210">
        <f>IFERROR(VLOOKUP(Y335,MeasureCost!$C$5:$V$420,20,FALSE),"")</f>
        <v>171.24</v>
      </c>
      <c r="BA335" s="210"/>
      <c r="BB335" s="212">
        <f t="shared" si="15"/>
        <v>0</v>
      </c>
      <c r="BC335" s="210"/>
      <c r="BD335" s="204" t="str">
        <f t="shared" si="16"/>
        <v>LFLmpBlst-T5-46in-54w+El-PS-HLO-1(351w)</v>
      </c>
      <c r="BE335" s="210" t="str">
        <f t="shared" si="17"/>
        <v>LFLmpBlst-T5-46in-54w+El-PS-HLO-1(351w)</v>
      </c>
      <c r="BF335" s="210">
        <f>IFERROR(VLOOKUP(BD335,LF_LmpBlst!$A$8:$V$736,6,FALSE),"")</f>
        <v>6</v>
      </c>
      <c r="BG335" s="210">
        <f>IFERROR(VLOOKUP(BD335,LF_LmpBlst!$A$8:$V$736,7,FALSE),"")</f>
        <v>2</v>
      </c>
      <c r="BI335" s="210">
        <f>IFERROR(VLOOKUP(BE335,LF_LmpBlst!$A$8:$V$736,6,FALSE),"")</f>
        <v>6</v>
      </c>
      <c r="BJ335" s="210">
        <f>IFERROR(VLOOKUP(BE335,LF_LmpBlst!$A$8:$V$736,7,FALSE),"")</f>
        <v>2</v>
      </c>
    </row>
    <row r="336" spans="1:62">
      <c r="A336" s="229">
        <v>2184</v>
      </c>
      <c r="B336" s="210" t="s">
        <v>4240</v>
      </c>
      <c r="C336" s="210" t="s">
        <v>4225</v>
      </c>
      <c r="D336" s="210" t="s">
        <v>3827</v>
      </c>
      <c r="E336" s="210" t="s">
        <v>3828</v>
      </c>
      <c r="F336" s="204">
        <v>41782</v>
      </c>
      <c r="G336" s="210" t="s">
        <v>3829</v>
      </c>
      <c r="H336" s="210" t="s">
        <v>3776</v>
      </c>
      <c r="I336" s="210" t="s">
        <v>3830</v>
      </c>
      <c r="J336" s="210" t="s">
        <v>3831</v>
      </c>
      <c r="K336" s="210"/>
      <c r="L336" s="210"/>
      <c r="M336" s="210" t="s">
        <v>129</v>
      </c>
      <c r="N336" s="210"/>
      <c r="O336" s="210" t="b">
        <v>0</v>
      </c>
      <c r="P336" s="210"/>
      <c r="Q336" s="210" t="b">
        <v>1</v>
      </c>
      <c r="R336" s="210" t="s">
        <v>3832</v>
      </c>
      <c r="S336" s="210" t="s">
        <v>109</v>
      </c>
      <c r="T336" s="210" t="s">
        <v>3771</v>
      </c>
      <c r="U336" s="210" t="s">
        <v>4226</v>
      </c>
      <c r="V336" s="210" t="s">
        <v>3778</v>
      </c>
      <c r="W336" s="210" t="s">
        <v>1091</v>
      </c>
      <c r="X336" s="210" t="str">
        <f>IFERROR(VLOOKUP(AF336,MeasureCost!$C$5:$C$420,1,FALSE),"")</f>
        <v>LFLmpBlst-T5-46in-54w+El-PS-HLO-1(351w)</v>
      </c>
      <c r="Y336" s="210" t="str">
        <f>IFERROR(VLOOKUP(AE336,MeasureCost!$C$5:$C$420,1,FALSE),"")</f>
        <v/>
      </c>
      <c r="Z336" s="210" t="s">
        <v>3834</v>
      </c>
      <c r="AA336" s="210"/>
      <c r="AB336" s="210"/>
      <c r="AC336" s="210"/>
      <c r="AD336" s="210" t="s">
        <v>4238</v>
      </c>
      <c r="AE336" s="210" t="s">
        <v>4236</v>
      </c>
      <c r="AF336" s="210" t="s">
        <v>2476</v>
      </c>
      <c r="AG336" s="210" t="s">
        <v>3919</v>
      </c>
      <c r="AH336" s="210" t="s">
        <v>4229</v>
      </c>
      <c r="AI336" s="210" t="b">
        <v>0</v>
      </c>
      <c r="AJ336" s="210" t="b">
        <v>0</v>
      </c>
      <c r="AK336" s="210" t="s">
        <v>3835</v>
      </c>
      <c r="AL336" s="210" t="s">
        <v>3841</v>
      </c>
      <c r="AM336" s="210" t="s">
        <v>3834</v>
      </c>
      <c r="AN336" s="210"/>
      <c r="AO336" s="210" t="s">
        <v>4230</v>
      </c>
      <c r="AP336" s="204">
        <v>41275</v>
      </c>
      <c r="AQ336" s="210"/>
      <c r="AR336" s="210" t="s">
        <v>4231</v>
      </c>
      <c r="AS336" s="210"/>
      <c r="AT336" s="210"/>
      <c r="AU336" s="210"/>
      <c r="AV336" s="210"/>
      <c r="AW336" s="210" t="s">
        <v>3786</v>
      </c>
      <c r="AX336" s="210"/>
      <c r="AY336" s="210">
        <f>IFERROR(VLOOKUP(X336,MeasureCost!$C$5:$V$420,20,FALSE),"")</f>
        <v>171.24</v>
      </c>
      <c r="AZ336" s="210" t="str">
        <f>IFERROR(VLOOKUP(Y336,MeasureCost!$C$5:$V$420,20,FALSE),"")</f>
        <v/>
      </c>
      <c r="BA336" s="210"/>
      <c r="BB336" s="212" t="str">
        <f t="shared" si="15"/>
        <v/>
      </c>
      <c r="BC336" s="210"/>
      <c r="BD336" s="204" t="str">
        <f t="shared" si="16"/>
        <v/>
      </c>
      <c r="BE336" s="210" t="str">
        <f t="shared" si="17"/>
        <v/>
      </c>
      <c r="BF336" s="210" t="str">
        <f>IFERROR(VLOOKUP(BD336,LF_LmpBlst!$A$8:$V$736,6,FALSE),"")</f>
        <v/>
      </c>
      <c r="BG336" s="210" t="str">
        <f>IFERROR(VLOOKUP(BD336,LF_LmpBlst!$A$8:$V$736,7,FALSE),"")</f>
        <v/>
      </c>
      <c r="BI336" s="210" t="str">
        <f>IFERROR(VLOOKUP(BE336,LF_LmpBlst!$A$8:$V$736,6,FALSE),"")</f>
        <v/>
      </c>
      <c r="BJ336" s="210" t="str">
        <f>IFERROR(VLOOKUP(BE336,LF_LmpBlst!$A$8:$V$736,7,FALSE),"")</f>
        <v/>
      </c>
    </row>
    <row r="337" spans="1:62">
      <c r="A337" s="229">
        <v>5321</v>
      </c>
      <c r="B337" s="210" t="s">
        <v>4241</v>
      </c>
      <c r="C337" s="210" t="s">
        <v>3916</v>
      </c>
      <c r="D337" s="210" t="s">
        <v>3845</v>
      </c>
      <c r="E337" s="210" t="s">
        <v>3846</v>
      </c>
      <c r="F337" s="204">
        <v>41789</v>
      </c>
      <c r="G337" s="210" t="s">
        <v>3917</v>
      </c>
      <c r="H337" s="210" t="s">
        <v>3776</v>
      </c>
      <c r="I337" s="210" t="s">
        <v>3830</v>
      </c>
      <c r="J337" s="210" t="s">
        <v>3831</v>
      </c>
      <c r="K337" s="210"/>
      <c r="L337" s="210"/>
      <c r="M337" s="210" t="s">
        <v>129</v>
      </c>
      <c r="N337" s="210"/>
      <c r="O337" s="210" t="b">
        <v>1</v>
      </c>
      <c r="P337" s="210"/>
      <c r="Q337" s="210" t="b">
        <v>1</v>
      </c>
      <c r="R337" s="210" t="s">
        <v>3770</v>
      </c>
      <c r="S337" s="210" t="s">
        <v>109</v>
      </c>
      <c r="T337" s="210" t="s">
        <v>3771</v>
      </c>
      <c r="U337" s="210" t="s">
        <v>3918</v>
      </c>
      <c r="V337" s="210" t="s">
        <v>3778</v>
      </c>
      <c r="W337" s="210" t="s">
        <v>1091</v>
      </c>
      <c r="X337" s="210" t="str">
        <f>IFERROR(VLOOKUP(AF337,MeasureCost!$C$5:$C$420,1,FALSE),"")</f>
        <v/>
      </c>
      <c r="Y337" s="210" t="str">
        <f>IFERROR(VLOOKUP(AE337,MeasureCost!$C$5:$C$420,1,FALSE),"")</f>
        <v/>
      </c>
      <c r="Z337" s="210" t="s">
        <v>3847</v>
      </c>
      <c r="AA337" s="210"/>
      <c r="AB337" s="210"/>
      <c r="AC337" s="210"/>
      <c r="AD337" s="210" t="s">
        <v>2659</v>
      </c>
      <c r="AE337" s="210" t="s">
        <v>2659</v>
      </c>
      <c r="AF337" s="210" t="s">
        <v>2683</v>
      </c>
      <c r="AG337" s="210" t="s">
        <v>3919</v>
      </c>
      <c r="AH337" s="210" t="s">
        <v>3920</v>
      </c>
      <c r="AI337" s="210" t="b">
        <v>0</v>
      </c>
      <c r="AJ337" s="210" t="b">
        <v>0</v>
      </c>
      <c r="AK337" s="210" t="s">
        <v>3849</v>
      </c>
      <c r="AL337" s="210" t="s">
        <v>3779</v>
      </c>
      <c r="AM337" s="210" t="s">
        <v>3847</v>
      </c>
      <c r="AN337" s="210"/>
      <c r="AO337" s="210" t="s">
        <v>3845</v>
      </c>
      <c r="AP337" s="204">
        <v>41275</v>
      </c>
      <c r="AQ337" s="210"/>
      <c r="AR337" s="210" t="s">
        <v>3776</v>
      </c>
      <c r="AS337" s="210"/>
      <c r="AT337" s="210"/>
      <c r="AU337" s="210"/>
      <c r="AV337" s="210"/>
      <c r="AW337" s="210" t="s">
        <v>3786</v>
      </c>
      <c r="AX337" s="210"/>
      <c r="AY337" s="210" t="str">
        <f>IFERROR(VLOOKUP(X337,MeasureCost!$C$5:$V$420,20,FALSE),"")</f>
        <v/>
      </c>
      <c r="AZ337" s="210" t="str">
        <f>IFERROR(VLOOKUP(Y337,MeasureCost!$C$5:$V$420,20,FALSE),"")</f>
        <v/>
      </c>
      <c r="BA337" s="210"/>
      <c r="BB337" s="212" t="str">
        <f t="shared" si="15"/>
        <v/>
      </c>
      <c r="BC337" s="210"/>
      <c r="BD337" s="204" t="str">
        <f t="shared" si="16"/>
        <v/>
      </c>
      <c r="BE337" s="210" t="str">
        <f t="shared" si="17"/>
        <v/>
      </c>
      <c r="BF337" s="210" t="str">
        <f>IFERROR(VLOOKUP(BD337,LF_LmpBlst!$A$8:$V$736,6,FALSE),"")</f>
        <v/>
      </c>
      <c r="BG337" s="210" t="str">
        <f>IFERROR(VLOOKUP(BD337,LF_LmpBlst!$A$8:$V$736,7,FALSE),"")</f>
        <v/>
      </c>
      <c r="BI337" s="210" t="str">
        <f>IFERROR(VLOOKUP(BE337,LF_LmpBlst!$A$8:$V$736,6,FALSE),"")</f>
        <v/>
      </c>
      <c r="BJ337" s="210" t="str">
        <f>IFERROR(VLOOKUP(BE337,LF_LmpBlst!$A$8:$V$736,7,FALSE),"")</f>
        <v/>
      </c>
    </row>
    <row r="338" spans="1:62">
      <c r="A338" s="229">
        <v>5343</v>
      </c>
      <c r="B338" s="210" t="s">
        <v>4242</v>
      </c>
      <c r="C338" s="210" t="s">
        <v>3916</v>
      </c>
      <c r="D338" s="210" t="s">
        <v>3845</v>
      </c>
      <c r="E338" s="210" t="s">
        <v>3846</v>
      </c>
      <c r="F338" s="204">
        <v>41789</v>
      </c>
      <c r="G338" s="210" t="s">
        <v>3917</v>
      </c>
      <c r="H338" s="210" t="s">
        <v>3776</v>
      </c>
      <c r="I338" s="210" t="s">
        <v>3830</v>
      </c>
      <c r="J338" s="210" t="s">
        <v>3831</v>
      </c>
      <c r="K338" s="210"/>
      <c r="L338" s="210"/>
      <c r="M338" s="210" t="s">
        <v>129</v>
      </c>
      <c r="N338" s="210"/>
      <c r="O338" s="210" t="b">
        <v>1</v>
      </c>
      <c r="P338" s="210"/>
      <c r="Q338" s="210" t="b">
        <v>1</v>
      </c>
      <c r="R338" s="210" t="s">
        <v>3770</v>
      </c>
      <c r="S338" s="210" t="s">
        <v>109</v>
      </c>
      <c r="T338" s="210" t="s">
        <v>3771</v>
      </c>
      <c r="U338" s="210" t="s">
        <v>3918</v>
      </c>
      <c r="V338" s="210" t="s">
        <v>3778</v>
      </c>
      <c r="W338" s="210" t="s">
        <v>1091</v>
      </c>
      <c r="X338" s="210" t="str">
        <f>IFERROR(VLOOKUP(AF338,MeasureCost!$C$5:$C$420,1,FALSE),"")</f>
        <v>LFLmpBlst-T8-48in-28w+El-IS-NLO(75w)</v>
      </c>
      <c r="Y338" s="210" t="str">
        <f>IFERROR(VLOOKUP(AE338,MeasureCost!$C$5:$C$420,1,FALSE),"")</f>
        <v>LFLmpBlst-T8-48in-32w-2g+El-IS-NLO(89w)</v>
      </c>
      <c r="Z338" s="210" t="s">
        <v>3847</v>
      </c>
      <c r="AA338" s="210"/>
      <c r="AB338" s="210"/>
      <c r="AC338" s="210"/>
      <c r="AD338" s="210" t="s">
        <v>3292</v>
      </c>
      <c r="AE338" s="210" t="s">
        <v>3292</v>
      </c>
      <c r="AF338" s="210" t="s">
        <v>2881</v>
      </c>
      <c r="AG338" s="210" t="s">
        <v>3919</v>
      </c>
      <c r="AH338" s="210" t="s">
        <v>3848</v>
      </c>
      <c r="AI338" s="210" t="b">
        <v>0</v>
      </c>
      <c r="AJ338" s="210" t="b">
        <v>0</v>
      </c>
      <c r="AK338" s="210" t="s">
        <v>3849</v>
      </c>
      <c r="AL338" s="210" t="s">
        <v>3779</v>
      </c>
      <c r="AM338" s="210" t="s">
        <v>3847</v>
      </c>
      <c r="AN338" s="210"/>
      <c r="AO338" s="210" t="s">
        <v>3845</v>
      </c>
      <c r="AP338" s="204">
        <v>41275</v>
      </c>
      <c r="AQ338" s="210"/>
      <c r="AR338" s="210" t="s">
        <v>3776</v>
      </c>
      <c r="AS338" s="210"/>
      <c r="AT338" s="210"/>
      <c r="AU338" s="210"/>
      <c r="AV338" s="210"/>
      <c r="AW338" s="210" t="s">
        <v>3786</v>
      </c>
      <c r="AX338" s="210"/>
      <c r="AY338" s="210">
        <f>IFERROR(VLOOKUP(X338,MeasureCost!$C$5:$V$420,20,FALSE),"")</f>
        <v>44.41</v>
      </c>
      <c r="AZ338" s="210">
        <f>IFERROR(VLOOKUP(Y338,MeasureCost!$C$5:$V$420,20,FALSE),"")</f>
        <v>38.25</v>
      </c>
      <c r="BA338" s="210"/>
      <c r="BB338" s="212">
        <f t="shared" si="15"/>
        <v>6.1599999999999966</v>
      </c>
      <c r="BC338" s="210"/>
      <c r="BD338" s="204" t="str">
        <f t="shared" si="16"/>
        <v>LFLmpBlst-T8-48in-28w+El-IS-NLO(75w)</v>
      </c>
      <c r="BE338" s="210" t="str">
        <f t="shared" si="17"/>
        <v>LFLmpBlst-T8-48in-32w-2g+El-IS-NLO(89w)</v>
      </c>
      <c r="BF338" s="210">
        <f>IFERROR(VLOOKUP(BD338,LF_LmpBlst!$A$8:$V$736,6,FALSE),"")</f>
        <v>3</v>
      </c>
      <c r="BG338" s="210">
        <f>IFERROR(VLOOKUP(BD338,LF_LmpBlst!$A$8:$V$736,7,FALSE),"")</f>
        <v>1</v>
      </c>
      <c r="BI338" s="210">
        <f>IFERROR(VLOOKUP(BE338,LF_LmpBlst!$A$8:$V$736,6,FALSE),"")</f>
        <v>3</v>
      </c>
      <c r="BJ338" s="210">
        <f>IFERROR(VLOOKUP(BE338,LF_LmpBlst!$A$8:$V$736,7,FALSE),"")</f>
        <v>1</v>
      </c>
    </row>
    <row r="339" spans="1:62">
      <c r="A339" s="229">
        <v>5554</v>
      </c>
      <c r="B339" s="210" t="s">
        <v>4243</v>
      </c>
      <c r="C339" s="210" t="s">
        <v>4244</v>
      </c>
      <c r="D339" s="210" t="s">
        <v>3845</v>
      </c>
      <c r="E339" s="210" t="s">
        <v>3846</v>
      </c>
      <c r="F339" s="204">
        <v>41949</v>
      </c>
      <c r="G339" s="210" t="s">
        <v>4245</v>
      </c>
      <c r="H339" s="210" t="s">
        <v>3878</v>
      </c>
      <c r="I339" s="210" t="s">
        <v>3830</v>
      </c>
      <c r="J339" s="210" t="s">
        <v>3831</v>
      </c>
      <c r="K339" s="210"/>
      <c r="L339" s="210"/>
      <c r="M339" s="210" t="s">
        <v>129</v>
      </c>
      <c r="N339" s="210"/>
      <c r="O339" s="210" t="b">
        <v>0</v>
      </c>
      <c r="P339" s="210"/>
      <c r="Q339" s="210" t="b">
        <v>1</v>
      </c>
      <c r="R339" s="210" t="s">
        <v>3770</v>
      </c>
      <c r="S339" s="210" t="s">
        <v>109</v>
      </c>
      <c r="T339" s="210" t="s">
        <v>3771</v>
      </c>
      <c r="U339" s="210" t="s">
        <v>4246</v>
      </c>
      <c r="V339" s="210" t="s">
        <v>3778</v>
      </c>
      <c r="W339" s="210" t="s">
        <v>1091</v>
      </c>
      <c r="X339" s="210" t="str">
        <f>IFERROR(VLOOKUP(AF339,MeasureCost!$C$5:$C$420,1,FALSE),"")</f>
        <v/>
      </c>
      <c r="Y339" s="210" t="str">
        <f>IFERROR(VLOOKUP(AE339,MeasureCost!$C$5:$C$420,1,FALSE),"")</f>
        <v/>
      </c>
      <c r="Z339" s="210" t="s">
        <v>4247</v>
      </c>
      <c r="AA339" s="210"/>
      <c r="AB339" s="210"/>
      <c r="AC339" s="210"/>
      <c r="AD339" s="210" t="s">
        <v>3189</v>
      </c>
      <c r="AE339" s="210" t="s">
        <v>3189</v>
      </c>
      <c r="AF339" s="210" t="s">
        <v>3161</v>
      </c>
      <c r="AG339" s="210" t="s">
        <v>3919</v>
      </c>
      <c r="AH339" s="210"/>
      <c r="AI339" s="210" t="b">
        <v>0</v>
      </c>
      <c r="AJ339" s="210" t="b">
        <v>0</v>
      </c>
      <c r="AK339" s="210" t="s">
        <v>3853</v>
      </c>
      <c r="AL339" s="210" t="s">
        <v>3779</v>
      </c>
      <c r="AM339" s="210" t="s">
        <v>4247</v>
      </c>
      <c r="AN339" s="210"/>
      <c r="AO339" s="210" t="s">
        <v>129</v>
      </c>
      <c r="AP339" s="204">
        <v>41275</v>
      </c>
      <c r="AQ339" s="210"/>
      <c r="AR339" s="210" t="s">
        <v>3776</v>
      </c>
      <c r="AS339" s="210"/>
      <c r="AT339" s="210"/>
      <c r="AU339" s="210"/>
      <c r="AV339" s="210"/>
      <c r="AW339" s="210" t="s">
        <v>3786</v>
      </c>
      <c r="AX339" s="210"/>
      <c r="AY339" s="210" t="str">
        <f>IFERROR(VLOOKUP(X339,MeasureCost!$C$5:$V$420,20,FALSE),"")</f>
        <v/>
      </c>
      <c r="AZ339" s="210" t="str">
        <f>IFERROR(VLOOKUP(Y339,MeasureCost!$C$5:$V$420,20,FALSE),"")</f>
        <v/>
      </c>
      <c r="BA339" s="210"/>
      <c r="BB339" s="212" t="str">
        <f t="shared" si="15"/>
        <v/>
      </c>
      <c r="BC339" s="210"/>
      <c r="BD339" s="204" t="str">
        <f t="shared" si="16"/>
        <v/>
      </c>
      <c r="BE339" s="210" t="str">
        <f t="shared" si="17"/>
        <v/>
      </c>
      <c r="BF339" s="210" t="str">
        <f>IFERROR(VLOOKUP(BD339,LF_LmpBlst!$A$8:$V$736,6,FALSE),"")</f>
        <v/>
      </c>
      <c r="BG339" s="210" t="str">
        <f>IFERROR(VLOOKUP(BD339,LF_LmpBlst!$A$8:$V$736,7,FALSE),"")</f>
        <v/>
      </c>
      <c r="BI339" s="210" t="str">
        <f>IFERROR(VLOOKUP(BE339,LF_LmpBlst!$A$8:$V$736,6,FALSE),"")</f>
        <v/>
      </c>
      <c r="BJ339" s="210" t="str">
        <f>IFERROR(VLOOKUP(BE339,LF_LmpBlst!$A$8:$V$736,7,FALSE),"")</f>
        <v/>
      </c>
    </row>
    <row r="340" spans="1:62">
      <c r="A340" s="229">
        <v>2178</v>
      </c>
      <c r="B340" s="210" t="s">
        <v>4248</v>
      </c>
      <c r="C340" s="210" t="s">
        <v>4225</v>
      </c>
      <c r="D340" s="210" t="s">
        <v>3827</v>
      </c>
      <c r="E340" s="210" t="s">
        <v>3828</v>
      </c>
      <c r="F340" s="204">
        <v>41782</v>
      </c>
      <c r="G340" s="210" t="s">
        <v>3829</v>
      </c>
      <c r="H340" s="210" t="s">
        <v>3776</v>
      </c>
      <c r="I340" s="210" t="s">
        <v>3830</v>
      </c>
      <c r="J340" s="210" t="s">
        <v>3831</v>
      </c>
      <c r="K340" s="210"/>
      <c r="L340" s="210"/>
      <c r="M340" s="210" t="s">
        <v>129</v>
      </c>
      <c r="N340" s="210"/>
      <c r="O340" s="210" t="b">
        <v>0</v>
      </c>
      <c r="P340" s="210"/>
      <c r="Q340" s="210" t="b">
        <v>1</v>
      </c>
      <c r="R340" s="210" t="s">
        <v>3832</v>
      </c>
      <c r="S340" s="210" t="s">
        <v>109</v>
      </c>
      <c r="T340" s="210" t="s">
        <v>3771</v>
      </c>
      <c r="U340" s="210" t="s">
        <v>4226</v>
      </c>
      <c r="V340" s="210" t="s">
        <v>3778</v>
      </c>
      <c r="W340" s="210" t="s">
        <v>1091</v>
      </c>
      <c r="X340" s="210" t="str">
        <f>IFERROR(VLOOKUP(AF340,MeasureCost!$C$5:$C$420,1,FALSE),"")</f>
        <v>LFLmpBlst-T5-46in-54w+El-PS-HLO-1(234w)</v>
      </c>
      <c r="Y340" s="210" t="str">
        <f>IFERROR(VLOOKUP(AE340,MeasureCost!$C$5:$C$420,1,FALSE),"")</f>
        <v/>
      </c>
      <c r="Z340" s="210" t="s">
        <v>3834</v>
      </c>
      <c r="AA340" s="210"/>
      <c r="AB340" s="210"/>
      <c r="AC340" s="210"/>
      <c r="AD340" s="210" t="s">
        <v>4228</v>
      </c>
      <c r="AE340" s="210" t="s">
        <v>4228</v>
      </c>
      <c r="AF340" s="210" t="s">
        <v>2473</v>
      </c>
      <c r="AG340" s="210" t="s">
        <v>3919</v>
      </c>
      <c r="AH340" s="210" t="s">
        <v>4229</v>
      </c>
      <c r="AI340" s="210" t="b">
        <v>0</v>
      </c>
      <c r="AJ340" s="210" t="b">
        <v>0</v>
      </c>
      <c r="AK340" s="210" t="s">
        <v>3835</v>
      </c>
      <c r="AL340" s="210" t="s">
        <v>3779</v>
      </c>
      <c r="AM340" s="210" t="s">
        <v>3834</v>
      </c>
      <c r="AN340" s="210"/>
      <c r="AO340" s="210" t="s">
        <v>4230</v>
      </c>
      <c r="AP340" s="204">
        <v>41275</v>
      </c>
      <c r="AQ340" s="210"/>
      <c r="AR340" s="210" t="s">
        <v>4231</v>
      </c>
      <c r="AS340" s="210"/>
      <c r="AT340" s="210"/>
      <c r="AU340" s="210"/>
      <c r="AV340" s="210"/>
      <c r="AW340" s="210" t="s">
        <v>3786</v>
      </c>
      <c r="AX340" s="210"/>
      <c r="AY340" s="210">
        <f>IFERROR(VLOOKUP(X340,MeasureCost!$C$5:$V$420,20,FALSE),"")</f>
        <v>104.51</v>
      </c>
      <c r="AZ340" s="210" t="str">
        <f>IFERROR(VLOOKUP(Y340,MeasureCost!$C$5:$V$420,20,FALSE),"")</f>
        <v/>
      </c>
      <c r="BA340" s="210"/>
      <c r="BB340" s="212" t="str">
        <f t="shared" si="15"/>
        <v/>
      </c>
      <c r="BC340" s="210"/>
      <c r="BD340" s="204" t="str">
        <f t="shared" si="16"/>
        <v/>
      </c>
      <c r="BE340" s="210" t="str">
        <f t="shared" si="17"/>
        <v/>
      </c>
      <c r="BF340" s="210" t="str">
        <f>IFERROR(VLOOKUP(BD340,LF_LmpBlst!$A$8:$V$736,6,FALSE),"")</f>
        <v/>
      </c>
      <c r="BG340" s="210" t="str">
        <f>IFERROR(VLOOKUP(BD340,LF_LmpBlst!$A$8:$V$736,7,FALSE),"")</f>
        <v/>
      </c>
      <c r="BI340" s="210" t="str">
        <f>IFERROR(VLOOKUP(BE340,LF_LmpBlst!$A$8:$V$736,6,FALSE),"")</f>
        <v/>
      </c>
      <c r="BJ340" s="210" t="str">
        <f>IFERROR(VLOOKUP(BE340,LF_LmpBlst!$A$8:$V$736,7,FALSE),"")</f>
        <v/>
      </c>
    </row>
    <row r="341" spans="1:62">
      <c r="A341" s="229">
        <v>5586</v>
      </c>
      <c r="B341" s="210" t="s">
        <v>4249</v>
      </c>
      <c r="C341" s="210" t="s">
        <v>4250</v>
      </c>
      <c r="D341" s="210" t="s">
        <v>3845</v>
      </c>
      <c r="E341" s="210" t="s">
        <v>3846</v>
      </c>
      <c r="F341" s="204">
        <v>41949</v>
      </c>
      <c r="G341" s="210" t="s">
        <v>4251</v>
      </c>
      <c r="H341" s="210" t="s">
        <v>3878</v>
      </c>
      <c r="I341" s="210" t="s">
        <v>3830</v>
      </c>
      <c r="J341" s="210" t="s">
        <v>3831</v>
      </c>
      <c r="K341" s="210"/>
      <c r="L341" s="210"/>
      <c r="M341" s="210" t="s">
        <v>129</v>
      </c>
      <c r="N341" s="210"/>
      <c r="O341" s="210" t="b">
        <v>0</v>
      </c>
      <c r="P341" s="210"/>
      <c r="Q341" s="210" t="b">
        <v>1</v>
      </c>
      <c r="R341" s="210" t="s">
        <v>3770</v>
      </c>
      <c r="S341" s="210" t="s">
        <v>109</v>
      </c>
      <c r="T341" s="210" t="s">
        <v>3771</v>
      </c>
      <c r="U341" s="210" t="s">
        <v>4252</v>
      </c>
      <c r="V341" s="210" t="s">
        <v>3778</v>
      </c>
      <c r="W341" s="210" t="s">
        <v>1091</v>
      </c>
      <c r="X341" s="210" t="str">
        <f>IFERROR(VLOOKUP(AF341,MeasureCost!$C$5:$C$420,1,FALSE),"")</f>
        <v>LFLmpBlst-T8-48in-25w+El-IS-NLO(26w)</v>
      </c>
      <c r="Y341" s="210" t="str">
        <f>IFERROR(VLOOKUP(AE341,MeasureCost!$C$5:$C$420,1,FALSE),"")</f>
        <v>LFLmpBlst-T8-48in-32w-2g+El-IS-NLO-2(30w)</v>
      </c>
      <c r="Z341" s="210" t="s">
        <v>4253</v>
      </c>
      <c r="AA341" s="210"/>
      <c r="AB341" s="210"/>
      <c r="AC341" s="210"/>
      <c r="AD341" s="210" t="s">
        <v>3257</v>
      </c>
      <c r="AE341" s="210" t="s">
        <v>3257</v>
      </c>
      <c r="AF341" s="210" t="s">
        <v>2776</v>
      </c>
      <c r="AG341" s="210" t="s">
        <v>3919</v>
      </c>
      <c r="AH341" s="210"/>
      <c r="AI341" s="210" t="b">
        <v>0</v>
      </c>
      <c r="AJ341" s="210" t="b">
        <v>0</v>
      </c>
      <c r="AK341" s="210" t="s">
        <v>3853</v>
      </c>
      <c r="AL341" s="210" t="s">
        <v>3779</v>
      </c>
      <c r="AM341" s="210" t="s">
        <v>4253</v>
      </c>
      <c r="AN341" s="210"/>
      <c r="AO341" s="210" t="s">
        <v>129</v>
      </c>
      <c r="AP341" s="204">
        <v>41275</v>
      </c>
      <c r="AQ341" s="210"/>
      <c r="AR341" s="210" t="s">
        <v>3776</v>
      </c>
      <c r="AS341" s="210"/>
      <c r="AT341" s="210"/>
      <c r="AU341" s="210"/>
      <c r="AV341" s="210"/>
      <c r="AW341" s="210" t="s">
        <v>3786</v>
      </c>
      <c r="AX341" s="210"/>
      <c r="AY341" s="210">
        <f>IFERROR(VLOOKUP(X341,MeasureCost!$C$5:$V$420,20,FALSE),"")</f>
        <v>23.87</v>
      </c>
      <c r="AZ341" s="210">
        <f>IFERROR(VLOOKUP(Y341,MeasureCost!$C$5:$V$420,20,FALSE),"")</f>
        <v>14.71</v>
      </c>
      <c r="BA341" s="210"/>
      <c r="BB341" s="212">
        <f t="shared" si="15"/>
        <v>9.16</v>
      </c>
      <c r="BC341" s="210"/>
      <c r="BD341" s="204" t="str">
        <f t="shared" si="16"/>
        <v>LFLmpBlst-T8-48in-25w+El-IS-NLO(26w)</v>
      </c>
      <c r="BE341" s="210" t="str">
        <f t="shared" si="17"/>
        <v>LFLmpBlst-T8-48in-32w-2g+El-IS-NLO-2(30w)</v>
      </c>
      <c r="BF341" s="210">
        <f>IFERROR(VLOOKUP(BD341,LF_LmpBlst!$A$8:$V$736,6,FALSE),"")</f>
        <v>1</v>
      </c>
      <c r="BG341" s="210">
        <f>IFERROR(VLOOKUP(BD341,LF_LmpBlst!$A$8:$V$736,7,FALSE),"")</f>
        <v>1</v>
      </c>
      <c r="BI341" s="210">
        <f>IFERROR(VLOOKUP(BE341,LF_LmpBlst!$A$8:$V$736,6,FALSE),"")</f>
        <v>1</v>
      </c>
      <c r="BJ341" s="210">
        <f>IFERROR(VLOOKUP(BE341,LF_LmpBlst!$A$8:$V$736,7,FALSE),"")</f>
        <v>0.5</v>
      </c>
    </row>
    <row r="342" spans="1:62">
      <c r="A342" s="229">
        <v>5176</v>
      </c>
      <c r="B342" s="210" t="s">
        <v>4254</v>
      </c>
      <c r="C342" s="210" t="s">
        <v>4130</v>
      </c>
      <c r="D342" s="210" t="s">
        <v>3845</v>
      </c>
      <c r="E342" s="210" t="s">
        <v>3846</v>
      </c>
      <c r="F342" s="204">
        <v>41789</v>
      </c>
      <c r="G342" s="210" t="s">
        <v>4131</v>
      </c>
      <c r="H342" s="210" t="s">
        <v>3878</v>
      </c>
      <c r="I342" s="210" t="s">
        <v>3830</v>
      </c>
      <c r="J342" s="210" t="s">
        <v>3831</v>
      </c>
      <c r="K342" s="210"/>
      <c r="L342" s="210"/>
      <c r="M342" s="210" t="s">
        <v>129</v>
      </c>
      <c r="N342" s="210"/>
      <c r="O342" s="210" t="b">
        <v>1</v>
      </c>
      <c r="P342" s="210"/>
      <c r="Q342" s="210" t="b">
        <v>1</v>
      </c>
      <c r="R342" s="210" t="s">
        <v>3770</v>
      </c>
      <c r="S342" s="210" t="s">
        <v>109</v>
      </c>
      <c r="T342" s="210" t="s">
        <v>3771</v>
      </c>
      <c r="U342" s="210" t="s">
        <v>4132</v>
      </c>
      <c r="V342" s="210" t="s">
        <v>3778</v>
      </c>
      <c r="W342" s="210" t="s">
        <v>1091</v>
      </c>
      <c r="X342" s="210" t="str">
        <f>IFERROR(VLOOKUP(AF342,MeasureCost!$C$5:$C$420,1,FALSE),"")</f>
        <v>LFLmpBlst-T8-96in-59w+El-IS-RLO(57w)</v>
      </c>
      <c r="Y342" s="210" t="str">
        <f>IFERROR(VLOOKUP(AE342,MeasureCost!$C$5:$C$420,1,FALSE),"")</f>
        <v>LFLmpBlst-T8-96in-59w+El-IS-NLO(58w)</v>
      </c>
      <c r="Z342" s="210" t="s">
        <v>4133</v>
      </c>
      <c r="AA342" s="210"/>
      <c r="AB342" s="210"/>
      <c r="AC342" s="210"/>
      <c r="AD342" s="210" t="s">
        <v>3691</v>
      </c>
      <c r="AE342" s="210" t="s">
        <v>3691</v>
      </c>
      <c r="AF342" s="210" t="s">
        <v>3699</v>
      </c>
      <c r="AG342" s="210" t="s">
        <v>3919</v>
      </c>
      <c r="AH342" s="210" t="s">
        <v>3848</v>
      </c>
      <c r="AI342" s="210" t="b">
        <v>0</v>
      </c>
      <c r="AJ342" s="210" t="b">
        <v>0</v>
      </c>
      <c r="AK342" s="210" t="s">
        <v>3849</v>
      </c>
      <c r="AL342" s="210" t="s">
        <v>3779</v>
      </c>
      <c r="AM342" s="210" t="s">
        <v>4133</v>
      </c>
      <c r="AN342" s="210"/>
      <c r="AO342" s="210" t="s">
        <v>3845</v>
      </c>
      <c r="AP342" s="204">
        <v>41275</v>
      </c>
      <c r="AQ342" s="210"/>
      <c r="AR342" s="210" t="s">
        <v>3776</v>
      </c>
      <c r="AS342" s="210"/>
      <c r="AT342" s="210"/>
      <c r="AU342" s="210"/>
      <c r="AV342" s="210"/>
      <c r="AW342" s="210" t="s">
        <v>3786</v>
      </c>
      <c r="AX342" s="210"/>
      <c r="AY342" s="210">
        <f>IFERROR(VLOOKUP(X342,MeasureCost!$C$5:$V$420,20,FALSE),"")</f>
        <v>30.97</v>
      </c>
      <c r="AZ342" s="210">
        <f>IFERROR(VLOOKUP(Y342,MeasureCost!$C$5:$V$420,20,FALSE),"")</f>
        <v>30.97</v>
      </c>
      <c r="BA342" s="210"/>
      <c r="BB342" s="212">
        <f t="shared" si="15"/>
        <v>0</v>
      </c>
      <c r="BC342" s="210"/>
      <c r="BD342" s="204" t="str">
        <f t="shared" si="16"/>
        <v>LFLmpBlst-T8-96in-59w+El-IS-RLO(57w)</v>
      </c>
      <c r="BE342" s="210" t="str">
        <f t="shared" si="17"/>
        <v>LFLmpBlst-T8-96in-59w+El-IS-NLO(58w)</v>
      </c>
      <c r="BF342" s="210">
        <f>IFERROR(VLOOKUP(BD342,LF_LmpBlst!$A$8:$V$736,6,FALSE),"")</f>
        <v>1</v>
      </c>
      <c r="BG342" s="210">
        <f>IFERROR(VLOOKUP(BD342,LF_LmpBlst!$A$8:$V$736,7,FALSE),"")</f>
        <v>1</v>
      </c>
      <c r="BI342" s="210">
        <f>IFERROR(VLOOKUP(BE342,LF_LmpBlst!$A$8:$V$736,6,FALSE),"")</f>
        <v>1</v>
      </c>
      <c r="BJ342" s="210">
        <f>IFERROR(VLOOKUP(BE342,LF_LmpBlst!$A$8:$V$736,7,FALSE),"")</f>
        <v>1</v>
      </c>
    </row>
    <row r="343" spans="1:62">
      <c r="A343" s="229">
        <v>2168</v>
      </c>
      <c r="B343" s="210" t="s">
        <v>4255</v>
      </c>
      <c r="C343" s="210" t="s">
        <v>4142</v>
      </c>
      <c r="D343" s="210" t="s">
        <v>3827</v>
      </c>
      <c r="E343" s="210" t="s">
        <v>3828</v>
      </c>
      <c r="F343" s="204">
        <v>41782</v>
      </c>
      <c r="G343" s="210" t="s">
        <v>3829</v>
      </c>
      <c r="H343" s="210" t="s">
        <v>3776</v>
      </c>
      <c r="I343" s="210" t="s">
        <v>3830</v>
      </c>
      <c r="J343" s="210" t="s">
        <v>3831</v>
      </c>
      <c r="K343" s="210"/>
      <c r="L343" s="210"/>
      <c r="M343" s="210" t="s">
        <v>129</v>
      </c>
      <c r="N343" s="210"/>
      <c r="O343" s="210" t="b">
        <v>0</v>
      </c>
      <c r="P343" s="210"/>
      <c r="Q343" s="210" t="b">
        <v>1</v>
      </c>
      <c r="R343" s="210" t="s">
        <v>3832</v>
      </c>
      <c r="S343" s="210" t="s">
        <v>109</v>
      </c>
      <c r="T343" s="210" t="s">
        <v>3771</v>
      </c>
      <c r="U343" s="210" t="s">
        <v>3833</v>
      </c>
      <c r="V343" s="210" t="s">
        <v>3778</v>
      </c>
      <c r="W343" s="210" t="s">
        <v>1091</v>
      </c>
      <c r="X343" s="210" t="str">
        <f>IFERROR(VLOOKUP(AF343,MeasureCost!$C$5:$C$420,1,FALSE),"")</f>
        <v/>
      </c>
      <c r="Y343" s="210" t="str">
        <f>IFERROR(VLOOKUP(AE343,MeasureCost!$C$5:$C$420,1,FALSE),"")</f>
        <v/>
      </c>
      <c r="Z343" s="210" t="s">
        <v>3834</v>
      </c>
      <c r="AA343" s="210"/>
      <c r="AB343" s="210"/>
      <c r="AC343" s="210"/>
      <c r="AD343" s="210" t="s">
        <v>2011</v>
      </c>
      <c r="AE343" s="210" t="s">
        <v>2011</v>
      </c>
      <c r="AF343" s="210" t="s">
        <v>2003</v>
      </c>
      <c r="AG343" s="210" t="s">
        <v>3775</v>
      </c>
      <c r="AH343" s="210" t="s">
        <v>4143</v>
      </c>
      <c r="AI343" s="210" t="b">
        <v>0</v>
      </c>
      <c r="AJ343" s="210" t="b">
        <v>0</v>
      </c>
      <c r="AK343" s="210" t="s">
        <v>3835</v>
      </c>
      <c r="AL343" s="210" t="s">
        <v>3779</v>
      </c>
      <c r="AM343" s="210" t="s">
        <v>3834</v>
      </c>
      <c r="AN343" s="210" t="s">
        <v>4256</v>
      </c>
      <c r="AO343" s="210" t="s">
        <v>3838</v>
      </c>
      <c r="AP343" s="204">
        <v>41275</v>
      </c>
      <c r="AQ343" s="210"/>
      <c r="AR343" s="210" t="s">
        <v>3839</v>
      </c>
      <c r="AS343" s="210"/>
      <c r="AT343" s="210"/>
      <c r="AU343" s="210"/>
      <c r="AV343" s="210"/>
      <c r="AW343" s="210" t="s">
        <v>3786</v>
      </c>
      <c r="AX343" s="210"/>
      <c r="AY343" s="210" t="str">
        <f>IFERROR(VLOOKUP(X343,MeasureCost!$C$5:$V$420,20,FALSE),"")</f>
        <v/>
      </c>
      <c r="AZ343" s="210" t="str">
        <f>IFERROR(VLOOKUP(Y343,MeasureCost!$C$5:$V$420,20,FALSE),"")</f>
        <v/>
      </c>
      <c r="BA343" s="210"/>
      <c r="BB343" s="212" t="str">
        <f t="shared" si="15"/>
        <v/>
      </c>
      <c r="BC343" s="210"/>
      <c r="BD343" s="204" t="str">
        <f t="shared" si="16"/>
        <v/>
      </c>
      <c r="BE343" s="210" t="str">
        <f t="shared" si="17"/>
        <v/>
      </c>
      <c r="BF343" s="210" t="str">
        <f>IFERROR(VLOOKUP(BD343,LF_LmpBlst!$A$8:$V$736,6,FALSE),"")</f>
        <v/>
      </c>
      <c r="BG343" s="210" t="str">
        <f>IFERROR(VLOOKUP(BD343,LF_LmpBlst!$A$8:$V$736,7,FALSE),"")</f>
        <v/>
      </c>
      <c r="BI343" s="210" t="str">
        <f>IFERROR(VLOOKUP(BE343,LF_LmpBlst!$A$8:$V$736,6,FALSE),"")</f>
        <v/>
      </c>
      <c r="BJ343" s="210" t="str">
        <f>IFERROR(VLOOKUP(BE343,LF_LmpBlst!$A$8:$V$736,7,FALSE),"")</f>
        <v/>
      </c>
    </row>
    <row r="344" spans="1:62">
      <c r="A344" s="229">
        <v>4631</v>
      </c>
      <c r="B344" s="210" t="s">
        <v>4257</v>
      </c>
      <c r="C344" s="210" t="s">
        <v>3826</v>
      </c>
      <c r="D344" s="210" t="s">
        <v>3845</v>
      </c>
      <c r="E344" s="210" t="s">
        <v>3846</v>
      </c>
      <c r="F344" s="204">
        <v>42069</v>
      </c>
      <c r="G344" s="210" t="s">
        <v>3829</v>
      </c>
      <c r="H344" s="210" t="s">
        <v>3776</v>
      </c>
      <c r="I344" s="210" t="s">
        <v>3830</v>
      </c>
      <c r="J344" s="210" t="s">
        <v>3831</v>
      </c>
      <c r="K344" s="210"/>
      <c r="L344" s="210"/>
      <c r="M344" s="210" t="s">
        <v>129</v>
      </c>
      <c r="N344" s="210"/>
      <c r="O344" s="210" t="b">
        <v>0</v>
      </c>
      <c r="P344" s="210"/>
      <c r="Q344" s="210" t="b">
        <v>1</v>
      </c>
      <c r="R344" s="210" t="s">
        <v>3832</v>
      </c>
      <c r="S344" s="210" t="s">
        <v>109</v>
      </c>
      <c r="T344" s="210" t="s">
        <v>3771</v>
      </c>
      <c r="U344" s="210" t="s">
        <v>3833</v>
      </c>
      <c r="V344" s="210" t="s">
        <v>3778</v>
      </c>
      <c r="W344" s="210" t="s">
        <v>1091</v>
      </c>
      <c r="X344" s="210" t="str">
        <f>IFERROR(VLOOKUP(AF344,MeasureCost!$C$5:$C$420,1,FALSE),"")</f>
        <v>LFLmpBlst-T8-48in-32w-2g+El-IS-RLO(78w)</v>
      </c>
      <c r="Y344" s="210" t="str">
        <f>IFERROR(VLOOKUP(AE344,MeasureCost!$C$5:$C$420,1,FALSE),"")</f>
        <v>LFLmpBlst-T8-48in-32w-2g+El-IS-NLO(89w)</v>
      </c>
      <c r="Z344" s="210" t="s">
        <v>3847</v>
      </c>
      <c r="AA344" s="210"/>
      <c r="AB344" s="210"/>
      <c r="AC344" s="210"/>
      <c r="AD344" s="210" t="s">
        <v>2048</v>
      </c>
      <c r="AE344" s="210" t="s">
        <v>3292</v>
      </c>
      <c r="AF344" s="210" t="s">
        <v>3325</v>
      </c>
      <c r="AG344" s="210" t="s">
        <v>3775</v>
      </c>
      <c r="AH344" s="210" t="s">
        <v>3848</v>
      </c>
      <c r="AI344" s="210" t="b">
        <v>0</v>
      </c>
      <c r="AJ344" s="210" t="b">
        <v>0</v>
      </c>
      <c r="AK344" s="210" t="s">
        <v>3849</v>
      </c>
      <c r="AL344" s="210" t="s">
        <v>3841</v>
      </c>
      <c r="AM344" s="210" t="s">
        <v>3850</v>
      </c>
      <c r="AN344" s="210"/>
      <c r="AO344" s="210" t="s">
        <v>3838</v>
      </c>
      <c r="AP344" s="204">
        <v>41275</v>
      </c>
      <c r="AQ344" s="210"/>
      <c r="AR344" s="210" t="s">
        <v>3839</v>
      </c>
      <c r="AS344" s="210"/>
      <c r="AT344" s="210"/>
      <c r="AU344" s="210"/>
      <c r="AV344" s="210"/>
      <c r="AW344" s="210" t="s">
        <v>3786</v>
      </c>
      <c r="AX344" s="210"/>
      <c r="AY344" s="210">
        <f>IFERROR(VLOOKUP(X344,MeasureCost!$C$5:$V$420,20,FALSE),"")</f>
        <v>38.25</v>
      </c>
      <c r="AZ344" s="210">
        <f>IFERROR(VLOOKUP(Y344,MeasureCost!$C$5:$V$420,20,FALSE),"")</f>
        <v>38.25</v>
      </c>
      <c r="BA344" s="210"/>
      <c r="BB344" s="212">
        <f t="shared" si="15"/>
        <v>0</v>
      </c>
      <c r="BC344" s="210"/>
      <c r="BD344" s="204" t="str">
        <f t="shared" si="16"/>
        <v>LFLmpBlst-T8-48in-32w-2g+El-IS-RLO(78w)</v>
      </c>
      <c r="BE344" s="210" t="str">
        <f t="shared" si="17"/>
        <v>LFLmpBlst-T8-48in-32w-2g+El-IS-NLO(89w)</v>
      </c>
      <c r="BF344" s="210">
        <f>IFERROR(VLOOKUP(BD344,LF_LmpBlst!$A$8:$V$736,6,FALSE),"")</f>
        <v>3</v>
      </c>
      <c r="BG344" s="210">
        <f>IFERROR(VLOOKUP(BD344,LF_LmpBlst!$A$8:$V$736,7,FALSE),"")</f>
        <v>1</v>
      </c>
      <c r="BI344" s="210">
        <f>IFERROR(VLOOKUP(BE344,LF_LmpBlst!$A$8:$V$736,6,FALSE),"")</f>
        <v>3</v>
      </c>
      <c r="BJ344" s="210">
        <f>IFERROR(VLOOKUP(BE344,LF_LmpBlst!$A$8:$V$736,7,FALSE),"")</f>
        <v>1</v>
      </c>
    </row>
    <row r="345" spans="1:62">
      <c r="A345" s="229">
        <v>2213</v>
      </c>
      <c r="B345" s="210" t="s">
        <v>4258</v>
      </c>
      <c r="C345" s="210" t="s">
        <v>3826</v>
      </c>
      <c r="D345" s="210" t="s">
        <v>3827</v>
      </c>
      <c r="E345" s="210" t="s">
        <v>3828</v>
      </c>
      <c r="F345" s="204">
        <v>41782</v>
      </c>
      <c r="G345" s="210" t="s">
        <v>3829</v>
      </c>
      <c r="H345" s="210" t="s">
        <v>3776</v>
      </c>
      <c r="I345" s="210" t="s">
        <v>3830</v>
      </c>
      <c r="J345" s="210" t="s">
        <v>3831</v>
      </c>
      <c r="K345" s="210"/>
      <c r="L345" s="210"/>
      <c r="M345" s="210" t="s">
        <v>129</v>
      </c>
      <c r="N345" s="210"/>
      <c r="O345" s="210" t="b">
        <v>0</v>
      </c>
      <c r="P345" s="210"/>
      <c r="Q345" s="210" t="b">
        <v>1</v>
      </c>
      <c r="R345" s="210" t="s">
        <v>3832</v>
      </c>
      <c r="S345" s="210" t="s">
        <v>109</v>
      </c>
      <c r="T345" s="210" t="s">
        <v>3771</v>
      </c>
      <c r="U345" s="210" t="s">
        <v>3833</v>
      </c>
      <c r="V345" s="210" t="s">
        <v>3778</v>
      </c>
      <c r="W345" s="210" t="s">
        <v>1091</v>
      </c>
      <c r="X345" s="210" t="str">
        <f>IFERROR(VLOOKUP(AF345,MeasureCost!$C$5:$C$420,1,FALSE),"")</f>
        <v>LFLmpBlst-T8-48in-32w-2g+El-IS-RLO(78w)</v>
      </c>
      <c r="Y345" s="210" t="str">
        <f>IFERROR(VLOOKUP(AE345,MeasureCost!$C$5:$C$420,1,FALSE),"")</f>
        <v>LFLmpBlst-T8-48in-32w-2g+El-IS-NLO(89w)</v>
      </c>
      <c r="Z345" s="210" t="s">
        <v>3834</v>
      </c>
      <c r="AA345" s="210"/>
      <c r="AB345" s="210"/>
      <c r="AC345" s="210"/>
      <c r="AD345" s="210" t="s">
        <v>1955</v>
      </c>
      <c r="AE345" s="210" t="s">
        <v>3292</v>
      </c>
      <c r="AF345" s="210" t="s">
        <v>3325</v>
      </c>
      <c r="AG345" s="210" t="s">
        <v>3775</v>
      </c>
      <c r="AH345" s="210"/>
      <c r="AI345" s="210" t="b">
        <v>0</v>
      </c>
      <c r="AJ345" s="210" t="b">
        <v>0</v>
      </c>
      <c r="AK345" s="210" t="s">
        <v>3835</v>
      </c>
      <c r="AL345" s="210" t="s">
        <v>3841</v>
      </c>
      <c r="AM345" s="210" t="s">
        <v>3834</v>
      </c>
      <c r="AN345" s="210"/>
      <c r="AO345" s="210" t="s">
        <v>3838</v>
      </c>
      <c r="AP345" s="204">
        <v>41275</v>
      </c>
      <c r="AQ345" s="210"/>
      <c r="AR345" s="210" t="s">
        <v>3839</v>
      </c>
      <c r="AS345" s="210"/>
      <c r="AT345" s="210"/>
      <c r="AU345" s="210"/>
      <c r="AV345" s="210"/>
      <c r="AW345" s="210" t="s">
        <v>3786</v>
      </c>
      <c r="AX345" s="210"/>
      <c r="AY345" s="210">
        <f>IFERROR(VLOOKUP(X345,MeasureCost!$C$5:$V$420,20,FALSE),"")</f>
        <v>38.25</v>
      </c>
      <c r="AZ345" s="210">
        <f>IFERROR(VLOOKUP(Y345,MeasureCost!$C$5:$V$420,20,FALSE),"")</f>
        <v>38.25</v>
      </c>
      <c r="BA345" s="210"/>
      <c r="BB345" s="212">
        <f t="shared" si="15"/>
        <v>0</v>
      </c>
      <c r="BC345" s="210"/>
      <c r="BD345" s="204" t="str">
        <f t="shared" si="16"/>
        <v>LFLmpBlst-T8-48in-32w-2g+El-IS-RLO(78w)</v>
      </c>
      <c r="BE345" s="210" t="str">
        <f t="shared" si="17"/>
        <v>LFLmpBlst-T8-48in-32w-2g+El-IS-NLO(89w)</v>
      </c>
      <c r="BF345" s="210">
        <f>IFERROR(VLOOKUP(BD345,LF_LmpBlst!$A$8:$V$736,6,FALSE),"")</f>
        <v>3</v>
      </c>
      <c r="BG345" s="210">
        <f>IFERROR(VLOOKUP(BD345,LF_LmpBlst!$A$8:$V$736,7,FALSE),"")</f>
        <v>1</v>
      </c>
      <c r="BI345" s="210">
        <f>IFERROR(VLOOKUP(BE345,LF_LmpBlst!$A$8:$V$736,6,FALSE),"")</f>
        <v>3</v>
      </c>
      <c r="BJ345" s="210">
        <f>IFERROR(VLOOKUP(BE345,LF_LmpBlst!$A$8:$V$736,7,FALSE),"")</f>
        <v>1</v>
      </c>
    </row>
    <row r="346" spans="1:62">
      <c r="A346" s="229">
        <v>2305</v>
      </c>
      <c r="B346" s="210" t="s">
        <v>4259</v>
      </c>
      <c r="C346" s="210" t="s">
        <v>3826</v>
      </c>
      <c r="D346" s="210" t="s">
        <v>3827</v>
      </c>
      <c r="E346" s="210" t="s">
        <v>3828</v>
      </c>
      <c r="F346" s="204">
        <v>41782</v>
      </c>
      <c r="G346" s="210" t="s">
        <v>3829</v>
      </c>
      <c r="H346" s="210" t="s">
        <v>3776</v>
      </c>
      <c r="I346" s="210" t="s">
        <v>3830</v>
      </c>
      <c r="J346" s="210" t="s">
        <v>3831</v>
      </c>
      <c r="K346" s="210"/>
      <c r="L346" s="210"/>
      <c r="M346" s="210" t="s">
        <v>129</v>
      </c>
      <c r="N346" s="210"/>
      <c r="O346" s="210" t="b">
        <v>0</v>
      </c>
      <c r="P346" s="210"/>
      <c r="Q346" s="210" t="b">
        <v>1</v>
      </c>
      <c r="R346" s="210" t="s">
        <v>3832</v>
      </c>
      <c r="S346" s="210" t="s">
        <v>109</v>
      </c>
      <c r="T346" s="210" t="s">
        <v>3771</v>
      </c>
      <c r="U346" s="210" t="s">
        <v>3833</v>
      </c>
      <c r="V346" s="210" t="s">
        <v>3778</v>
      </c>
      <c r="W346" s="210" t="s">
        <v>1091</v>
      </c>
      <c r="X346" s="210" t="str">
        <f>IFERROR(VLOOKUP(AF346,MeasureCost!$C$5:$C$420,1,FALSE),"")</f>
        <v>LFLmpBlst-T8-48in-32w-3g+El-IS-NLO(54w)</v>
      </c>
      <c r="Y346" s="210" t="str">
        <f>IFERROR(VLOOKUP(AE346,MeasureCost!$C$5:$C$420,1,FALSE),"")</f>
        <v>LFLmpBlst-T8-48in-32w-2g+El-IS-NLO+Refl(59w)</v>
      </c>
      <c r="Z346" s="210" t="s">
        <v>3834</v>
      </c>
      <c r="AA346" s="210"/>
      <c r="AB346" s="210"/>
      <c r="AC346" s="210"/>
      <c r="AD346" s="210" t="s">
        <v>2057</v>
      </c>
      <c r="AE346" s="210" t="s">
        <v>3298</v>
      </c>
      <c r="AF346" s="210" t="s">
        <v>3487</v>
      </c>
      <c r="AG346" s="210" t="s">
        <v>3775</v>
      </c>
      <c r="AH346" s="210"/>
      <c r="AI346" s="210" t="b">
        <v>0</v>
      </c>
      <c r="AJ346" s="210" t="b">
        <v>0</v>
      </c>
      <c r="AK346" s="210" t="s">
        <v>3835</v>
      </c>
      <c r="AL346" s="210" t="s">
        <v>3841</v>
      </c>
      <c r="AM346" s="210" t="s">
        <v>3834</v>
      </c>
      <c r="AN346" s="210"/>
      <c r="AO346" s="210" t="s">
        <v>3838</v>
      </c>
      <c r="AP346" s="204">
        <v>41275</v>
      </c>
      <c r="AQ346" s="210"/>
      <c r="AR346" s="210" t="s">
        <v>3839</v>
      </c>
      <c r="AS346" s="210"/>
      <c r="AT346" s="210"/>
      <c r="AU346" s="210"/>
      <c r="AV346" s="210"/>
      <c r="AW346" s="210" t="s">
        <v>3786</v>
      </c>
      <c r="AX346" s="210"/>
      <c r="AY346" s="210">
        <f>IFERROR(VLOOKUP(X346,MeasureCost!$C$5:$V$420,20,FALSE),"")</f>
        <v>30.94</v>
      </c>
      <c r="AZ346" s="210">
        <f>IFERROR(VLOOKUP(Y346,MeasureCost!$C$5:$V$420,20,FALSE),"")</f>
        <v>29.42</v>
      </c>
      <c r="BA346" s="210"/>
      <c r="BB346" s="212">
        <f t="shared" si="15"/>
        <v>1.5199999999999996</v>
      </c>
      <c r="BC346" s="210"/>
      <c r="BD346" s="204" t="str">
        <f t="shared" si="16"/>
        <v>LFLmpBlst-T8-48in-32w-3g+El-IS-NLO(54w)</v>
      </c>
      <c r="BE346" s="210" t="str">
        <f t="shared" si="17"/>
        <v>LFLmpBlst-T8-48in-32w-2g+El-IS-NLO+Refl(59w)</v>
      </c>
      <c r="BF346" s="210">
        <f>IFERROR(VLOOKUP(BD346,LF_LmpBlst!$A$8:$V$736,6,FALSE),"")</f>
        <v>2</v>
      </c>
      <c r="BG346" s="210">
        <f>IFERROR(VLOOKUP(BD346,LF_LmpBlst!$A$8:$V$736,7,FALSE),"")</f>
        <v>1</v>
      </c>
      <c r="BI346" s="210">
        <f>IFERROR(VLOOKUP(BE346,LF_LmpBlst!$A$8:$V$736,6,FALSE),"")</f>
        <v>2</v>
      </c>
      <c r="BJ346" s="210">
        <f>IFERROR(VLOOKUP(BE346,LF_LmpBlst!$A$8:$V$736,7,FALSE),"")</f>
        <v>1</v>
      </c>
    </row>
    <row r="347" spans="1:62">
      <c r="A347" s="229">
        <v>2326</v>
      </c>
      <c r="B347" s="210" t="s">
        <v>4260</v>
      </c>
      <c r="C347" s="210" t="s">
        <v>3826</v>
      </c>
      <c r="D347" s="210" t="s">
        <v>3827</v>
      </c>
      <c r="E347" s="210" t="s">
        <v>3828</v>
      </c>
      <c r="F347" s="204">
        <v>41782</v>
      </c>
      <c r="G347" s="210" t="s">
        <v>3829</v>
      </c>
      <c r="H347" s="210" t="s">
        <v>3776</v>
      </c>
      <c r="I347" s="210" t="s">
        <v>3830</v>
      </c>
      <c r="J347" s="210" t="s">
        <v>3831</v>
      </c>
      <c r="K347" s="210"/>
      <c r="L347" s="210"/>
      <c r="M347" s="210" t="s">
        <v>129</v>
      </c>
      <c r="N347" s="210"/>
      <c r="O347" s="210" t="b">
        <v>0</v>
      </c>
      <c r="P347" s="210"/>
      <c r="Q347" s="210" t="b">
        <v>1</v>
      </c>
      <c r="R347" s="210" t="s">
        <v>3832</v>
      </c>
      <c r="S347" s="210" t="s">
        <v>109</v>
      </c>
      <c r="T347" s="210" t="s">
        <v>3771</v>
      </c>
      <c r="U347" s="210" t="s">
        <v>3833</v>
      </c>
      <c r="V347" s="210" t="s">
        <v>3778</v>
      </c>
      <c r="W347" s="210" t="s">
        <v>1091</v>
      </c>
      <c r="X347" s="210" t="str">
        <f>IFERROR(VLOOKUP(AF347,MeasureCost!$C$5:$C$420,1,FALSE),"")</f>
        <v>LFLmpBlst-T8-48in-32w-3g+El-IS-RLO(142w)</v>
      </c>
      <c r="Y347" s="210" t="str">
        <f>IFERROR(VLOOKUP(AE347,MeasureCost!$C$5:$C$420,1,FALSE),"")</f>
        <v>LFLmpBlst-T8-48in-32w-2g+El-IS-NLO(175w)</v>
      </c>
      <c r="Z347" s="210" t="s">
        <v>3834</v>
      </c>
      <c r="AA347" s="210"/>
      <c r="AB347" s="210"/>
      <c r="AC347" s="210"/>
      <c r="AD347" s="210" t="s">
        <v>2235</v>
      </c>
      <c r="AE347" s="210" t="s">
        <v>3273</v>
      </c>
      <c r="AF347" s="210" t="s">
        <v>3506</v>
      </c>
      <c r="AG347" s="210" t="s">
        <v>3775</v>
      </c>
      <c r="AH347" s="210"/>
      <c r="AI347" s="210" t="b">
        <v>0</v>
      </c>
      <c r="AJ347" s="210" t="b">
        <v>0</v>
      </c>
      <c r="AK347" s="210" t="s">
        <v>3835</v>
      </c>
      <c r="AL347" s="210" t="s">
        <v>3841</v>
      </c>
      <c r="AM347" s="210" t="s">
        <v>3834</v>
      </c>
      <c r="AN347" s="210" t="s">
        <v>4261</v>
      </c>
      <c r="AO347" s="210" t="s">
        <v>3838</v>
      </c>
      <c r="AP347" s="204">
        <v>41275</v>
      </c>
      <c r="AQ347" s="210"/>
      <c r="AR347" s="210" t="s">
        <v>3839</v>
      </c>
      <c r="AS347" s="210"/>
      <c r="AT347" s="210"/>
      <c r="AU347" s="210"/>
      <c r="AV347" s="210"/>
      <c r="AW347" s="210" t="s">
        <v>3786</v>
      </c>
      <c r="AX347" s="210"/>
      <c r="AY347" s="210">
        <f>IFERROR(VLOOKUP(X347,MeasureCost!$C$5:$V$420,20,FALSE),"")</f>
        <v>81.05</v>
      </c>
      <c r="AZ347" s="210">
        <f>IFERROR(VLOOKUP(Y347,MeasureCost!$C$5:$V$420,20,FALSE),"")</f>
        <v>76.489999999999995</v>
      </c>
      <c r="BA347" s="210"/>
      <c r="BB347" s="212">
        <f t="shared" si="15"/>
        <v>4.5600000000000023</v>
      </c>
      <c r="BC347" s="210"/>
      <c r="BD347" s="204" t="str">
        <f t="shared" si="16"/>
        <v>LFLmpBlst-T8-48in-32w-3g+El-IS-RLO(142w)</v>
      </c>
      <c r="BE347" s="210" t="str">
        <f t="shared" si="17"/>
        <v>LFLmpBlst-T8-48in-32w-2g+El-IS-NLO(175w)</v>
      </c>
      <c r="BF347" s="210">
        <f>IFERROR(VLOOKUP(BD347,LF_LmpBlst!$A$8:$V$736,6,FALSE),"")</f>
        <v>6</v>
      </c>
      <c r="BG347" s="210">
        <f>IFERROR(VLOOKUP(BD347,LF_LmpBlst!$A$8:$V$736,7,FALSE),"")</f>
        <v>2</v>
      </c>
      <c r="BI347" s="210">
        <f>IFERROR(VLOOKUP(BE347,LF_LmpBlst!$A$8:$V$736,6,FALSE),"")</f>
        <v>6</v>
      </c>
      <c r="BJ347" s="210">
        <f>IFERROR(VLOOKUP(BE347,LF_LmpBlst!$A$8:$V$736,7,FALSE),"")</f>
        <v>2</v>
      </c>
    </row>
    <row r="348" spans="1:62">
      <c r="A348" s="229">
        <v>2298</v>
      </c>
      <c r="B348" s="210" t="s">
        <v>3859</v>
      </c>
      <c r="C348" s="210" t="s">
        <v>3826</v>
      </c>
      <c r="D348" s="210" t="s">
        <v>3827</v>
      </c>
      <c r="E348" s="210" t="s">
        <v>3828</v>
      </c>
      <c r="F348" s="204">
        <v>41782</v>
      </c>
      <c r="G348" s="210" t="s">
        <v>3829</v>
      </c>
      <c r="H348" s="210" t="s">
        <v>3776</v>
      </c>
      <c r="I348" s="210" t="s">
        <v>3830</v>
      </c>
      <c r="J348" s="210" t="s">
        <v>3831</v>
      </c>
      <c r="K348" s="210"/>
      <c r="L348" s="210"/>
      <c r="M348" s="210" t="s">
        <v>129</v>
      </c>
      <c r="N348" s="210"/>
      <c r="O348" s="210" t="b">
        <v>0</v>
      </c>
      <c r="P348" s="210"/>
      <c r="Q348" s="210" t="b">
        <v>1</v>
      </c>
      <c r="R348" s="210" t="s">
        <v>3832</v>
      </c>
      <c r="S348" s="210" t="s">
        <v>109</v>
      </c>
      <c r="T348" s="210" t="s">
        <v>3771</v>
      </c>
      <c r="U348" s="210" t="s">
        <v>3833</v>
      </c>
      <c r="V348" s="210" t="s">
        <v>3778</v>
      </c>
      <c r="W348" s="210" t="s">
        <v>1091</v>
      </c>
      <c r="X348" s="210" t="str">
        <f>IFERROR(VLOOKUP(AF348,MeasureCost!$C$5:$C$420,1,FALSE),"")</f>
        <v>LFLmpBlst-T8-48in-32w-3g+El-IS-NLO(54w)</v>
      </c>
      <c r="Y348" s="210" t="str">
        <f>IFERROR(VLOOKUP(AE348,MeasureCost!$C$5:$C$420,1,FALSE),"")</f>
        <v>LFLmpBlst-T8-48in-32w-2g+El-IS-NLO+Refl(59w)</v>
      </c>
      <c r="Z348" s="210" t="s">
        <v>3834</v>
      </c>
      <c r="AA348" s="210"/>
      <c r="AB348" s="210"/>
      <c r="AC348" s="210"/>
      <c r="AD348" s="210" t="s">
        <v>2060</v>
      </c>
      <c r="AE348" s="210" t="s">
        <v>3298</v>
      </c>
      <c r="AF348" s="210" t="s">
        <v>3487</v>
      </c>
      <c r="AG348" s="210" t="s">
        <v>3775</v>
      </c>
      <c r="AH348" s="210"/>
      <c r="AI348" s="210" t="b">
        <v>0</v>
      </c>
      <c r="AJ348" s="210" t="b">
        <v>0</v>
      </c>
      <c r="AK348" s="210" t="s">
        <v>3835</v>
      </c>
      <c r="AL348" s="210" t="s">
        <v>3841</v>
      </c>
      <c r="AM348" s="210" t="s">
        <v>3834</v>
      </c>
      <c r="AN348" s="210"/>
      <c r="AO348" s="210" t="s">
        <v>3838</v>
      </c>
      <c r="AP348" s="204">
        <v>41275</v>
      </c>
      <c r="AQ348" s="210"/>
      <c r="AR348" s="210" t="s">
        <v>3839</v>
      </c>
      <c r="AS348" s="210"/>
      <c r="AT348" s="210"/>
      <c r="AU348" s="210"/>
      <c r="AV348" s="210"/>
      <c r="AW348" s="210" t="s">
        <v>3786</v>
      </c>
      <c r="AX348" s="210"/>
      <c r="AY348" s="210">
        <f>IFERROR(VLOOKUP(X348,MeasureCost!$C$5:$V$420,20,FALSE),"")</f>
        <v>30.94</v>
      </c>
      <c r="AZ348" s="210">
        <f>IFERROR(VLOOKUP(Y348,MeasureCost!$C$5:$V$420,20,FALSE),"")</f>
        <v>29.42</v>
      </c>
      <c r="BA348" s="210"/>
      <c r="BB348" s="212">
        <f t="shared" si="15"/>
        <v>1.5199999999999996</v>
      </c>
      <c r="BC348" s="210"/>
      <c r="BD348" s="204" t="str">
        <f t="shared" si="16"/>
        <v>LFLmpBlst-T8-48in-32w-3g+El-IS-NLO(54w)</v>
      </c>
      <c r="BE348" s="210" t="str">
        <f t="shared" si="17"/>
        <v>LFLmpBlst-T8-48in-32w-2g+El-IS-NLO+Refl(59w)</v>
      </c>
      <c r="BF348" s="210">
        <f>IFERROR(VLOOKUP(BD348,LF_LmpBlst!$A$8:$V$736,6,FALSE),"")</f>
        <v>2</v>
      </c>
      <c r="BG348" s="210">
        <f>IFERROR(VLOOKUP(BD348,LF_LmpBlst!$A$8:$V$736,7,FALSE),"")</f>
        <v>1</v>
      </c>
      <c r="BI348" s="210">
        <f>IFERROR(VLOOKUP(BE348,LF_LmpBlst!$A$8:$V$736,6,FALSE),"")</f>
        <v>2</v>
      </c>
      <c r="BJ348" s="210">
        <f>IFERROR(VLOOKUP(BE348,LF_LmpBlst!$A$8:$V$736,7,FALSE),"")</f>
        <v>1</v>
      </c>
    </row>
    <row r="349" spans="1:62">
      <c r="A349" s="229">
        <v>4493</v>
      </c>
      <c r="B349" s="210" t="s">
        <v>4262</v>
      </c>
      <c r="C349" s="210" t="s">
        <v>3826</v>
      </c>
      <c r="D349" s="210" t="s">
        <v>3845</v>
      </c>
      <c r="E349" s="210" t="s">
        <v>3846</v>
      </c>
      <c r="F349" s="204">
        <v>42069</v>
      </c>
      <c r="G349" s="210" t="s">
        <v>3829</v>
      </c>
      <c r="H349" s="210" t="s">
        <v>3776</v>
      </c>
      <c r="I349" s="210" t="s">
        <v>3830</v>
      </c>
      <c r="J349" s="210" t="s">
        <v>3831</v>
      </c>
      <c r="K349" s="210"/>
      <c r="L349" s="210"/>
      <c r="M349" s="210" t="s">
        <v>129</v>
      </c>
      <c r="N349" s="210"/>
      <c r="O349" s="210" t="b">
        <v>0</v>
      </c>
      <c r="P349" s="210"/>
      <c r="Q349" s="210" t="b">
        <v>1</v>
      </c>
      <c r="R349" s="210" t="s">
        <v>3832</v>
      </c>
      <c r="S349" s="210" t="s">
        <v>109</v>
      </c>
      <c r="T349" s="210" t="s">
        <v>3771</v>
      </c>
      <c r="U349" s="210" t="s">
        <v>3833</v>
      </c>
      <c r="V349" s="210" t="s">
        <v>3778</v>
      </c>
      <c r="W349" s="210" t="s">
        <v>1091</v>
      </c>
      <c r="X349" s="210" t="str">
        <f>IFERROR(VLOOKUP(AF349,MeasureCost!$C$5:$C$420,1,FALSE),"")</f>
        <v/>
      </c>
      <c r="Y349" s="210" t="str">
        <f>IFERROR(VLOOKUP(AE349,MeasureCost!$C$5:$C$420,1,FALSE),"")</f>
        <v/>
      </c>
      <c r="Z349" s="210" t="s">
        <v>3847</v>
      </c>
      <c r="AA349" s="210"/>
      <c r="AB349" s="210"/>
      <c r="AC349" s="210"/>
      <c r="AD349" s="210" t="s">
        <v>3723</v>
      </c>
      <c r="AE349" s="210" t="s">
        <v>3723</v>
      </c>
      <c r="AF349" s="210" t="s">
        <v>2612</v>
      </c>
      <c r="AG349" s="210" t="s">
        <v>3775</v>
      </c>
      <c r="AH349" s="210" t="s">
        <v>3848</v>
      </c>
      <c r="AI349" s="210" t="b">
        <v>0</v>
      </c>
      <c r="AJ349" s="210" t="b">
        <v>0</v>
      </c>
      <c r="AK349" s="210" t="s">
        <v>3849</v>
      </c>
      <c r="AL349" s="210" t="s">
        <v>3779</v>
      </c>
      <c r="AM349" s="210" t="s">
        <v>3847</v>
      </c>
      <c r="AN349" s="210"/>
      <c r="AO349" s="210" t="s">
        <v>3838</v>
      </c>
      <c r="AP349" s="204">
        <v>41275</v>
      </c>
      <c r="AQ349" s="210"/>
      <c r="AR349" s="210" t="s">
        <v>3839</v>
      </c>
      <c r="AS349" s="210"/>
      <c r="AT349" s="210"/>
      <c r="AU349" s="210"/>
      <c r="AV349" s="210"/>
      <c r="AW349" s="210" t="s">
        <v>3786</v>
      </c>
      <c r="AX349" s="210"/>
      <c r="AY349" s="210" t="str">
        <f>IFERROR(VLOOKUP(X349,MeasureCost!$C$5:$V$420,20,FALSE),"")</f>
        <v/>
      </c>
      <c r="AZ349" s="210" t="str">
        <f>IFERROR(VLOOKUP(Y349,MeasureCost!$C$5:$V$420,20,FALSE),"")</f>
        <v/>
      </c>
      <c r="BA349" s="210"/>
      <c r="BB349" s="212" t="str">
        <f t="shared" si="15"/>
        <v/>
      </c>
      <c r="BC349" s="210"/>
      <c r="BD349" s="204" t="str">
        <f t="shared" si="16"/>
        <v/>
      </c>
      <c r="BE349" s="210" t="str">
        <f t="shared" si="17"/>
        <v/>
      </c>
      <c r="BF349" s="210" t="str">
        <f>IFERROR(VLOOKUP(BD349,LF_LmpBlst!$A$8:$V$736,6,FALSE),"")</f>
        <v/>
      </c>
      <c r="BG349" s="210" t="str">
        <f>IFERROR(VLOOKUP(BD349,LF_LmpBlst!$A$8:$V$736,7,FALSE),"")</f>
        <v/>
      </c>
      <c r="BI349" s="210" t="str">
        <f>IFERROR(VLOOKUP(BE349,LF_LmpBlst!$A$8:$V$736,6,FALSE),"")</f>
        <v/>
      </c>
      <c r="BJ349" s="210" t="str">
        <f>IFERROR(VLOOKUP(BE349,LF_LmpBlst!$A$8:$V$736,7,FALSE),"")</f>
        <v/>
      </c>
    </row>
    <row r="350" spans="1:62">
      <c r="A350" s="229">
        <v>2209</v>
      </c>
      <c r="B350" s="210" t="s">
        <v>4208</v>
      </c>
      <c r="C350" s="210" t="s">
        <v>3826</v>
      </c>
      <c r="D350" s="210" t="s">
        <v>3827</v>
      </c>
      <c r="E350" s="210" t="s">
        <v>3828</v>
      </c>
      <c r="F350" s="204">
        <v>41782</v>
      </c>
      <c r="G350" s="210" t="s">
        <v>3829</v>
      </c>
      <c r="H350" s="210" t="s">
        <v>3776</v>
      </c>
      <c r="I350" s="210" t="s">
        <v>3830</v>
      </c>
      <c r="J350" s="210" t="s">
        <v>3831</v>
      </c>
      <c r="K350" s="210"/>
      <c r="L350" s="210"/>
      <c r="M350" s="210" t="s">
        <v>129</v>
      </c>
      <c r="N350" s="210"/>
      <c r="O350" s="210" t="b">
        <v>0</v>
      </c>
      <c r="P350" s="210"/>
      <c r="Q350" s="210" t="b">
        <v>1</v>
      </c>
      <c r="R350" s="210" t="s">
        <v>3832</v>
      </c>
      <c r="S350" s="210" t="s">
        <v>109</v>
      </c>
      <c r="T350" s="210" t="s">
        <v>3771</v>
      </c>
      <c r="U350" s="210" t="s">
        <v>3833</v>
      </c>
      <c r="V350" s="210" t="s">
        <v>3778</v>
      </c>
      <c r="W350" s="210" t="s">
        <v>1091</v>
      </c>
      <c r="X350" s="210" t="str">
        <f>IFERROR(VLOOKUP(AF350,MeasureCost!$C$5:$C$420,1,FALSE),"")</f>
        <v>LFLmpBlst-T8-48in-32w-2g+El-IS-RLO(78w)</v>
      </c>
      <c r="Y350" s="210" t="str">
        <f>IFERROR(VLOOKUP(AE350,MeasureCost!$C$5:$C$420,1,FALSE),"")</f>
        <v>LFLmpBlst-T8-48in-32w-2g+El-IS-NLO(89w)</v>
      </c>
      <c r="Z350" s="210" t="s">
        <v>3834</v>
      </c>
      <c r="AA350" s="210"/>
      <c r="AB350" s="210"/>
      <c r="AC350" s="210"/>
      <c r="AD350" s="210" t="s">
        <v>2006</v>
      </c>
      <c r="AE350" s="210" t="s">
        <v>3292</v>
      </c>
      <c r="AF350" s="210" t="s">
        <v>3325</v>
      </c>
      <c r="AG350" s="210" t="s">
        <v>3775</v>
      </c>
      <c r="AH350" s="210"/>
      <c r="AI350" s="210" t="b">
        <v>0</v>
      </c>
      <c r="AJ350" s="210" t="b">
        <v>0</v>
      </c>
      <c r="AK350" s="210" t="s">
        <v>3835</v>
      </c>
      <c r="AL350" s="210" t="s">
        <v>3841</v>
      </c>
      <c r="AM350" s="210" t="s">
        <v>3834</v>
      </c>
      <c r="AN350" s="210" t="s">
        <v>4263</v>
      </c>
      <c r="AO350" s="210" t="s">
        <v>3838</v>
      </c>
      <c r="AP350" s="204">
        <v>41275</v>
      </c>
      <c r="AQ350" s="210"/>
      <c r="AR350" s="210" t="s">
        <v>3839</v>
      </c>
      <c r="AS350" s="210"/>
      <c r="AT350" s="210"/>
      <c r="AU350" s="210"/>
      <c r="AV350" s="210"/>
      <c r="AW350" s="210" t="s">
        <v>3786</v>
      </c>
      <c r="AX350" s="210"/>
      <c r="AY350" s="210">
        <f>IFERROR(VLOOKUP(X350,MeasureCost!$C$5:$V$420,20,FALSE),"")</f>
        <v>38.25</v>
      </c>
      <c r="AZ350" s="210">
        <f>IFERROR(VLOOKUP(Y350,MeasureCost!$C$5:$V$420,20,FALSE),"")</f>
        <v>38.25</v>
      </c>
      <c r="BA350" s="210"/>
      <c r="BB350" s="212">
        <f t="shared" si="15"/>
        <v>0</v>
      </c>
      <c r="BC350" s="210"/>
      <c r="BD350" s="204" t="str">
        <f t="shared" si="16"/>
        <v>LFLmpBlst-T8-48in-32w-2g+El-IS-RLO(78w)</v>
      </c>
      <c r="BE350" s="210" t="str">
        <f t="shared" si="17"/>
        <v>LFLmpBlst-T8-48in-32w-2g+El-IS-NLO(89w)</v>
      </c>
      <c r="BF350" s="210">
        <f>IFERROR(VLOOKUP(BD350,LF_LmpBlst!$A$8:$V$736,6,FALSE),"")</f>
        <v>3</v>
      </c>
      <c r="BG350" s="210">
        <f>IFERROR(VLOOKUP(BD350,LF_LmpBlst!$A$8:$V$736,7,FALSE),"")</f>
        <v>1</v>
      </c>
      <c r="BI350" s="210">
        <f>IFERROR(VLOOKUP(BE350,LF_LmpBlst!$A$8:$V$736,6,FALSE),"")</f>
        <v>3</v>
      </c>
      <c r="BJ350" s="210">
        <f>IFERROR(VLOOKUP(BE350,LF_LmpBlst!$A$8:$V$736,7,FALSE),"")</f>
        <v>1</v>
      </c>
    </row>
    <row r="351" spans="1:62">
      <c r="A351" s="229">
        <v>2263</v>
      </c>
      <c r="B351" s="210" t="s">
        <v>4264</v>
      </c>
      <c r="C351" s="210" t="s">
        <v>3826</v>
      </c>
      <c r="D351" s="210" t="s">
        <v>3827</v>
      </c>
      <c r="E351" s="210" t="s">
        <v>3828</v>
      </c>
      <c r="F351" s="204">
        <v>41782</v>
      </c>
      <c r="G351" s="210" t="s">
        <v>3829</v>
      </c>
      <c r="H351" s="210" t="s">
        <v>3776</v>
      </c>
      <c r="I351" s="210" t="s">
        <v>3830</v>
      </c>
      <c r="J351" s="210" t="s">
        <v>3831</v>
      </c>
      <c r="K351" s="210"/>
      <c r="L351" s="210"/>
      <c r="M351" s="210" t="s">
        <v>129</v>
      </c>
      <c r="N351" s="210"/>
      <c r="O351" s="210" t="b">
        <v>0</v>
      </c>
      <c r="P351" s="210"/>
      <c r="Q351" s="210" t="b">
        <v>1</v>
      </c>
      <c r="R351" s="210" t="s">
        <v>3832</v>
      </c>
      <c r="S351" s="210" t="s">
        <v>109</v>
      </c>
      <c r="T351" s="210" t="s">
        <v>3771</v>
      </c>
      <c r="U351" s="210" t="s">
        <v>3833</v>
      </c>
      <c r="V351" s="210" t="s">
        <v>3778</v>
      </c>
      <c r="W351" s="210" t="s">
        <v>1091</v>
      </c>
      <c r="X351" s="210" t="str">
        <f>IFERROR(VLOOKUP(AF351,MeasureCost!$C$5:$C$420,1,FALSE),"")</f>
        <v>LFLmpBlst-T8-48in-30w+El-IS-NLO(27w)</v>
      </c>
      <c r="Y351" s="210" t="str">
        <f>IFERROR(VLOOKUP(AE351,MeasureCost!$C$5:$C$420,1,FALSE),"")</f>
        <v>LFLmpBlst-T8-48in-32w-2g+El-IS-NLO(31w)</v>
      </c>
      <c r="Z351" s="210" t="s">
        <v>3834</v>
      </c>
      <c r="AA351" s="210"/>
      <c r="AB351" s="210"/>
      <c r="AC351" s="210"/>
      <c r="AD351" s="210" t="s">
        <v>1963</v>
      </c>
      <c r="AE351" s="210" t="s">
        <v>3282</v>
      </c>
      <c r="AF351" s="210" t="s">
        <v>2986</v>
      </c>
      <c r="AG351" s="210" t="s">
        <v>3775</v>
      </c>
      <c r="AH351" s="210"/>
      <c r="AI351" s="210" t="b">
        <v>0</v>
      </c>
      <c r="AJ351" s="210" t="b">
        <v>0</v>
      </c>
      <c r="AK351" s="210" t="s">
        <v>3835</v>
      </c>
      <c r="AL351" s="210" t="s">
        <v>3841</v>
      </c>
      <c r="AM351" s="210" t="s">
        <v>3834</v>
      </c>
      <c r="AN351" s="210"/>
      <c r="AO351" s="210" t="s">
        <v>3838</v>
      </c>
      <c r="AP351" s="204">
        <v>41275</v>
      </c>
      <c r="AQ351" s="210"/>
      <c r="AR351" s="210" t="s">
        <v>3839</v>
      </c>
      <c r="AS351" s="210"/>
      <c r="AT351" s="210"/>
      <c r="AU351" s="210"/>
      <c r="AV351" s="210"/>
      <c r="AW351" s="210" t="s">
        <v>3786</v>
      </c>
      <c r="AX351" s="210"/>
      <c r="AY351" s="210">
        <f>IFERROR(VLOOKUP(X351,MeasureCost!$C$5:$V$420,20,FALSE),"")</f>
        <v>22.07</v>
      </c>
      <c r="AZ351" s="210">
        <f>IFERROR(VLOOKUP(Y351,MeasureCost!$C$5:$V$420,20,FALSE),"")</f>
        <v>20.6</v>
      </c>
      <c r="BA351" s="210"/>
      <c r="BB351" s="212">
        <f t="shared" si="15"/>
        <v>1.4699999999999989</v>
      </c>
      <c r="BC351" s="210"/>
      <c r="BD351" s="204" t="str">
        <f t="shared" si="16"/>
        <v>LFLmpBlst-T8-48in-30w+El-IS-NLO(27w)</v>
      </c>
      <c r="BE351" s="210" t="str">
        <f t="shared" si="17"/>
        <v>LFLmpBlst-T8-48in-32w-2g+El-IS-NLO(31w)</v>
      </c>
      <c r="BF351" s="210">
        <f>IFERROR(VLOOKUP(BD351,LF_LmpBlst!$A$8:$V$736,6,FALSE),"")</f>
        <v>1</v>
      </c>
      <c r="BG351" s="210">
        <f>IFERROR(VLOOKUP(BD351,LF_LmpBlst!$A$8:$V$736,7,FALSE),"")</f>
        <v>1</v>
      </c>
      <c r="BI351" s="210">
        <f>IFERROR(VLOOKUP(BE351,LF_LmpBlst!$A$8:$V$736,6,FALSE),"")</f>
        <v>1</v>
      </c>
      <c r="BJ351" s="210">
        <f>IFERROR(VLOOKUP(BE351,LF_LmpBlst!$A$8:$V$736,7,FALSE),"")</f>
        <v>1</v>
      </c>
    </row>
    <row r="352" spans="1:62">
      <c r="A352" s="229">
        <v>2278</v>
      </c>
      <c r="B352" s="210" t="s">
        <v>4265</v>
      </c>
      <c r="C352" s="210" t="s">
        <v>3826</v>
      </c>
      <c r="D352" s="210" t="s">
        <v>3827</v>
      </c>
      <c r="E352" s="210" t="s">
        <v>3828</v>
      </c>
      <c r="F352" s="204">
        <v>41782</v>
      </c>
      <c r="G352" s="210" t="s">
        <v>3829</v>
      </c>
      <c r="H352" s="210" t="s">
        <v>3776</v>
      </c>
      <c r="I352" s="210" t="s">
        <v>3830</v>
      </c>
      <c r="J352" s="210" t="s">
        <v>3831</v>
      </c>
      <c r="K352" s="210"/>
      <c r="L352" s="210"/>
      <c r="M352" s="210" t="s">
        <v>129</v>
      </c>
      <c r="N352" s="210"/>
      <c r="O352" s="210" t="b">
        <v>0</v>
      </c>
      <c r="P352" s="210"/>
      <c r="Q352" s="210" t="b">
        <v>1</v>
      </c>
      <c r="R352" s="210" t="s">
        <v>3832</v>
      </c>
      <c r="S352" s="210" t="s">
        <v>109</v>
      </c>
      <c r="T352" s="210" t="s">
        <v>3771</v>
      </c>
      <c r="U352" s="210" t="s">
        <v>3833</v>
      </c>
      <c r="V352" s="210" t="s">
        <v>3778</v>
      </c>
      <c r="W352" s="210" t="s">
        <v>1091</v>
      </c>
      <c r="X352" s="210" t="str">
        <f>IFERROR(VLOOKUP(AF352,MeasureCost!$C$5:$C$420,1,FALSE),"")</f>
        <v>LFLmpBlst-T8-48in-32w-3g+El-IS-RLO(48w)</v>
      </c>
      <c r="Y352" s="210" t="str">
        <f>IFERROR(VLOOKUP(AE352,MeasureCost!$C$5:$C$420,1,FALSE),"")</f>
        <v>LFLmpBlst-T8-48in-32w-2g+El-IS-RLO(52w)</v>
      </c>
      <c r="Z352" s="210" t="s">
        <v>3834</v>
      </c>
      <c r="AA352" s="210"/>
      <c r="AB352" s="210"/>
      <c r="AC352" s="210"/>
      <c r="AD352" s="210" t="s">
        <v>1995</v>
      </c>
      <c r="AE352" s="210" t="s">
        <v>3322</v>
      </c>
      <c r="AF352" s="210" t="s">
        <v>3519</v>
      </c>
      <c r="AG352" s="210" t="s">
        <v>3775</v>
      </c>
      <c r="AH352" s="210"/>
      <c r="AI352" s="210" t="b">
        <v>0</v>
      </c>
      <c r="AJ352" s="210" t="b">
        <v>0</v>
      </c>
      <c r="AK352" s="210" t="s">
        <v>3835</v>
      </c>
      <c r="AL352" s="210" t="s">
        <v>3841</v>
      </c>
      <c r="AM352" s="210" t="s">
        <v>3834</v>
      </c>
      <c r="AN352" s="210"/>
      <c r="AO352" s="210" t="s">
        <v>3838</v>
      </c>
      <c r="AP352" s="204">
        <v>41275</v>
      </c>
      <c r="AQ352" s="210"/>
      <c r="AR352" s="210" t="s">
        <v>3839</v>
      </c>
      <c r="AS352" s="210"/>
      <c r="AT352" s="210"/>
      <c r="AU352" s="210"/>
      <c r="AV352" s="210"/>
      <c r="AW352" s="210" t="s">
        <v>3786</v>
      </c>
      <c r="AX352" s="210"/>
      <c r="AY352" s="210">
        <f>IFERROR(VLOOKUP(X352,MeasureCost!$C$5:$V$420,20,FALSE),"")</f>
        <v>30.94</v>
      </c>
      <c r="AZ352" s="210">
        <f>IFERROR(VLOOKUP(Y352,MeasureCost!$C$5:$V$420,20,FALSE),"")</f>
        <v>29.42</v>
      </c>
      <c r="BA352" s="210"/>
      <c r="BB352" s="212">
        <f t="shared" si="15"/>
        <v>1.5199999999999996</v>
      </c>
      <c r="BC352" s="210"/>
      <c r="BD352" s="204" t="str">
        <f t="shared" si="16"/>
        <v>LFLmpBlst-T8-48in-32w-3g+El-IS-RLO(48w)</v>
      </c>
      <c r="BE352" s="210" t="str">
        <f t="shared" si="17"/>
        <v>LFLmpBlst-T8-48in-32w-2g+El-IS-RLO(52w)</v>
      </c>
      <c r="BF352" s="210">
        <f>IFERROR(VLOOKUP(BD352,LF_LmpBlst!$A$8:$V$736,6,FALSE),"")</f>
        <v>2</v>
      </c>
      <c r="BG352" s="210">
        <f>IFERROR(VLOOKUP(BD352,LF_LmpBlst!$A$8:$V$736,7,FALSE),"")</f>
        <v>1</v>
      </c>
      <c r="BI352" s="210">
        <f>IFERROR(VLOOKUP(BE352,LF_LmpBlst!$A$8:$V$736,6,FALSE),"")</f>
        <v>2</v>
      </c>
      <c r="BJ352" s="210">
        <f>IFERROR(VLOOKUP(BE352,LF_LmpBlst!$A$8:$V$736,7,FALSE),"")</f>
        <v>1</v>
      </c>
    </row>
    <row r="353" spans="1:62">
      <c r="A353" s="229">
        <v>2333</v>
      </c>
      <c r="B353" s="210" t="s">
        <v>4266</v>
      </c>
      <c r="C353" s="210" t="s">
        <v>3826</v>
      </c>
      <c r="D353" s="210" t="s">
        <v>3827</v>
      </c>
      <c r="E353" s="210" t="s">
        <v>3828</v>
      </c>
      <c r="F353" s="204">
        <v>41782</v>
      </c>
      <c r="G353" s="210" t="s">
        <v>3829</v>
      </c>
      <c r="H353" s="210" t="s">
        <v>3776</v>
      </c>
      <c r="I353" s="210" t="s">
        <v>3830</v>
      </c>
      <c r="J353" s="210" t="s">
        <v>3831</v>
      </c>
      <c r="K353" s="210"/>
      <c r="L353" s="210"/>
      <c r="M353" s="210" t="s">
        <v>129</v>
      </c>
      <c r="N353" s="210"/>
      <c r="O353" s="210" t="b">
        <v>0</v>
      </c>
      <c r="P353" s="210"/>
      <c r="Q353" s="210" t="b">
        <v>1</v>
      </c>
      <c r="R353" s="210" t="s">
        <v>3832</v>
      </c>
      <c r="S353" s="210" t="s">
        <v>109</v>
      </c>
      <c r="T353" s="210" t="s">
        <v>3771</v>
      </c>
      <c r="U353" s="210" t="s">
        <v>3833</v>
      </c>
      <c r="V353" s="210" t="s">
        <v>3778</v>
      </c>
      <c r="W353" s="210" t="s">
        <v>1091</v>
      </c>
      <c r="X353" s="210" t="str">
        <f>IFERROR(VLOOKUP(AF353,MeasureCost!$C$5:$C$420,1,FALSE),"")</f>
        <v>LFLmpBlst-T8-48in-30w+El-IS-NLO(27w)</v>
      </c>
      <c r="Y353" s="210" t="str">
        <f>IFERROR(VLOOKUP(AE353,MeasureCost!$C$5:$C$420,1,FALSE),"")</f>
        <v>LFLmpBlst-T8-48in-32w-2g+El-IS-NLO(31w)</v>
      </c>
      <c r="Z353" s="210" t="s">
        <v>3834</v>
      </c>
      <c r="AA353" s="210"/>
      <c r="AB353" s="210"/>
      <c r="AC353" s="210"/>
      <c r="AD353" s="210" t="s">
        <v>3282</v>
      </c>
      <c r="AE353" s="210" t="s">
        <v>3282</v>
      </c>
      <c r="AF353" s="210" t="s">
        <v>2986</v>
      </c>
      <c r="AG353" s="210" t="s">
        <v>3775</v>
      </c>
      <c r="AH353" s="210"/>
      <c r="AI353" s="210" t="b">
        <v>0</v>
      </c>
      <c r="AJ353" s="210" t="b">
        <v>0</v>
      </c>
      <c r="AK353" s="210" t="s">
        <v>3835</v>
      </c>
      <c r="AL353" s="210" t="s">
        <v>3779</v>
      </c>
      <c r="AM353" s="210" t="s">
        <v>3834</v>
      </c>
      <c r="AN353" s="210"/>
      <c r="AO353" s="210" t="s">
        <v>3838</v>
      </c>
      <c r="AP353" s="204">
        <v>41275</v>
      </c>
      <c r="AQ353" s="210"/>
      <c r="AR353" s="210" t="s">
        <v>3839</v>
      </c>
      <c r="AS353" s="210"/>
      <c r="AT353" s="210"/>
      <c r="AU353" s="210"/>
      <c r="AV353" s="210"/>
      <c r="AW353" s="210" t="s">
        <v>3786</v>
      </c>
      <c r="AX353" s="210"/>
      <c r="AY353" s="210">
        <f>IFERROR(VLOOKUP(X353,MeasureCost!$C$5:$V$420,20,FALSE),"")</f>
        <v>22.07</v>
      </c>
      <c r="AZ353" s="210">
        <f>IFERROR(VLOOKUP(Y353,MeasureCost!$C$5:$V$420,20,FALSE),"")</f>
        <v>20.6</v>
      </c>
      <c r="BA353" s="210"/>
      <c r="BB353" s="212">
        <f t="shared" si="15"/>
        <v>1.4699999999999989</v>
      </c>
      <c r="BC353" s="210"/>
      <c r="BD353" s="204" t="str">
        <f t="shared" si="16"/>
        <v>LFLmpBlst-T8-48in-30w+El-IS-NLO(27w)</v>
      </c>
      <c r="BE353" s="210" t="str">
        <f t="shared" si="17"/>
        <v>LFLmpBlst-T8-48in-32w-2g+El-IS-NLO(31w)</v>
      </c>
      <c r="BF353" s="210">
        <f>IFERROR(VLOOKUP(BD353,LF_LmpBlst!$A$8:$V$736,6,FALSE),"")</f>
        <v>1</v>
      </c>
      <c r="BG353" s="210">
        <f>IFERROR(VLOOKUP(BD353,LF_LmpBlst!$A$8:$V$736,7,FALSE),"")</f>
        <v>1</v>
      </c>
      <c r="BI353" s="210">
        <f>IFERROR(VLOOKUP(BE353,LF_LmpBlst!$A$8:$V$736,6,FALSE),"")</f>
        <v>1</v>
      </c>
      <c r="BJ353" s="210">
        <f>IFERROR(VLOOKUP(BE353,LF_LmpBlst!$A$8:$V$736,7,FALSE),"")</f>
        <v>1</v>
      </c>
    </row>
    <row r="354" spans="1:62">
      <c r="A354" s="229">
        <v>2322</v>
      </c>
      <c r="B354" s="210" t="s">
        <v>4267</v>
      </c>
      <c r="C354" s="210" t="s">
        <v>3826</v>
      </c>
      <c r="D354" s="210" t="s">
        <v>3827</v>
      </c>
      <c r="E354" s="210" t="s">
        <v>3828</v>
      </c>
      <c r="F354" s="204">
        <v>41782</v>
      </c>
      <c r="G354" s="210" t="s">
        <v>3829</v>
      </c>
      <c r="H354" s="210" t="s">
        <v>3776</v>
      </c>
      <c r="I354" s="210" t="s">
        <v>3830</v>
      </c>
      <c r="J354" s="210" t="s">
        <v>3831</v>
      </c>
      <c r="K354" s="210"/>
      <c r="L354" s="210"/>
      <c r="M354" s="210" t="s">
        <v>129</v>
      </c>
      <c r="N354" s="210"/>
      <c r="O354" s="210" t="b">
        <v>0</v>
      </c>
      <c r="P354" s="210"/>
      <c r="Q354" s="210" t="b">
        <v>1</v>
      </c>
      <c r="R354" s="210" t="s">
        <v>3832</v>
      </c>
      <c r="S354" s="210" t="s">
        <v>109</v>
      </c>
      <c r="T354" s="210" t="s">
        <v>3771</v>
      </c>
      <c r="U354" s="210" t="s">
        <v>3833</v>
      </c>
      <c r="V354" s="210" t="s">
        <v>3778</v>
      </c>
      <c r="W354" s="210" t="s">
        <v>1091</v>
      </c>
      <c r="X354" s="210" t="str">
        <f>IFERROR(VLOOKUP(AF354,MeasureCost!$C$5:$C$420,1,FALSE),"")</f>
        <v>LFLmpBlst-T8-48in-32w-3g+El-IS-NLO(54w)</v>
      </c>
      <c r="Y354" s="210" t="str">
        <f>IFERROR(VLOOKUP(AE354,MeasureCost!$C$5:$C$420,1,FALSE),"")</f>
        <v>LFLmpBlst-T8-48in-32w-2g+El-IS-NLO+Refl(59w)</v>
      </c>
      <c r="Z354" s="210" t="s">
        <v>3834</v>
      </c>
      <c r="AA354" s="210"/>
      <c r="AB354" s="210"/>
      <c r="AC354" s="210"/>
      <c r="AD354" s="210" t="s">
        <v>2079</v>
      </c>
      <c r="AE354" s="210" t="s">
        <v>3298</v>
      </c>
      <c r="AF354" s="210" t="s">
        <v>3487</v>
      </c>
      <c r="AG354" s="210" t="s">
        <v>3775</v>
      </c>
      <c r="AH354" s="210"/>
      <c r="AI354" s="210" t="b">
        <v>0</v>
      </c>
      <c r="AJ354" s="210" t="b">
        <v>0</v>
      </c>
      <c r="AK354" s="210" t="s">
        <v>3835</v>
      </c>
      <c r="AL354" s="210" t="s">
        <v>3841</v>
      </c>
      <c r="AM354" s="210" t="s">
        <v>3834</v>
      </c>
      <c r="AN354" s="210"/>
      <c r="AO354" s="210" t="s">
        <v>3838</v>
      </c>
      <c r="AP354" s="204">
        <v>41275</v>
      </c>
      <c r="AQ354" s="210"/>
      <c r="AR354" s="210" t="s">
        <v>3839</v>
      </c>
      <c r="AS354" s="210"/>
      <c r="AT354" s="210"/>
      <c r="AU354" s="210"/>
      <c r="AV354" s="210"/>
      <c r="AW354" s="210" t="s">
        <v>3786</v>
      </c>
      <c r="AX354" s="210"/>
      <c r="AY354" s="210">
        <f>IFERROR(VLOOKUP(X354,MeasureCost!$C$5:$V$420,20,FALSE),"")</f>
        <v>30.94</v>
      </c>
      <c r="AZ354" s="210">
        <f>IFERROR(VLOOKUP(Y354,MeasureCost!$C$5:$V$420,20,FALSE),"")</f>
        <v>29.42</v>
      </c>
      <c r="BA354" s="210"/>
      <c r="BB354" s="212">
        <f t="shared" si="15"/>
        <v>1.5199999999999996</v>
      </c>
      <c r="BC354" s="210"/>
      <c r="BD354" s="204" t="str">
        <f t="shared" si="16"/>
        <v>LFLmpBlst-T8-48in-32w-3g+El-IS-NLO(54w)</v>
      </c>
      <c r="BE354" s="210" t="str">
        <f t="shared" si="17"/>
        <v>LFLmpBlst-T8-48in-32w-2g+El-IS-NLO+Refl(59w)</v>
      </c>
      <c r="BF354" s="210">
        <f>IFERROR(VLOOKUP(BD354,LF_LmpBlst!$A$8:$V$736,6,FALSE),"")</f>
        <v>2</v>
      </c>
      <c r="BG354" s="210">
        <f>IFERROR(VLOOKUP(BD354,LF_LmpBlst!$A$8:$V$736,7,FALSE),"")</f>
        <v>1</v>
      </c>
      <c r="BI354" s="210">
        <f>IFERROR(VLOOKUP(BE354,LF_LmpBlst!$A$8:$V$736,6,FALSE),"")</f>
        <v>2</v>
      </c>
      <c r="BJ354" s="210">
        <f>IFERROR(VLOOKUP(BE354,LF_LmpBlst!$A$8:$V$736,7,FALSE),"")</f>
        <v>1</v>
      </c>
    </row>
    <row r="355" spans="1:62">
      <c r="A355" s="229">
        <v>2220</v>
      </c>
      <c r="B355" s="210" t="s">
        <v>4268</v>
      </c>
      <c r="C355" s="210" t="s">
        <v>3826</v>
      </c>
      <c r="D355" s="210" t="s">
        <v>3827</v>
      </c>
      <c r="E355" s="210" t="s">
        <v>3828</v>
      </c>
      <c r="F355" s="204">
        <v>41782</v>
      </c>
      <c r="G355" s="210" t="s">
        <v>3829</v>
      </c>
      <c r="H355" s="210" t="s">
        <v>3776</v>
      </c>
      <c r="I355" s="210" t="s">
        <v>3830</v>
      </c>
      <c r="J355" s="210" t="s">
        <v>3831</v>
      </c>
      <c r="K355" s="210"/>
      <c r="L355" s="210"/>
      <c r="M355" s="210" t="s">
        <v>129</v>
      </c>
      <c r="N355" s="210"/>
      <c r="O355" s="210" t="b">
        <v>0</v>
      </c>
      <c r="P355" s="210"/>
      <c r="Q355" s="210" t="b">
        <v>1</v>
      </c>
      <c r="R355" s="210" t="s">
        <v>3832</v>
      </c>
      <c r="S355" s="210" t="s">
        <v>109</v>
      </c>
      <c r="T355" s="210" t="s">
        <v>3771</v>
      </c>
      <c r="U355" s="210" t="s">
        <v>3833</v>
      </c>
      <c r="V355" s="210" t="s">
        <v>3778</v>
      </c>
      <c r="W355" s="210" t="s">
        <v>1091</v>
      </c>
      <c r="X355" s="210" t="str">
        <f>IFERROR(VLOOKUP(AF355,MeasureCost!$C$5:$C$420,1,FALSE),"")</f>
        <v>LFLmpBlst-T8-48in-32w-2g+El-IS-VHLO(79w)</v>
      </c>
      <c r="Y355" s="210" t="str">
        <f>IFERROR(VLOOKUP(AE355,MeasureCost!$C$5:$C$420,1,FALSE),"")</f>
        <v>LFLmpBlst-T8-48in-32w-2g+El-IS-VHLO(79w)</v>
      </c>
      <c r="Z355" s="210" t="s">
        <v>3834</v>
      </c>
      <c r="AA355" s="210"/>
      <c r="AB355" s="210"/>
      <c r="AC355" s="210"/>
      <c r="AD355" s="210" t="s">
        <v>2011</v>
      </c>
      <c r="AE355" s="210" t="s">
        <v>3357</v>
      </c>
      <c r="AF355" s="210" t="s">
        <v>3357</v>
      </c>
      <c r="AG355" s="210" t="s">
        <v>3775</v>
      </c>
      <c r="AH355" s="210"/>
      <c r="AI355" s="210" t="b">
        <v>0</v>
      </c>
      <c r="AJ355" s="210" t="b">
        <v>0</v>
      </c>
      <c r="AK355" s="210" t="s">
        <v>3835</v>
      </c>
      <c r="AL355" s="210" t="s">
        <v>3836</v>
      </c>
      <c r="AM355" s="210" t="s">
        <v>3834</v>
      </c>
      <c r="AN355" s="210" t="s">
        <v>4269</v>
      </c>
      <c r="AO355" s="210" t="s">
        <v>3838</v>
      </c>
      <c r="AP355" s="204">
        <v>41275</v>
      </c>
      <c r="AQ355" s="210"/>
      <c r="AR355" s="210" t="s">
        <v>3839</v>
      </c>
      <c r="AS355" s="210"/>
      <c r="AT355" s="210"/>
      <c r="AU355" s="210"/>
      <c r="AV355" s="210"/>
      <c r="AW355" s="210" t="s">
        <v>3786</v>
      </c>
      <c r="AX355" s="210"/>
      <c r="AY355" s="210">
        <f>IFERROR(VLOOKUP(X355,MeasureCost!$C$5:$V$420,20,FALSE),"")</f>
        <v>29.42</v>
      </c>
      <c r="AZ355" s="210">
        <f>IFERROR(VLOOKUP(Y355,MeasureCost!$C$5:$V$420,20,FALSE),"")</f>
        <v>29.42</v>
      </c>
      <c r="BA355" s="210"/>
      <c r="BB355" s="212">
        <f t="shared" si="15"/>
        <v>0</v>
      </c>
      <c r="BC355" s="210"/>
      <c r="BD355" s="204" t="str">
        <f t="shared" si="16"/>
        <v>LFLmpBlst-T8-48in-32w-2g+El-IS-VHLO(79w)</v>
      </c>
      <c r="BE355" s="210" t="str">
        <f t="shared" si="17"/>
        <v>LFLmpBlst-T8-48in-32w-2g+El-IS-VHLO(79w)</v>
      </c>
      <c r="BF355" s="210">
        <f>IFERROR(VLOOKUP(BD355,LF_LmpBlst!$A$8:$V$736,6,FALSE),"")</f>
        <v>2</v>
      </c>
      <c r="BG355" s="210">
        <f>IFERROR(VLOOKUP(BD355,LF_LmpBlst!$A$8:$V$736,7,FALSE),"")</f>
        <v>1</v>
      </c>
      <c r="BI355" s="210">
        <f>IFERROR(VLOOKUP(BE355,LF_LmpBlst!$A$8:$V$736,6,FALSE),"")</f>
        <v>2</v>
      </c>
      <c r="BJ355" s="210">
        <f>IFERROR(VLOOKUP(BE355,LF_LmpBlst!$A$8:$V$736,7,FALSE),"")</f>
        <v>1</v>
      </c>
    </row>
    <row r="356" spans="1:62">
      <c r="A356" s="229">
        <v>2231</v>
      </c>
      <c r="B356" s="210" t="s">
        <v>3872</v>
      </c>
      <c r="C356" s="210" t="s">
        <v>3826</v>
      </c>
      <c r="D356" s="210" t="s">
        <v>3827</v>
      </c>
      <c r="E356" s="210" t="s">
        <v>3828</v>
      </c>
      <c r="F356" s="204">
        <v>41782</v>
      </c>
      <c r="G356" s="210" t="s">
        <v>3829</v>
      </c>
      <c r="H356" s="210" t="s">
        <v>3776</v>
      </c>
      <c r="I356" s="210" t="s">
        <v>3830</v>
      </c>
      <c r="J356" s="210" t="s">
        <v>3831</v>
      </c>
      <c r="K356" s="210"/>
      <c r="L356" s="210"/>
      <c r="M356" s="210" t="s">
        <v>129</v>
      </c>
      <c r="N356" s="210"/>
      <c r="O356" s="210" t="b">
        <v>0</v>
      </c>
      <c r="P356" s="210"/>
      <c r="Q356" s="210" t="b">
        <v>1</v>
      </c>
      <c r="R356" s="210" t="s">
        <v>3832</v>
      </c>
      <c r="S356" s="210" t="s">
        <v>109</v>
      </c>
      <c r="T356" s="210" t="s">
        <v>3771</v>
      </c>
      <c r="U356" s="210" t="s">
        <v>3833</v>
      </c>
      <c r="V356" s="210" t="s">
        <v>3778</v>
      </c>
      <c r="W356" s="210" t="s">
        <v>1091</v>
      </c>
      <c r="X356" s="210" t="str">
        <f>IFERROR(VLOOKUP(AF356,MeasureCost!$C$5:$C$420,1,FALSE),"")</f>
        <v>LFLmpBlst-T8-48in-32w-2g+El-IS-RLO(156w)</v>
      </c>
      <c r="Y356" s="210" t="str">
        <f>IFERROR(VLOOKUP(AE356,MeasureCost!$C$5:$C$420,1,FALSE),"")</f>
        <v>LFLmpBlst-T8-48in-32w-2g+El-IS-NLO(175w)</v>
      </c>
      <c r="Z356" s="210" t="s">
        <v>3834</v>
      </c>
      <c r="AA356" s="210"/>
      <c r="AB356" s="210"/>
      <c r="AC356" s="210"/>
      <c r="AD356" s="210" t="s">
        <v>2235</v>
      </c>
      <c r="AE356" s="210" t="s">
        <v>3273</v>
      </c>
      <c r="AF356" s="210" t="s">
        <v>3313</v>
      </c>
      <c r="AG356" s="210" t="s">
        <v>3775</v>
      </c>
      <c r="AH356" s="210"/>
      <c r="AI356" s="210" t="b">
        <v>0</v>
      </c>
      <c r="AJ356" s="210" t="b">
        <v>0</v>
      </c>
      <c r="AK356" s="210" t="s">
        <v>3835</v>
      </c>
      <c r="AL356" s="210" t="s">
        <v>3841</v>
      </c>
      <c r="AM356" s="210" t="s">
        <v>3834</v>
      </c>
      <c r="AN356" s="210" t="s">
        <v>4270</v>
      </c>
      <c r="AO356" s="210" t="s">
        <v>3838</v>
      </c>
      <c r="AP356" s="204">
        <v>41275</v>
      </c>
      <c r="AQ356" s="210"/>
      <c r="AR356" s="210" t="s">
        <v>3839</v>
      </c>
      <c r="AS356" s="210"/>
      <c r="AT356" s="210"/>
      <c r="AU356" s="210"/>
      <c r="AV356" s="210"/>
      <c r="AW356" s="210" t="s">
        <v>3786</v>
      </c>
      <c r="AX356" s="210"/>
      <c r="AY356" s="210">
        <f>IFERROR(VLOOKUP(X356,MeasureCost!$C$5:$V$420,20,FALSE),"")</f>
        <v>76.489999999999995</v>
      </c>
      <c r="AZ356" s="210">
        <f>IFERROR(VLOOKUP(Y356,MeasureCost!$C$5:$V$420,20,FALSE),"")</f>
        <v>76.489999999999995</v>
      </c>
      <c r="BA356" s="210"/>
      <c r="BB356" s="212">
        <f t="shared" si="15"/>
        <v>0</v>
      </c>
      <c r="BC356" s="210"/>
      <c r="BD356" s="204" t="str">
        <f t="shared" si="16"/>
        <v>LFLmpBlst-T8-48in-32w-2g+El-IS-RLO(156w)</v>
      </c>
      <c r="BE356" s="210" t="str">
        <f t="shared" si="17"/>
        <v>LFLmpBlst-T8-48in-32w-2g+El-IS-NLO(175w)</v>
      </c>
      <c r="BF356" s="210">
        <f>IFERROR(VLOOKUP(BD356,LF_LmpBlst!$A$8:$V$736,6,FALSE),"")</f>
        <v>6</v>
      </c>
      <c r="BG356" s="210">
        <f>IFERROR(VLOOKUP(BD356,LF_LmpBlst!$A$8:$V$736,7,FALSE),"")</f>
        <v>2</v>
      </c>
      <c r="BI356" s="210">
        <f>IFERROR(VLOOKUP(BE356,LF_LmpBlst!$A$8:$V$736,6,FALSE),"")</f>
        <v>6</v>
      </c>
      <c r="BJ356" s="210">
        <f>IFERROR(VLOOKUP(BE356,LF_LmpBlst!$A$8:$V$736,7,FALSE),"")</f>
        <v>2</v>
      </c>
    </row>
    <row r="357" spans="1:62">
      <c r="A357" s="229">
        <v>2246</v>
      </c>
      <c r="B357" s="210" t="s">
        <v>3983</v>
      </c>
      <c r="C357" s="210" t="s">
        <v>3826</v>
      </c>
      <c r="D357" s="210" t="s">
        <v>3827</v>
      </c>
      <c r="E357" s="210" t="s">
        <v>3828</v>
      </c>
      <c r="F357" s="204">
        <v>41782</v>
      </c>
      <c r="G357" s="210" t="s">
        <v>3829</v>
      </c>
      <c r="H357" s="210" t="s">
        <v>3776</v>
      </c>
      <c r="I357" s="210" t="s">
        <v>3830</v>
      </c>
      <c r="J357" s="210" t="s">
        <v>3831</v>
      </c>
      <c r="K357" s="210"/>
      <c r="L357" s="210"/>
      <c r="M357" s="210" t="s">
        <v>129</v>
      </c>
      <c r="N357" s="210"/>
      <c r="O357" s="210" t="b">
        <v>0</v>
      </c>
      <c r="P357" s="210"/>
      <c r="Q357" s="210" t="b">
        <v>1</v>
      </c>
      <c r="R357" s="210" t="s">
        <v>3832</v>
      </c>
      <c r="S357" s="210" t="s">
        <v>109</v>
      </c>
      <c r="T357" s="210" t="s">
        <v>3771</v>
      </c>
      <c r="U357" s="210" t="s">
        <v>3833</v>
      </c>
      <c r="V357" s="210" t="s">
        <v>3778</v>
      </c>
      <c r="W357" s="210" t="s">
        <v>1091</v>
      </c>
      <c r="X357" s="210" t="str">
        <f>IFERROR(VLOOKUP(AF357,MeasureCost!$C$5:$C$420,1,FALSE),"")</f>
        <v>LFLmpBlst-T8-48in-32w-3g+El-IS-RLO(25w)</v>
      </c>
      <c r="Y357" s="210" t="str">
        <f>IFERROR(VLOOKUP(AE357,MeasureCost!$C$5:$C$420,1,FALSE),"")</f>
        <v>LFLmpBlst-T8-48in-32w-2g+El-IS-NLO(31w)</v>
      </c>
      <c r="Z357" s="210" t="s">
        <v>3834</v>
      </c>
      <c r="AA357" s="210"/>
      <c r="AB357" s="210"/>
      <c r="AC357" s="210"/>
      <c r="AD357" s="210" t="s">
        <v>2054</v>
      </c>
      <c r="AE357" s="210" t="s">
        <v>3282</v>
      </c>
      <c r="AF357" s="210" t="s">
        <v>3516</v>
      </c>
      <c r="AG357" s="210" t="s">
        <v>3775</v>
      </c>
      <c r="AH357" s="210"/>
      <c r="AI357" s="210" t="b">
        <v>0</v>
      </c>
      <c r="AJ357" s="210" t="b">
        <v>0</v>
      </c>
      <c r="AK357" s="210" t="s">
        <v>3835</v>
      </c>
      <c r="AL357" s="210" t="s">
        <v>3841</v>
      </c>
      <c r="AM357" s="210" t="s">
        <v>3834</v>
      </c>
      <c r="AN357" s="210"/>
      <c r="AO357" s="210" t="s">
        <v>3838</v>
      </c>
      <c r="AP357" s="204">
        <v>41275</v>
      </c>
      <c r="AQ357" s="210"/>
      <c r="AR357" s="210" t="s">
        <v>3839</v>
      </c>
      <c r="AS357" s="210"/>
      <c r="AT357" s="210"/>
      <c r="AU357" s="210"/>
      <c r="AV357" s="210"/>
      <c r="AW357" s="210" t="s">
        <v>3786</v>
      </c>
      <c r="AX357" s="210"/>
      <c r="AY357" s="210">
        <f>IFERROR(VLOOKUP(X357,MeasureCost!$C$5:$V$420,20,FALSE),"")</f>
        <v>21.36</v>
      </c>
      <c r="AZ357" s="210">
        <f>IFERROR(VLOOKUP(Y357,MeasureCost!$C$5:$V$420,20,FALSE),"")</f>
        <v>20.6</v>
      </c>
      <c r="BA357" s="210"/>
      <c r="BB357" s="212">
        <f t="shared" si="15"/>
        <v>0.75999999999999801</v>
      </c>
      <c r="BC357" s="210"/>
      <c r="BD357" s="204" t="str">
        <f t="shared" si="16"/>
        <v>LFLmpBlst-T8-48in-32w-3g+El-IS-RLO(25w)</v>
      </c>
      <c r="BE357" s="210" t="str">
        <f t="shared" si="17"/>
        <v>LFLmpBlst-T8-48in-32w-2g+El-IS-NLO(31w)</v>
      </c>
      <c r="BF357" s="210">
        <f>IFERROR(VLOOKUP(BD357,LF_LmpBlst!$A$8:$V$736,6,FALSE),"")</f>
        <v>1</v>
      </c>
      <c r="BG357" s="210">
        <f>IFERROR(VLOOKUP(BD357,LF_LmpBlst!$A$8:$V$736,7,FALSE),"")</f>
        <v>1</v>
      </c>
      <c r="BI357" s="210">
        <f>IFERROR(VLOOKUP(BE357,LF_LmpBlst!$A$8:$V$736,6,FALSE),"")</f>
        <v>1</v>
      </c>
      <c r="BJ357" s="210">
        <f>IFERROR(VLOOKUP(BE357,LF_LmpBlst!$A$8:$V$736,7,FALSE),"")</f>
        <v>1</v>
      </c>
    </row>
    <row r="358" spans="1:62">
      <c r="A358" s="229">
        <v>2293</v>
      </c>
      <c r="B358" s="210" t="s">
        <v>4271</v>
      </c>
      <c r="C358" s="210" t="s">
        <v>3826</v>
      </c>
      <c r="D358" s="210" t="s">
        <v>3827</v>
      </c>
      <c r="E358" s="210" t="s">
        <v>3828</v>
      </c>
      <c r="F358" s="204">
        <v>41782</v>
      </c>
      <c r="G358" s="210" t="s">
        <v>3829</v>
      </c>
      <c r="H358" s="210" t="s">
        <v>3776</v>
      </c>
      <c r="I358" s="210" t="s">
        <v>3830</v>
      </c>
      <c r="J358" s="210" t="s">
        <v>3831</v>
      </c>
      <c r="K358" s="210"/>
      <c r="L358" s="210"/>
      <c r="M358" s="210" t="s">
        <v>129</v>
      </c>
      <c r="N358" s="210"/>
      <c r="O358" s="210" t="b">
        <v>0</v>
      </c>
      <c r="P358" s="210"/>
      <c r="Q358" s="210" t="b">
        <v>1</v>
      </c>
      <c r="R358" s="210" t="s">
        <v>3832</v>
      </c>
      <c r="S358" s="210" t="s">
        <v>109</v>
      </c>
      <c r="T358" s="210" t="s">
        <v>3771</v>
      </c>
      <c r="U358" s="210" t="s">
        <v>3833</v>
      </c>
      <c r="V358" s="210" t="s">
        <v>3778</v>
      </c>
      <c r="W358" s="210" t="s">
        <v>1091</v>
      </c>
      <c r="X358" s="210" t="str">
        <f>IFERROR(VLOOKUP(AF358,MeasureCost!$C$5:$C$420,1,FALSE),"")</f>
        <v>LFLmpBlst-T8-48in-30w+El-IS-RLO(45w)</v>
      </c>
      <c r="Y358" s="210" t="str">
        <f>IFERROR(VLOOKUP(AE358,MeasureCost!$C$5:$C$420,1,FALSE),"")</f>
        <v>LFLmpBlst-T8-48in-32w-2g+El-IS-RLO(52w)</v>
      </c>
      <c r="Z358" s="210" t="s">
        <v>3834</v>
      </c>
      <c r="AA358" s="210"/>
      <c r="AB358" s="210"/>
      <c r="AC358" s="210"/>
      <c r="AD358" s="210" t="s">
        <v>2060</v>
      </c>
      <c r="AE358" s="210" t="s">
        <v>3322</v>
      </c>
      <c r="AF358" s="210" t="s">
        <v>3004</v>
      </c>
      <c r="AG358" s="210" t="s">
        <v>3775</v>
      </c>
      <c r="AH358" s="210"/>
      <c r="AI358" s="210" t="b">
        <v>0</v>
      </c>
      <c r="AJ358" s="210" t="b">
        <v>0</v>
      </c>
      <c r="AK358" s="210" t="s">
        <v>3835</v>
      </c>
      <c r="AL358" s="210" t="s">
        <v>3841</v>
      </c>
      <c r="AM358" s="210" t="s">
        <v>3834</v>
      </c>
      <c r="AN358" s="210"/>
      <c r="AO358" s="210" t="s">
        <v>3838</v>
      </c>
      <c r="AP358" s="204">
        <v>41275</v>
      </c>
      <c r="AQ358" s="210"/>
      <c r="AR358" s="210" t="s">
        <v>3839</v>
      </c>
      <c r="AS358" s="210"/>
      <c r="AT358" s="210"/>
      <c r="AU358" s="210"/>
      <c r="AV358" s="210"/>
      <c r="AW358" s="210" t="s">
        <v>3786</v>
      </c>
      <c r="AX358" s="210"/>
      <c r="AY358" s="210">
        <f>IFERROR(VLOOKUP(X358,MeasureCost!$C$5:$V$420,20,FALSE),"")</f>
        <v>32.36</v>
      </c>
      <c r="AZ358" s="210">
        <f>IFERROR(VLOOKUP(Y358,MeasureCost!$C$5:$V$420,20,FALSE),"")</f>
        <v>29.42</v>
      </c>
      <c r="BA358" s="210"/>
      <c r="BB358" s="212">
        <f t="shared" si="15"/>
        <v>2.9399999999999977</v>
      </c>
      <c r="BC358" s="210"/>
      <c r="BD358" s="204" t="str">
        <f t="shared" si="16"/>
        <v>LFLmpBlst-T8-48in-30w+El-IS-RLO(45w)</v>
      </c>
      <c r="BE358" s="210" t="str">
        <f t="shared" si="17"/>
        <v>LFLmpBlst-T8-48in-32w-2g+El-IS-RLO(52w)</v>
      </c>
      <c r="BF358" s="210">
        <f>IFERROR(VLOOKUP(BD358,LF_LmpBlst!$A$8:$V$736,6,FALSE),"")</f>
        <v>2</v>
      </c>
      <c r="BG358" s="210">
        <f>IFERROR(VLOOKUP(BD358,LF_LmpBlst!$A$8:$V$736,7,FALSE),"")</f>
        <v>1</v>
      </c>
      <c r="BI358" s="210">
        <f>IFERROR(VLOOKUP(BE358,LF_LmpBlst!$A$8:$V$736,6,FALSE),"")</f>
        <v>2</v>
      </c>
      <c r="BJ358" s="210">
        <f>IFERROR(VLOOKUP(BE358,LF_LmpBlst!$A$8:$V$736,7,FALSE),"")</f>
        <v>1</v>
      </c>
    </row>
    <row r="359" spans="1:62">
      <c r="A359" s="229">
        <v>2309</v>
      </c>
      <c r="B359" s="210" t="s">
        <v>4272</v>
      </c>
      <c r="C359" s="210" t="s">
        <v>3826</v>
      </c>
      <c r="D359" s="210" t="s">
        <v>3827</v>
      </c>
      <c r="E359" s="210" t="s">
        <v>3828</v>
      </c>
      <c r="F359" s="204">
        <v>41782</v>
      </c>
      <c r="G359" s="210" t="s">
        <v>3829</v>
      </c>
      <c r="H359" s="210" t="s">
        <v>3776</v>
      </c>
      <c r="I359" s="210" t="s">
        <v>3830</v>
      </c>
      <c r="J359" s="210" t="s">
        <v>3831</v>
      </c>
      <c r="K359" s="210"/>
      <c r="L359" s="210"/>
      <c r="M359" s="210" t="s">
        <v>129</v>
      </c>
      <c r="N359" s="210"/>
      <c r="O359" s="210" t="b">
        <v>0</v>
      </c>
      <c r="P359" s="210"/>
      <c r="Q359" s="210" t="b">
        <v>1</v>
      </c>
      <c r="R359" s="210" t="s">
        <v>3832</v>
      </c>
      <c r="S359" s="210" t="s">
        <v>109</v>
      </c>
      <c r="T359" s="210" t="s">
        <v>3771</v>
      </c>
      <c r="U359" s="210" t="s">
        <v>3833</v>
      </c>
      <c r="V359" s="210" t="s">
        <v>3778</v>
      </c>
      <c r="W359" s="210" t="s">
        <v>1091</v>
      </c>
      <c r="X359" s="210" t="str">
        <f>IFERROR(VLOOKUP(AF359,MeasureCost!$C$5:$C$420,1,FALSE),"")</f>
        <v>LFLmpBlst-T8-48in-30w+El-IS-RLO(45w)</v>
      </c>
      <c r="Y359" s="210" t="str">
        <f>IFERROR(VLOOKUP(AE359,MeasureCost!$C$5:$C$420,1,FALSE),"")</f>
        <v>LFLmpBlst-T8-48in-32w-2g+El-IS-NLO+Refl(59w)</v>
      </c>
      <c r="Z359" s="210" t="s">
        <v>3834</v>
      </c>
      <c r="AA359" s="210"/>
      <c r="AB359" s="210"/>
      <c r="AC359" s="210"/>
      <c r="AD359" s="210" t="s">
        <v>1967</v>
      </c>
      <c r="AE359" s="210" t="s">
        <v>3298</v>
      </c>
      <c r="AF359" s="210" t="s">
        <v>3004</v>
      </c>
      <c r="AG359" s="210" t="s">
        <v>3775</v>
      </c>
      <c r="AH359" s="210"/>
      <c r="AI359" s="210" t="b">
        <v>0</v>
      </c>
      <c r="AJ359" s="210" t="b">
        <v>0</v>
      </c>
      <c r="AK359" s="210" t="s">
        <v>3835</v>
      </c>
      <c r="AL359" s="210" t="s">
        <v>3841</v>
      </c>
      <c r="AM359" s="210" t="s">
        <v>3834</v>
      </c>
      <c r="AN359" s="210"/>
      <c r="AO359" s="210" t="s">
        <v>3838</v>
      </c>
      <c r="AP359" s="204">
        <v>41275</v>
      </c>
      <c r="AQ359" s="210"/>
      <c r="AR359" s="210" t="s">
        <v>3839</v>
      </c>
      <c r="AS359" s="210"/>
      <c r="AT359" s="210"/>
      <c r="AU359" s="210"/>
      <c r="AV359" s="210"/>
      <c r="AW359" s="210" t="s">
        <v>3786</v>
      </c>
      <c r="AX359" s="210"/>
      <c r="AY359" s="210">
        <f>IFERROR(VLOOKUP(X359,MeasureCost!$C$5:$V$420,20,FALSE),"")</f>
        <v>32.36</v>
      </c>
      <c r="AZ359" s="210">
        <f>IFERROR(VLOOKUP(Y359,MeasureCost!$C$5:$V$420,20,FALSE),"")</f>
        <v>29.42</v>
      </c>
      <c r="BA359" s="210"/>
      <c r="BB359" s="212">
        <f t="shared" si="15"/>
        <v>2.9399999999999977</v>
      </c>
      <c r="BC359" s="210"/>
      <c r="BD359" s="204" t="str">
        <f t="shared" si="16"/>
        <v>LFLmpBlst-T8-48in-30w+El-IS-RLO(45w)</v>
      </c>
      <c r="BE359" s="210" t="str">
        <f t="shared" si="17"/>
        <v>LFLmpBlst-T8-48in-32w-2g+El-IS-NLO+Refl(59w)</v>
      </c>
      <c r="BF359" s="210">
        <f>IFERROR(VLOOKUP(BD359,LF_LmpBlst!$A$8:$V$736,6,FALSE),"")</f>
        <v>2</v>
      </c>
      <c r="BG359" s="210">
        <f>IFERROR(VLOOKUP(BD359,LF_LmpBlst!$A$8:$V$736,7,FALSE),"")</f>
        <v>1</v>
      </c>
      <c r="BI359" s="210">
        <f>IFERROR(VLOOKUP(BE359,LF_LmpBlst!$A$8:$V$736,6,FALSE),"")</f>
        <v>2</v>
      </c>
      <c r="BJ359" s="210">
        <f>IFERROR(VLOOKUP(BE359,LF_LmpBlst!$A$8:$V$736,7,FALSE),"")</f>
        <v>1</v>
      </c>
    </row>
    <row r="360" spans="1:62">
      <c r="A360" s="229">
        <v>2302</v>
      </c>
      <c r="B360" s="210" t="s">
        <v>4273</v>
      </c>
      <c r="C360" s="210" t="s">
        <v>3826</v>
      </c>
      <c r="D360" s="210" t="s">
        <v>3827</v>
      </c>
      <c r="E360" s="210" t="s">
        <v>3828</v>
      </c>
      <c r="F360" s="204">
        <v>41782</v>
      </c>
      <c r="G360" s="210" t="s">
        <v>3829</v>
      </c>
      <c r="H360" s="210" t="s">
        <v>3776</v>
      </c>
      <c r="I360" s="210" t="s">
        <v>3830</v>
      </c>
      <c r="J360" s="210" t="s">
        <v>3831</v>
      </c>
      <c r="K360" s="210"/>
      <c r="L360" s="210"/>
      <c r="M360" s="210" t="s">
        <v>129</v>
      </c>
      <c r="N360" s="210"/>
      <c r="O360" s="210" t="b">
        <v>0</v>
      </c>
      <c r="P360" s="210"/>
      <c r="Q360" s="210" t="b">
        <v>1</v>
      </c>
      <c r="R360" s="210" t="s">
        <v>3832</v>
      </c>
      <c r="S360" s="210" t="s">
        <v>109</v>
      </c>
      <c r="T360" s="210" t="s">
        <v>3771</v>
      </c>
      <c r="U360" s="210" t="s">
        <v>3833</v>
      </c>
      <c r="V360" s="210" t="s">
        <v>3778</v>
      </c>
      <c r="W360" s="210" t="s">
        <v>1091</v>
      </c>
      <c r="X360" s="210" t="str">
        <f>IFERROR(VLOOKUP(AF360,MeasureCost!$C$5:$C$420,1,FALSE),"")</f>
        <v>LFLmpBlst-T8-48in-32w-3g+El-IS-RLO(48w)</v>
      </c>
      <c r="Y360" s="210" t="str">
        <f>IFERROR(VLOOKUP(AE360,MeasureCost!$C$5:$C$420,1,FALSE),"")</f>
        <v>LFLmpBlst-T8-48in-32w-2g+El-IS-RLO(52w)</v>
      </c>
      <c r="Z360" s="210" t="s">
        <v>3834</v>
      </c>
      <c r="AA360" s="210"/>
      <c r="AB360" s="210"/>
      <c r="AC360" s="210"/>
      <c r="AD360" s="210" t="s">
        <v>2057</v>
      </c>
      <c r="AE360" s="210" t="s">
        <v>3322</v>
      </c>
      <c r="AF360" s="210" t="s">
        <v>3519</v>
      </c>
      <c r="AG360" s="210" t="s">
        <v>3775</v>
      </c>
      <c r="AH360" s="210"/>
      <c r="AI360" s="210" t="b">
        <v>0</v>
      </c>
      <c r="AJ360" s="210" t="b">
        <v>0</v>
      </c>
      <c r="AK360" s="210" t="s">
        <v>3835</v>
      </c>
      <c r="AL360" s="210" t="s">
        <v>3841</v>
      </c>
      <c r="AM360" s="210" t="s">
        <v>3834</v>
      </c>
      <c r="AN360" s="210"/>
      <c r="AO360" s="210" t="s">
        <v>3838</v>
      </c>
      <c r="AP360" s="204">
        <v>41275</v>
      </c>
      <c r="AQ360" s="210"/>
      <c r="AR360" s="210" t="s">
        <v>3839</v>
      </c>
      <c r="AS360" s="210"/>
      <c r="AT360" s="210"/>
      <c r="AU360" s="210"/>
      <c r="AV360" s="210"/>
      <c r="AW360" s="210" t="s">
        <v>3786</v>
      </c>
      <c r="AX360" s="210"/>
      <c r="AY360" s="210">
        <f>IFERROR(VLOOKUP(X360,MeasureCost!$C$5:$V$420,20,FALSE),"")</f>
        <v>30.94</v>
      </c>
      <c r="AZ360" s="210">
        <f>IFERROR(VLOOKUP(Y360,MeasureCost!$C$5:$V$420,20,FALSE),"")</f>
        <v>29.42</v>
      </c>
      <c r="BA360" s="210"/>
      <c r="BB360" s="212">
        <f t="shared" si="15"/>
        <v>1.5199999999999996</v>
      </c>
      <c r="BC360" s="210"/>
      <c r="BD360" s="204" t="str">
        <f t="shared" si="16"/>
        <v>LFLmpBlst-T8-48in-32w-3g+El-IS-RLO(48w)</v>
      </c>
      <c r="BE360" s="210" t="str">
        <f t="shared" si="17"/>
        <v>LFLmpBlst-T8-48in-32w-2g+El-IS-RLO(52w)</v>
      </c>
      <c r="BF360" s="210">
        <f>IFERROR(VLOOKUP(BD360,LF_LmpBlst!$A$8:$V$736,6,FALSE),"")</f>
        <v>2</v>
      </c>
      <c r="BG360" s="210">
        <f>IFERROR(VLOOKUP(BD360,LF_LmpBlst!$A$8:$V$736,7,FALSE),"")</f>
        <v>1</v>
      </c>
      <c r="BI360" s="210">
        <f>IFERROR(VLOOKUP(BE360,LF_LmpBlst!$A$8:$V$736,6,FALSE),"")</f>
        <v>2</v>
      </c>
      <c r="BJ360" s="210">
        <f>IFERROR(VLOOKUP(BE360,LF_LmpBlst!$A$8:$V$736,7,FALSE),"")</f>
        <v>1</v>
      </c>
    </row>
    <row r="361" spans="1:62">
      <c r="A361" s="229">
        <v>2195</v>
      </c>
      <c r="B361" s="210" t="s">
        <v>4274</v>
      </c>
      <c r="C361" s="210" t="s">
        <v>3826</v>
      </c>
      <c r="D361" s="210" t="s">
        <v>3827</v>
      </c>
      <c r="E361" s="210" t="s">
        <v>3828</v>
      </c>
      <c r="F361" s="204">
        <v>41782</v>
      </c>
      <c r="G361" s="210" t="s">
        <v>3829</v>
      </c>
      <c r="H361" s="210" t="s">
        <v>3776</v>
      </c>
      <c r="I361" s="210" t="s">
        <v>3830</v>
      </c>
      <c r="J361" s="210" t="s">
        <v>3831</v>
      </c>
      <c r="K361" s="210"/>
      <c r="L361" s="210"/>
      <c r="M361" s="210" t="s">
        <v>129</v>
      </c>
      <c r="N361" s="210"/>
      <c r="O361" s="210" t="b">
        <v>0</v>
      </c>
      <c r="P361" s="210"/>
      <c r="Q361" s="210" t="b">
        <v>1</v>
      </c>
      <c r="R361" s="210" t="s">
        <v>3832</v>
      </c>
      <c r="S361" s="210" t="s">
        <v>109</v>
      </c>
      <c r="T361" s="210" t="s">
        <v>3771</v>
      </c>
      <c r="U361" s="210" t="s">
        <v>3833</v>
      </c>
      <c r="V361" s="210" t="s">
        <v>3778</v>
      </c>
      <c r="W361" s="210" t="s">
        <v>1091</v>
      </c>
      <c r="X361" s="210" t="str">
        <f>IFERROR(VLOOKUP(AF361,MeasureCost!$C$5:$C$420,1,FALSE),"")</f>
        <v>LFLmpBlst-T8-48in-32w-2g+El-IS-VHLO(41w)</v>
      </c>
      <c r="Y361" s="210" t="str">
        <f>IFERROR(VLOOKUP(AE361,MeasureCost!$C$5:$C$420,1,FALSE),"")</f>
        <v>LFLmpBlst-T8-48in-32w-2g+El-IS-VHLO(41w)</v>
      </c>
      <c r="Z361" s="210" t="s">
        <v>3834</v>
      </c>
      <c r="AA361" s="210"/>
      <c r="AB361" s="210"/>
      <c r="AC361" s="210"/>
      <c r="AD361" s="210" t="s">
        <v>2028</v>
      </c>
      <c r="AE361" s="210" t="s">
        <v>3354</v>
      </c>
      <c r="AF361" s="210" t="s">
        <v>3354</v>
      </c>
      <c r="AG361" s="210" t="s">
        <v>3775</v>
      </c>
      <c r="AH361" s="210"/>
      <c r="AI361" s="210" t="b">
        <v>0</v>
      </c>
      <c r="AJ361" s="210" t="b">
        <v>0</v>
      </c>
      <c r="AK361" s="210" t="s">
        <v>3835</v>
      </c>
      <c r="AL361" s="210" t="s">
        <v>3836</v>
      </c>
      <c r="AM361" s="210" t="s">
        <v>3834</v>
      </c>
      <c r="AN361" s="210" t="s">
        <v>4275</v>
      </c>
      <c r="AO361" s="210" t="s">
        <v>3838</v>
      </c>
      <c r="AP361" s="204">
        <v>41275</v>
      </c>
      <c r="AQ361" s="210"/>
      <c r="AR361" s="210" t="s">
        <v>3839</v>
      </c>
      <c r="AS361" s="210"/>
      <c r="AT361" s="210"/>
      <c r="AU361" s="210"/>
      <c r="AV361" s="210"/>
      <c r="AW361" s="210" t="s">
        <v>3786</v>
      </c>
      <c r="AX361" s="210"/>
      <c r="AY361" s="210">
        <f>IFERROR(VLOOKUP(X361,MeasureCost!$C$5:$V$420,20,FALSE),"")</f>
        <v>20.6</v>
      </c>
      <c r="AZ361" s="210">
        <f>IFERROR(VLOOKUP(Y361,MeasureCost!$C$5:$V$420,20,FALSE),"")</f>
        <v>20.6</v>
      </c>
      <c r="BA361" s="210"/>
      <c r="BB361" s="212">
        <f t="shared" si="15"/>
        <v>0</v>
      </c>
      <c r="BC361" s="210"/>
      <c r="BD361" s="204" t="str">
        <f t="shared" si="16"/>
        <v>LFLmpBlst-T8-48in-32w-2g+El-IS-VHLO(41w)</v>
      </c>
      <c r="BE361" s="210" t="str">
        <f t="shared" si="17"/>
        <v>LFLmpBlst-T8-48in-32w-2g+El-IS-VHLO(41w)</v>
      </c>
      <c r="BF361" s="210">
        <f>IFERROR(VLOOKUP(BD361,LF_LmpBlst!$A$8:$V$736,6,FALSE),"")</f>
        <v>1</v>
      </c>
      <c r="BG361" s="210">
        <f>IFERROR(VLOOKUP(BD361,LF_LmpBlst!$A$8:$V$736,7,FALSE),"")</f>
        <v>1</v>
      </c>
      <c r="BI361" s="210">
        <f>IFERROR(VLOOKUP(BE361,LF_LmpBlst!$A$8:$V$736,6,FALSE),"")</f>
        <v>1</v>
      </c>
      <c r="BJ361" s="210">
        <f>IFERROR(VLOOKUP(BE361,LF_LmpBlst!$A$8:$V$736,7,FALSE),"")</f>
        <v>1</v>
      </c>
    </row>
    <row r="362" spans="1:62">
      <c r="A362" s="229">
        <v>2227</v>
      </c>
      <c r="B362" s="210" t="s">
        <v>4276</v>
      </c>
      <c r="C362" s="210" t="s">
        <v>3826</v>
      </c>
      <c r="D362" s="210" t="s">
        <v>3827</v>
      </c>
      <c r="E362" s="210" t="s">
        <v>3828</v>
      </c>
      <c r="F362" s="204">
        <v>41782</v>
      </c>
      <c r="G362" s="210" t="s">
        <v>3829</v>
      </c>
      <c r="H362" s="210" t="s">
        <v>3776</v>
      </c>
      <c r="I362" s="210" t="s">
        <v>3830</v>
      </c>
      <c r="J362" s="210" t="s">
        <v>3831</v>
      </c>
      <c r="K362" s="210"/>
      <c r="L362" s="210"/>
      <c r="M362" s="210" t="s">
        <v>129</v>
      </c>
      <c r="N362" s="210"/>
      <c r="O362" s="210" t="b">
        <v>0</v>
      </c>
      <c r="P362" s="210"/>
      <c r="Q362" s="210" t="b">
        <v>1</v>
      </c>
      <c r="R362" s="210" t="s">
        <v>3832</v>
      </c>
      <c r="S362" s="210" t="s">
        <v>109</v>
      </c>
      <c r="T362" s="210" t="s">
        <v>3771</v>
      </c>
      <c r="U362" s="210" t="s">
        <v>3833</v>
      </c>
      <c r="V362" s="210" t="s">
        <v>3778</v>
      </c>
      <c r="W362" s="210" t="s">
        <v>1091</v>
      </c>
      <c r="X362" s="210" t="str">
        <f>IFERROR(VLOOKUP(AF362,MeasureCost!$C$5:$C$420,1,FALSE),"")</f>
        <v/>
      </c>
      <c r="Y362" s="210" t="str">
        <f>IFERROR(VLOOKUP(AE362,MeasureCost!$C$5:$C$420,1,FALSE),"")</f>
        <v/>
      </c>
      <c r="Z362" s="210" t="s">
        <v>3834</v>
      </c>
      <c r="AA362" s="210"/>
      <c r="AB362" s="210"/>
      <c r="AC362" s="210"/>
      <c r="AD362" s="210" t="s">
        <v>2241</v>
      </c>
      <c r="AE362" s="210" t="s">
        <v>3399</v>
      </c>
      <c r="AF362" s="210" t="s">
        <v>3426</v>
      </c>
      <c r="AG362" s="210" t="s">
        <v>3775</v>
      </c>
      <c r="AH362" s="210"/>
      <c r="AI362" s="210" t="b">
        <v>0</v>
      </c>
      <c r="AJ362" s="210" t="b">
        <v>0</v>
      </c>
      <c r="AK362" s="210" t="s">
        <v>3835</v>
      </c>
      <c r="AL362" s="210" t="s">
        <v>3841</v>
      </c>
      <c r="AM362" s="210" t="s">
        <v>3834</v>
      </c>
      <c r="AN362" s="210" t="s">
        <v>4277</v>
      </c>
      <c r="AO362" s="210" t="s">
        <v>3838</v>
      </c>
      <c r="AP362" s="204">
        <v>41275</v>
      </c>
      <c r="AQ362" s="210"/>
      <c r="AR362" s="210" t="s">
        <v>3839</v>
      </c>
      <c r="AS362" s="210"/>
      <c r="AT362" s="210"/>
      <c r="AU362" s="210"/>
      <c r="AV362" s="210"/>
      <c r="AW362" s="210" t="s">
        <v>3786</v>
      </c>
      <c r="AX362" s="210"/>
      <c r="AY362" s="210" t="str">
        <f>IFERROR(VLOOKUP(X362,MeasureCost!$C$5:$V$420,20,FALSE),"")</f>
        <v/>
      </c>
      <c r="AZ362" s="210" t="str">
        <f>IFERROR(VLOOKUP(Y362,MeasureCost!$C$5:$V$420,20,FALSE),"")</f>
        <v/>
      </c>
      <c r="BA362" s="210"/>
      <c r="BB362" s="212" t="str">
        <f t="shared" si="15"/>
        <v/>
      </c>
      <c r="BC362" s="210"/>
      <c r="BD362" s="204" t="str">
        <f t="shared" si="16"/>
        <v/>
      </c>
      <c r="BE362" s="210" t="str">
        <f t="shared" si="17"/>
        <v/>
      </c>
      <c r="BF362" s="210" t="str">
        <f>IFERROR(VLOOKUP(BD362,LF_LmpBlst!$A$8:$V$736,6,FALSE),"")</f>
        <v/>
      </c>
      <c r="BG362" s="210" t="str">
        <f>IFERROR(VLOOKUP(BD362,LF_LmpBlst!$A$8:$V$736,7,FALSE),"")</f>
        <v/>
      </c>
      <c r="BI362" s="210" t="str">
        <f>IFERROR(VLOOKUP(BE362,LF_LmpBlst!$A$8:$V$736,6,FALSE),"")</f>
        <v/>
      </c>
      <c r="BJ362" s="210" t="str">
        <f>IFERROR(VLOOKUP(BE362,LF_LmpBlst!$A$8:$V$736,7,FALSE),"")</f>
        <v/>
      </c>
    </row>
    <row r="363" spans="1:62">
      <c r="A363" s="229">
        <v>2245</v>
      </c>
      <c r="B363" s="210" t="s">
        <v>4278</v>
      </c>
      <c r="C363" s="210" t="s">
        <v>3826</v>
      </c>
      <c r="D363" s="210" t="s">
        <v>3827</v>
      </c>
      <c r="E363" s="210" t="s">
        <v>3828</v>
      </c>
      <c r="F363" s="204">
        <v>41782</v>
      </c>
      <c r="G363" s="210" t="s">
        <v>3829</v>
      </c>
      <c r="H363" s="210" t="s">
        <v>3776</v>
      </c>
      <c r="I363" s="210" t="s">
        <v>3830</v>
      </c>
      <c r="J363" s="210" t="s">
        <v>3831</v>
      </c>
      <c r="K363" s="210"/>
      <c r="L363" s="210"/>
      <c r="M363" s="210" t="s">
        <v>129</v>
      </c>
      <c r="N363" s="210"/>
      <c r="O363" s="210" t="b">
        <v>0</v>
      </c>
      <c r="P363" s="210"/>
      <c r="Q363" s="210" t="b">
        <v>1</v>
      </c>
      <c r="R363" s="210" t="s">
        <v>3832</v>
      </c>
      <c r="S363" s="210" t="s">
        <v>109</v>
      </c>
      <c r="T363" s="210" t="s">
        <v>3771</v>
      </c>
      <c r="U363" s="210" t="s">
        <v>3833</v>
      </c>
      <c r="V363" s="210" t="s">
        <v>3778</v>
      </c>
      <c r="W363" s="210" t="s">
        <v>1091</v>
      </c>
      <c r="X363" s="210" t="str">
        <f>IFERROR(VLOOKUP(AF363,MeasureCost!$C$5:$C$420,1,FALSE),"")</f>
        <v>LFLmpBlst-T8-48in-30w+El-IS-RLO(24w)</v>
      </c>
      <c r="Y363" s="210" t="str">
        <f>IFERROR(VLOOKUP(AE363,MeasureCost!$C$5:$C$420,1,FALSE),"")</f>
        <v>LFLmpBlst-T8-48in-32w-2g+El-IS-NLO(31w)</v>
      </c>
      <c r="Z363" s="210" t="s">
        <v>3834</v>
      </c>
      <c r="AA363" s="210"/>
      <c r="AB363" s="210"/>
      <c r="AC363" s="210"/>
      <c r="AD363" s="210" t="s">
        <v>2054</v>
      </c>
      <c r="AE363" s="210" t="s">
        <v>3282</v>
      </c>
      <c r="AF363" s="210" t="s">
        <v>3001</v>
      </c>
      <c r="AG363" s="210" t="s">
        <v>3775</v>
      </c>
      <c r="AH363" s="210"/>
      <c r="AI363" s="210" t="b">
        <v>0</v>
      </c>
      <c r="AJ363" s="210" t="b">
        <v>0</v>
      </c>
      <c r="AK363" s="210" t="s">
        <v>3835</v>
      </c>
      <c r="AL363" s="210" t="s">
        <v>3841</v>
      </c>
      <c r="AM363" s="210" t="s">
        <v>3834</v>
      </c>
      <c r="AN363" s="210"/>
      <c r="AO363" s="210" t="s">
        <v>3838</v>
      </c>
      <c r="AP363" s="204">
        <v>41275</v>
      </c>
      <c r="AQ363" s="210"/>
      <c r="AR363" s="210" t="s">
        <v>3839</v>
      </c>
      <c r="AS363" s="210"/>
      <c r="AT363" s="210"/>
      <c r="AU363" s="210"/>
      <c r="AV363" s="210"/>
      <c r="AW363" s="210" t="s">
        <v>3786</v>
      </c>
      <c r="AX363" s="210"/>
      <c r="AY363" s="210">
        <f>IFERROR(VLOOKUP(X363,MeasureCost!$C$5:$V$420,20,FALSE),"")</f>
        <v>22.07</v>
      </c>
      <c r="AZ363" s="210">
        <f>IFERROR(VLOOKUP(Y363,MeasureCost!$C$5:$V$420,20,FALSE),"")</f>
        <v>20.6</v>
      </c>
      <c r="BA363" s="210"/>
      <c r="BB363" s="212">
        <f t="shared" si="15"/>
        <v>1.4699999999999989</v>
      </c>
      <c r="BC363" s="210"/>
      <c r="BD363" s="204" t="str">
        <f t="shared" si="16"/>
        <v>LFLmpBlst-T8-48in-30w+El-IS-RLO(24w)</v>
      </c>
      <c r="BE363" s="210" t="str">
        <f t="shared" si="17"/>
        <v>LFLmpBlst-T8-48in-32w-2g+El-IS-NLO(31w)</v>
      </c>
      <c r="BF363" s="210">
        <f>IFERROR(VLOOKUP(BD363,LF_LmpBlst!$A$8:$V$736,6,FALSE),"")</f>
        <v>1</v>
      </c>
      <c r="BG363" s="210">
        <f>IFERROR(VLOOKUP(BD363,LF_LmpBlst!$A$8:$V$736,7,FALSE),"")</f>
        <v>1</v>
      </c>
      <c r="BI363" s="210">
        <f>IFERROR(VLOOKUP(BE363,LF_LmpBlst!$A$8:$V$736,6,FALSE),"")</f>
        <v>1</v>
      </c>
      <c r="BJ363" s="210">
        <f>IFERROR(VLOOKUP(BE363,LF_LmpBlst!$A$8:$V$736,7,FALSE),"")</f>
        <v>1</v>
      </c>
    </row>
    <row r="364" spans="1:62">
      <c r="A364" s="229">
        <v>2279</v>
      </c>
      <c r="B364" s="210" t="s">
        <v>4279</v>
      </c>
      <c r="C364" s="210" t="s">
        <v>3826</v>
      </c>
      <c r="D364" s="210" t="s">
        <v>3827</v>
      </c>
      <c r="E364" s="210" t="s">
        <v>3828</v>
      </c>
      <c r="F364" s="204">
        <v>41782</v>
      </c>
      <c r="G364" s="210" t="s">
        <v>3829</v>
      </c>
      <c r="H364" s="210" t="s">
        <v>3776</v>
      </c>
      <c r="I364" s="210" t="s">
        <v>3830</v>
      </c>
      <c r="J364" s="210" t="s">
        <v>3831</v>
      </c>
      <c r="K364" s="210"/>
      <c r="L364" s="210"/>
      <c r="M364" s="210" t="s">
        <v>129</v>
      </c>
      <c r="N364" s="210"/>
      <c r="O364" s="210" t="b">
        <v>0</v>
      </c>
      <c r="P364" s="210"/>
      <c r="Q364" s="210" t="b">
        <v>1</v>
      </c>
      <c r="R364" s="210" t="s">
        <v>3832</v>
      </c>
      <c r="S364" s="210" t="s">
        <v>109</v>
      </c>
      <c r="T364" s="210" t="s">
        <v>3771</v>
      </c>
      <c r="U364" s="210" t="s">
        <v>3833</v>
      </c>
      <c r="V364" s="210" t="s">
        <v>3778</v>
      </c>
      <c r="W364" s="210" t="s">
        <v>1091</v>
      </c>
      <c r="X364" s="210" t="str">
        <f>IFERROR(VLOOKUP(AF364,MeasureCost!$C$5:$C$420,1,FALSE),"")</f>
        <v>LFLmpBlst-T8-48in-30w+El-IS-NLO(51w)</v>
      </c>
      <c r="Y364" s="210" t="str">
        <f>IFERROR(VLOOKUP(AE364,MeasureCost!$C$5:$C$420,1,FALSE),"")</f>
        <v>LFLmpBlst-T8-48in-32w-2g+El-IS-NLO+Refl(59w)</v>
      </c>
      <c r="Z364" s="210" t="s">
        <v>3834</v>
      </c>
      <c r="AA364" s="210"/>
      <c r="AB364" s="210"/>
      <c r="AC364" s="210"/>
      <c r="AD364" s="210" t="s">
        <v>1995</v>
      </c>
      <c r="AE364" s="210" t="s">
        <v>3298</v>
      </c>
      <c r="AF364" s="210" t="s">
        <v>2989</v>
      </c>
      <c r="AG364" s="210" t="s">
        <v>3775</v>
      </c>
      <c r="AH364" s="210"/>
      <c r="AI364" s="210" t="b">
        <v>0</v>
      </c>
      <c r="AJ364" s="210" t="b">
        <v>0</v>
      </c>
      <c r="AK364" s="210" t="s">
        <v>3835</v>
      </c>
      <c r="AL364" s="210" t="s">
        <v>3841</v>
      </c>
      <c r="AM364" s="210" t="s">
        <v>3834</v>
      </c>
      <c r="AN364" s="210"/>
      <c r="AO364" s="210" t="s">
        <v>3838</v>
      </c>
      <c r="AP364" s="204">
        <v>41275</v>
      </c>
      <c r="AQ364" s="210"/>
      <c r="AR364" s="210" t="s">
        <v>3839</v>
      </c>
      <c r="AS364" s="210"/>
      <c r="AT364" s="210"/>
      <c r="AU364" s="210"/>
      <c r="AV364" s="210"/>
      <c r="AW364" s="210" t="s">
        <v>3786</v>
      </c>
      <c r="AX364" s="210"/>
      <c r="AY364" s="210">
        <f>IFERROR(VLOOKUP(X364,MeasureCost!$C$5:$V$420,20,FALSE),"")</f>
        <v>32.36</v>
      </c>
      <c r="AZ364" s="210">
        <f>IFERROR(VLOOKUP(Y364,MeasureCost!$C$5:$V$420,20,FALSE),"")</f>
        <v>29.42</v>
      </c>
      <c r="BA364" s="210"/>
      <c r="BB364" s="212">
        <f t="shared" si="15"/>
        <v>2.9399999999999977</v>
      </c>
      <c r="BC364" s="210"/>
      <c r="BD364" s="204" t="str">
        <f t="shared" si="16"/>
        <v>LFLmpBlst-T8-48in-30w+El-IS-NLO(51w)</v>
      </c>
      <c r="BE364" s="210" t="str">
        <f t="shared" si="17"/>
        <v>LFLmpBlst-T8-48in-32w-2g+El-IS-NLO+Refl(59w)</v>
      </c>
      <c r="BF364" s="210">
        <f>IFERROR(VLOOKUP(BD364,LF_LmpBlst!$A$8:$V$736,6,FALSE),"")</f>
        <v>2</v>
      </c>
      <c r="BG364" s="210">
        <f>IFERROR(VLOOKUP(BD364,LF_LmpBlst!$A$8:$V$736,7,FALSE),"")</f>
        <v>1</v>
      </c>
      <c r="BI364" s="210">
        <f>IFERROR(VLOOKUP(BE364,LF_LmpBlst!$A$8:$V$736,6,FALSE),"")</f>
        <v>2</v>
      </c>
      <c r="BJ364" s="210">
        <f>IFERROR(VLOOKUP(BE364,LF_LmpBlst!$A$8:$V$736,7,FALSE),"")</f>
        <v>1</v>
      </c>
    </row>
    <row r="365" spans="1:62">
      <c r="A365" s="229">
        <v>4477</v>
      </c>
      <c r="B365" s="210" t="s">
        <v>4280</v>
      </c>
      <c r="C365" s="210" t="s">
        <v>3826</v>
      </c>
      <c r="D365" s="210" t="s">
        <v>3845</v>
      </c>
      <c r="E365" s="210" t="s">
        <v>3846</v>
      </c>
      <c r="F365" s="204">
        <v>42069</v>
      </c>
      <c r="G365" s="210" t="s">
        <v>3829</v>
      </c>
      <c r="H365" s="210" t="s">
        <v>3776</v>
      </c>
      <c r="I365" s="210" t="s">
        <v>3830</v>
      </c>
      <c r="J365" s="210" t="s">
        <v>3831</v>
      </c>
      <c r="K365" s="210"/>
      <c r="L365" s="210"/>
      <c r="M365" s="210" t="s">
        <v>129</v>
      </c>
      <c r="N365" s="210"/>
      <c r="O365" s="210" t="b">
        <v>0</v>
      </c>
      <c r="P365" s="210"/>
      <c r="Q365" s="210" t="b">
        <v>1</v>
      </c>
      <c r="R365" s="210" t="s">
        <v>3832</v>
      </c>
      <c r="S365" s="210" t="s">
        <v>109</v>
      </c>
      <c r="T365" s="210" t="s">
        <v>3771</v>
      </c>
      <c r="U365" s="210" t="s">
        <v>3833</v>
      </c>
      <c r="V365" s="210" t="s">
        <v>3778</v>
      </c>
      <c r="W365" s="210" t="s">
        <v>1091</v>
      </c>
      <c r="X365" s="210" t="str">
        <f>IFERROR(VLOOKUP(AF365,MeasureCost!$C$5:$C$420,1,FALSE),"")</f>
        <v/>
      </c>
      <c r="Y365" s="210" t="str">
        <f>IFERROR(VLOOKUP(AE365,MeasureCost!$C$5:$C$420,1,FALSE),"")</f>
        <v/>
      </c>
      <c r="Z365" s="210" t="s">
        <v>3847</v>
      </c>
      <c r="AA365" s="210"/>
      <c r="AB365" s="210"/>
      <c r="AC365" s="210"/>
      <c r="AD365" s="210" t="s">
        <v>1821</v>
      </c>
      <c r="AE365" s="210" t="s">
        <v>1821</v>
      </c>
      <c r="AF365" s="210" t="s">
        <v>2547</v>
      </c>
      <c r="AG365" s="210" t="s">
        <v>3775</v>
      </c>
      <c r="AH365" s="210" t="s">
        <v>3848</v>
      </c>
      <c r="AI365" s="210" t="b">
        <v>0</v>
      </c>
      <c r="AJ365" s="210" t="b">
        <v>0</v>
      </c>
      <c r="AK365" s="210" t="s">
        <v>3849</v>
      </c>
      <c r="AL365" s="210" t="s">
        <v>3779</v>
      </c>
      <c r="AM365" s="210" t="s">
        <v>3850</v>
      </c>
      <c r="AN365" s="210" t="s">
        <v>4147</v>
      </c>
      <c r="AO365" s="210" t="s">
        <v>3838</v>
      </c>
      <c r="AP365" s="204">
        <v>41275</v>
      </c>
      <c r="AQ365" s="210"/>
      <c r="AR365" s="210" t="s">
        <v>3839</v>
      </c>
      <c r="AS365" s="210"/>
      <c r="AT365" s="210"/>
      <c r="AU365" s="210"/>
      <c r="AV365" s="210"/>
      <c r="AW365" s="210" t="s">
        <v>3786</v>
      </c>
      <c r="AX365" s="210"/>
      <c r="AY365" s="210" t="str">
        <f>IFERROR(VLOOKUP(X365,MeasureCost!$C$5:$V$420,20,FALSE),"")</f>
        <v/>
      </c>
      <c r="AZ365" s="210" t="str">
        <f>IFERROR(VLOOKUP(Y365,MeasureCost!$C$5:$V$420,20,FALSE),"")</f>
        <v/>
      </c>
      <c r="BA365" s="210"/>
      <c r="BB365" s="212" t="str">
        <f t="shared" si="15"/>
        <v/>
      </c>
      <c r="BC365" s="210"/>
      <c r="BD365" s="204" t="str">
        <f t="shared" si="16"/>
        <v/>
      </c>
      <c r="BE365" s="210" t="str">
        <f t="shared" si="17"/>
        <v/>
      </c>
      <c r="BF365" s="210" t="str">
        <f>IFERROR(VLOOKUP(BD365,LF_LmpBlst!$A$8:$V$736,6,FALSE),"")</f>
        <v/>
      </c>
      <c r="BG365" s="210" t="str">
        <f>IFERROR(VLOOKUP(BD365,LF_LmpBlst!$A$8:$V$736,7,FALSE),"")</f>
        <v/>
      </c>
      <c r="BI365" s="210" t="str">
        <f>IFERROR(VLOOKUP(BE365,LF_LmpBlst!$A$8:$V$736,6,FALSE),"")</f>
        <v/>
      </c>
      <c r="BJ365" s="210" t="str">
        <f>IFERROR(VLOOKUP(BE365,LF_LmpBlst!$A$8:$V$736,7,FALSE),"")</f>
        <v/>
      </c>
    </row>
    <row r="366" spans="1:62">
      <c r="A366" s="229">
        <v>4567</v>
      </c>
      <c r="B366" s="210" t="s">
        <v>4281</v>
      </c>
      <c r="C366" s="210" t="s">
        <v>3826</v>
      </c>
      <c r="D366" s="210" t="s">
        <v>3845</v>
      </c>
      <c r="E366" s="210" t="s">
        <v>3846</v>
      </c>
      <c r="F366" s="204">
        <v>42069</v>
      </c>
      <c r="G366" s="210" t="s">
        <v>3829</v>
      </c>
      <c r="H366" s="210" t="s">
        <v>3776</v>
      </c>
      <c r="I366" s="210" t="s">
        <v>3830</v>
      </c>
      <c r="J366" s="210" t="s">
        <v>3831</v>
      </c>
      <c r="K366" s="210"/>
      <c r="L366" s="210"/>
      <c r="M366" s="210" t="s">
        <v>129</v>
      </c>
      <c r="N366" s="210"/>
      <c r="O366" s="210" t="b">
        <v>0</v>
      </c>
      <c r="P366" s="210"/>
      <c r="Q366" s="210" t="b">
        <v>1</v>
      </c>
      <c r="R366" s="210" t="s">
        <v>3832</v>
      </c>
      <c r="S366" s="210" t="s">
        <v>109</v>
      </c>
      <c r="T366" s="210" t="s">
        <v>3771</v>
      </c>
      <c r="U366" s="210" t="s">
        <v>3833</v>
      </c>
      <c r="V366" s="210" t="s">
        <v>3778</v>
      </c>
      <c r="W366" s="210" t="s">
        <v>1091</v>
      </c>
      <c r="X366" s="210" t="str">
        <f>IFERROR(VLOOKUP(AF366,MeasureCost!$C$5:$C$420,1,FALSE),"")</f>
        <v>LFLmpBlst-T8-48in-28w+El-IS-RLO(44w)</v>
      </c>
      <c r="Y366" s="210" t="str">
        <f>IFERROR(VLOOKUP(AE366,MeasureCost!$C$5:$C$420,1,FALSE),"")</f>
        <v>LFLmpBlst-T8-48in-32w-2g+El-IS-NLO(59w)</v>
      </c>
      <c r="Z366" s="210" t="s">
        <v>3847</v>
      </c>
      <c r="AA366" s="210"/>
      <c r="AB366" s="210"/>
      <c r="AC366" s="210"/>
      <c r="AD366" s="210" t="s">
        <v>2028</v>
      </c>
      <c r="AE366" s="210" t="s">
        <v>3290</v>
      </c>
      <c r="AF366" s="210" t="s">
        <v>2895</v>
      </c>
      <c r="AG366" s="210" t="s">
        <v>3775</v>
      </c>
      <c r="AH366" s="210" t="s">
        <v>3848</v>
      </c>
      <c r="AI366" s="210" t="b">
        <v>0</v>
      </c>
      <c r="AJ366" s="210" t="b">
        <v>0</v>
      </c>
      <c r="AK366" s="210" t="s">
        <v>3849</v>
      </c>
      <c r="AL366" s="210" t="s">
        <v>3841</v>
      </c>
      <c r="AM366" s="210" t="s">
        <v>3850</v>
      </c>
      <c r="AN366" s="210"/>
      <c r="AO366" s="210" t="s">
        <v>3838</v>
      </c>
      <c r="AP366" s="204">
        <v>41275</v>
      </c>
      <c r="AQ366" s="210"/>
      <c r="AR366" s="210" t="s">
        <v>3839</v>
      </c>
      <c r="AS366" s="210"/>
      <c r="AT366" s="210"/>
      <c r="AU366" s="210"/>
      <c r="AV366" s="210"/>
      <c r="AW366" s="210" t="s">
        <v>3786</v>
      </c>
      <c r="AX366" s="210"/>
      <c r="AY366" s="210">
        <f>IFERROR(VLOOKUP(X366,MeasureCost!$C$5:$V$420,20,FALSE),"")</f>
        <v>33.54</v>
      </c>
      <c r="AZ366" s="210">
        <f>IFERROR(VLOOKUP(Y366,MeasureCost!$C$5:$V$420,20,FALSE),"")</f>
        <v>29.42</v>
      </c>
      <c r="BA366" s="210"/>
      <c r="BB366" s="212">
        <f t="shared" si="15"/>
        <v>4.1199999999999974</v>
      </c>
      <c r="BC366" s="210"/>
      <c r="BD366" s="204" t="str">
        <f t="shared" si="16"/>
        <v>LFLmpBlst-T8-48in-28w+El-IS-RLO(44w)</v>
      </c>
      <c r="BE366" s="210" t="str">
        <f t="shared" si="17"/>
        <v>LFLmpBlst-T8-48in-32w-2g+El-IS-NLO(59w)</v>
      </c>
      <c r="BF366" s="210">
        <f>IFERROR(VLOOKUP(BD366,LF_LmpBlst!$A$8:$V$736,6,FALSE),"")</f>
        <v>2</v>
      </c>
      <c r="BG366" s="210">
        <f>IFERROR(VLOOKUP(BD366,LF_LmpBlst!$A$8:$V$736,7,FALSE),"")</f>
        <v>1</v>
      </c>
      <c r="BI366" s="210">
        <f>IFERROR(VLOOKUP(BE366,LF_LmpBlst!$A$8:$V$736,6,FALSE),"")</f>
        <v>2</v>
      </c>
      <c r="BJ366" s="210">
        <f>IFERROR(VLOOKUP(BE366,LF_LmpBlst!$A$8:$V$736,7,FALSE),"")</f>
        <v>1</v>
      </c>
    </row>
    <row r="367" spans="1:62">
      <c r="A367" s="229">
        <v>2172</v>
      </c>
      <c r="B367" s="210" t="s">
        <v>3988</v>
      </c>
      <c r="C367" s="210" t="s">
        <v>3826</v>
      </c>
      <c r="D367" s="210" t="s">
        <v>3827</v>
      </c>
      <c r="E367" s="210" t="s">
        <v>3828</v>
      </c>
      <c r="F367" s="204">
        <v>41782</v>
      </c>
      <c r="G367" s="210" t="s">
        <v>3829</v>
      </c>
      <c r="H367" s="210" t="s">
        <v>3776</v>
      </c>
      <c r="I367" s="210" t="s">
        <v>3830</v>
      </c>
      <c r="J367" s="210" t="s">
        <v>3831</v>
      </c>
      <c r="K367" s="210"/>
      <c r="L367" s="210"/>
      <c r="M367" s="210" t="s">
        <v>129</v>
      </c>
      <c r="N367" s="210"/>
      <c r="O367" s="210" t="b">
        <v>0</v>
      </c>
      <c r="P367" s="210"/>
      <c r="Q367" s="210" t="b">
        <v>1</v>
      </c>
      <c r="R367" s="210" t="s">
        <v>3832</v>
      </c>
      <c r="S367" s="210" t="s">
        <v>109</v>
      </c>
      <c r="T367" s="210" t="s">
        <v>3771</v>
      </c>
      <c r="U367" s="210" t="s">
        <v>3833</v>
      </c>
      <c r="V367" s="210" t="s">
        <v>3778</v>
      </c>
      <c r="W367" s="210" t="s">
        <v>1091</v>
      </c>
      <c r="X367" s="210" t="str">
        <f>IFERROR(VLOOKUP(AF367,MeasureCost!$C$5:$C$420,1,FALSE),"")</f>
        <v>LFLmpBlst-T5-46in-28w+El-PS-HLO(64w)</v>
      </c>
      <c r="Y367" s="210" t="str">
        <f>IFERROR(VLOOKUP(AE367,MeasureCost!$C$5:$C$420,1,FALSE),"")</f>
        <v>LFLmpBlst-T5-46in-28w+El-PS-HLO(64w)</v>
      </c>
      <c r="Z367" s="210" t="s">
        <v>3834</v>
      </c>
      <c r="AA367" s="210"/>
      <c r="AB367" s="210"/>
      <c r="AC367" s="210"/>
      <c r="AD367" s="210" t="s">
        <v>2006</v>
      </c>
      <c r="AE367" s="210" t="s">
        <v>2406</v>
      </c>
      <c r="AF367" s="210" t="s">
        <v>2406</v>
      </c>
      <c r="AG367" s="210" t="s">
        <v>3775</v>
      </c>
      <c r="AH367" s="210"/>
      <c r="AI367" s="210" t="b">
        <v>0</v>
      </c>
      <c r="AJ367" s="210" t="b">
        <v>0</v>
      </c>
      <c r="AK367" s="210" t="s">
        <v>3835</v>
      </c>
      <c r="AL367" s="210" t="s">
        <v>3836</v>
      </c>
      <c r="AM367" s="210" t="s">
        <v>3834</v>
      </c>
      <c r="AN367" s="210" t="s">
        <v>4282</v>
      </c>
      <c r="AO367" s="210" t="s">
        <v>3838</v>
      </c>
      <c r="AP367" s="204">
        <v>41275</v>
      </c>
      <c r="AQ367" s="210"/>
      <c r="AR367" s="210" t="s">
        <v>3839</v>
      </c>
      <c r="AS367" s="210"/>
      <c r="AT367" s="210"/>
      <c r="AU367" s="210"/>
      <c r="AV367" s="210"/>
      <c r="AW367" s="210" t="s">
        <v>3786</v>
      </c>
      <c r="AX367" s="210"/>
      <c r="AY367" s="210">
        <f>IFERROR(VLOOKUP(X367,MeasureCost!$C$5:$V$420,20,FALSE),"")</f>
        <v>59.33</v>
      </c>
      <c r="AZ367" s="210">
        <f>IFERROR(VLOOKUP(Y367,MeasureCost!$C$5:$V$420,20,FALSE),"")</f>
        <v>59.33</v>
      </c>
      <c r="BA367" s="210"/>
      <c r="BB367" s="212">
        <f t="shared" si="15"/>
        <v>0</v>
      </c>
      <c r="BC367" s="210"/>
      <c r="BD367" s="204" t="str">
        <f t="shared" si="16"/>
        <v>LFLmpBlst-T5-46in-28w+El-PS-HLO(64w)</v>
      </c>
      <c r="BE367" s="210" t="str">
        <f t="shared" si="17"/>
        <v>LFLmpBlst-T5-46in-28w+El-PS-HLO(64w)</v>
      </c>
      <c r="BF367" s="210">
        <f>IFERROR(VLOOKUP(BD367,LF_LmpBlst!$A$8:$V$736,6,FALSE),"")</f>
        <v>2</v>
      </c>
      <c r="BG367" s="210">
        <f>IFERROR(VLOOKUP(BD367,LF_LmpBlst!$A$8:$V$736,7,FALSE),"")</f>
        <v>1</v>
      </c>
      <c r="BI367" s="210">
        <f>IFERROR(VLOOKUP(BE367,LF_LmpBlst!$A$8:$V$736,6,FALSE),"")</f>
        <v>2</v>
      </c>
      <c r="BJ367" s="210">
        <f>IFERROR(VLOOKUP(BE367,LF_LmpBlst!$A$8:$V$736,7,FALSE),"")</f>
        <v>1</v>
      </c>
    </row>
    <row r="368" spans="1:62">
      <c r="A368" s="229">
        <v>2193</v>
      </c>
      <c r="B368" s="210" t="s">
        <v>4283</v>
      </c>
      <c r="C368" s="210" t="s">
        <v>3826</v>
      </c>
      <c r="D368" s="210" t="s">
        <v>3827</v>
      </c>
      <c r="E368" s="210" t="s">
        <v>3828</v>
      </c>
      <c r="F368" s="204">
        <v>41782</v>
      </c>
      <c r="G368" s="210" t="s">
        <v>3829</v>
      </c>
      <c r="H368" s="210" t="s">
        <v>3776</v>
      </c>
      <c r="I368" s="210" t="s">
        <v>3830</v>
      </c>
      <c r="J368" s="210" t="s">
        <v>3831</v>
      </c>
      <c r="K368" s="210"/>
      <c r="L368" s="210"/>
      <c r="M368" s="210" t="s">
        <v>129</v>
      </c>
      <c r="N368" s="210"/>
      <c r="O368" s="210" t="b">
        <v>0</v>
      </c>
      <c r="P368" s="210"/>
      <c r="Q368" s="210" t="b">
        <v>1</v>
      </c>
      <c r="R368" s="210" t="s">
        <v>3832</v>
      </c>
      <c r="S368" s="210" t="s">
        <v>109</v>
      </c>
      <c r="T368" s="210" t="s">
        <v>3771</v>
      </c>
      <c r="U368" s="210" t="s">
        <v>3833</v>
      </c>
      <c r="V368" s="210" t="s">
        <v>3778</v>
      </c>
      <c r="W368" s="210" t="s">
        <v>1091</v>
      </c>
      <c r="X368" s="210" t="str">
        <f>IFERROR(VLOOKUP(AF368,MeasureCost!$C$5:$C$420,1,FALSE),"")</f>
        <v/>
      </c>
      <c r="Y368" s="210" t="str">
        <f>IFERROR(VLOOKUP(AE368,MeasureCost!$C$5:$C$420,1,FALSE),"")</f>
        <v/>
      </c>
      <c r="Z368" s="210" t="s">
        <v>3834</v>
      </c>
      <c r="AA368" s="210"/>
      <c r="AB368" s="210"/>
      <c r="AC368" s="210"/>
      <c r="AD368" s="210" t="s">
        <v>1995</v>
      </c>
      <c r="AE368" s="210" t="s">
        <v>3399</v>
      </c>
      <c r="AF368" s="210" t="s">
        <v>3426</v>
      </c>
      <c r="AG368" s="210" t="s">
        <v>3775</v>
      </c>
      <c r="AH368" s="210"/>
      <c r="AI368" s="210" t="b">
        <v>0</v>
      </c>
      <c r="AJ368" s="210" t="b">
        <v>0</v>
      </c>
      <c r="AK368" s="210" t="s">
        <v>3835</v>
      </c>
      <c r="AL368" s="210" t="s">
        <v>3841</v>
      </c>
      <c r="AM368" s="210" t="s">
        <v>3834</v>
      </c>
      <c r="AN368" s="210"/>
      <c r="AO368" s="210" t="s">
        <v>3838</v>
      </c>
      <c r="AP368" s="204">
        <v>41275</v>
      </c>
      <c r="AQ368" s="210"/>
      <c r="AR368" s="210" t="s">
        <v>3839</v>
      </c>
      <c r="AS368" s="210"/>
      <c r="AT368" s="210"/>
      <c r="AU368" s="210"/>
      <c r="AV368" s="210"/>
      <c r="AW368" s="210" t="s">
        <v>3786</v>
      </c>
      <c r="AX368" s="210"/>
      <c r="AY368" s="210" t="str">
        <f>IFERROR(VLOOKUP(X368,MeasureCost!$C$5:$V$420,20,FALSE),"")</f>
        <v/>
      </c>
      <c r="AZ368" s="210" t="str">
        <f>IFERROR(VLOOKUP(Y368,MeasureCost!$C$5:$V$420,20,FALSE),"")</f>
        <v/>
      </c>
      <c r="BA368" s="210"/>
      <c r="BB368" s="212" t="str">
        <f t="shared" si="15"/>
        <v/>
      </c>
      <c r="BC368" s="210"/>
      <c r="BD368" s="204" t="str">
        <f t="shared" si="16"/>
        <v/>
      </c>
      <c r="BE368" s="210" t="str">
        <f t="shared" si="17"/>
        <v/>
      </c>
      <c r="BF368" s="210" t="str">
        <f>IFERROR(VLOOKUP(BD368,LF_LmpBlst!$A$8:$V$736,6,FALSE),"")</f>
        <v/>
      </c>
      <c r="BG368" s="210" t="str">
        <f>IFERROR(VLOOKUP(BD368,LF_LmpBlst!$A$8:$V$736,7,FALSE),"")</f>
        <v/>
      </c>
      <c r="BI368" s="210" t="str">
        <f>IFERROR(VLOOKUP(BE368,LF_LmpBlst!$A$8:$V$736,6,FALSE),"")</f>
        <v/>
      </c>
      <c r="BJ368" s="210" t="str">
        <f>IFERROR(VLOOKUP(BE368,LF_LmpBlst!$A$8:$V$736,7,FALSE),"")</f>
        <v/>
      </c>
    </row>
    <row r="369" spans="1:62">
      <c r="A369" s="229">
        <v>2289</v>
      </c>
      <c r="B369" s="210" t="s">
        <v>4284</v>
      </c>
      <c r="C369" s="210" t="s">
        <v>3826</v>
      </c>
      <c r="D369" s="210" t="s">
        <v>3827</v>
      </c>
      <c r="E369" s="210" t="s">
        <v>3828</v>
      </c>
      <c r="F369" s="204">
        <v>41782</v>
      </c>
      <c r="G369" s="210" t="s">
        <v>3829</v>
      </c>
      <c r="H369" s="210" t="s">
        <v>3776</v>
      </c>
      <c r="I369" s="210" t="s">
        <v>3830</v>
      </c>
      <c r="J369" s="210" t="s">
        <v>3831</v>
      </c>
      <c r="K369" s="210"/>
      <c r="L369" s="210"/>
      <c r="M369" s="210" t="s">
        <v>129</v>
      </c>
      <c r="N369" s="210"/>
      <c r="O369" s="210" t="b">
        <v>0</v>
      </c>
      <c r="P369" s="210"/>
      <c r="Q369" s="210" t="b">
        <v>1</v>
      </c>
      <c r="R369" s="210" t="s">
        <v>3832</v>
      </c>
      <c r="S369" s="210" t="s">
        <v>109</v>
      </c>
      <c r="T369" s="210" t="s">
        <v>3771</v>
      </c>
      <c r="U369" s="210" t="s">
        <v>3833</v>
      </c>
      <c r="V369" s="210" t="s">
        <v>3778</v>
      </c>
      <c r="W369" s="210" t="s">
        <v>1091</v>
      </c>
      <c r="X369" s="210" t="str">
        <f>IFERROR(VLOOKUP(AF369,MeasureCost!$C$5:$C$420,1,FALSE),"")</f>
        <v>LFLmpBlst-T8-48in-32w-3g+El-IS-NLO(54w)</v>
      </c>
      <c r="Y369" s="210" t="str">
        <f>IFERROR(VLOOKUP(AE369,MeasureCost!$C$5:$C$420,1,FALSE),"")</f>
        <v>LFLmpBlst-T8-48in-32w-2g+El-IS-NLO+Refl(59w)</v>
      </c>
      <c r="Z369" s="210" t="s">
        <v>3834</v>
      </c>
      <c r="AA369" s="210"/>
      <c r="AB369" s="210"/>
      <c r="AC369" s="210"/>
      <c r="AD369" s="210" t="s">
        <v>2028</v>
      </c>
      <c r="AE369" s="210" t="s">
        <v>3298</v>
      </c>
      <c r="AF369" s="210" t="s">
        <v>3487</v>
      </c>
      <c r="AG369" s="210" t="s">
        <v>3775</v>
      </c>
      <c r="AH369" s="210"/>
      <c r="AI369" s="210" t="b">
        <v>0</v>
      </c>
      <c r="AJ369" s="210" t="b">
        <v>0</v>
      </c>
      <c r="AK369" s="210" t="s">
        <v>3835</v>
      </c>
      <c r="AL369" s="210" t="s">
        <v>3841</v>
      </c>
      <c r="AM369" s="210" t="s">
        <v>3834</v>
      </c>
      <c r="AN369" s="210" t="s">
        <v>4285</v>
      </c>
      <c r="AO369" s="210" t="s">
        <v>3838</v>
      </c>
      <c r="AP369" s="204">
        <v>41275</v>
      </c>
      <c r="AQ369" s="210"/>
      <c r="AR369" s="210" t="s">
        <v>3839</v>
      </c>
      <c r="AS369" s="210"/>
      <c r="AT369" s="210"/>
      <c r="AU369" s="210"/>
      <c r="AV369" s="210"/>
      <c r="AW369" s="210" t="s">
        <v>3786</v>
      </c>
      <c r="AX369" s="210"/>
      <c r="AY369" s="210">
        <f>IFERROR(VLOOKUP(X369,MeasureCost!$C$5:$V$420,20,FALSE),"")</f>
        <v>30.94</v>
      </c>
      <c r="AZ369" s="210">
        <f>IFERROR(VLOOKUP(Y369,MeasureCost!$C$5:$V$420,20,FALSE),"")</f>
        <v>29.42</v>
      </c>
      <c r="BA369" s="210"/>
      <c r="BB369" s="212">
        <f t="shared" si="15"/>
        <v>1.5199999999999996</v>
      </c>
      <c r="BC369" s="210"/>
      <c r="BD369" s="204" t="str">
        <f t="shared" si="16"/>
        <v>LFLmpBlst-T8-48in-32w-3g+El-IS-NLO(54w)</v>
      </c>
      <c r="BE369" s="210" t="str">
        <f t="shared" si="17"/>
        <v>LFLmpBlst-T8-48in-32w-2g+El-IS-NLO+Refl(59w)</v>
      </c>
      <c r="BF369" s="210">
        <f>IFERROR(VLOOKUP(BD369,LF_LmpBlst!$A$8:$V$736,6,FALSE),"")</f>
        <v>2</v>
      </c>
      <c r="BG369" s="210">
        <f>IFERROR(VLOOKUP(BD369,LF_LmpBlst!$A$8:$V$736,7,FALSE),"")</f>
        <v>1</v>
      </c>
      <c r="BI369" s="210">
        <f>IFERROR(VLOOKUP(BE369,LF_LmpBlst!$A$8:$V$736,6,FALSE),"")</f>
        <v>2</v>
      </c>
      <c r="BJ369" s="210">
        <f>IFERROR(VLOOKUP(BE369,LF_LmpBlst!$A$8:$V$736,7,FALSE),"")</f>
        <v>1</v>
      </c>
    </row>
    <row r="370" spans="1:62">
      <c r="A370" s="229">
        <v>2332</v>
      </c>
      <c r="B370" s="210" t="s">
        <v>4286</v>
      </c>
      <c r="C370" s="210" t="s">
        <v>3826</v>
      </c>
      <c r="D370" s="210" t="s">
        <v>3827</v>
      </c>
      <c r="E370" s="210" t="s">
        <v>3828</v>
      </c>
      <c r="F370" s="204">
        <v>41782</v>
      </c>
      <c r="G370" s="210" t="s">
        <v>3829</v>
      </c>
      <c r="H370" s="210" t="s">
        <v>3776</v>
      </c>
      <c r="I370" s="210" t="s">
        <v>3830</v>
      </c>
      <c r="J370" s="210" t="s">
        <v>3831</v>
      </c>
      <c r="K370" s="210"/>
      <c r="L370" s="210"/>
      <c r="M370" s="210" t="s">
        <v>129</v>
      </c>
      <c r="N370" s="210"/>
      <c r="O370" s="210" t="b">
        <v>0</v>
      </c>
      <c r="P370" s="210"/>
      <c r="Q370" s="210" t="b">
        <v>1</v>
      </c>
      <c r="R370" s="210" t="s">
        <v>3832</v>
      </c>
      <c r="S370" s="210" t="s">
        <v>109</v>
      </c>
      <c r="T370" s="210" t="s">
        <v>3771</v>
      </c>
      <c r="U370" s="210" t="s">
        <v>3833</v>
      </c>
      <c r="V370" s="210" t="s">
        <v>3778</v>
      </c>
      <c r="W370" s="210" t="s">
        <v>1091</v>
      </c>
      <c r="X370" s="210" t="str">
        <f>IFERROR(VLOOKUP(AF370,MeasureCost!$C$5:$C$420,1,FALSE),"")</f>
        <v>LFLmpBlst-T8-48in-32w-3g+El-IS-RLO(25w)</v>
      </c>
      <c r="Y370" s="210" t="str">
        <f>IFERROR(VLOOKUP(AE370,MeasureCost!$C$5:$C$420,1,FALSE),"")</f>
        <v>LFLmpBlst-T8-48in-32w-2g+El-IS-NLO(31w)</v>
      </c>
      <c r="Z370" s="210" t="s">
        <v>3834</v>
      </c>
      <c r="AA370" s="210"/>
      <c r="AB370" s="210"/>
      <c r="AC370" s="210"/>
      <c r="AD370" s="210" t="s">
        <v>3411</v>
      </c>
      <c r="AE370" s="210" t="s">
        <v>3282</v>
      </c>
      <c r="AF370" s="210" t="s">
        <v>3516</v>
      </c>
      <c r="AG370" s="210" t="s">
        <v>3775</v>
      </c>
      <c r="AH370" s="210"/>
      <c r="AI370" s="210" t="b">
        <v>0</v>
      </c>
      <c r="AJ370" s="210" t="b">
        <v>0</v>
      </c>
      <c r="AK370" s="210" t="s">
        <v>3835</v>
      </c>
      <c r="AL370" s="210" t="s">
        <v>3841</v>
      </c>
      <c r="AM370" s="210" t="s">
        <v>3834</v>
      </c>
      <c r="AN370" s="210"/>
      <c r="AO370" s="210" t="s">
        <v>3838</v>
      </c>
      <c r="AP370" s="204">
        <v>41275</v>
      </c>
      <c r="AQ370" s="210"/>
      <c r="AR370" s="210" t="s">
        <v>3839</v>
      </c>
      <c r="AS370" s="210"/>
      <c r="AT370" s="210"/>
      <c r="AU370" s="210"/>
      <c r="AV370" s="210"/>
      <c r="AW370" s="210" t="s">
        <v>3786</v>
      </c>
      <c r="AX370" s="210"/>
      <c r="AY370" s="210">
        <f>IFERROR(VLOOKUP(X370,MeasureCost!$C$5:$V$420,20,FALSE),"")</f>
        <v>21.36</v>
      </c>
      <c r="AZ370" s="210">
        <f>IFERROR(VLOOKUP(Y370,MeasureCost!$C$5:$V$420,20,FALSE),"")</f>
        <v>20.6</v>
      </c>
      <c r="BA370" s="210"/>
      <c r="BB370" s="212">
        <f t="shared" si="15"/>
        <v>0.75999999999999801</v>
      </c>
      <c r="BC370" s="210"/>
      <c r="BD370" s="204" t="str">
        <f t="shared" si="16"/>
        <v>LFLmpBlst-T8-48in-32w-3g+El-IS-RLO(25w)</v>
      </c>
      <c r="BE370" s="210" t="str">
        <f t="shared" si="17"/>
        <v>LFLmpBlst-T8-48in-32w-2g+El-IS-NLO(31w)</v>
      </c>
      <c r="BF370" s="210">
        <f>IFERROR(VLOOKUP(BD370,LF_LmpBlst!$A$8:$V$736,6,FALSE),"")</f>
        <v>1</v>
      </c>
      <c r="BG370" s="210">
        <f>IFERROR(VLOOKUP(BD370,LF_LmpBlst!$A$8:$V$736,7,FALSE),"")</f>
        <v>1</v>
      </c>
      <c r="BI370" s="210">
        <f>IFERROR(VLOOKUP(BE370,LF_LmpBlst!$A$8:$V$736,6,FALSE),"")</f>
        <v>1</v>
      </c>
      <c r="BJ370" s="210">
        <f>IFERROR(VLOOKUP(BE370,LF_LmpBlst!$A$8:$V$736,7,FALSE),"")</f>
        <v>1</v>
      </c>
    </row>
    <row r="371" spans="1:62">
      <c r="A371" s="229">
        <v>4507</v>
      </c>
      <c r="B371" s="210" t="s">
        <v>4287</v>
      </c>
      <c r="C371" s="210" t="s">
        <v>3826</v>
      </c>
      <c r="D371" s="210" t="s">
        <v>3845</v>
      </c>
      <c r="E371" s="210" t="s">
        <v>3846</v>
      </c>
      <c r="F371" s="204">
        <v>42069</v>
      </c>
      <c r="G371" s="210" t="s">
        <v>3829</v>
      </c>
      <c r="H371" s="210" t="s">
        <v>3878</v>
      </c>
      <c r="I371" s="210" t="s">
        <v>3830</v>
      </c>
      <c r="J371" s="210" t="s">
        <v>3831</v>
      </c>
      <c r="K371" s="210"/>
      <c r="L371" s="210"/>
      <c r="M371" s="210" t="s">
        <v>129</v>
      </c>
      <c r="N371" s="210"/>
      <c r="O371" s="210" t="b">
        <v>1</v>
      </c>
      <c r="P371" s="210"/>
      <c r="Q371" s="210" t="b">
        <v>1</v>
      </c>
      <c r="R371" s="210" t="s">
        <v>3832</v>
      </c>
      <c r="S371" s="210" t="s">
        <v>109</v>
      </c>
      <c r="T371" s="210" t="s">
        <v>3771</v>
      </c>
      <c r="U371" s="210" t="s">
        <v>3833</v>
      </c>
      <c r="V371" s="210" t="s">
        <v>3778</v>
      </c>
      <c r="W371" s="210" t="s">
        <v>1091</v>
      </c>
      <c r="X371" s="210" t="str">
        <f>IFERROR(VLOOKUP(AF371,MeasureCost!$C$5:$C$420,1,FALSE),"")</f>
        <v>LFLmpBlst-T8-48in-25w+El-IS-NLO(26w)</v>
      </c>
      <c r="Y371" s="210" t="str">
        <f>IFERROR(VLOOKUP(AE371,MeasureCost!$C$5:$C$420,1,FALSE),"")</f>
        <v>LFLmpBlst-T8-48in-32w-1g+El-IS-NLO-3(30w)</v>
      </c>
      <c r="Z371" s="210" t="s">
        <v>3847</v>
      </c>
      <c r="AA371" s="210"/>
      <c r="AB371" s="210"/>
      <c r="AC371" s="210"/>
      <c r="AD371" s="210" t="s">
        <v>3033</v>
      </c>
      <c r="AE371" s="210" t="s">
        <v>3033</v>
      </c>
      <c r="AF371" s="210" t="s">
        <v>2776</v>
      </c>
      <c r="AG371" s="210" t="s">
        <v>3775</v>
      </c>
      <c r="AH371" s="210"/>
      <c r="AI371" s="210" t="b">
        <v>0</v>
      </c>
      <c r="AJ371" s="210" t="b">
        <v>0</v>
      </c>
      <c r="AK371" s="210" t="s">
        <v>3853</v>
      </c>
      <c r="AL371" s="210" t="s">
        <v>3779</v>
      </c>
      <c r="AM371" s="210" t="s">
        <v>3847</v>
      </c>
      <c r="AN371" s="210"/>
      <c r="AO371" s="210" t="s">
        <v>3838</v>
      </c>
      <c r="AP371" s="204">
        <v>41275</v>
      </c>
      <c r="AQ371" s="210"/>
      <c r="AR371" s="210" t="s">
        <v>3839</v>
      </c>
      <c r="AS371" s="210"/>
      <c r="AT371" s="210"/>
      <c r="AU371" s="210"/>
      <c r="AV371" s="210"/>
      <c r="AW371" s="210" t="s">
        <v>3786</v>
      </c>
      <c r="AX371" s="210"/>
      <c r="AY371" s="210">
        <f>IFERROR(VLOOKUP(X371,MeasureCost!$C$5:$V$420,20,FALSE),"")</f>
        <v>23.87</v>
      </c>
      <c r="AZ371" s="210">
        <f>IFERROR(VLOOKUP(Y371,MeasureCost!$C$5:$V$420,20,FALSE),"")</f>
        <v>13.69</v>
      </c>
      <c r="BA371" s="210"/>
      <c r="BB371" s="212">
        <f t="shared" si="15"/>
        <v>10.180000000000001</v>
      </c>
      <c r="BC371" s="210"/>
      <c r="BD371" s="204" t="str">
        <f t="shared" si="16"/>
        <v>LFLmpBlst-T8-48in-25w+El-IS-NLO(26w)</v>
      </c>
      <c r="BE371" s="210" t="str">
        <f t="shared" si="17"/>
        <v>LFLmpBlst-T8-48in-32w-1g+El-IS-NLO-3(30w)</v>
      </c>
      <c r="BF371" s="210">
        <f>IFERROR(VLOOKUP(BD371,LF_LmpBlst!$A$8:$V$736,6,FALSE),"")</f>
        <v>1</v>
      </c>
      <c r="BG371" s="210">
        <f>IFERROR(VLOOKUP(BD371,LF_LmpBlst!$A$8:$V$736,7,FALSE),"")</f>
        <v>1</v>
      </c>
      <c r="BI371" s="210">
        <f>IFERROR(VLOOKUP(BE371,LF_LmpBlst!$A$8:$V$736,6,FALSE),"")</f>
        <v>1</v>
      </c>
      <c r="BJ371" s="210">
        <f>IFERROR(VLOOKUP(BE371,LF_LmpBlst!$A$8:$V$736,7,FALSE),"")</f>
        <v>0.5</v>
      </c>
    </row>
    <row r="372" spans="1:62">
      <c r="A372" s="229">
        <v>5154</v>
      </c>
      <c r="B372" s="210" t="s">
        <v>4288</v>
      </c>
      <c r="C372" s="210" t="s">
        <v>4130</v>
      </c>
      <c r="D372" s="210" t="s">
        <v>3845</v>
      </c>
      <c r="E372" s="210" t="s">
        <v>3846</v>
      </c>
      <c r="F372" s="204">
        <v>41789</v>
      </c>
      <c r="G372" s="210" t="s">
        <v>4131</v>
      </c>
      <c r="H372" s="210" t="s">
        <v>3878</v>
      </c>
      <c r="I372" s="210" t="s">
        <v>3830</v>
      </c>
      <c r="J372" s="210" t="s">
        <v>3831</v>
      </c>
      <c r="K372" s="210"/>
      <c r="L372" s="210"/>
      <c r="M372" s="210" t="s">
        <v>129</v>
      </c>
      <c r="N372" s="210"/>
      <c r="O372" s="210" t="b">
        <v>1</v>
      </c>
      <c r="P372" s="210"/>
      <c r="Q372" s="210" t="b">
        <v>1</v>
      </c>
      <c r="R372" s="210" t="s">
        <v>3770</v>
      </c>
      <c r="S372" s="210" t="s">
        <v>109</v>
      </c>
      <c r="T372" s="210" t="s">
        <v>3771</v>
      </c>
      <c r="U372" s="210" t="s">
        <v>4132</v>
      </c>
      <c r="V372" s="210" t="s">
        <v>3778</v>
      </c>
      <c r="W372" s="210" t="s">
        <v>1091</v>
      </c>
      <c r="X372" s="210" t="str">
        <f>IFERROR(VLOOKUP(AF372,MeasureCost!$C$5:$C$420,1,FALSE),"")</f>
        <v/>
      </c>
      <c r="Y372" s="210" t="str">
        <f>IFERROR(VLOOKUP(AE372,MeasureCost!$C$5:$C$420,1,FALSE),"")</f>
        <v/>
      </c>
      <c r="Z372" s="210" t="s">
        <v>4133</v>
      </c>
      <c r="AA372" s="210"/>
      <c r="AB372" s="210"/>
      <c r="AC372" s="210"/>
      <c r="AD372" s="210" t="s">
        <v>2668</v>
      </c>
      <c r="AE372" s="210" t="s">
        <v>2668</v>
      </c>
      <c r="AF372" s="210" t="s">
        <v>2707</v>
      </c>
      <c r="AG372" s="210" t="s">
        <v>3919</v>
      </c>
      <c r="AH372" s="210" t="s">
        <v>4289</v>
      </c>
      <c r="AI372" s="210" t="b">
        <v>0</v>
      </c>
      <c r="AJ372" s="210" t="b">
        <v>0</v>
      </c>
      <c r="AK372" s="210" t="s">
        <v>3849</v>
      </c>
      <c r="AL372" s="210" t="s">
        <v>3779</v>
      </c>
      <c r="AM372" s="210" t="s">
        <v>4133</v>
      </c>
      <c r="AN372" s="210"/>
      <c r="AO372" s="210" t="s">
        <v>3845</v>
      </c>
      <c r="AP372" s="204">
        <v>41275</v>
      </c>
      <c r="AQ372" s="210"/>
      <c r="AR372" s="210" t="s">
        <v>3776</v>
      </c>
      <c r="AS372" s="210"/>
      <c r="AT372" s="210"/>
      <c r="AU372" s="210"/>
      <c r="AV372" s="210"/>
      <c r="AW372" s="210" t="s">
        <v>3786</v>
      </c>
      <c r="AX372" s="210"/>
      <c r="AY372" s="210" t="str">
        <f>IFERROR(VLOOKUP(X372,MeasureCost!$C$5:$V$420,20,FALSE),"")</f>
        <v/>
      </c>
      <c r="AZ372" s="210" t="str">
        <f>IFERROR(VLOOKUP(Y372,MeasureCost!$C$5:$V$420,20,FALSE),"")</f>
        <v/>
      </c>
      <c r="BA372" s="210"/>
      <c r="BB372" s="212" t="str">
        <f t="shared" si="15"/>
        <v/>
      </c>
      <c r="BC372" s="210"/>
      <c r="BD372" s="204" t="str">
        <f t="shared" si="16"/>
        <v/>
      </c>
      <c r="BE372" s="210" t="str">
        <f t="shared" si="17"/>
        <v/>
      </c>
      <c r="BF372" s="210" t="str">
        <f>IFERROR(VLOOKUP(BD372,LF_LmpBlst!$A$8:$V$736,6,FALSE),"")</f>
        <v/>
      </c>
      <c r="BG372" s="210" t="str">
        <f>IFERROR(VLOOKUP(BD372,LF_LmpBlst!$A$8:$V$736,7,FALSE),"")</f>
        <v/>
      </c>
      <c r="BI372" s="210" t="str">
        <f>IFERROR(VLOOKUP(BE372,LF_LmpBlst!$A$8:$V$736,6,FALSE),"")</f>
        <v/>
      </c>
      <c r="BJ372" s="210" t="str">
        <f>IFERROR(VLOOKUP(BE372,LF_LmpBlst!$A$8:$V$736,7,FALSE),"")</f>
        <v/>
      </c>
    </row>
    <row r="373" spans="1:62">
      <c r="A373" s="229">
        <v>5155</v>
      </c>
      <c r="B373" s="210" t="s">
        <v>4290</v>
      </c>
      <c r="C373" s="210" t="s">
        <v>4130</v>
      </c>
      <c r="D373" s="210" t="s">
        <v>3827</v>
      </c>
      <c r="E373" s="210" t="s">
        <v>3846</v>
      </c>
      <c r="F373" s="204">
        <v>41949</v>
      </c>
      <c r="G373" s="210" t="s">
        <v>4131</v>
      </c>
      <c r="H373" s="210" t="s">
        <v>3878</v>
      </c>
      <c r="I373" s="210" t="s">
        <v>3830</v>
      </c>
      <c r="J373" s="210" t="s">
        <v>3831</v>
      </c>
      <c r="K373" s="210"/>
      <c r="L373" s="210"/>
      <c r="M373" s="210" t="s">
        <v>129</v>
      </c>
      <c r="N373" s="210"/>
      <c r="O373" s="210" t="b">
        <v>1</v>
      </c>
      <c r="P373" s="210"/>
      <c r="Q373" s="210" t="b">
        <v>1</v>
      </c>
      <c r="R373" s="210" t="s">
        <v>3770</v>
      </c>
      <c r="S373" s="210" t="s">
        <v>109</v>
      </c>
      <c r="T373" s="210" t="s">
        <v>3771</v>
      </c>
      <c r="U373" s="210" t="s">
        <v>4132</v>
      </c>
      <c r="V373" s="210" t="s">
        <v>3778</v>
      </c>
      <c r="W373" s="210" t="s">
        <v>1091</v>
      </c>
      <c r="X373" s="210" t="str">
        <f>IFERROR(VLOOKUP(AF373,MeasureCost!$C$5:$C$420,1,FALSE),"")</f>
        <v>LFLmpBlst-T8-48in-25w+El-IS-NLO(23w)</v>
      </c>
      <c r="Y373" s="210" t="str">
        <f>IFERROR(VLOOKUP(AE373,MeasureCost!$C$5:$C$420,1,FALSE),"")</f>
        <v>LFLmpBlst-T8-48in-32w-1g+El-IS-NLO-3(30w)</v>
      </c>
      <c r="Z373" s="210" t="s">
        <v>4133</v>
      </c>
      <c r="AA373" s="210"/>
      <c r="AB373" s="210"/>
      <c r="AC373" s="210"/>
      <c r="AD373" s="210" t="s">
        <v>3033</v>
      </c>
      <c r="AE373" s="210" t="s">
        <v>3033</v>
      </c>
      <c r="AF373" s="210" t="s">
        <v>2772</v>
      </c>
      <c r="AG373" s="210" t="s">
        <v>3919</v>
      </c>
      <c r="AH373" s="210"/>
      <c r="AI373" s="210" t="b">
        <v>0</v>
      </c>
      <c r="AJ373" s="210" t="b">
        <v>0</v>
      </c>
      <c r="AK373" s="210" t="s">
        <v>3853</v>
      </c>
      <c r="AL373" s="210" t="s">
        <v>3779</v>
      </c>
      <c r="AM373" s="210" t="s">
        <v>4133</v>
      </c>
      <c r="AN373" s="210"/>
      <c r="AO373" s="210" t="s">
        <v>129</v>
      </c>
      <c r="AP373" s="204">
        <v>41821</v>
      </c>
      <c r="AQ373" s="210"/>
      <c r="AR373" s="210" t="s">
        <v>3776</v>
      </c>
      <c r="AS373" s="210"/>
      <c r="AT373" s="210"/>
      <c r="AU373" s="210"/>
      <c r="AV373" s="210"/>
      <c r="AW373" s="210" t="s">
        <v>3786</v>
      </c>
      <c r="AX373" s="210"/>
      <c r="AY373" s="210">
        <f>IFERROR(VLOOKUP(X373,MeasureCost!$C$5:$V$420,20,FALSE),"")</f>
        <v>17.98</v>
      </c>
      <c r="AZ373" s="210">
        <f>IFERROR(VLOOKUP(Y373,MeasureCost!$C$5:$V$420,20,FALSE),"")</f>
        <v>13.69</v>
      </c>
      <c r="BA373" s="210"/>
      <c r="BB373" s="212">
        <f t="shared" si="15"/>
        <v>4.2900000000000009</v>
      </c>
      <c r="BC373" s="210"/>
      <c r="BD373" s="204" t="str">
        <f t="shared" si="16"/>
        <v>LFLmpBlst-T8-48in-25w+El-IS-NLO(23w)</v>
      </c>
      <c r="BE373" s="210" t="str">
        <f t="shared" si="17"/>
        <v>LFLmpBlst-T8-48in-32w-1g+El-IS-NLO-3(30w)</v>
      </c>
      <c r="BF373" s="210">
        <f>IFERROR(VLOOKUP(BD373,LF_LmpBlst!$A$8:$V$736,6,FALSE),"")</f>
        <v>1</v>
      </c>
      <c r="BG373" s="210">
        <f>IFERROR(VLOOKUP(BD373,LF_LmpBlst!$A$8:$V$736,7,FALSE),"")</f>
        <v>0.5</v>
      </c>
      <c r="BI373" s="210">
        <f>IFERROR(VLOOKUP(BE373,LF_LmpBlst!$A$8:$V$736,6,FALSE),"")</f>
        <v>1</v>
      </c>
      <c r="BJ373" s="210">
        <f>IFERROR(VLOOKUP(BE373,LF_LmpBlst!$A$8:$V$736,7,FALSE),"")</f>
        <v>0.5</v>
      </c>
    </row>
    <row r="374" spans="1:62">
      <c r="A374" s="229">
        <v>4733</v>
      </c>
      <c r="B374" s="210" t="s">
        <v>4291</v>
      </c>
      <c r="C374" s="210" t="s">
        <v>4292</v>
      </c>
      <c r="D374" s="210" t="s">
        <v>3845</v>
      </c>
      <c r="E374" s="210" t="s">
        <v>3846</v>
      </c>
      <c r="F374" s="204">
        <v>41949</v>
      </c>
      <c r="G374" s="210" t="s">
        <v>4293</v>
      </c>
      <c r="H374" s="210" t="s">
        <v>3878</v>
      </c>
      <c r="I374" s="210" t="s">
        <v>3830</v>
      </c>
      <c r="J374" s="210" t="s">
        <v>3831</v>
      </c>
      <c r="K374" s="210"/>
      <c r="L374" s="210"/>
      <c r="M374" s="210" t="s">
        <v>129</v>
      </c>
      <c r="N374" s="210"/>
      <c r="O374" s="210" t="b">
        <v>0</v>
      </c>
      <c r="P374" s="210"/>
      <c r="Q374" s="210" t="b">
        <v>1</v>
      </c>
      <c r="R374" s="210" t="s">
        <v>3832</v>
      </c>
      <c r="S374" s="210" t="s">
        <v>109</v>
      </c>
      <c r="T374" s="210" t="s">
        <v>3771</v>
      </c>
      <c r="U374" s="210" t="s">
        <v>4246</v>
      </c>
      <c r="V374" s="210" t="s">
        <v>3778</v>
      </c>
      <c r="W374" s="210" t="s">
        <v>1091</v>
      </c>
      <c r="X374" s="210" t="str">
        <f>IFERROR(VLOOKUP(AF374,MeasureCost!$C$5:$C$420,1,FALSE),"")</f>
        <v/>
      </c>
      <c r="Y374" s="210" t="str">
        <f>IFERROR(VLOOKUP(AE374,MeasureCost!$C$5:$C$420,1,FALSE),"")</f>
        <v/>
      </c>
      <c r="Z374" s="210" t="s">
        <v>4247</v>
      </c>
      <c r="AA374" s="210"/>
      <c r="AB374" s="210"/>
      <c r="AC374" s="210"/>
      <c r="AD374" s="210" t="s">
        <v>3189</v>
      </c>
      <c r="AE374" s="210" t="s">
        <v>3189</v>
      </c>
      <c r="AF374" s="210" t="s">
        <v>3161</v>
      </c>
      <c r="AG374" s="210" t="s">
        <v>3919</v>
      </c>
      <c r="AH374" s="210"/>
      <c r="AI374" s="210" t="b">
        <v>0</v>
      </c>
      <c r="AJ374" s="210" t="b">
        <v>0</v>
      </c>
      <c r="AK374" s="210" t="s">
        <v>3853</v>
      </c>
      <c r="AL374" s="210" t="s">
        <v>3779</v>
      </c>
      <c r="AM374" s="210" t="s">
        <v>4247</v>
      </c>
      <c r="AN374" s="210"/>
      <c r="AO374" s="210" t="s">
        <v>129</v>
      </c>
      <c r="AP374" s="204">
        <v>41275</v>
      </c>
      <c r="AQ374" s="210"/>
      <c r="AR374" s="210" t="s">
        <v>3776</v>
      </c>
      <c r="AS374" s="210"/>
      <c r="AT374" s="210"/>
      <c r="AU374" s="210"/>
      <c r="AV374" s="210"/>
      <c r="AW374" s="210" t="s">
        <v>3786</v>
      </c>
      <c r="AX374" s="210"/>
      <c r="AY374" s="210" t="str">
        <f>IFERROR(VLOOKUP(X374,MeasureCost!$C$5:$V$420,20,FALSE),"")</f>
        <v/>
      </c>
      <c r="AZ374" s="210" t="str">
        <f>IFERROR(VLOOKUP(Y374,MeasureCost!$C$5:$V$420,20,FALSE),"")</f>
        <v/>
      </c>
      <c r="BA374" s="210"/>
      <c r="BB374" s="212" t="str">
        <f t="shared" si="15"/>
        <v/>
      </c>
      <c r="BC374" s="210"/>
      <c r="BD374" s="204" t="str">
        <f t="shared" si="16"/>
        <v/>
      </c>
      <c r="BE374" s="210" t="str">
        <f t="shared" si="17"/>
        <v/>
      </c>
      <c r="BF374" s="210" t="str">
        <f>IFERROR(VLOOKUP(BD374,LF_LmpBlst!$A$8:$V$736,6,FALSE),"")</f>
        <v/>
      </c>
      <c r="BG374" s="210" t="str">
        <f>IFERROR(VLOOKUP(BD374,LF_LmpBlst!$A$8:$V$736,7,FALSE),"")</f>
        <v/>
      </c>
      <c r="BI374" s="210" t="str">
        <f>IFERROR(VLOOKUP(BE374,LF_LmpBlst!$A$8:$V$736,6,FALSE),"")</f>
        <v/>
      </c>
      <c r="BJ374" s="210" t="str">
        <f>IFERROR(VLOOKUP(BE374,LF_LmpBlst!$A$8:$V$736,7,FALSE),"")</f>
        <v/>
      </c>
    </row>
    <row r="375" spans="1:62">
      <c r="A375" s="229">
        <v>5151</v>
      </c>
      <c r="B375" s="210" t="s">
        <v>4294</v>
      </c>
      <c r="C375" s="210" t="s">
        <v>4130</v>
      </c>
      <c r="D375" s="210" t="s">
        <v>3845</v>
      </c>
      <c r="E375" s="210" t="s">
        <v>3846</v>
      </c>
      <c r="F375" s="204">
        <v>41789</v>
      </c>
      <c r="G375" s="210" t="s">
        <v>4131</v>
      </c>
      <c r="H375" s="210" t="s">
        <v>3878</v>
      </c>
      <c r="I375" s="210" t="s">
        <v>3830</v>
      </c>
      <c r="J375" s="210" t="s">
        <v>3831</v>
      </c>
      <c r="K375" s="210"/>
      <c r="L375" s="210"/>
      <c r="M375" s="210" t="s">
        <v>129</v>
      </c>
      <c r="N375" s="210"/>
      <c r="O375" s="210" t="b">
        <v>1</v>
      </c>
      <c r="P375" s="210"/>
      <c r="Q375" s="210" t="b">
        <v>1</v>
      </c>
      <c r="R375" s="210" t="s">
        <v>3770</v>
      </c>
      <c r="S375" s="210" t="s">
        <v>109</v>
      </c>
      <c r="T375" s="210" t="s">
        <v>3771</v>
      </c>
      <c r="U375" s="210" t="s">
        <v>4132</v>
      </c>
      <c r="V375" s="210" t="s">
        <v>3778</v>
      </c>
      <c r="W375" s="210" t="s">
        <v>1091</v>
      </c>
      <c r="X375" s="210" t="str">
        <f>IFERROR(VLOOKUP(AF375,MeasureCost!$C$5:$C$420,1,FALSE),"")</f>
        <v/>
      </c>
      <c r="Y375" s="210" t="str">
        <f>IFERROR(VLOOKUP(AE375,MeasureCost!$C$5:$C$420,1,FALSE),"")</f>
        <v/>
      </c>
      <c r="Z375" s="210" t="s">
        <v>4133</v>
      </c>
      <c r="AA375" s="210"/>
      <c r="AB375" s="210"/>
      <c r="AC375" s="210"/>
      <c r="AD375" s="210" t="s">
        <v>2659</v>
      </c>
      <c r="AE375" s="210" t="s">
        <v>2659</v>
      </c>
      <c r="AF375" s="210" t="s">
        <v>2683</v>
      </c>
      <c r="AG375" s="210" t="s">
        <v>3919</v>
      </c>
      <c r="AH375" s="210" t="s">
        <v>4189</v>
      </c>
      <c r="AI375" s="210" t="b">
        <v>0</v>
      </c>
      <c r="AJ375" s="210" t="b">
        <v>0</v>
      </c>
      <c r="AK375" s="210" t="s">
        <v>3849</v>
      </c>
      <c r="AL375" s="210" t="s">
        <v>3779</v>
      </c>
      <c r="AM375" s="210" t="s">
        <v>4133</v>
      </c>
      <c r="AN375" s="210"/>
      <c r="AO375" s="210" t="s">
        <v>3845</v>
      </c>
      <c r="AP375" s="204">
        <v>41275</v>
      </c>
      <c r="AQ375" s="210"/>
      <c r="AR375" s="210" t="s">
        <v>3776</v>
      </c>
      <c r="AS375" s="210"/>
      <c r="AT375" s="210"/>
      <c r="AU375" s="210"/>
      <c r="AV375" s="210"/>
      <c r="AW375" s="210" t="s">
        <v>3786</v>
      </c>
      <c r="AX375" s="210"/>
      <c r="AY375" s="210" t="str">
        <f>IFERROR(VLOOKUP(X375,MeasureCost!$C$5:$V$420,20,FALSE),"")</f>
        <v/>
      </c>
      <c r="AZ375" s="210" t="str">
        <f>IFERROR(VLOOKUP(Y375,MeasureCost!$C$5:$V$420,20,FALSE),"")</f>
        <v/>
      </c>
      <c r="BA375" s="210"/>
      <c r="BB375" s="212" t="str">
        <f t="shared" si="15"/>
        <v/>
      </c>
      <c r="BC375" s="210"/>
      <c r="BD375" s="204" t="str">
        <f t="shared" si="16"/>
        <v/>
      </c>
      <c r="BE375" s="210" t="str">
        <f t="shared" si="17"/>
        <v/>
      </c>
      <c r="BF375" s="210" t="str">
        <f>IFERROR(VLOOKUP(BD375,LF_LmpBlst!$A$8:$V$736,6,FALSE),"")</f>
        <v/>
      </c>
      <c r="BG375" s="210" t="str">
        <f>IFERROR(VLOOKUP(BD375,LF_LmpBlst!$A$8:$V$736,7,FALSE),"")</f>
        <v/>
      </c>
      <c r="BI375" s="210" t="str">
        <f>IFERROR(VLOOKUP(BE375,LF_LmpBlst!$A$8:$V$736,6,FALSE),"")</f>
        <v/>
      </c>
      <c r="BJ375" s="210" t="str">
        <f>IFERROR(VLOOKUP(BE375,LF_LmpBlst!$A$8:$V$736,7,FALSE),"")</f>
        <v/>
      </c>
    </row>
    <row r="376" spans="1:62">
      <c r="A376" s="229">
        <v>5153</v>
      </c>
      <c r="B376" s="210" t="s">
        <v>4295</v>
      </c>
      <c r="C376" s="210" t="s">
        <v>4130</v>
      </c>
      <c r="D376" s="210" t="s">
        <v>3845</v>
      </c>
      <c r="E376" s="210" t="s">
        <v>3846</v>
      </c>
      <c r="F376" s="204">
        <v>41789</v>
      </c>
      <c r="G376" s="210" t="s">
        <v>4131</v>
      </c>
      <c r="H376" s="210" t="s">
        <v>3878</v>
      </c>
      <c r="I376" s="210" t="s">
        <v>3830</v>
      </c>
      <c r="J376" s="210" t="s">
        <v>3831</v>
      </c>
      <c r="K376" s="210"/>
      <c r="L376" s="210"/>
      <c r="M376" s="210" t="s">
        <v>129</v>
      </c>
      <c r="N376" s="210"/>
      <c r="O376" s="210" t="b">
        <v>1</v>
      </c>
      <c r="P376" s="210"/>
      <c r="Q376" s="210" t="b">
        <v>1</v>
      </c>
      <c r="R376" s="210" t="s">
        <v>3770</v>
      </c>
      <c r="S376" s="210" t="s">
        <v>109</v>
      </c>
      <c r="T376" s="210" t="s">
        <v>3771</v>
      </c>
      <c r="U376" s="210" t="s">
        <v>4132</v>
      </c>
      <c r="V376" s="210" t="s">
        <v>3778</v>
      </c>
      <c r="W376" s="210" t="s">
        <v>1091</v>
      </c>
      <c r="X376" s="210" t="str">
        <f>IFERROR(VLOOKUP(AF376,MeasureCost!$C$5:$C$420,1,FALSE),"")</f>
        <v/>
      </c>
      <c r="Y376" s="210" t="str">
        <f>IFERROR(VLOOKUP(AE376,MeasureCost!$C$5:$C$420,1,FALSE),"")</f>
        <v/>
      </c>
      <c r="Z376" s="210" t="s">
        <v>4133</v>
      </c>
      <c r="AA376" s="210"/>
      <c r="AB376" s="210"/>
      <c r="AC376" s="210"/>
      <c r="AD376" s="210" t="s">
        <v>2671</v>
      </c>
      <c r="AE376" s="210" t="s">
        <v>2671</v>
      </c>
      <c r="AF376" s="210" t="s">
        <v>2702</v>
      </c>
      <c r="AG376" s="210" t="s">
        <v>3919</v>
      </c>
      <c r="AH376" s="210" t="s">
        <v>4189</v>
      </c>
      <c r="AI376" s="210" t="b">
        <v>0</v>
      </c>
      <c r="AJ376" s="210" t="b">
        <v>0</v>
      </c>
      <c r="AK376" s="210" t="s">
        <v>3849</v>
      </c>
      <c r="AL376" s="210" t="s">
        <v>3779</v>
      </c>
      <c r="AM376" s="210" t="s">
        <v>4133</v>
      </c>
      <c r="AN376" s="210"/>
      <c r="AO376" s="210" t="s">
        <v>3845</v>
      </c>
      <c r="AP376" s="204">
        <v>41275</v>
      </c>
      <c r="AQ376" s="210"/>
      <c r="AR376" s="210" t="s">
        <v>3776</v>
      </c>
      <c r="AS376" s="210"/>
      <c r="AT376" s="210"/>
      <c r="AU376" s="210"/>
      <c r="AV376" s="210"/>
      <c r="AW376" s="210" t="s">
        <v>3786</v>
      </c>
      <c r="AX376" s="210"/>
      <c r="AY376" s="210" t="str">
        <f>IFERROR(VLOOKUP(X376,MeasureCost!$C$5:$V$420,20,FALSE),"")</f>
        <v/>
      </c>
      <c r="AZ376" s="210" t="str">
        <f>IFERROR(VLOOKUP(Y376,MeasureCost!$C$5:$V$420,20,FALSE),"")</f>
        <v/>
      </c>
      <c r="BA376" s="210"/>
      <c r="BB376" s="212" t="str">
        <f t="shared" si="15"/>
        <v/>
      </c>
      <c r="BC376" s="210"/>
      <c r="BD376" s="204" t="str">
        <f t="shared" si="16"/>
        <v/>
      </c>
      <c r="BE376" s="210" t="str">
        <f t="shared" si="17"/>
        <v/>
      </c>
      <c r="BF376" s="210" t="str">
        <f>IFERROR(VLOOKUP(BD376,LF_LmpBlst!$A$8:$V$736,6,FALSE),"")</f>
        <v/>
      </c>
      <c r="BG376" s="210" t="str">
        <f>IFERROR(VLOOKUP(BD376,LF_LmpBlst!$A$8:$V$736,7,FALSE),"")</f>
        <v/>
      </c>
      <c r="BI376" s="210" t="str">
        <f>IFERROR(VLOOKUP(BE376,LF_LmpBlst!$A$8:$V$736,6,FALSE),"")</f>
        <v/>
      </c>
      <c r="BJ376" s="210" t="str">
        <f>IFERROR(VLOOKUP(BE376,LF_LmpBlst!$A$8:$V$736,7,FALSE),"")</f>
        <v/>
      </c>
    </row>
    <row r="377" spans="1:62">
      <c r="A377" s="229">
        <v>5166</v>
      </c>
      <c r="B377" s="210" t="s">
        <v>4296</v>
      </c>
      <c r="C377" s="210" t="s">
        <v>4130</v>
      </c>
      <c r="D377" s="210" t="s">
        <v>3845</v>
      </c>
      <c r="E377" s="210" t="s">
        <v>3846</v>
      </c>
      <c r="F377" s="204">
        <v>41789</v>
      </c>
      <c r="G377" s="210" t="s">
        <v>4131</v>
      </c>
      <c r="H377" s="210" t="s">
        <v>3878</v>
      </c>
      <c r="I377" s="210" t="s">
        <v>3830</v>
      </c>
      <c r="J377" s="210" t="s">
        <v>3831</v>
      </c>
      <c r="K377" s="210"/>
      <c r="L377" s="210"/>
      <c r="M377" s="210" t="s">
        <v>129</v>
      </c>
      <c r="N377" s="210"/>
      <c r="O377" s="210" t="b">
        <v>1</v>
      </c>
      <c r="P377" s="210"/>
      <c r="Q377" s="210" t="b">
        <v>1</v>
      </c>
      <c r="R377" s="210" t="s">
        <v>3770</v>
      </c>
      <c r="S377" s="210" t="s">
        <v>109</v>
      </c>
      <c r="T377" s="210" t="s">
        <v>3771</v>
      </c>
      <c r="U377" s="210" t="s">
        <v>4132</v>
      </c>
      <c r="V377" s="210" t="s">
        <v>3778</v>
      </c>
      <c r="W377" s="210" t="s">
        <v>1091</v>
      </c>
      <c r="X377" s="210" t="str">
        <f>IFERROR(VLOOKUP(AF377,MeasureCost!$C$5:$C$420,1,FALSE),"")</f>
        <v>LFLmpBlst-T8-48in-28w+El-IS-NLO(53w)</v>
      </c>
      <c r="Y377" s="210" t="str">
        <f>IFERROR(VLOOKUP(AE377,MeasureCost!$C$5:$C$420,1,FALSE),"")</f>
        <v>LFLmpBlst-T8-48in-32w-2g+El-IS-NLO(59w)</v>
      </c>
      <c r="Z377" s="210" t="s">
        <v>4133</v>
      </c>
      <c r="AA377" s="210"/>
      <c r="AB377" s="210"/>
      <c r="AC377" s="210"/>
      <c r="AD377" s="210" t="s">
        <v>3290</v>
      </c>
      <c r="AE377" s="210" t="s">
        <v>3290</v>
      </c>
      <c r="AF377" s="210" t="s">
        <v>2877</v>
      </c>
      <c r="AG377" s="210" t="s">
        <v>3919</v>
      </c>
      <c r="AH377" s="210" t="s">
        <v>4184</v>
      </c>
      <c r="AI377" s="210" t="b">
        <v>0</v>
      </c>
      <c r="AJ377" s="210" t="b">
        <v>0</v>
      </c>
      <c r="AK377" s="210" t="s">
        <v>3849</v>
      </c>
      <c r="AL377" s="210" t="s">
        <v>3779</v>
      </c>
      <c r="AM377" s="210" t="s">
        <v>4133</v>
      </c>
      <c r="AN377" s="210"/>
      <c r="AO377" s="210" t="s">
        <v>3845</v>
      </c>
      <c r="AP377" s="204">
        <v>41275</v>
      </c>
      <c r="AQ377" s="210"/>
      <c r="AR377" s="210" t="s">
        <v>3776</v>
      </c>
      <c r="AS377" s="210"/>
      <c r="AT377" s="210"/>
      <c r="AU377" s="210"/>
      <c r="AV377" s="210"/>
      <c r="AW377" s="210" t="s">
        <v>3786</v>
      </c>
      <c r="AX377" s="210"/>
      <c r="AY377" s="210">
        <f>IFERROR(VLOOKUP(X377,MeasureCost!$C$5:$V$420,20,FALSE),"")</f>
        <v>33.54</v>
      </c>
      <c r="AZ377" s="210">
        <f>IFERROR(VLOOKUP(Y377,MeasureCost!$C$5:$V$420,20,FALSE),"")</f>
        <v>29.42</v>
      </c>
      <c r="BA377" s="210"/>
      <c r="BB377" s="212">
        <f t="shared" si="15"/>
        <v>4.1199999999999974</v>
      </c>
      <c r="BC377" s="210"/>
      <c r="BD377" s="204" t="str">
        <f t="shared" si="16"/>
        <v>LFLmpBlst-T8-48in-28w+El-IS-NLO(53w)</v>
      </c>
      <c r="BE377" s="210" t="str">
        <f t="shared" si="17"/>
        <v>LFLmpBlst-T8-48in-32w-2g+El-IS-NLO(59w)</v>
      </c>
      <c r="BF377" s="210">
        <f>IFERROR(VLOOKUP(BD377,LF_LmpBlst!$A$8:$V$736,6,FALSE),"")</f>
        <v>2</v>
      </c>
      <c r="BG377" s="210">
        <f>IFERROR(VLOOKUP(BD377,LF_LmpBlst!$A$8:$V$736,7,FALSE),"")</f>
        <v>1</v>
      </c>
      <c r="BI377" s="210">
        <f>IFERROR(VLOOKUP(BE377,LF_LmpBlst!$A$8:$V$736,6,FALSE),"")</f>
        <v>2</v>
      </c>
      <c r="BJ377" s="210">
        <f>IFERROR(VLOOKUP(BE377,LF_LmpBlst!$A$8:$V$736,7,FALSE),"")</f>
        <v>1</v>
      </c>
    </row>
    <row r="378" spans="1:62">
      <c r="A378" s="229">
        <v>5167</v>
      </c>
      <c r="B378" s="210" t="s">
        <v>4297</v>
      </c>
      <c r="C378" s="210" t="s">
        <v>4130</v>
      </c>
      <c r="D378" s="210" t="s">
        <v>3845</v>
      </c>
      <c r="E378" s="210" t="s">
        <v>3846</v>
      </c>
      <c r="F378" s="204">
        <v>41789</v>
      </c>
      <c r="G378" s="210" t="s">
        <v>4131</v>
      </c>
      <c r="H378" s="210" t="s">
        <v>3878</v>
      </c>
      <c r="I378" s="210" t="s">
        <v>3830</v>
      </c>
      <c r="J378" s="210" t="s">
        <v>3831</v>
      </c>
      <c r="K378" s="210"/>
      <c r="L378" s="210"/>
      <c r="M378" s="210" t="s">
        <v>129</v>
      </c>
      <c r="N378" s="210"/>
      <c r="O378" s="210" t="b">
        <v>1</v>
      </c>
      <c r="P378" s="210"/>
      <c r="Q378" s="210" t="b">
        <v>1</v>
      </c>
      <c r="R378" s="210" t="s">
        <v>3770</v>
      </c>
      <c r="S378" s="210" t="s">
        <v>109</v>
      </c>
      <c r="T378" s="210" t="s">
        <v>3771</v>
      </c>
      <c r="U378" s="210" t="s">
        <v>4132</v>
      </c>
      <c r="V378" s="210" t="s">
        <v>3778</v>
      </c>
      <c r="W378" s="210" t="s">
        <v>1091</v>
      </c>
      <c r="X378" s="210" t="str">
        <f>IFERROR(VLOOKUP(AF378,MeasureCost!$C$5:$C$420,1,FALSE),"")</f>
        <v>LFLmpBlst-T8-48in-28w+El-IS-NLO(75w)</v>
      </c>
      <c r="Y378" s="210" t="str">
        <f>IFERROR(VLOOKUP(AE378,MeasureCost!$C$5:$C$420,1,FALSE),"")</f>
        <v>LFLmpBlst-T8-48in-32w-2g+El-IS-NLO(89w)</v>
      </c>
      <c r="Z378" s="210" t="s">
        <v>4133</v>
      </c>
      <c r="AA378" s="210"/>
      <c r="AB378" s="210"/>
      <c r="AC378" s="210"/>
      <c r="AD378" s="210" t="s">
        <v>3292</v>
      </c>
      <c r="AE378" s="210" t="s">
        <v>3292</v>
      </c>
      <c r="AF378" s="210" t="s">
        <v>2881</v>
      </c>
      <c r="AG378" s="210" t="s">
        <v>3919</v>
      </c>
      <c r="AH378" s="210" t="s">
        <v>4184</v>
      </c>
      <c r="AI378" s="210" t="b">
        <v>0</v>
      </c>
      <c r="AJ378" s="210" t="b">
        <v>0</v>
      </c>
      <c r="AK378" s="210" t="s">
        <v>3849</v>
      </c>
      <c r="AL378" s="210" t="s">
        <v>3779</v>
      </c>
      <c r="AM378" s="210" t="s">
        <v>4133</v>
      </c>
      <c r="AN378" s="210"/>
      <c r="AO378" s="210" t="s">
        <v>3845</v>
      </c>
      <c r="AP378" s="204">
        <v>41275</v>
      </c>
      <c r="AQ378" s="210"/>
      <c r="AR378" s="210" t="s">
        <v>3776</v>
      </c>
      <c r="AS378" s="210"/>
      <c r="AT378" s="210"/>
      <c r="AU378" s="210"/>
      <c r="AV378" s="210"/>
      <c r="AW378" s="210" t="s">
        <v>3786</v>
      </c>
      <c r="AX378" s="210"/>
      <c r="AY378" s="210">
        <f>IFERROR(VLOOKUP(X378,MeasureCost!$C$5:$V$420,20,FALSE),"")</f>
        <v>44.41</v>
      </c>
      <c r="AZ378" s="210">
        <f>IFERROR(VLOOKUP(Y378,MeasureCost!$C$5:$V$420,20,FALSE),"")</f>
        <v>38.25</v>
      </c>
      <c r="BA378" s="210"/>
      <c r="BB378" s="212">
        <f t="shared" si="15"/>
        <v>6.1599999999999966</v>
      </c>
      <c r="BC378" s="210"/>
      <c r="BD378" s="204" t="str">
        <f t="shared" si="16"/>
        <v>LFLmpBlst-T8-48in-28w+El-IS-NLO(75w)</v>
      </c>
      <c r="BE378" s="210" t="str">
        <f t="shared" si="17"/>
        <v>LFLmpBlst-T8-48in-32w-2g+El-IS-NLO(89w)</v>
      </c>
      <c r="BF378" s="210">
        <f>IFERROR(VLOOKUP(BD378,LF_LmpBlst!$A$8:$V$736,6,FALSE),"")</f>
        <v>3</v>
      </c>
      <c r="BG378" s="210">
        <f>IFERROR(VLOOKUP(BD378,LF_LmpBlst!$A$8:$V$736,7,FALSE),"")</f>
        <v>1</v>
      </c>
      <c r="BI378" s="210">
        <f>IFERROR(VLOOKUP(BE378,LF_LmpBlst!$A$8:$V$736,6,FALSE),"")</f>
        <v>3</v>
      </c>
      <c r="BJ378" s="210">
        <f>IFERROR(VLOOKUP(BE378,LF_LmpBlst!$A$8:$V$736,7,FALSE),"")</f>
        <v>1</v>
      </c>
    </row>
    <row r="379" spans="1:62">
      <c r="A379" s="229">
        <v>5172</v>
      </c>
      <c r="B379" s="210" t="s">
        <v>4298</v>
      </c>
      <c r="C379" s="210" t="s">
        <v>4130</v>
      </c>
      <c r="D379" s="210" t="s">
        <v>3845</v>
      </c>
      <c r="E379" s="210" t="s">
        <v>3846</v>
      </c>
      <c r="F379" s="204">
        <v>41789</v>
      </c>
      <c r="G379" s="210" t="s">
        <v>4131</v>
      </c>
      <c r="H379" s="210" t="s">
        <v>3878</v>
      </c>
      <c r="I379" s="210" t="s">
        <v>3830</v>
      </c>
      <c r="J379" s="210" t="s">
        <v>3831</v>
      </c>
      <c r="K379" s="210"/>
      <c r="L379" s="210"/>
      <c r="M379" s="210" t="s">
        <v>129</v>
      </c>
      <c r="N379" s="210"/>
      <c r="O379" s="210" t="b">
        <v>1</v>
      </c>
      <c r="P379" s="210"/>
      <c r="Q379" s="210" t="b">
        <v>1</v>
      </c>
      <c r="R379" s="210" t="s">
        <v>3770</v>
      </c>
      <c r="S379" s="210" t="s">
        <v>109</v>
      </c>
      <c r="T379" s="210" t="s">
        <v>3771</v>
      </c>
      <c r="U379" s="210" t="s">
        <v>4132</v>
      </c>
      <c r="V379" s="210" t="s">
        <v>3778</v>
      </c>
      <c r="W379" s="210" t="s">
        <v>1091</v>
      </c>
      <c r="X379" s="210" t="str">
        <f>IFERROR(VLOOKUP(AF379,MeasureCost!$C$5:$C$420,1,FALSE),"")</f>
        <v>LFLmpBlst-T8-48in-32w-3g+El-PS-RLO(24w)</v>
      </c>
      <c r="Y379" s="210" t="str">
        <f>IFERROR(VLOOKUP(AE379,MeasureCost!$C$5:$C$420,1,FALSE),"")</f>
        <v>LFLmpBlst-T8-48in-32w-2g+El-IS-NLO(31w)</v>
      </c>
      <c r="Z379" s="210" t="s">
        <v>4133</v>
      </c>
      <c r="AA379" s="210"/>
      <c r="AB379" s="210"/>
      <c r="AC379" s="210"/>
      <c r="AD379" s="210" t="s">
        <v>3282</v>
      </c>
      <c r="AE379" s="210" t="s">
        <v>3282</v>
      </c>
      <c r="AF379" s="210" t="s">
        <v>3602</v>
      </c>
      <c r="AG379" s="210" t="s">
        <v>3919</v>
      </c>
      <c r="AH379" s="210" t="s">
        <v>3848</v>
      </c>
      <c r="AI379" s="210" t="b">
        <v>0</v>
      </c>
      <c r="AJ379" s="210" t="b">
        <v>0</v>
      </c>
      <c r="AK379" s="210" t="s">
        <v>3849</v>
      </c>
      <c r="AL379" s="210" t="s">
        <v>3779</v>
      </c>
      <c r="AM379" s="210" t="s">
        <v>4133</v>
      </c>
      <c r="AN379" s="210"/>
      <c r="AO379" s="210" t="s">
        <v>3845</v>
      </c>
      <c r="AP379" s="204">
        <v>41275</v>
      </c>
      <c r="AQ379" s="210"/>
      <c r="AR379" s="210" t="s">
        <v>3776</v>
      </c>
      <c r="AS379" s="210"/>
      <c r="AT379" s="210"/>
      <c r="AU379" s="210"/>
      <c r="AV379" s="210"/>
      <c r="AW379" s="210" t="s">
        <v>3786</v>
      </c>
      <c r="AX379" s="210"/>
      <c r="AY379" s="210">
        <f>IFERROR(VLOOKUP(X379,MeasureCost!$C$5:$V$420,20,FALSE),"")</f>
        <v>38.549999999999997</v>
      </c>
      <c r="AZ379" s="210">
        <f>IFERROR(VLOOKUP(Y379,MeasureCost!$C$5:$V$420,20,FALSE),"")</f>
        <v>20.6</v>
      </c>
      <c r="BA379" s="210"/>
      <c r="BB379" s="212">
        <f t="shared" si="15"/>
        <v>17.949999999999996</v>
      </c>
      <c r="BC379" s="210"/>
      <c r="BD379" s="204" t="str">
        <f t="shared" si="16"/>
        <v>LFLmpBlst-T8-48in-32w-3g+El-PS-RLO(24w)</v>
      </c>
      <c r="BE379" s="210" t="str">
        <f t="shared" si="17"/>
        <v>LFLmpBlst-T8-48in-32w-2g+El-IS-NLO(31w)</v>
      </c>
      <c r="BF379" s="210">
        <f>IFERROR(VLOOKUP(BD379,LF_LmpBlst!$A$8:$V$736,6,FALSE),"")</f>
        <v>1</v>
      </c>
      <c r="BG379" s="210">
        <f>IFERROR(VLOOKUP(BD379,LF_LmpBlst!$A$8:$V$736,7,FALSE),"")</f>
        <v>1</v>
      </c>
      <c r="BI379" s="210">
        <f>IFERROR(VLOOKUP(BE379,LF_LmpBlst!$A$8:$V$736,6,FALSE),"")</f>
        <v>1</v>
      </c>
      <c r="BJ379" s="210">
        <f>IFERROR(VLOOKUP(BE379,LF_LmpBlst!$A$8:$V$736,7,FALSE),"")</f>
        <v>1</v>
      </c>
    </row>
    <row r="380" spans="1:62">
      <c r="A380" s="229">
        <v>5177</v>
      </c>
      <c r="B380" s="210" t="s">
        <v>4299</v>
      </c>
      <c r="C380" s="210" t="s">
        <v>4130</v>
      </c>
      <c r="D380" s="210" t="s">
        <v>3845</v>
      </c>
      <c r="E380" s="210" t="s">
        <v>3846</v>
      </c>
      <c r="F380" s="204">
        <v>41789</v>
      </c>
      <c r="G380" s="210" t="s">
        <v>4131</v>
      </c>
      <c r="H380" s="210" t="s">
        <v>3878</v>
      </c>
      <c r="I380" s="210" t="s">
        <v>3830</v>
      </c>
      <c r="J380" s="210" t="s">
        <v>3831</v>
      </c>
      <c r="K380" s="210"/>
      <c r="L380" s="210"/>
      <c r="M380" s="210" t="s">
        <v>129</v>
      </c>
      <c r="N380" s="210"/>
      <c r="O380" s="210" t="b">
        <v>1</v>
      </c>
      <c r="P380" s="210"/>
      <c r="Q380" s="210" t="b">
        <v>1</v>
      </c>
      <c r="R380" s="210" t="s">
        <v>3770</v>
      </c>
      <c r="S380" s="210" t="s">
        <v>109</v>
      </c>
      <c r="T380" s="210" t="s">
        <v>3771</v>
      </c>
      <c r="U380" s="210" t="s">
        <v>4132</v>
      </c>
      <c r="V380" s="210" t="s">
        <v>3778</v>
      </c>
      <c r="W380" s="210" t="s">
        <v>1091</v>
      </c>
      <c r="X380" s="210" t="str">
        <f>IFERROR(VLOOKUP(AF380,MeasureCost!$C$5:$C$420,1,FALSE),"")</f>
        <v>LFLmpBlst-T8-96in-59w+El-IS-RLO(98w)</v>
      </c>
      <c r="Y380" s="210" t="str">
        <f>IFERROR(VLOOKUP(AE380,MeasureCost!$C$5:$C$420,1,FALSE),"")</f>
        <v>LFLmpBlst-T8-96in-59w+El-IS-NLO(109w)</v>
      </c>
      <c r="Z380" s="210" t="s">
        <v>4133</v>
      </c>
      <c r="AA380" s="210"/>
      <c r="AB380" s="210"/>
      <c r="AC380" s="210"/>
      <c r="AD380" s="210" t="s">
        <v>3676</v>
      </c>
      <c r="AE380" s="210" t="s">
        <v>3676</v>
      </c>
      <c r="AF380" s="210" t="s">
        <v>3704</v>
      </c>
      <c r="AG380" s="210" t="s">
        <v>3919</v>
      </c>
      <c r="AH380" s="210" t="s">
        <v>3848</v>
      </c>
      <c r="AI380" s="210" t="b">
        <v>0</v>
      </c>
      <c r="AJ380" s="210" t="b">
        <v>0</v>
      </c>
      <c r="AK380" s="210" t="s">
        <v>3849</v>
      </c>
      <c r="AL380" s="210" t="s">
        <v>3779</v>
      </c>
      <c r="AM380" s="210" t="s">
        <v>4133</v>
      </c>
      <c r="AN380" s="210"/>
      <c r="AO380" s="210" t="s">
        <v>3845</v>
      </c>
      <c r="AP380" s="204">
        <v>41275</v>
      </c>
      <c r="AQ380" s="210"/>
      <c r="AR380" s="210" t="s">
        <v>3776</v>
      </c>
      <c r="AS380" s="210"/>
      <c r="AT380" s="210"/>
      <c r="AU380" s="210"/>
      <c r="AV380" s="210"/>
      <c r="AW380" s="210" t="s">
        <v>3786</v>
      </c>
      <c r="AX380" s="210"/>
      <c r="AY380" s="210">
        <f>IFERROR(VLOOKUP(X380,MeasureCost!$C$5:$V$420,20,FALSE),"")</f>
        <v>50.16</v>
      </c>
      <c r="AZ380" s="210">
        <f>IFERROR(VLOOKUP(Y380,MeasureCost!$C$5:$V$420,20,FALSE),"")</f>
        <v>50.16</v>
      </c>
      <c r="BA380" s="210"/>
      <c r="BB380" s="212">
        <f t="shared" si="15"/>
        <v>0</v>
      </c>
      <c r="BC380" s="210"/>
      <c r="BD380" s="204" t="str">
        <f t="shared" si="16"/>
        <v>LFLmpBlst-T8-96in-59w+El-IS-RLO(98w)</v>
      </c>
      <c r="BE380" s="210" t="str">
        <f t="shared" si="17"/>
        <v>LFLmpBlst-T8-96in-59w+El-IS-NLO(109w)</v>
      </c>
      <c r="BF380" s="210">
        <f>IFERROR(VLOOKUP(BD380,LF_LmpBlst!$A$8:$V$736,6,FALSE),"")</f>
        <v>2</v>
      </c>
      <c r="BG380" s="210">
        <f>IFERROR(VLOOKUP(BD380,LF_LmpBlst!$A$8:$V$736,7,FALSE),"")</f>
        <v>1</v>
      </c>
      <c r="BI380" s="210">
        <f>IFERROR(VLOOKUP(BE380,LF_LmpBlst!$A$8:$V$736,6,FALSE),"")</f>
        <v>2</v>
      </c>
      <c r="BJ380" s="210">
        <f>IFERROR(VLOOKUP(BE380,LF_LmpBlst!$A$8:$V$736,7,FALSE),"")</f>
        <v>1</v>
      </c>
    </row>
    <row r="381" spans="1:62">
      <c r="A381" s="229">
        <v>5322</v>
      </c>
      <c r="B381" s="210" t="s">
        <v>4300</v>
      </c>
      <c r="C381" s="210" t="s">
        <v>3916</v>
      </c>
      <c r="D381" s="210" t="s">
        <v>3845</v>
      </c>
      <c r="E381" s="210" t="s">
        <v>3846</v>
      </c>
      <c r="F381" s="204">
        <v>41789</v>
      </c>
      <c r="G381" s="210" t="s">
        <v>3917</v>
      </c>
      <c r="H381" s="210" t="s">
        <v>3776</v>
      </c>
      <c r="I381" s="210" t="s">
        <v>3830</v>
      </c>
      <c r="J381" s="210" t="s">
        <v>3831</v>
      </c>
      <c r="K381" s="210"/>
      <c r="L381" s="210"/>
      <c r="M381" s="210" t="s">
        <v>129</v>
      </c>
      <c r="N381" s="210"/>
      <c r="O381" s="210" t="b">
        <v>1</v>
      </c>
      <c r="P381" s="210"/>
      <c r="Q381" s="210" t="b">
        <v>1</v>
      </c>
      <c r="R381" s="210" t="s">
        <v>3770</v>
      </c>
      <c r="S381" s="210" t="s">
        <v>109</v>
      </c>
      <c r="T381" s="210" t="s">
        <v>3771</v>
      </c>
      <c r="U381" s="210" t="s">
        <v>3918</v>
      </c>
      <c r="V381" s="210" t="s">
        <v>3778</v>
      </c>
      <c r="W381" s="210" t="s">
        <v>1091</v>
      </c>
      <c r="X381" s="210" t="str">
        <f>IFERROR(VLOOKUP(AF381,MeasureCost!$C$5:$C$420,1,FALSE),"")</f>
        <v/>
      </c>
      <c r="Y381" s="210" t="str">
        <f>IFERROR(VLOOKUP(AE381,MeasureCost!$C$5:$C$420,1,FALSE),"")</f>
        <v/>
      </c>
      <c r="Z381" s="210" t="s">
        <v>3847</v>
      </c>
      <c r="AA381" s="210"/>
      <c r="AB381" s="210"/>
      <c r="AC381" s="210"/>
      <c r="AD381" s="210" t="s">
        <v>2665</v>
      </c>
      <c r="AE381" s="210" t="s">
        <v>2665</v>
      </c>
      <c r="AF381" s="210" t="s">
        <v>2691</v>
      </c>
      <c r="AG381" s="210" t="s">
        <v>3919</v>
      </c>
      <c r="AH381" s="210" t="s">
        <v>3922</v>
      </c>
      <c r="AI381" s="210" t="b">
        <v>0</v>
      </c>
      <c r="AJ381" s="210" t="b">
        <v>0</v>
      </c>
      <c r="AK381" s="210" t="s">
        <v>3849</v>
      </c>
      <c r="AL381" s="210" t="s">
        <v>3779</v>
      </c>
      <c r="AM381" s="210" t="s">
        <v>3847</v>
      </c>
      <c r="AN381" s="210"/>
      <c r="AO381" s="210" t="s">
        <v>3845</v>
      </c>
      <c r="AP381" s="204">
        <v>41275</v>
      </c>
      <c r="AQ381" s="210"/>
      <c r="AR381" s="210" t="s">
        <v>3776</v>
      </c>
      <c r="AS381" s="210"/>
      <c r="AT381" s="210"/>
      <c r="AU381" s="210"/>
      <c r="AV381" s="210"/>
      <c r="AW381" s="210" t="s">
        <v>3786</v>
      </c>
      <c r="AX381" s="210"/>
      <c r="AY381" s="210" t="str">
        <f>IFERROR(VLOOKUP(X381,MeasureCost!$C$5:$V$420,20,FALSE),"")</f>
        <v/>
      </c>
      <c r="AZ381" s="210" t="str">
        <f>IFERROR(VLOOKUP(Y381,MeasureCost!$C$5:$V$420,20,FALSE),"")</f>
        <v/>
      </c>
      <c r="BA381" s="210"/>
      <c r="BB381" s="212" t="str">
        <f t="shared" si="15"/>
        <v/>
      </c>
      <c r="BC381" s="210"/>
      <c r="BD381" s="204" t="str">
        <f t="shared" si="16"/>
        <v/>
      </c>
      <c r="BE381" s="210" t="str">
        <f t="shared" si="17"/>
        <v/>
      </c>
      <c r="BF381" s="210" t="str">
        <f>IFERROR(VLOOKUP(BD381,LF_LmpBlst!$A$8:$V$736,6,FALSE),"")</f>
        <v/>
      </c>
      <c r="BG381" s="210" t="str">
        <f>IFERROR(VLOOKUP(BD381,LF_LmpBlst!$A$8:$V$736,7,FALSE),"")</f>
        <v/>
      </c>
      <c r="BI381" s="210" t="str">
        <f>IFERROR(VLOOKUP(BE381,LF_LmpBlst!$A$8:$V$736,6,FALSE),"")</f>
        <v/>
      </c>
      <c r="BJ381" s="210" t="str">
        <f>IFERROR(VLOOKUP(BE381,LF_LmpBlst!$A$8:$V$736,7,FALSE),"")</f>
        <v/>
      </c>
    </row>
    <row r="382" spans="1:62">
      <c r="A382" s="229">
        <v>5591</v>
      </c>
      <c r="B382" s="210" t="s">
        <v>4301</v>
      </c>
      <c r="C382" s="210" t="s">
        <v>4302</v>
      </c>
      <c r="D382" s="210" t="s">
        <v>3845</v>
      </c>
      <c r="E382" s="210" t="s">
        <v>3846</v>
      </c>
      <c r="F382" s="204">
        <v>41949</v>
      </c>
      <c r="G382" s="210" t="s">
        <v>4303</v>
      </c>
      <c r="H382" s="210" t="s">
        <v>3878</v>
      </c>
      <c r="I382" s="210" t="s">
        <v>3830</v>
      </c>
      <c r="J382" s="210" t="s">
        <v>3831</v>
      </c>
      <c r="K382" s="210"/>
      <c r="L382" s="210"/>
      <c r="M382" s="210" t="s">
        <v>129</v>
      </c>
      <c r="N382" s="210"/>
      <c r="O382" s="210" t="b">
        <v>0</v>
      </c>
      <c r="P382" s="210"/>
      <c r="Q382" s="210" t="b">
        <v>1</v>
      </c>
      <c r="R382" s="210" t="s">
        <v>3770</v>
      </c>
      <c r="S382" s="210" t="s">
        <v>109</v>
      </c>
      <c r="T382" s="210" t="s">
        <v>3771</v>
      </c>
      <c r="U382" s="210" t="s">
        <v>4304</v>
      </c>
      <c r="V382" s="210" t="s">
        <v>3778</v>
      </c>
      <c r="W382" s="210" t="s">
        <v>1091</v>
      </c>
      <c r="X382" s="210" t="str">
        <f>IFERROR(VLOOKUP(AF382,MeasureCost!$C$5:$C$420,1,FALSE),"")</f>
        <v/>
      </c>
      <c r="Y382" s="210" t="str">
        <f>IFERROR(VLOOKUP(AE382,MeasureCost!$C$5:$C$420,1,FALSE),"")</f>
        <v/>
      </c>
      <c r="Z382" s="210" t="s">
        <v>4253</v>
      </c>
      <c r="AA382" s="210"/>
      <c r="AB382" s="210"/>
      <c r="AC382" s="210"/>
      <c r="AD382" s="210" t="s">
        <v>3189</v>
      </c>
      <c r="AE382" s="210" t="s">
        <v>3189</v>
      </c>
      <c r="AF382" s="210" t="s">
        <v>3161</v>
      </c>
      <c r="AG382" s="210" t="s">
        <v>3919</v>
      </c>
      <c r="AH382" s="210"/>
      <c r="AI382" s="210" t="b">
        <v>0</v>
      </c>
      <c r="AJ382" s="210" t="b">
        <v>0</v>
      </c>
      <c r="AK382" s="210" t="s">
        <v>3853</v>
      </c>
      <c r="AL382" s="210" t="s">
        <v>3779</v>
      </c>
      <c r="AM382" s="210" t="s">
        <v>4253</v>
      </c>
      <c r="AN382" s="210"/>
      <c r="AO382" s="210" t="s">
        <v>129</v>
      </c>
      <c r="AP382" s="204">
        <v>41275</v>
      </c>
      <c r="AQ382" s="210"/>
      <c r="AR382" s="210" t="s">
        <v>3776</v>
      </c>
      <c r="AS382" s="210"/>
      <c r="AT382" s="210"/>
      <c r="AU382" s="210"/>
      <c r="AV382" s="210"/>
      <c r="AW382" s="210" t="s">
        <v>3786</v>
      </c>
      <c r="AX382" s="210"/>
      <c r="AY382" s="210" t="str">
        <f>IFERROR(VLOOKUP(X382,MeasureCost!$C$5:$V$420,20,FALSE),"")</f>
        <v/>
      </c>
      <c r="AZ382" s="210" t="str">
        <f>IFERROR(VLOOKUP(Y382,MeasureCost!$C$5:$V$420,20,FALSE),"")</f>
        <v/>
      </c>
      <c r="BA382" s="210"/>
      <c r="BB382" s="212" t="str">
        <f t="shared" si="15"/>
        <v/>
      </c>
      <c r="BC382" s="210"/>
      <c r="BD382" s="204" t="str">
        <f t="shared" si="16"/>
        <v/>
      </c>
      <c r="BE382" s="210" t="str">
        <f t="shared" si="17"/>
        <v/>
      </c>
      <c r="BF382" s="210" t="str">
        <f>IFERROR(VLOOKUP(BD382,LF_LmpBlst!$A$8:$V$736,6,FALSE),"")</f>
        <v/>
      </c>
      <c r="BG382" s="210" t="str">
        <f>IFERROR(VLOOKUP(BD382,LF_LmpBlst!$A$8:$V$736,7,FALSE),"")</f>
        <v/>
      </c>
      <c r="BI382" s="210" t="str">
        <f>IFERROR(VLOOKUP(BE382,LF_LmpBlst!$A$8:$V$736,6,FALSE),"")</f>
        <v/>
      </c>
      <c r="BJ382" s="210" t="str">
        <f>IFERROR(VLOOKUP(BE382,LF_LmpBlst!$A$8:$V$736,7,FALSE),"")</f>
        <v/>
      </c>
    </row>
    <row r="383" spans="1:62">
      <c r="A383" s="229">
        <v>5584</v>
      </c>
      <c r="B383" s="210" t="s">
        <v>4305</v>
      </c>
      <c r="C383" s="210" t="s">
        <v>4250</v>
      </c>
      <c r="D383" s="210" t="s">
        <v>3845</v>
      </c>
      <c r="E383" s="210" t="s">
        <v>3846</v>
      </c>
      <c r="F383" s="204">
        <v>41949</v>
      </c>
      <c r="G383" s="210" t="s">
        <v>4251</v>
      </c>
      <c r="H383" s="210" t="s">
        <v>3878</v>
      </c>
      <c r="I383" s="210" t="s">
        <v>3830</v>
      </c>
      <c r="J383" s="210" t="s">
        <v>3831</v>
      </c>
      <c r="K383" s="210"/>
      <c r="L383" s="210"/>
      <c r="M383" s="210" t="s">
        <v>129</v>
      </c>
      <c r="N383" s="210"/>
      <c r="O383" s="210" t="b">
        <v>0</v>
      </c>
      <c r="P383" s="210"/>
      <c r="Q383" s="210" t="b">
        <v>1</v>
      </c>
      <c r="R383" s="210" t="s">
        <v>3770</v>
      </c>
      <c r="S383" s="210" t="s">
        <v>109</v>
      </c>
      <c r="T383" s="210" t="s">
        <v>3771</v>
      </c>
      <c r="U383" s="210" t="s">
        <v>4252</v>
      </c>
      <c r="V383" s="210" t="s">
        <v>3778</v>
      </c>
      <c r="W383" s="210" t="s">
        <v>1091</v>
      </c>
      <c r="X383" s="210" t="str">
        <f>IFERROR(VLOOKUP(AF383,MeasureCost!$C$5:$C$420,1,FALSE),"")</f>
        <v>LFLmpBlst-T8-48in-25w+El-IS-NLO(23w)</v>
      </c>
      <c r="Y383" s="210" t="str">
        <f>IFERROR(VLOOKUP(AE383,MeasureCost!$C$5:$C$420,1,FALSE),"")</f>
        <v>LFLmpBlst-T8-48in-32w-1g+El-IS-NLO-3(30w)</v>
      </c>
      <c r="Z383" s="210" t="s">
        <v>4253</v>
      </c>
      <c r="AA383" s="210"/>
      <c r="AB383" s="210"/>
      <c r="AC383" s="210"/>
      <c r="AD383" s="210" t="s">
        <v>3033</v>
      </c>
      <c r="AE383" s="210" t="s">
        <v>3033</v>
      </c>
      <c r="AF383" s="210" t="s">
        <v>2772</v>
      </c>
      <c r="AG383" s="210" t="s">
        <v>3919</v>
      </c>
      <c r="AH383" s="210"/>
      <c r="AI383" s="210" t="b">
        <v>0</v>
      </c>
      <c r="AJ383" s="210" t="b">
        <v>0</v>
      </c>
      <c r="AK383" s="210" t="s">
        <v>3853</v>
      </c>
      <c r="AL383" s="210" t="s">
        <v>3779</v>
      </c>
      <c r="AM383" s="210" t="s">
        <v>4253</v>
      </c>
      <c r="AN383" s="210"/>
      <c r="AO383" s="210" t="s">
        <v>129</v>
      </c>
      <c r="AP383" s="204">
        <v>41821</v>
      </c>
      <c r="AQ383" s="210"/>
      <c r="AR383" s="210" t="s">
        <v>3776</v>
      </c>
      <c r="AS383" s="210"/>
      <c r="AT383" s="210"/>
      <c r="AU383" s="210"/>
      <c r="AV383" s="210"/>
      <c r="AW383" s="210" t="s">
        <v>3786</v>
      </c>
      <c r="AX383" s="210"/>
      <c r="AY383" s="210">
        <f>IFERROR(VLOOKUP(X383,MeasureCost!$C$5:$V$420,20,FALSE),"")</f>
        <v>17.98</v>
      </c>
      <c r="AZ383" s="210">
        <f>IFERROR(VLOOKUP(Y383,MeasureCost!$C$5:$V$420,20,FALSE),"")</f>
        <v>13.69</v>
      </c>
      <c r="BA383" s="210"/>
      <c r="BB383" s="212">
        <f t="shared" si="15"/>
        <v>4.2900000000000009</v>
      </c>
      <c r="BC383" s="210"/>
      <c r="BD383" s="204" t="str">
        <f t="shared" si="16"/>
        <v>LFLmpBlst-T8-48in-25w+El-IS-NLO(23w)</v>
      </c>
      <c r="BE383" s="210" t="str">
        <f t="shared" si="17"/>
        <v>LFLmpBlst-T8-48in-32w-1g+El-IS-NLO-3(30w)</v>
      </c>
      <c r="BF383" s="210">
        <f>IFERROR(VLOOKUP(BD383,LF_LmpBlst!$A$8:$V$736,6,FALSE),"")</f>
        <v>1</v>
      </c>
      <c r="BG383" s="210">
        <f>IFERROR(VLOOKUP(BD383,LF_LmpBlst!$A$8:$V$736,7,FALSE),"")</f>
        <v>0.5</v>
      </c>
      <c r="BI383" s="210">
        <f>IFERROR(VLOOKUP(BE383,LF_LmpBlst!$A$8:$V$736,6,FALSE),"")</f>
        <v>1</v>
      </c>
      <c r="BJ383" s="210">
        <f>IFERROR(VLOOKUP(BE383,LF_LmpBlst!$A$8:$V$736,7,FALSE),"")</f>
        <v>0.5</v>
      </c>
    </row>
    <row r="384" spans="1:62">
      <c r="A384" s="229">
        <v>5587</v>
      </c>
      <c r="B384" s="210" t="s">
        <v>4306</v>
      </c>
      <c r="C384" s="210" t="s">
        <v>4250</v>
      </c>
      <c r="D384" s="210" t="s">
        <v>3845</v>
      </c>
      <c r="E384" s="210" t="s">
        <v>3846</v>
      </c>
      <c r="F384" s="204">
        <v>41949</v>
      </c>
      <c r="G384" s="210" t="s">
        <v>4251</v>
      </c>
      <c r="H384" s="210" t="s">
        <v>3878</v>
      </c>
      <c r="I384" s="210" t="s">
        <v>3830</v>
      </c>
      <c r="J384" s="210" t="s">
        <v>3831</v>
      </c>
      <c r="K384" s="210"/>
      <c r="L384" s="210"/>
      <c r="M384" s="210" t="s">
        <v>129</v>
      </c>
      <c r="N384" s="210"/>
      <c r="O384" s="210" t="b">
        <v>0</v>
      </c>
      <c r="P384" s="210"/>
      <c r="Q384" s="210" t="b">
        <v>1</v>
      </c>
      <c r="R384" s="210" t="s">
        <v>3770</v>
      </c>
      <c r="S384" s="210" t="s">
        <v>109</v>
      </c>
      <c r="T384" s="210" t="s">
        <v>3771</v>
      </c>
      <c r="U384" s="210" t="s">
        <v>4252</v>
      </c>
      <c r="V384" s="210" t="s">
        <v>3778</v>
      </c>
      <c r="W384" s="210" t="s">
        <v>1091</v>
      </c>
      <c r="X384" s="210" t="str">
        <f>IFERROR(VLOOKUP(AF384,MeasureCost!$C$5:$C$420,1,FALSE),"")</f>
        <v>LFLmpBlst-T8-48in-28w+El-IS-NLO(26w)</v>
      </c>
      <c r="Y384" s="210" t="str">
        <f>IFERROR(VLOOKUP(AE384,MeasureCost!$C$5:$C$420,1,FALSE),"")</f>
        <v>LFLmpBlst-T8-48in-32w-1g+El-IS-NLO-3(30w)</v>
      </c>
      <c r="Z384" s="210" t="s">
        <v>4253</v>
      </c>
      <c r="AA384" s="210"/>
      <c r="AB384" s="210"/>
      <c r="AC384" s="210"/>
      <c r="AD384" s="210" t="s">
        <v>3033</v>
      </c>
      <c r="AE384" s="210" t="s">
        <v>3033</v>
      </c>
      <c r="AF384" s="210" t="s">
        <v>2869</v>
      </c>
      <c r="AG384" s="210" t="s">
        <v>3919</v>
      </c>
      <c r="AH384" s="210"/>
      <c r="AI384" s="210" t="b">
        <v>0</v>
      </c>
      <c r="AJ384" s="210" t="b">
        <v>0</v>
      </c>
      <c r="AK384" s="210" t="s">
        <v>3853</v>
      </c>
      <c r="AL384" s="210" t="s">
        <v>3779</v>
      </c>
      <c r="AM384" s="210" t="s">
        <v>4253</v>
      </c>
      <c r="AN384" s="210"/>
      <c r="AO384" s="210" t="s">
        <v>129</v>
      </c>
      <c r="AP384" s="204">
        <v>41821</v>
      </c>
      <c r="AQ384" s="210"/>
      <c r="AR384" s="210" t="s">
        <v>3776</v>
      </c>
      <c r="AS384" s="210"/>
      <c r="AT384" s="210"/>
      <c r="AU384" s="210"/>
      <c r="AV384" s="210"/>
      <c r="AW384" s="210" t="s">
        <v>3786</v>
      </c>
      <c r="AX384" s="210"/>
      <c r="AY384" s="210">
        <f>IFERROR(VLOOKUP(X384,MeasureCost!$C$5:$V$420,20,FALSE),"")</f>
        <v>22.66</v>
      </c>
      <c r="AZ384" s="210">
        <f>IFERROR(VLOOKUP(Y384,MeasureCost!$C$5:$V$420,20,FALSE),"")</f>
        <v>13.69</v>
      </c>
      <c r="BA384" s="210"/>
      <c r="BB384" s="212">
        <f t="shared" si="15"/>
        <v>8.9700000000000006</v>
      </c>
      <c r="BC384" s="210"/>
      <c r="BD384" s="204" t="str">
        <f t="shared" si="16"/>
        <v>LFLmpBlst-T8-48in-28w+El-IS-NLO(26w)</v>
      </c>
      <c r="BE384" s="210" t="str">
        <f t="shared" si="17"/>
        <v>LFLmpBlst-T8-48in-32w-1g+El-IS-NLO-3(30w)</v>
      </c>
      <c r="BF384" s="210">
        <f>IFERROR(VLOOKUP(BD384,LF_LmpBlst!$A$8:$V$736,6,FALSE),"")</f>
        <v>1</v>
      </c>
      <c r="BG384" s="210">
        <f>IFERROR(VLOOKUP(BD384,LF_LmpBlst!$A$8:$V$736,7,FALSE),"")</f>
        <v>1</v>
      </c>
      <c r="BI384" s="210">
        <f>IFERROR(VLOOKUP(BE384,LF_LmpBlst!$A$8:$V$736,6,FALSE),"")</f>
        <v>1</v>
      </c>
      <c r="BJ384" s="210">
        <f>IFERROR(VLOOKUP(BE384,LF_LmpBlst!$A$8:$V$736,7,FALSE),"")</f>
        <v>0.5</v>
      </c>
    </row>
    <row r="385" spans="1:62">
      <c r="A385" s="229">
        <v>5588</v>
      </c>
      <c r="B385" s="210" t="s">
        <v>4307</v>
      </c>
      <c r="C385" s="210" t="s">
        <v>4250</v>
      </c>
      <c r="D385" s="210" t="s">
        <v>3845</v>
      </c>
      <c r="E385" s="210" t="s">
        <v>3846</v>
      </c>
      <c r="F385" s="204">
        <v>41949</v>
      </c>
      <c r="G385" s="210" t="s">
        <v>4251</v>
      </c>
      <c r="H385" s="210" t="s">
        <v>3878</v>
      </c>
      <c r="I385" s="210" t="s">
        <v>3830</v>
      </c>
      <c r="J385" s="210" t="s">
        <v>3831</v>
      </c>
      <c r="K385" s="210"/>
      <c r="L385" s="210"/>
      <c r="M385" s="210" t="s">
        <v>129</v>
      </c>
      <c r="N385" s="210"/>
      <c r="O385" s="210" t="b">
        <v>0</v>
      </c>
      <c r="P385" s="210"/>
      <c r="Q385" s="210" t="b">
        <v>1</v>
      </c>
      <c r="R385" s="210" t="s">
        <v>3770</v>
      </c>
      <c r="S385" s="210" t="s">
        <v>109</v>
      </c>
      <c r="T385" s="210" t="s">
        <v>3771</v>
      </c>
      <c r="U385" s="210" t="s">
        <v>4252</v>
      </c>
      <c r="V385" s="210" t="s">
        <v>3778</v>
      </c>
      <c r="W385" s="210" t="s">
        <v>1091</v>
      </c>
      <c r="X385" s="210" t="str">
        <f>IFERROR(VLOOKUP(AF385,MeasureCost!$C$5:$C$420,1,FALSE),"")</f>
        <v>LFLmpBlst-T8-48in-28w+El-IS-NLO(27w)</v>
      </c>
      <c r="Y385" s="210" t="str">
        <f>IFERROR(VLOOKUP(AE385,MeasureCost!$C$5:$C$420,1,FALSE),"")</f>
        <v>LFLmpBlst-T8-48in-32w-2g+El-IS-NLO-2(30w)</v>
      </c>
      <c r="Z385" s="210" t="s">
        <v>4253</v>
      </c>
      <c r="AA385" s="210"/>
      <c r="AB385" s="210"/>
      <c r="AC385" s="210"/>
      <c r="AD385" s="210" t="s">
        <v>3257</v>
      </c>
      <c r="AE385" s="210" t="s">
        <v>3257</v>
      </c>
      <c r="AF385" s="210" t="s">
        <v>2871</v>
      </c>
      <c r="AG385" s="210" t="s">
        <v>3919</v>
      </c>
      <c r="AH385" s="210"/>
      <c r="AI385" s="210" t="b">
        <v>0</v>
      </c>
      <c r="AJ385" s="210" t="b">
        <v>0</v>
      </c>
      <c r="AK385" s="210" t="s">
        <v>3853</v>
      </c>
      <c r="AL385" s="210" t="s">
        <v>3779</v>
      </c>
      <c r="AM385" s="210" t="s">
        <v>4253</v>
      </c>
      <c r="AN385" s="210"/>
      <c r="AO385" s="210" t="s">
        <v>129</v>
      </c>
      <c r="AP385" s="204">
        <v>41275</v>
      </c>
      <c r="AQ385" s="210"/>
      <c r="AR385" s="210" t="s">
        <v>3776</v>
      </c>
      <c r="AS385" s="210"/>
      <c r="AT385" s="210"/>
      <c r="AU385" s="210"/>
      <c r="AV385" s="210"/>
      <c r="AW385" s="210" t="s">
        <v>3786</v>
      </c>
      <c r="AX385" s="210"/>
      <c r="AY385" s="210">
        <f>IFERROR(VLOOKUP(X385,MeasureCost!$C$5:$V$420,20,FALSE),"")</f>
        <v>16.77</v>
      </c>
      <c r="AZ385" s="210">
        <f>IFERROR(VLOOKUP(Y385,MeasureCost!$C$5:$V$420,20,FALSE),"")</f>
        <v>14.71</v>
      </c>
      <c r="BA385" s="210"/>
      <c r="BB385" s="212">
        <f t="shared" si="15"/>
        <v>2.0599999999999987</v>
      </c>
      <c r="BC385" s="210"/>
      <c r="BD385" s="204" t="str">
        <f t="shared" si="16"/>
        <v>LFLmpBlst-T8-48in-28w+El-IS-NLO(27w)</v>
      </c>
      <c r="BE385" s="210" t="str">
        <f t="shared" si="17"/>
        <v>LFLmpBlst-T8-48in-32w-2g+El-IS-NLO-2(30w)</v>
      </c>
      <c r="BF385" s="210">
        <f>IFERROR(VLOOKUP(BD385,LF_LmpBlst!$A$8:$V$736,6,FALSE),"")</f>
        <v>1</v>
      </c>
      <c r="BG385" s="210">
        <f>IFERROR(VLOOKUP(BD385,LF_LmpBlst!$A$8:$V$736,7,FALSE),"")</f>
        <v>0.5</v>
      </c>
      <c r="BI385" s="210">
        <f>IFERROR(VLOOKUP(BE385,LF_LmpBlst!$A$8:$V$736,6,FALSE),"")</f>
        <v>1</v>
      </c>
      <c r="BJ385" s="210">
        <f>IFERROR(VLOOKUP(BE385,LF_LmpBlst!$A$8:$V$736,7,FALSE),"")</f>
        <v>0.5</v>
      </c>
    </row>
    <row r="386" spans="1:62">
      <c r="A386" s="229">
        <v>2179</v>
      </c>
      <c r="B386" s="210" t="s">
        <v>4308</v>
      </c>
      <c r="C386" s="210" t="s">
        <v>4225</v>
      </c>
      <c r="D386" s="210" t="s">
        <v>3827</v>
      </c>
      <c r="E386" s="210" t="s">
        <v>3828</v>
      </c>
      <c r="F386" s="204">
        <v>41782</v>
      </c>
      <c r="G386" s="210" t="s">
        <v>3829</v>
      </c>
      <c r="H386" s="210" t="s">
        <v>3776</v>
      </c>
      <c r="I386" s="210" t="s">
        <v>3830</v>
      </c>
      <c r="J386" s="210" t="s">
        <v>3831</v>
      </c>
      <c r="K386" s="210"/>
      <c r="L386" s="210"/>
      <c r="M386" s="210" t="s">
        <v>129</v>
      </c>
      <c r="N386" s="210"/>
      <c r="O386" s="210" t="b">
        <v>0</v>
      </c>
      <c r="P386" s="210"/>
      <c r="Q386" s="210" t="b">
        <v>1</v>
      </c>
      <c r="R386" s="210" t="s">
        <v>3832</v>
      </c>
      <c r="S386" s="210" t="s">
        <v>109</v>
      </c>
      <c r="T386" s="210" t="s">
        <v>3771</v>
      </c>
      <c r="U386" s="210" t="s">
        <v>4226</v>
      </c>
      <c r="V386" s="210" t="s">
        <v>3778</v>
      </c>
      <c r="W386" s="210" t="s">
        <v>1091</v>
      </c>
      <c r="X386" s="210" t="str">
        <f>IFERROR(VLOOKUP(AF386,MeasureCost!$C$5:$C$420,1,FALSE),"")</f>
        <v>LFLmpBlst-T5-46in-54w+El-PS-HLO-1(351w)</v>
      </c>
      <c r="Y386" s="210" t="str">
        <f>IFERROR(VLOOKUP(AE386,MeasureCost!$C$5:$C$420,1,FALSE),"")</f>
        <v/>
      </c>
      <c r="Z386" s="210" t="s">
        <v>3834</v>
      </c>
      <c r="AA386" s="210"/>
      <c r="AB386" s="210"/>
      <c r="AC386" s="210"/>
      <c r="AD386" s="210" t="s">
        <v>4236</v>
      </c>
      <c r="AE386" s="210" t="s">
        <v>4236</v>
      </c>
      <c r="AF386" s="210" t="s">
        <v>2476</v>
      </c>
      <c r="AG386" s="210" t="s">
        <v>3919</v>
      </c>
      <c r="AH386" s="210" t="s">
        <v>4229</v>
      </c>
      <c r="AI386" s="210" t="b">
        <v>0</v>
      </c>
      <c r="AJ386" s="210" t="b">
        <v>0</v>
      </c>
      <c r="AK386" s="210" t="s">
        <v>3835</v>
      </c>
      <c r="AL386" s="210" t="s">
        <v>3779</v>
      </c>
      <c r="AM386" s="210" t="s">
        <v>3834</v>
      </c>
      <c r="AN386" s="210" t="s">
        <v>4309</v>
      </c>
      <c r="AO386" s="210" t="s">
        <v>4230</v>
      </c>
      <c r="AP386" s="204">
        <v>41275</v>
      </c>
      <c r="AQ386" s="210"/>
      <c r="AR386" s="210" t="s">
        <v>4231</v>
      </c>
      <c r="AS386" s="210"/>
      <c r="AT386" s="210"/>
      <c r="AU386" s="210"/>
      <c r="AV386" s="210"/>
      <c r="AW386" s="210" t="s">
        <v>3786</v>
      </c>
      <c r="AX386" s="210"/>
      <c r="AY386" s="210">
        <f>IFERROR(VLOOKUP(X386,MeasureCost!$C$5:$V$420,20,FALSE),"")</f>
        <v>171.24</v>
      </c>
      <c r="AZ386" s="210" t="str">
        <f>IFERROR(VLOOKUP(Y386,MeasureCost!$C$5:$V$420,20,FALSE),"")</f>
        <v/>
      </c>
      <c r="BA386" s="210"/>
      <c r="BB386" s="212" t="str">
        <f t="shared" si="15"/>
        <v/>
      </c>
      <c r="BC386" s="210"/>
      <c r="BD386" s="204" t="str">
        <f t="shared" si="16"/>
        <v/>
      </c>
      <c r="BE386" s="210" t="str">
        <f t="shared" si="17"/>
        <v/>
      </c>
      <c r="BF386" s="210" t="str">
        <f>IFERROR(VLOOKUP(BD386,LF_LmpBlst!$A$8:$V$736,6,FALSE),"")</f>
        <v/>
      </c>
      <c r="BG386" s="210" t="str">
        <f>IFERROR(VLOOKUP(BD386,LF_LmpBlst!$A$8:$V$736,7,FALSE),"")</f>
        <v/>
      </c>
      <c r="BI386" s="210" t="str">
        <f>IFERROR(VLOOKUP(BE386,LF_LmpBlst!$A$8:$V$736,6,FALSE),"")</f>
        <v/>
      </c>
      <c r="BJ386" s="210" t="str">
        <f>IFERROR(VLOOKUP(BE386,LF_LmpBlst!$A$8:$V$736,7,FALSE),"")</f>
        <v/>
      </c>
    </row>
    <row r="387" spans="1:62">
      <c r="A387" s="229">
        <v>4826</v>
      </c>
      <c r="B387" s="210" t="s">
        <v>4310</v>
      </c>
      <c r="C387" s="210" t="s">
        <v>4311</v>
      </c>
      <c r="D387" s="210" t="s">
        <v>3845</v>
      </c>
      <c r="E387" s="210" t="s">
        <v>3846</v>
      </c>
      <c r="F387" s="204">
        <v>41949</v>
      </c>
      <c r="G387" s="210" t="s">
        <v>4303</v>
      </c>
      <c r="H387" s="210" t="s">
        <v>3878</v>
      </c>
      <c r="I387" s="210" t="s">
        <v>3830</v>
      </c>
      <c r="J387" s="210" t="s">
        <v>3831</v>
      </c>
      <c r="K387" s="210"/>
      <c r="L387" s="210"/>
      <c r="M387" s="210" t="s">
        <v>129</v>
      </c>
      <c r="N387" s="210"/>
      <c r="O387" s="210" t="b">
        <v>0</v>
      </c>
      <c r="P387" s="210"/>
      <c r="Q387" s="210" t="b">
        <v>1</v>
      </c>
      <c r="R387" s="210" t="s">
        <v>3832</v>
      </c>
      <c r="S387" s="210" t="s">
        <v>109</v>
      </c>
      <c r="T387" s="210" t="s">
        <v>3771</v>
      </c>
      <c r="U387" s="210" t="s">
        <v>4304</v>
      </c>
      <c r="V387" s="210" t="s">
        <v>3778</v>
      </c>
      <c r="W387" s="210" t="s">
        <v>1091</v>
      </c>
      <c r="X387" s="210" t="str">
        <f>IFERROR(VLOOKUP(AF387,MeasureCost!$C$5:$C$420,1,FALSE),"")</f>
        <v/>
      </c>
      <c r="Y387" s="210" t="str">
        <f>IFERROR(VLOOKUP(AE387,MeasureCost!$C$5:$C$420,1,FALSE),"")</f>
        <v/>
      </c>
      <c r="Z387" s="210" t="s">
        <v>4253</v>
      </c>
      <c r="AA387" s="210"/>
      <c r="AB387" s="210"/>
      <c r="AC387" s="210"/>
      <c r="AD387" s="210" t="s">
        <v>3189</v>
      </c>
      <c r="AE387" s="210" t="s">
        <v>3189</v>
      </c>
      <c r="AF387" s="210" t="s">
        <v>3161</v>
      </c>
      <c r="AG387" s="210" t="s">
        <v>3919</v>
      </c>
      <c r="AH387" s="210"/>
      <c r="AI387" s="210" t="b">
        <v>0</v>
      </c>
      <c r="AJ387" s="210" t="b">
        <v>0</v>
      </c>
      <c r="AK387" s="210" t="s">
        <v>3853</v>
      </c>
      <c r="AL387" s="210" t="s">
        <v>3779</v>
      </c>
      <c r="AM387" s="210" t="s">
        <v>4253</v>
      </c>
      <c r="AN387" s="210"/>
      <c r="AO387" s="210" t="s">
        <v>129</v>
      </c>
      <c r="AP387" s="204">
        <v>41275</v>
      </c>
      <c r="AQ387" s="210"/>
      <c r="AR387" s="210" t="s">
        <v>3776</v>
      </c>
      <c r="AS387" s="210"/>
      <c r="AT387" s="210"/>
      <c r="AU387" s="210"/>
      <c r="AV387" s="210"/>
      <c r="AW387" s="210" t="s">
        <v>3786</v>
      </c>
      <c r="AX387" s="210"/>
      <c r="AY387" s="210" t="str">
        <f>IFERROR(VLOOKUP(X387,MeasureCost!$C$5:$V$420,20,FALSE),"")</f>
        <v/>
      </c>
      <c r="AZ387" s="210" t="str">
        <f>IFERROR(VLOOKUP(Y387,MeasureCost!$C$5:$V$420,20,FALSE),"")</f>
        <v/>
      </c>
      <c r="BA387" s="210"/>
      <c r="BB387" s="212" t="str">
        <f t="shared" si="15"/>
        <v/>
      </c>
      <c r="BC387" s="210"/>
      <c r="BD387" s="204" t="str">
        <f t="shared" si="16"/>
        <v/>
      </c>
      <c r="BE387" s="210" t="str">
        <f t="shared" si="17"/>
        <v/>
      </c>
      <c r="BF387" s="210" t="str">
        <f>IFERROR(VLOOKUP(BD387,LF_LmpBlst!$A$8:$V$736,6,FALSE),"")</f>
        <v/>
      </c>
      <c r="BG387" s="210" t="str">
        <f>IFERROR(VLOOKUP(BD387,LF_LmpBlst!$A$8:$V$736,7,FALSE),"")</f>
        <v/>
      </c>
      <c r="BI387" s="210" t="str">
        <f>IFERROR(VLOOKUP(BE387,LF_LmpBlst!$A$8:$V$736,6,FALSE),"")</f>
        <v/>
      </c>
      <c r="BJ387" s="210" t="str">
        <f>IFERROR(VLOOKUP(BE387,LF_LmpBlst!$A$8:$V$736,7,FALSE),"")</f>
        <v/>
      </c>
    </row>
    <row r="388" spans="1:62">
      <c r="A388" s="229">
        <v>2181</v>
      </c>
      <c r="B388" s="210" t="s">
        <v>4312</v>
      </c>
      <c r="C388" s="210" t="s">
        <v>4225</v>
      </c>
      <c r="D388" s="210" t="s">
        <v>3827</v>
      </c>
      <c r="E388" s="210" t="s">
        <v>3828</v>
      </c>
      <c r="F388" s="204">
        <v>41782</v>
      </c>
      <c r="G388" s="210" t="s">
        <v>3829</v>
      </c>
      <c r="H388" s="210" t="s">
        <v>3776</v>
      </c>
      <c r="I388" s="210" t="s">
        <v>3830</v>
      </c>
      <c r="J388" s="210" t="s">
        <v>3831</v>
      </c>
      <c r="K388" s="210"/>
      <c r="L388" s="210"/>
      <c r="M388" s="210" t="s">
        <v>129</v>
      </c>
      <c r="N388" s="210"/>
      <c r="O388" s="210" t="b">
        <v>0</v>
      </c>
      <c r="P388" s="210"/>
      <c r="Q388" s="210" t="b">
        <v>1</v>
      </c>
      <c r="R388" s="210" t="s">
        <v>3832</v>
      </c>
      <c r="S388" s="210" t="s">
        <v>109</v>
      </c>
      <c r="T388" s="210" t="s">
        <v>3771</v>
      </c>
      <c r="U388" s="210" t="s">
        <v>4226</v>
      </c>
      <c r="V388" s="210" t="s">
        <v>3778</v>
      </c>
      <c r="W388" s="210" t="s">
        <v>1091</v>
      </c>
      <c r="X388" s="210" t="str">
        <f>IFERROR(VLOOKUP(AF388,MeasureCost!$C$5:$C$420,1,FALSE),"")</f>
        <v>LFLmpBlst-T5-46in-54w+El-PS-HLO-1(234w)</v>
      </c>
      <c r="Y388" s="210" t="str">
        <f>IFERROR(VLOOKUP(AE388,MeasureCost!$C$5:$C$420,1,FALSE),"")</f>
        <v>LFLmpBlst-T5-46in-54w+El-PS-HLO-1(234w)</v>
      </c>
      <c r="Z388" s="210" t="s">
        <v>3834</v>
      </c>
      <c r="AA388" s="210"/>
      <c r="AB388" s="210"/>
      <c r="AC388" s="210"/>
      <c r="AD388" s="210" t="s">
        <v>4227</v>
      </c>
      <c r="AE388" s="210" t="s">
        <v>2473</v>
      </c>
      <c r="AF388" s="210" t="s">
        <v>2473</v>
      </c>
      <c r="AG388" s="210" t="s">
        <v>3919</v>
      </c>
      <c r="AH388" s="210" t="s">
        <v>4229</v>
      </c>
      <c r="AI388" s="210" t="b">
        <v>0</v>
      </c>
      <c r="AJ388" s="210" t="b">
        <v>0</v>
      </c>
      <c r="AK388" s="210" t="s">
        <v>3835</v>
      </c>
      <c r="AL388" s="210" t="s">
        <v>3836</v>
      </c>
      <c r="AM388" s="210" t="s">
        <v>3834</v>
      </c>
      <c r="AN388" s="210" t="s">
        <v>4313</v>
      </c>
      <c r="AO388" s="210" t="s">
        <v>4230</v>
      </c>
      <c r="AP388" s="204">
        <v>41275</v>
      </c>
      <c r="AQ388" s="210"/>
      <c r="AR388" s="210" t="s">
        <v>4231</v>
      </c>
      <c r="AS388" s="210"/>
      <c r="AT388" s="210"/>
      <c r="AU388" s="210"/>
      <c r="AV388" s="210"/>
      <c r="AW388" s="210" t="s">
        <v>3786</v>
      </c>
      <c r="AX388" s="210"/>
      <c r="AY388" s="210">
        <f>IFERROR(VLOOKUP(X388,MeasureCost!$C$5:$V$420,20,FALSE),"")</f>
        <v>104.51</v>
      </c>
      <c r="AZ388" s="210">
        <f>IFERROR(VLOOKUP(Y388,MeasureCost!$C$5:$V$420,20,FALSE),"")</f>
        <v>104.51</v>
      </c>
      <c r="BA388" s="210"/>
      <c r="BB388" s="212">
        <f t="shared" si="15"/>
        <v>0</v>
      </c>
      <c r="BC388" s="210"/>
      <c r="BD388" s="204" t="str">
        <f t="shared" si="16"/>
        <v>LFLmpBlst-T5-46in-54w+El-PS-HLO-1(234w)</v>
      </c>
      <c r="BE388" s="210" t="str">
        <f t="shared" si="17"/>
        <v>LFLmpBlst-T5-46in-54w+El-PS-HLO-1(234w)</v>
      </c>
      <c r="BF388" s="210">
        <f>IFERROR(VLOOKUP(BD388,LF_LmpBlst!$A$8:$V$736,6,FALSE),"")</f>
        <v>4</v>
      </c>
      <c r="BG388" s="210">
        <f>IFERROR(VLOOKUP(BD388,LF_LmpBlst!$A$8:$V$736,7,FALSE),"")</f>
        <v>1</v>
      </c>
      <c r="BI388" s="210">
        <f>IFERROR(VLOOKUP(BE388,LF_LmpBlst!$A$8:$V$736,6,FALSE),"")</f>
        <v>4</v>
      </c>
      <c r="BJ388" s="210">
        <f>IFERROR(VLOOKUP(BE388,LF_LmpBlst!$A$8:$V$736,7,FALSE),"")</f>
        <v>1</v>
      </c>
    </row>
    <row r="389" spans="1:62">
      <c r="A389" s="210"/>
      <c r="B389" s="210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  <c r="AC389" s="210"/>
      <c r="AD389" s="210"/>
      <c r="AE389" s="210"/>
      <c r="AF389" s="210"/>
      <c r="AG389" s="210"/>
      <c r="AH389" s="210"/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  <c r="BA389" s="210"/>
      <c r="BB389" s="210"/>
      <c r="BC389" s="210"/>
      <c r="BD389" s="210"/>
      <c r="BE389" s="210"/>
      <c r="BF389" s="210" t="str">
        <f>IFERROR(VLOOKUP(BD389,LF_LmpBlst!$A$8:$V$736,6,FALSE),"")</f>
        <v/>
      </c>
      <c r="BG389" s="210" t="str">
        <f>IFERROR(VLOOKUP(BD389,LF_LmpBlst!$A$8:$V$736,7,FALSE),"")</f>
        <v/>
      </c>
      <c r="BI389" s="210" t="str">
        <f>IFERROR(VLOOKUP(BE389,LF_LmpBlst!$A$8:$V$736,6,FALSE),"")</f>
        <v/>
      </c>
      <c r="BJ389" s="210" t="str">
        <f>IFERROR(VLOOKUP(BE389,LF_LmpBlst!$A$8:$V$736,7,FALSE),"")</f>
        <v/>
      </c>
    </row>
    <row r="391" spans="1:62">
      <c r="A391" s="210"/>
      <c r="B391" s="209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  <c r="AC391" s="210"/>
      <c r="AD391" s="210"/>
      <c r="AE391" s="210"/>
      <c r="AF391" s="210"/>
      <c r="AG391" s="210"/>
      <c r="AH391" s="210"/>
      <c r="AI391" s="210"/>
      <c r="AJ391" s="210"/>
      <c r="AK391" s="210"/>
      <c r="AL391" s="210"/>
      <c r="AM391" s="210"/>
      <c r="AN391" s="210"/>
      <c r="AO391" s="210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  <c r="BB391" s="210"/>
      <c r="BC391" s="210"/>
      <c r="BD391" s="210"/>
      <c r="BE391" s="210"/>
      <c r="BF391" s="210"/>
      <c r="BG391" s="210"/>
      <c r="BI391" s="210"/>
      <c r="BJ391" s="210"/>
    </row>
    <row r="392" spans="1:62">
      <c r="A392" s="210"/>
      <c r="B392" s="209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  <c r="AC392" s="210"/>
      <c r="AD392" s="210"/>
      <c r="AE392" s="210"/>
      <c r="AF392" s="210"/>
      <c r="AG392" s="210"/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  <c r="BA392" s="210"/>
      <c r="BB392" s="210"/>
      <c r="BC392" s="210"/>
      <c r="BD392" s="210"/>
      <c r="BE392" s="210"/>
      <c r="BF392" s="210"/>
      <c r="BG392" s="210"/>
      <c r="BI392" s="210"/>
      <c r="BJ392" s="210"/>
    </row>
    <row r="393" spans="1:62">
      <c r="A393" s="210"/>
      <c r="B393" s="209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0"/>
      <c r="AD393" s="210"/>
      <c r="AE393" s="210"/>
      <c r="AF393" s="210"/>
      <c r="AG393" s="210"/>
      <c r="AH393" s="210"/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  <c r="BA393" s="210"/>
      <c r="BB393" s="210"/>
      <c r="BC393" s="210"/>
      <c r="BD393" s="210"/>
      <c r="BE393" s="210"/>
      <c r="BF393" s="210"/>
      <c r="BG393" s="210"/>
      <c r="BI393" s="210"/>
      <c r="BJ393" s="210"/>
    </row>
    <row r="394" spans="1:62">
      <c r="A394" s="210"/>
      <c r="B394" s="209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0"/>
      <c r="AD394" s="210"/>
      <c r="AE394" s="210"/>
      <c r="AF394" s="210"/>
      <c r="AG394" s="210"/>
      <c r="AH394" s="210"/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  <c r="BI394" s="210"/>
      <c r="BJ394" s="210"/>
    </row>
    <row r="395" spans="1:62">
      <c r="A395" s="210"/>
      <c r="B395" s="209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  <c r="AC395" s="210"/>
      <c r="AD395" s="210"/>
      <c r="AE395" s="210"/>
      <c r="AF395" s="210"/>
      <c r="AG395" s="210"/>
      <c r="AH395" s="210"/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  <c r="BI395" s="210"/>
      <c r="BJ395" s="210"/>
    </row>
    <row r="396" spans="1:62">
      <c r="A396" s="210"/>
      <c r="B396" s="209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0"/>
      <c r="AD396" s="210"/>
      <c r="AE396" s="210"/>
      <c r="AF396" s="210"/>
      <c r="AG396" s="210"/>
      <c r="AH396" s="210"/>
      <c r="AI396" s="210"/>
      <c r="AJ396" s="210"/>
      <c r="AK396" s="210"/>
      <c r="AL396" s="210"/>
      <c r="AM396" s="210"/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0"/>
      <c r="AZ396" s="210"/>
      <c r="BA396" s="210"/>
      <c r="BB396" s="210"/>
      <c r="BC396" s="210"/>
      <c r="BD396" s="210"/>
      <c r="BE396" s="210"/>
      <c r="BF396" s="210"/>
      <c r="BG396" s="210"/>
      <c r="BI396" s="210"/>
      <c r="BJ396" s="210"/>
    </row>
    <row r="397" spans="1:62">
      <c r="A397" s="210"/>
      <c r="B397" s="209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0"/>
      <c r="AD397" s="210"/>
      <c r="AE397" s="210"/>
      <c r="AF397" s="210"/>
      <c r="AG397" s="210"/>
      <c r="AH397" s="210"/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  <c r="BA397" s="210"/>
      <c r="BB397" s="210"/>
      <c r="BC397" s="210"/>
      <c r="BD397" s="210"/>
      <c r="BE397" s="210"/>
      <c r="BF397" s="210"/>
      <c r="BG397" s="210"/>
      <c r="BI397" s="210"/>
      <c r="BJ397" s="210"/>
    </row>
    <row r="398" spans="1:62">
      <c r="A398" s="210"/>
      <c r="B398" s="209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0"/>
      <c r="AD398" s="210"/>
      <c r="AE398" s="210"/>
      <c r="AF398" s="210"/>
      <c r="AG398" s="210"/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  <c r="BA398" s="210"/>
      <c r="BB398" s="210"/>
      <c r="BC398" s="210"/>
      <c r="BD398" s="210"/>
      <c r="BE398" s="210"/>
      <c r="BF398" s="210"/>
      <c r="BG398" s="210"/>
      <c r="BI398" s="210"/>
      <c r="BJ398" s="210"/>
    </row>
    <row r="399" spans="1:62">
      <c r="A399" s="210"/>
      <c r="B399" s="209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  <c r="AC399" s="210"/>
      <c r="AD399" s="210"/>
      <c r="AE399" s="210"/>
      <c r="AF399" s="210"/>
      <c r="AG399" s="210"/>
      <c r="AH399" s="210"/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  <c r="BA399" s="210"/>
      <c r="BB399" s="210"/>
      <c r="BC399" s="210"/>
      <c r="BD399" s="210"/>
      <c r="BE399" s="210"/>
      <c r="BF399" s="210"/>
      <c r="BG399" s="210"/>
      <c r="BI399" s="210"/>
      <c r="BJ399" s="210"/>
    </row>
    <row r="400" spans="1:62">
      <c r="A400" s="210"/>
      <c r="B400" s="209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0"/>
      <c r="AD400" s="210"/>
      <c r="AE400" s="210"/>
      <c r="AF400" s="210"/>
      <c r="AG400" s="210"/>
      <c r="AH400" s="210"/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  <c r="BI400" s="210"/>
      <c r="BJ400" s="210"/>
    </row>
    <row r="401" spans="1:2">
      <c r="A401" s="210"/>
      <c r="B401" s="209"/>
    </row>
    <row r="402" spans="1:2">
      <c r="A402" s="210"/>
      <c r="B402" s="209"/>
    </row>
    <row r="403" spans="1:2">
      <c r="A403" s="210"/>
      <c r="B403" s="209"/>
    </row>
    <row r="404" spans="1:2">
      <c r="A404" s="210"/>
      <c r="B404" s="209"/>
    </row>
    <row r="405" spans="1:2">
      <c r="A405" s="210"/>
      <c r="B405" s="209"/>
    </row>
    <row r="406" spans="1:2">
      <c r="A406" s="210"/>
      <c r="B406" s="209"/>
    </row>
    <row r="407" spans="1:2">
      <c r="A407" s="210"/>
      <c r="B407" s="209"/>
    </row>
    <row r="408" spans="1:2">
      <c r="A408" s="210"/>
      <c r="B408" s="209"/>
    </row>
    <row r="409" spans="1:2">
      <c r="A409" s="210"/>
      <c r="B409" s="209"/>
    </row>
    <row r="410" spans="1:2">
      <c r="A410" s="210"/>
      <c r="B410" s="209"/>
    </row>
    <row r="411" spans="1:2">
      <c r="A411" s="210"/>
      <c r="B411" s="209"/>
    </row>
    <row r="412" spans="1:2">
      <c r="A412" s="210"/>
      <c r="B412" s="209"/>
    </row>
    <row r="413" spans="1:2">
      <c r="A413" s="210"/>
      <c r="B413" s="209"/>
    </row>
    <row r="414" spans="1:2">
      <c r="A414" s="210"/>
      <c r="B414" s="209"/>
    </row>
    <row r="415" spans="1:2">
      <c r="A415" s="210"/>
      <c r="B415" s="209"/>
    </row>
    <row r="416" spans="1:2">
      <c r="A416" s="210"/>
      <c r="B416" s="209"/>
    </row>
    <row r="417" spans="1:2">
      <c r="A417" s="210"/>
      <c r="B417" s="209"/>
    </row>
    <row r="418" spans="1:2">
      <c r="A418" s="210"/>
      <c r="B418" s="209"/>
    </row>
    <row r="419" spans="1:2">
      <c r="A419" s="210"/>
      <c r="B419" s="209"/>
    </row>
    <row r="420" spans="1:2">
      <c r="A420" s="210"/>
      <c r="B420" s="209"/>
    </row>
    <row r="421" spans="1:2">
      <c r="A421" s="210"/>
      <c r="B421" s="209"/>
    </row>
    <row r="422" spans="1:2">
      <c r="A422" s="210"/>
      <c r="B422" s="209"/>
    </row>
    <row r="423" spans="1:2">
      <c r="A423" s="210"/>
      <c r="B423" s="209"/>
    </row>
    <row r="424" spans="1:2">
      <c r="A424" s="210"/>
      <c r="B424" s="209"/>
    </row>
    <row r="425" spans="1:2">
      <c r="A425" s="210"/>
      <c r="B425" s="209"/>
    </row>
    <row r="426" spans="1:2">
      <c r="A426" s="210"/>
      <c r="B426" s="209"/>
    </row>
    <row r="427" spans="1:2">
      <c r="A427" s="210"/>
      <c r="B427" s="209"/>
    </row>
    <row r="428" spans="1:2">
      <c r="A428" s="210"/>
      <c r="B428" s="209"/>
    </row>
    <row r="429" spans="1:2">
      <c r="A429" s="210"/>
      <c r="B429" s="209"/>
    </row>
    <row r="430" spans="1:2">
      <c r="A430" s="210"/>
      <c r="B430" s="209"/>
    </row>
    <row r="431" spans="1:2">
      <c r="A431" s="210"/>
      <c r="B431" s="209"/>
    </row>
    <row r="432" spans="1:2">
      <c r="A432" s="210"/>
      <c r="B432" s="209"/>
    </row>
    <row r="433" spans="1:2">
      <c r="A433" s="210"/>
      <c r="B433" s="209"/>
    </row>
    <row r="434" spans="1:2">
      <c r="A434" s="210"/>
      <c r="B434" s="209"/>
    </row>
    <row r="435" spans="1:2">
      <c r="A435" s="210"/>
      <c r="B435" s="209"/>
    </row>
    <row r="436" spans="1:2">
      <c r="A436" s="210"/>
      <c r="B436" s="209"/>
    </row>
    <row r="437" spans="1:2">
      <c r="A437" s="210"/>
      <c r="B437" s="209"/>
    </row>
    <row r="438" spans="1:2">
      <c r="A438" s="210"/>
      <c r="B438" s="209"/>
    </row>
    <row r="439" spans="1:2">
      <c r="A439" s="210"/>
      <c r="B439" s="209"/>
    </row>
    <row r="440" spans="1:2">
      <c r="A440" s="210"/>
      <c r="B440" s="209"/>
    </row>
    <row r="441" spans="1:2">
      <c r="A441" s="210"/>
      <c r="B441" s="209"/>
    </row>
    <row r="442" spans="1:2">
      <c r="A442" s="210"/>
      <c r="B442" s="209"/>
    </row>
    <row r="443" spans="1:2">
      <c r="A443" s="210"/>
      <c r="B443" s="209"/>
    </row>
    <row r="444" spans="1:2">
      <c r="A444" s="210"/>
      <c r="B444" s="209"/>
    </row>
    <row r="445" spans="1:2">
      <c r="A445" s="210"/>
      <c r="B445" s="209"/>
    </row>
    <row r="446" spans="1:2">
      <c r="A446" s="210"/>
      <c r="B446" s="209"/>
    </row>
    <row r="447" spans="1:2">
      <c r="A447" s="210"/>
      <c r="B447" s="209"/>
    </row>
    <row r="448" spans="1:2">
      <c r="A448" s="210"/>
      <c r="B448" s="209"/>
    </row>
    <row r="449" spans="1:2">
      <c r="A449" s="210"/>
      <c r="B449" s="209"/>
    </row>
    <row r="450" spans="1:2">
      <c r="A450" s="210"/>
      <c r="B450" s="209"/>
    </row>
    <row r="451" spans="1:2">
      <c r="A451" s="210"/>
      <c r="B451" s="209"/>
    </row>
    <row r="452" spans="1:2">
      <c r="A452" s="210"/>
      <c r="B452" s="209"/>
    </row>
    <row r="453" spans="1:2">
      <c r="A453" s="210"/>
      <c r="B453" s="209"/>
    </row>
    <row r="454" spans="1:2">
      <c r="A454" s="210"/>
      <c r="B454" s="209"/>
    </row>
    <row r="455" spans="1:2">
      <c r="A455" s="210"/>
      <c r="B455" s="209"/>
    </row>
    <row r="456" spans="1:2">
      <c r="A456" s="210"/>
      <c r="B456" s="209"/>
    </row>
    <row r="457" spans="1:2">
      <c r="A457" s="210"/>
      <c r="B457" s="209"/>
    </row>
    <row r="458" spans="1:2">
      <c r="A458" s="210"/>
      <c r="B458" s="209"/>
    </row>
    <row r="459" spans="1:2">
      <c r="A459" s="210"/>
      <c r="B459" s="209"/>
    </row>
    <row r="460" spans="1:2">
      <c r="A460" s="210"/>
      <c r="B460" s="209"/>
    </row>
    <row r="461" spans="1:2">
      <c r="A461" s="210"/>
      <c r="B461" s="209"/>
    </row>
    <row r="462" spans="1:2">
      <c r="A462" s="210"/>
      <c r="B462" s="209"/>
    </row>
    <row r="463" spans="1:2">
      <c r="A463" s="210"/>
      <c r="B463" s="209"/>
    </row>
    <row r="464" spans="1:2">
      <c r="A464" s="210"/>
      <c r="B464" s="209"/>
    </row>
    <row r="465" spans="1:2">
      <c r="A465" s="210"/>
      <c r="B465" s="209"/>
    </row>
    <row r="466" spans="1:2">
      <c r="A466" s="210"/>
      <c r="B466" s="209"/>
    </row>
    <row r="467" spans="1:2">
      <c r="A467" s="210"/>
      <c r="B467" s="209"/>
    </row>
    <row r="468" spans="1:2">
      <c r="A468" s="210"/>
      <c r="B468" s="209"/>
    </row>
    <row r="469" spans="1:2">
      <c r="A469" s="210"/>
      <c r="B469" s="209"/>
    </row>
    <row r="470" spans="1:2">
      <c r="A470" s="210"/>
      <c r="B470" s="209"/>
    </row>
    <row r="471" spans="1:2">
      <c r="A471" s="210"/>
      <c r="B471" s="209"/>
    </row>
    <row r="472" spans="1:2">
      <c r="A472" s="210"/>
      <c r="B472" s="209"/>
    </row>
    <row r="473" spans="1:2">
      <c r="A473" s="210"/>
      <c r="B473" s="209"/>
    </row>
    <row r="474" spans="1:2">
      <c r="A474" s="210"/>
      <c r="B474" s="209"/>
    </row>
    <row r="475" spans="1:2">
      <c r="A475" s="210"/>
      <c r="B475" s="209"/>
    </row>
    <row r="476" spans="1:2">
      <c r="A476" s="210"/>
      <c r="B476" s="209"/>
    </row>
    <row r="477" spans="1:2">
      <c r="A477" s="210"/>
      <c r="B477" s="209"/>
    </row>
    <row r="478" spans="1:2">
      <c r="A478" s="210"/>
      <c r="B478" s="209"/>
    </row>
    <row r="479" spans="1:2">
      <c r="A479" s="210"/>
      <c r="B479" s="209"/>
    </row>
    <row r="480" spans="1:2">
      <c r="A480" s="210"/>
      <c r="B480" s="209"/>
    </row>
    <row r="481" spans="1:2">
      <c r="A481" s="210"/>
      <c r="B481" s="209"/>
    </row>
    <row r="482" spans="1:2">
      <c r="A482" s="210"/>
      <c r="B482" s="209"/>
    </row>
    <row r="483" spans="1:2">
      <c r="A483" s="210"/>
      <c r="B483" s="209"/>
    </row>
    <row r="484" spans="1:2">
      <c r="A484" s="210"/>
      <c r="B484" s="209"/>
    </row>
    <row r="485" spans="1:2">
      <c r="A485" s="210"/>
      <c r="B485" s="209"/>
    </row>
    <row r="486" spans="1:2">
      <c r="A486" s="210"/>
      <c r="B486" s="209"/>
    </row>
    <row r="487" spans="1:2">
      <c r="A487" s="210"/>
      <c r="B487" s="209"/>
    </row>
    <row r="488" spans="1:2">
      <c r="A488" s="210"/>
      <c r="B488" s="209"/>
    </row>
    <row r="489" spans="1:2">
      <c r="A489" s="210"/>
      <c r="B489" s="209"/>
    </row>
    <row r="490" spans="1:2">
      <c r="A490" s="210"/>
      <c r="B490" s="209"/>
    </row>
    <row r="491" spans="1:2">
      <c r="A491" s="210"/>
      <c r="B491" s="209"/>
    </row>
    <row r="492" spans="1:2">
      <c r="A492" s="210"/>
      <c r="B492" s="209"/>
    </row>
    <row r="493" spans="1:2">
      <c r="A493" s="210"/>
      <c r="B493" s="209"/>
    </row>
    <row r="494" spans="1:2">
      <c r="A494" s="210"/>
      <c r="B494" s="209"/>
    </row>
    <row r="495" spans="1:2">
      <c r="A495" s="210"/>
      <c r="B495" s="209"/>
    </row>
    <row r="496" spans="1:2">
      <c r="A496" s="210"/>
      <c r="B496" s="209"/>
    </row>
    <row r="497" spans="1:2">
      <c r="A497" s="210"/>
      <c r="B497" s="209"/>
    </row>
    <row r="498" spans="1:2">
      <c r="A498" s="210"/>
      <c r="B498" s="209"/>
    </row>
    <row r="499" spans="1:2">
      <c r="A499" s="210"/>
      <c r="B499" s="209"/>
    </row>
    <row r="500" spans="1:2">
      <c r="A500" s="210"/>
      <c r="B500" s="209"/>
    </row>
    <row r="501" spans="1:2">
      <c r="A501" s="210"/>
      <c r="B501" s="209"/>
    </row>
    <row r="502" spans="1:2">
      <c r="A502" s="210"/>
      <c r="B502" s="209"/>
    </row>
    <row r="503" spans="1:2">
      <c r="A503" s="210"/>
      <c r="B503" s="209"/>
    </row>
    <row r="504" spans="1:2">
      <c r="A504" s="210"/>
      <c r="B504" s="209"/>
    </row>
    <row r="505" spans="1:2">
      <c r="A505" s="210"/>
      <c r="B505" s="209"/>
    </row>
    <row r="506" spans="1:2">
      <c r="A506" s="210"/>
      <c r="B506" s="209"/>
    </row>
    <row r="507" spans="1:2">
      <c r="A507" s="210"/>
      <c r="B507" s="209"/>
    </row>
    <row r="508" spans="1:2">
      <c r="A508" s="210"/>
      <c r="B508" s="209"/>
    </row>
    <row r="509" spans="1:2">
      <c r="A509" s="210"/>
      <c r="B509" s="209"/>
    </row>
    <row r="510" spans="1:2">
      <c r="A510" s="210"/>
      <c r="B510" s="209"/>
    </row>
    <row r="511" spans="1:2">
      <c r="A511" s="210"/>
      <c r="B511" s="209"/>
    </row>
    <row r="512" spans="1:2">
      <c r="A512" s="210"/>
      <c r="B512" s="209"/>
    </row>
    <row r="513" spans="1:2">
      <c r="A513" s="210"/>
      <c r="B513" s="209"/>
    </row>
    <row r="514" spans="1:2">
      <c r="A514" s="210"/>
      <c r="B514" s="209"/>
    </row>
    <row r="515" spans="1:2">
      <c r="A515" s="210"/>
      <c r="B515" s="209"/>
    </row>
    <row r="516" spans="1:2">
      <c r="A516" s="210"/>
      <c r="B516" s="209"/>
    </row>
    <row r="517" spans="1:2">
      <c r="A517" s="210"/>
      <c r="B517" s="209"/>
    </row>
    <row r="518" spans="1:2">
      <c r="A518" s="210"/>
      <c r="B518" s="209"/>
    </row>
    <row r="519" spans="1:2">
      <c r="A519" s="210"/>
      <c r="B519" s="209"/>
    </row>
    <row r="520" spans="1:2">
      <c r="A520" s="210"/>
      <c r="B520" s="209"/>
    </row>
    <row r="521" spans="1:2">
      <c r="A521" s="210"/>
      <c r="B521" s="209"/>
    </row>
    <row r="522" spans="1:2">
      <c r="A522" s="210"/>
      <c r="B522" s="209"/>
    </row>
    <row r="523" spans="1:2">
      <c r="A523" s="210"/>
      <c r="B523" s="209"/>
    </row>
    <row r="524" spans="1:2">
      <c r="A524" s="210"/>
      <c r="B524" s="209"/>
    </row>
    <row r="525" spans="1:2">
      <c r="A525" s="210"/>
      <c r="B525" s="209"/>
    </row>
    <row r="526" spans="1:2">
      <c r="A526" s="210"/>
      <c r="B526" s="209"/>
    </row>
    <row r="527" spans="1:2">
      <c r="A527" s="210"/>
      <c r="B527" s="209"/>
    </row>
    <row r="528" spans="1:2">
      <c r="A528" s="210"/>
      <c r="B528" s="209"/>
    </row>
    <row r="529" spans="1:2">
      <c r="A529" s="210"/>
      <c r="B529" s="209"/>
    </row>
    <row r="530" spans="1:2">
      <c r="A530" s="210"/>
      <c r="B530" s="209"/>
    </row>
    <row r="531" spans="1:2">
      <c r="A531" s="210"/>
      <c r="B531" s="209"/>
    </row>
    <row r="532" spans="1:2">
      <c r="A532" s="210"/>
      <c r="B532" s="209"/>
    </row>
    <row r="533" spans="1:2">
      <c r="A533" s="210"/>
      <c r="B533" s="209"/>
    </row>
    <row r="534" spans="1:2">
      <c r="A534" s="210"/>
      <c r="B534" s="209"/>
    </row>
    <row r="535" spans="1:2">
      <c r="A535" s="210"/>
      <c r="B535" s="209"/>
    </row>
    <row r="536" spans="1:2">
      <c r="A536" s="210"/>
      <c r="B536" s="209"/>
    </row>
    <row r="537" spans="1:2">
      <c r="A537" s="210"/>
      <c r="B537" s="209"/>
    </row>
    <row r="538" spans="1:2">
      <c r="A538" s="210"/>
      <c r="B538" s="209"/>
    </row>
    <row r="539" spans="1:2">
      <c r="A539" s="210"/>
      <c r="B539" s="209"/>
    </row>
    <row r="540" spans="1:2">
      <c r="A540" s="210"/>
      <c r="B540" s="209"/>
    </row>
    <row r="541" spans="1:2">
      <c r="A541" s="210"/>
      <c r="B541" s="209"/>
    </row>
    <row r="542" spans="1:2">
      <c r="A542" s="210"/>
      <c r="B542" s="209"/>
    </row>
    <row r="543" spans="1:2">
      <c r="A543" s="210"/>
      <c r="B543" s="209"/>
    </row>
    <row r="544" spans="1:2">
      <c r="A544" s="210"/>
      <c r="B544" s="209"/>
    </row>
    <row r="545" spans="1:2">
      <c r="A545" s="210"/>
      <c r="B545" s="209"/>
    </row>
    <row r="546" spans="1:2">
      <c r="A546" s="210"/>
      <c r="B546" s="209"/>
    </row>
    <row r="547" spans="1:2">
      <c r="A547" s="210"/>
      <c r="B547" s="209"/>
    </row>
    <row r="548" spans="1:2">
      <c r="A548" s="210"/>
      <c r="B548" s="209"/>
    </row>
    <row r="549" spans="1:2">
      <c r="A549" s="210"/>
      <c r="B549" s="209"/>
    </row>
    <row r="550" spans="1:2">
      <c r="A550" s="210"/>
      <c r="B550" s="209"/>
    </row>
    <row r="551" spans="1:2">
      <c r="A551" s="210"/>
      <c r="B551" s="209"/>
    </row>
    <row r="552" spans="1:2">
      <c r="A552" s="210"/>
      <c r="B552" s="209"/>
    </row>
    <row r="553" spans="1:2">
      <c r="A553" s="210"/>
      <c r="B553" s="209"/>
    </row>
    <row r="554" spans="1:2">
      <c r="A554" s="210"/>
      <c r="B554" s="209"/>
    </row>
    <row r="555" spans="1:2">
      <c r="A555" s="210"/>
      <c r="B555" s="209"/>
    </row>
    <row r="556" spans="1:2">
      <c r="A556" s="210"/>
      <c r="B556" s="209"/>
    </row>
    <row r="557" spans="1:2">
      <c r="A557" s="210"/>
      <c r="B557" s="209"/>
    </row>
    <row r="558" spans="1:2">
      <c r="A558" s="210"/>
      <c r="B558" s="209"/>
    </row>
    <row r="559" spans="1:2">
      <c r="A559" s="210"/>
      <c r="B559" s="209"/>
    </row>
    <row r="560" spans="1:2">
      <c r="A560" s="210"/>
      <c r="B560" s="209"/>
    </row>
    <row r="561" spans="1:2">
      <c r="A561" s="210"/>
      <c r="B561" s="209"/>
    </row>
    <row r="562" spans="1:2">
      <c r="A562" s="210"/>
      <c r="B562" s="209"/>
    </row>
    <row r="563" spans="1:2">
      <c r="A563" s="210"/>
      <c r="B563" s="209"/>
    </row>
    <row r="564" spans="1:2">
      <c r="A564" s="210"/>
      <c r="B564" s="209"/>
    </row>
    <row r="565" spans="1:2">
      <c r="A565" s="210"/>
      <c r="B565" s="209"/>
    </row>
    <row r="566" spans="1:2">
      <c r="A566" s="210"/>
      <c r="B566" s="209"/>
    </row>
    <row r="567" spans="1:2">
      <c r="A567" s="210"/>
      <c r="B567" s="209"/>
    </row>
    <row r="568" spans="1:2">
      <c r="A568" s="210"/>
      <c r="B568" s="209"/>
    </row>
    <row r="569" spans="1:2">
      <c r="A569" s="210"/>
      <c r="B569" s="209"/>
    </row>
    <row r="570" spans="1:2">
      <c r="A570" s="210"/>
      <c r="B570" s="209"/>
    </row>
    <row r="571" spans="1:2">
      <c r="A571" s="210"/>
      <c r="B571" s="209"/>
    </row>
    <row r="572" spans="1:2">
      <c r="A572" s="210"/>
      <c r="B572" s="209"/>
    </row>
    <row r="573" spans="1:2">
      <c r="A573" s="210"/>
      <c r="B573" s="209"/>
    </row>
    <row r="574" spans="1:2">
      <c r="A574" s="210"/>
      <c r="B574" s="209"/>
    </row>
    <row r="575" spans="1:2">
      <c r="A575" s="210"/>
      <c r="B575" s="209"/>
    </row>
    <row r="576" spans="1:2">
      <c r="A576" s="210"/>
      <c r="B576" s="209"/>
    </row>
    <row r="577" spans="1:2">
      <c r="A577" s="210"/>
      <c r="B577" s="209"/>
    </row>
    <row r="578" spans="1:2">
      <c r="A578" s="210"/>
      <c r="B578" s="209"/>
    </row>
    <row r="579" spans="1:2">
      <c r="A579" s="210"/>
      <c r="B579" s="209"/>
    </row>
    <row r="580" spans="1:2">
      <c r="A580" s="210"/>
      <c r="B580" s="209"/>
    </row>
    <row r="581" spans="1:2">
      <c r="A581" s="210"/>
      <c r="B581" s="209"/>
    </row>
    <row r="582" spans="1:2">
      <c r="A582" s="210"/>
      <c r="B582" s="209"/>
    </row>
    <row r="583" spans="1:2">
      <c r="A583" s="210"/>
      <c r="B583" s="209"/>
    </row>
    <row r="584" spans="1:2">
      <c r="A584" s="210"/>
      <c r="B584" s="209"/>
    </row>
    <row r="585" spans="1:2">
      <c r="A585" s="210"/>
      <c r="B585" s="209"/>
    </row>
    <row r="586" spans="1:2">
      <c r="A586" s="210"/>
      <c r="B586" s="209"/>
    </row>
    <row r="587" spans="1:2">
      <c r="A587" s="210"/>
      <c r="B587" s="209"/>
    </row>
    <row r="588" spans="1:2">
      <c r="A588" s="210"/>
      <c r="B588" s="209"/>
    </row>
    <row r="589" spans="1:2">
      <c r="A589" s="210"/>
      <c r="B589" s="209"/>
    </row>
    <row r="590" spans="1:2">
      <c r="A590" s="210"/>
      <c r="B590" s="209"/>
    </row>
    <row r="591" spans="1:2">
      <c r="A591" s="210"/>
      <c r="B591" s="209"/>
    </row>
    <row r="592" spans="1:2">
      <c r="A592" s="210"/>
      <c r="B592" s="209"/>
    </row>
    <row r="593" spans="1:2">
      <c r="A593" s="210"/>
      <c r="B593" s="209"/>
    </row>
    <row r="594" spans="1:2">
      <c r="A594" s="210"/>
      <c r="B594" s="209"/>
    </row>
    <row r="595" spans="1:2">
      <c r="A595" s="210"/>
      <c r="B595" s="209"/>
    </row>
    <row r="596" spans="1:2">
      <c r="A596" s="210"/>
      <c r="B596" s="209"/>
    </row>
    <row r="597" spans="1:2">
      <c r="A597" s="210"/>
      <c r="B597" s="209"/>
    </row>
    <row r="598" spans="1:2">
      <c r="A598" s="210"/>
      <c r="B598" s="209"/>
    </row>
    <row r="599" spans="1:2">
      <c r="A599" s="210"/>
      <c r="B599" s="209"/>
    </row>
    <row r="600" spans="1:2">
      <c r="A600" s="210"/>
      <c r="B600" s="209"/>
    </row>
    <row r="601" spans="1:2">
      <c r="A601" s="210"/>
      <c r="B601" s="209"/>
    </row>
    <row r="602" spans="1:2">
      <c r="A602" s="210"/>
      <c r="B602" s="209"/>
    </row>
    <row r="603" spans="1:2">
      <c r="A603" s="210"/>
      <c r="B603" s="209"/>
    </row>
    <row r="604" spans="1:2">
      <c r="A604" s="210"/>
      <c r="B604" s="209"/>
    </row>
    <row r="605" spans="1:2">
      <c r="A605" s="210"/>
      <c r="B605" s="209"/>
    </row>
    <row r="606" spans="1:2">
      <c r="A606" s="210"/>
      <c r="B606" s="209"/>
    </row>
    <row r="607" spans="1:2">
      <c r="A607" s="210"/>
      <c r="B607" s="209"/>
    </row>
    <row r="608" spans="1:2">
      <c r="A608" s="210"/>
      <c r="B608" s="209"/>
    </row>
    <row r="609" spans="1:2">
      <c r="A609" s="210"/>
      <c r="B609" s="209"/>
    </row>
    <row r="610" spans="1:2">
      <c r="A610" s="210"/>
      <c r="B610" s="209"/>
    </row>
    <row r="611" spans="1:2">
      <c r="A611" s="210"/>
      <c r="B611" s="209"/>
    </row>
    <row r="612" spans="1:2">
      <c r="A612" s="210"/>
      <c r="B612" s="209"/>
    </row>
    <row r="613" spans="1:2">
      <c r="A613" s="210"/>
      <c r="B613" s="209"/>
    </row>
    <row r="614" spans="1:2">
      <c r="A614" s="210"/>
      <c r="B614" s="209"/>
    </row>
    <row r="615" spans="1:2">
      <c r="A615" s="210"/>
      <c r="B615" s="209"/>
    </row>
    <row r="616" spans="1:2">
      <c r="A616" s="210"/>
      <c r="B616" s="209"/>
    </row>
    <row r="617" spans="1:2">
      <c r="A617" s="210"/>
      <c r="B617" s="209"/>
    </row>
    <row r="618" spans="1:2">
      <c r="A618" s="210"/>
      <c r="B618" s="209"/>
    </row>
    <row r="619" spans="1:2">
      <c r="A619" s="210"/>
      <c r="B619" s="209"/>
    </row>
    <row r="620" spans="1:2">
      <c r="A620" s="210"/>
      <c r="B620" s="209"/>
    </row>
    <row r="621" spans="1:2">
      <c r="A621" s="210"/>
      <c r="B621" s="209"/>
    </row>
    <row r="622" spans="1:2">
      <c r="A622" s="210"/>
      <c r="B622" s="209"/>
    </row>
    <row r="623" spans="1:2">
      <c r="A623" s="210"/>
      <c r="B623" s="209"/>
    </row>
    <row r="624" spans="1:2">
      <c r="A624" s="210"/>
      <c r="B624" s="209"/>
    </row>
    <row r="625" spans="1:2">
      <c r="A625" s="210"/>
      <c r="B625" s="209"/>
    </row>
    <row r="626" spans="1:2">
      <c r="A626" s="210"/>
      <c r="B626" s="209"/>
    </row>
    <row r="627" spans="1:2">
      <c r="A627" s="210"/>
      <c r="B627" s="209"/>
    </row>
    <row r="628" spans="1:2">
      <c r="A628" s="210"/>
      <c r="B628" s="209"/>
    </row>
    <row r="629" spans="1:2">
      <c r="A629" s="210"/>
      <c r="B629" s="209"/>
    </row>
    <row r="630" spans="1:2">
      <c r="A630" s="210"/>
      <c r="B630" s="209"/>
    </row>
    <row r="631" spans="1:2">
      <c r="A631" s="210"/>
      <c r="B631" s="209"/>
    </row>
    <row r="632" spans="1:2">
      <c r="A632" s="210"/>
      <c r="B632" s="209"/>
    </row>
    <row r="633" spans="1:2">
      <c r="A633" s="210"/>
      <c r="B633" s="209"/>
    </row>
    <row r="634" spans="1:2">
      <c r="A634" s="210"/>
      <c r="B634" s="209"/>
    </row>
    <row r="635" spans="1:2">
      <c r="A635" s="210"/>
      <c r="B635" s="209"/>
    </row>
    <row r="636" spans="1:2">
      <c r="A636" s="210"/>
      <c r="B636" s="209"/>
    </row>
    <row r="637" spans="1:2">
      <c r="A637" s="210"/>
      <c r="B637" s="209"/>
    </row>
    <row r="638" spans="1:2">
      <c r="A638" s="210"/>
      <c r="B638" s="209"/>
    </row>
    <row r="639" spans="1:2">
      <c r="A639" s="210"/>
      <c r="B639" s="209"/>
    </row>
    <row r="640" spans="1:2">
      <c r="A640" s="210"/>
      <c r="B640" s="209"/>
    </row>
    <row r="641" spans="1:2">
      <c r="A641" s="210"/>
      <c r="B641" s="209"/>
    </row>
    <row r="642" spans="1:2">
      <c r="A642" s="210"/>
      <c r="B642" s="209"/>
    </row>
    <row r="643" spans="1:2">
      <c r="A643" s="210"/>
      <c r="B643" s="209"/>
    </row>
    <row r="644" spans="1:2">
      <c r="A644" s="210"/>
      <c r="B644" s="209"/>
    </row>
    <row r="645" spans="1:2">
      <c r="A645" s="210"/>
      <c r="B645" s="209"/>
    </row>
    <row r="646" spans="1:2">
      <c r="A646" s="210"/>
      <c r="B646" s="209"/>
    </row>
    <row r="647" spans="1:2">
      <c r="A647" s="210"/>
      <c r="B647" s="209"/>
    </row>
    <row r="648" spans="1:2">
      <c r="A648" s="210"/>
      <c r="B648" s="209"/>
    </row>
    <row r="649" spans="1:2">
      <c r="A649" s="210"/>
      <c r="B649" s="209"/>
    </row>
    <row r="650" spans="1:2">
      <c r="A650" s="210"/>
      <c r="B650" s="209"/>
    </row>
    <row r="651" spans="1:2">
      <c r="A651" s="210"/>
      <c r="B651" s="209"/>
    </row>
    <row r="652" spans="1:2">
      <c r="A652" s="210"/>
      <c r="B652" s="209"/>
    </row>
    <row r="653" spans="1:2">
      <c r="A653" s="210"/>
      <c r="B653" s="209"/>
    </row>
    <row r="654" spans="1:2">
      <c r="A654" s="210"/>
      <c r="B654" s="209"/>
    </row>
    <row r="655" spans="1:2">
      <c r="A655" s="210"/>
      <c r="B655" s="209"/>
    </row>
    <row r="656" spans="1:2">
      <c r="A656" s="210"/>
      <c r="B656" s="209"/>
    </row>
    <row r="657" spans="1:2">
      <c r="A657" s="210"/>
      <c r="B657" s="209"/>
    </row>
    <row r="658" spans="1:2">
      <c r="A658" s="210"/>
      <c r="B658" s="209"/>
    </row>
    <row r="659" spans="1:2">
      <c r="A659" s="210"/>
      <c r="B659" s="209"/>
    </row>
    <row r="660" spans="1:2">
      <c r="A660" s="210"/>
      <c r="B660" s="209"/>
    </row>
    <row r="661" spans="1:2">
      <c r="A661" s="210"/>
      <c r="B661" s="209"/>
    </row>
    <row r="662" spans="1:2">
      <c r="A662" s="210"/>
      <c r="B662" s="209"/>
    </row>
    <row r="663" spans="1:2">
      <c r="A663" s="210"/>
      <c r="B663" s="209"/>
    </row>
    <row r="664" spans="1:2">
      <c r="A664" s="210"/>
      <c r="B664" s="209"/>
    </row>
    <row r="665" spans="1:2">
      <c r="A665" s="210"/>
      <c r="B665" s="209"/>
    </row>
    <row r="666" spans="1:2">
      <c r="A666" s="210"/>
      <c r="B666" s="209"/>
    </row>
    <row r="667" spans="1:2">
      <c r="A667" s="210"/>
      <c r="B667" s="209"/>
    </row>
    <row r="668" spans="1:2">
      <c r="A668" s="210"/>
      <c r="B668" s="209"/>
    </row>
    <row r="669" spans="1:2">
      <c r="A669" s="210"/>
      <c r="B669" s="209"/>
    </row>
    <row r="670" spans="1:2">
      <c r="A670" s="210"/>
      <c r="B670" s="209"/>
    </row>
    <row r="671" spans="1:2">
      <c r="A671" s="210"/>
      <c r="B671" s="209"/>
    </row>
    <row r="672" spans="1:2">
      <c r="A672" s="210"/>
      <c r="B672" s="209"/>
    </row>
    <row r="673" spans="1:2">
      <c r="A673" s="210"/>
      <c r="B673" s="209"/>
    </row>
    <row r="674" spans="1:2">
      <c r="A674" s="210"/>
      <c r="B674" s="209"/>
    </row>
    <row r="675" spans="1:2">
      <c r="A675" s="210"/>
      <c r="B675" s="209"/>
    </row>
    <row r="676" spans="1:2">
      <c r="A676" s="210"/>
      <c r="B676" s="209"/>
    </row>
    <row r="677" spans="1:2">
      <c r="A677" s="210"/>
      <c r="B677" s="209"/>
    </row>
    <row r="678" spans="1:2">
      <c r="A678" s="210"/>
      <c r="B678" s="209"/>
    </row>
    <row r="679" spans="1:2">
      <c r="A679" s="210"/>
      <c r="B679" s="209"/>
    </row>
    <row r="680" spans="1:2">
      <c r="A680" s="210"/>
      <c r="B680" s="209"/>
    </row>
    <row r="681" spans="1:2">
      <c r="A681" s="210"/>
      <c r="B681" s="209"/>
    </row>
    <row r="682" spans="1:2">
      <c r="A682" s="210"/>
      <c r="B682" s="209"/>
    </row>
    <row r="683" spans="1:2">
      <c r="A683" s="210"/>
      <c r="B683" s="209"/>
    </row>
    <row r="684" spans="1:2">
      <c r="A684" s="210"/>
      <c r="B684" s="209"/>
    </row>
    <row r="685" spans="1:2">
      <c r="A685" s="210"/>
      <c r="B685" s="209"/>
    </row>
    <row r="686" spans="1:2">
      <c r="A686" s="210"/>
      <c r="B686" s="209"/>
    </row>
    <row r="687" spans="1:2">
      <c r="A687" s="210"/>
      <c r="B687" s="209"/>
    </row>
    <row r="688" spans="1:2">
      <c r="A688" s="210"/>
      <c r="B688" s="209"/>
    </row>
    <row r="689" spans="1:2">
      <c r="A689" s="210"/>
      <c r="B689" s="209"/>
    </row>
    <row r="690" spans="1:2">
      <c r="A690" s="210"/>
      <c r="B690" s="209"/>
    </row>
    <row r="691" spans="1:2">
      <c r="A691" s="210"/>
      <c r="B691" s="209"/>
    </row>
    <row r="692" spans="1:2">
      <c r="A692" s="210"/>
      <c r="B692" s="209"/>
    </row>
    <row r="693" spans="1:2">
      <c r="A693" s="210"/>
      <c r="B693" s="209"/>
    </row>
    <row r="694" spans="1:2">
      <c r="A694" s="210"/>
      <c r="B694" s="209"/>
    </row>
    <row r="695" spans="1:2">
      <c r="A695" s="210"/>
      <c r="B695" s="209"/>
    </row>
    <row r="696" spans="1:2">
      <c r="A696" s="210"/>
      <c r="B696" s="209"/>
    </row>
    <row r="697" spans="1:2">
      <c r="A697" s="210"/>
      <c r="B697" s="209"/>
    </row>
    <row r="698" spans="1:2">
      <c r="A698" s="210"/>
      <c r="B698" s="209"/>
    </row>
    <row r="699" spans="1:2">
      <c r="A699" s="210"/>
      <c r="B699" s="209"/>
    </row>
    <row r="700" spans="1:2">
      <c r="A700" s="210"/>
      <c r="B700" s="209"/>
    </row>
    <row r="701" spans="1:2">
      <c r="A701" s="210"/>
      <c r="B701" s="209"/>
    </row>
    <row r="702" spans="1:2">
      <c r="A702" s="210"/>
      <c r="B702" s="209"/>
    </row>
    <row r="703" spans="1:2">
      <c r="A703" s="210"/>
      <c r="B703" s="209"/>
    </row>
    <row r="704" spans="1:2">
      <c r="A704" s="210"/>
      <c r="B704" s="209"/>
    </row>
    <row r="705" spans="1:2">
      <c r="A705" s="210"/>
      <c r="B705" s="209"/>
    </row>
    <row r="706" spans="1:2">
      <c r="A706" s="210"/>
      <c r="B706" s="209"/>
    </row>
    <row r="707" spans="1:2">
      <c r="A707" s="210"/>
      <c r="B707" s="209"/>
    </row>
    <row r="708" spans="1:2">
      <c r="A708" s="210"/>
      <c r="B708" s="209"/>
    </row>
    <row r="709" spans="1:2">
      <c r="A709" s="210"/>
      <c r="B709" s="209"/>
    </row>
    <row r="710" spans="1:2">
      <c r="A710" s="210"/>
      <c r="B710" s="209"/>
    </row>
    <row r="711" spans="1:2">
      <c r="A711" s="210"/>
      <c r="B711" s="209"/>
    </row>
    <row r="712" spans="1:2">
      <c r="A712" s="210"/>
      <c r="B712" s="209"/>
    </row>
    <row r="713" spans="1:2">
      <c r="A713" s="210"/>
      <c r="B713" s="209"/>
    </row>
    <row r="714" spans="1:2">
      <c r="A714" s="210"/>
      <c r="B714" s="209"/>
    </row>
    <row r="715" spans="1:2">
      <c r="A715" s="210"/>
      <c r="B715" s="209"/>
    </row>
    <row r="716" spans="1:2">
      <c r="A716" s="210"/>
      <c r="B716" s="209"/>
    </row>
    <row r="717" spans="1:2">
      <c r="A717" s="210"/>
      <c r="B717" s="209"/>
    </row>
    <row r="718" spans="1:2">
      <c r="A718" s="210"/>
      <c r="B718" s="209"/>
    </row>
    <row r="719" spans="1:2">
      <c r="A719" s="210"/>
      <c r="B719" s="209"/>
    </row>
    <row r="720" spans="1:2">
      <c r="A720" s="210"/>
      <c r="B720" s="209"/>
    </row>
    <row r="721" spans="1:2">
      <c r="A721" s="210"/>
      <c r="B721" s="209"/>
    </row>
    <row r="722" spans="1:2">
      <c r="A722" s="210"/>
      <c r="B722" s="209"/>
    </row>
    <row r="723" spans="1:2">
      <c r="A723" s="210"/>
      <c r="B723" s="209"/>
    </row>
    <row r="724" spans="1:2">
      <c r="A724" s="210"/>
      <c r="B724" s="209"/>
    </row>
    <row r="725" spans="1:2">
      <c r="A725" s="210"/>
      <c r="B725" s="209"/>
    </row>
    <row r="726" spans="1:2">
      <c r="A726" s="210"/>
      <c r="B726" s="209"/>
    </row>
    <row r="727" spans="1:2">
      <c r="A727" s="210"/>
      <c r="B727" s="209"/>
    </row>
    <row r="728" spans="1:2">
      <c r="A728" s="210"/>
      <c r="B728" s="209"/>
    </row>
    <row r="729" spans="1:2">
      <c r="A729" s="210"/>
      <c r="B729" s="209"/>
    </row>
    <row r="730" spans="1:2">
      <c r="A730" s="210"/>
      <c r="B730" s="209"/>
    </row>
    <row r="731" spans="1:2">
      <c r="A731" s="210"/>
      <c r="B731" s="209"/>
    </row>
    <row r="732" spans="1:2">
      <c r="A732" s="210"/>
      <c r="B732" s="209"/>
    </row>
    <row r="733" spans="1:2">
      <c r="A733" s="210"/>
      <c r="B733" s="209"/>
    </row>
    <row r="734" spans="1:2">
      <c r="A734" s="210"/>
      <c r="B734" s="209"/>
    </row>
    <row r="735" spans="1:2">
      <c r="A735" s="210"/>
      <c r="B735" s="209"/>
    </row>
    <row r="736" spans="1:2">
      <c r="A736" s="210"/>
      <c r="B736" s="209"/>
    </row>
    <row r="737" spans="1:2">
      <c r="A737" s="210"/>
      <c r="B737" s="209"/>
    </row>
    <row r="738" spans="1:2">
      <c r="A738" s="210"/>
      <c r="B738" s="209"/>
    </row>
    <row r="739" spans="1:2">
      <c r="A739" s="210"/>
      <c r="B739" s="209"/>
    </row>
    <row r="740" spans="1:2">
      <c r="A740" s="210"/>
      <c r="B740" s="209"/>
    </row>
    <row r="741" spans="1:2">
      <c r="A741" s="210"/>
      <c r="B741" s="209"/>
    </row>
    <row r="742" spans="1:2">
      <c r="A742" s="210"/>
      <c r="B742" s="209"/>
    </row>
    <row r="743" spans="1:2">
      <c r="A743" s="210"/>
      <c r="B743" s="209"/>
    </row>
    <row r="744" spans="1:2">
      <c r="A744" s="210"/>
      <c r="B744" s="209"/>
    </row>
    <row r="745" spans="1:2">
      <c r="A745" s="210"/>
      <c r="B745" s="209"/>
    </row>
    <row r="746" spans="1:2">
      <c r="A746" s="210"/>
      <c r="B746" s="209"/>
    </row>
    <row r="747" spans="1:2">
      <c r="A747" s="210"/>
      <c r="B747" s="209"/>
    </row>
    <row r="748" spans="1:2">
      <c r="A748" s="210"/>
      <c r="B748" s="209"/>
    </row>
    <row r="749" spans="1:2">
      <c r="A749" s="210"/>
      <c r="B749" s="209"/>
    </row>
    <row r="750" spans="1:2">
      <c r="A750" s="210"/>
      <c r="B750" s="209"/>
    </row>
    <row r="751" spans="1:2">
      <c r="A751" s="210"/>
      <c r="B751" s="209"/>
    </row>
    <row r="752" spans="1:2">
      <c r="A752" s="210"/>
      <c r="B752" s="209"/>
    </row>
    <row r="753" spans="1:2">
      <c r="A753" s="210"/>
      <c r="B753" s="209"/>
    </row>
    <row r="754" spans="1:2">
      <c r="A754" s="210"/>
      <c r="B754" s="209"/>
    </row>
    <row r="755" spans="1:2">
      <c r="A755" s="210"/>
      <c r="B755" s="209"/>
    </row>
    <row r="756" spans="1:2">
      <c r="A756" s="210"/>
      <c r="B756" s="209"/>
    </row>
    <row r="757" spans="1:2">
      <c r="A757" s="210"/>
      <c r="B757" s="209"/>
    </row>
    <row r="758" spans="1:2">
      <c r="A758" s="210"/>
      <c r="B758" s="209"/>
    </row>
    <row r="759" spans="1:2">
      <c r="A759" s="210"/>
      <c r="B759" s="209"/>
    </row>
    <row r="760" spans="1:2">
      <c r="A760" s="210"/>
      <c r="B760" s="209"/>
    </row>
    <row r="761" spans="1:2">
      <c r="A761" s="210"/>
      <c r="B761" s="209"/>
    </row>
    <row r="762" spans="1:2">
      <c r="A762" s="210"/>
      <c r="B762" s="209"/>
    </row>
    <row r="763" spans="1:2">
      <c r="A763" s="210"/>
      <c r="B763" s="209"/>
    </row>
    <row r="764" spans="1:2">
      <c r="A764" s="210"/>
      <c r="B764" s="209"/>
    </row>
    <row r="765" spans="1:2">
      <c r="A765" s="210"/>
      <c r="B765" s="209"/>
    </row>
    <row r="766" spans="1:2">
      <c r="A766" s="210"/>
      <c r="B766" s="209"/>
    </row>
    <row r="767" spans="1:2">
      <c r="A767" s="210"/>
      <c r="B767" s="209"/>
    </row>
    <row r="768" spans="1:2">
      <c r="A768" s="210"/>
      <c r="B768" s="209"/>
    </row>
    <row r="769" spans="1:2">
      <c r="A769" s="210"/>
      <c r="B769" s="209"/>
    </row>
    <row r="770" spans="1:2">
      <c r="A770" s="210"/>
      <c r="B770" s="209"/>
    </row>
    <row r="771" spans="1:2">
      <c r="A771" s="210"/>
      <c r="B771" s="209"/>
    </row>
  </sheetData>
  <mergeCells count="5">
    <mergeCell ref="X8:Y8"/>
    <mergeCell ref="AE8:AF8"/>
    <mergeCell ref="AY8:BC8"/>
    <mergeCell ref="BF8:BG8"/>
    <mergeCell ref="BI8:B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Windows User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KJM</dc:creator>
  <cp:keywords/>
  <dc:description/>
  <cp:lastModifiedBy>X</cp:lastModifiedBy>
  <cp:revision/>
  <dcterms:created xsi:type="dcterms:W3CDTF">2015-06-18T00:28:58Z</dcterms:created>
  <dcterms:modified xsi:type="dcterms:W3CDTF">2022-04-06T21:57:24Z</dcterms:modified>
  <cp:category/>
  <cp:contentStatus/>
</cp:coreProperties>
</file>